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1180" windowHeight="8430"/>
  </bookViews>
  <sheets>
    <sheet name="ES" sheetId="11" r:id="rId1"/>
  </sheets>
  <definedNames>
    <definedName name="_xlnm.Print_Area" localSheetId="0">ES!$A$1:$R$14</definedName>
  </definedNames>
  <calcPr calcId="145621"/>
</workbook>
</file>

<file path=xl/calcChain.xml><?xml version="1.0" encoding="utf-8"?>
<calcChain xmlns="http://schemas.openxmlformats.org/spreadsheetml/2006/main">
  <c r="F2" i="11" l="1"/>
  <c r="F1" i="11"/>
  <c r="R11" i="11" l="1"/>
  <c r="N11" i="11"/>
  <c r="Q11" i="11" s="1"/>
  <c r="M11" i="11"/>
  <c r="K11" i="11"/>
  <c r="J11" i="11"/>
  <c r="I11" i="11"/>
  <c r="P11" i="11" l="1"/>
  <c r="J8" i="11"/>
  <c r="O14" i="11" l="1"/>
  <c r="H14" i="11"/>
  <c r="K14" i="11" s="1"/>
  <c r="M14" i="11" l="1"/>
  <c r="U14" i="11"/>
  <c r="T14" i="11"/>
  <c r="S14" i="11"/>
  <c r="R10" i="11"/>
  <c r="N10" i="11"/>
  <c r="Q10" i="11" s="1"/>
  <c r="M10" i="11"/>
  <c r="K10" i="11"/>
  <c r="J10" i="11"/>
  <c r="I10" i="11"/>
  <c r="R9" i="11"/>
  <c r="N9" i="11"/>
  <c r="Q9" i="11" s="1"/>
  <c r="M9" i="11"/>
  <c r="K9" i="11"/>
  <c r="J9" i="11"/>
  <c r="F13" i="11" s="1"/>
  <c r="F14" i="11" s="1"/>
  <c r="I9" i="11"/>
  <c r="R8" i="11"/>
  <c r="N8" i="11"/>
  <c r="Q8" i="11" s="1"/>
  <c r="M8" i="11"/>
  <c r="K8" i="11"/>
  <c r="G14" i="11" s="1"/>
  <c r="J14" i="11" s="1"/>
  <c r="I8" i="11"/>
  <c r="P10" i="11" l="1"/>
  <c r="N14" i="11"/>
  <c r="L14" i="11"/>
  <c r="P8" i="11"/>
  <c r="P9" i="11"/>
  <c r="R14" i="11"/>
  <c r="I14" i="11"/>
  <c r="P14" i="11" l="1"/>
  <c r="Q14" i="11"/>
</calcChain>
</file>

<file path=xl/sharedStrings.xml><?xml version="1.0" encoding="utf-8"?>
<sst xmlns="http://schemas.openxmlformats.org/spreadsheetml/2006/main" count="67" uniqueCount="47">
  <si>
    <t>Client:</t>
  </si>
  <si>
    <t>Brand:</t>
  </si>
  <si>
    <t>Total statistics</t>
  </si>
  <si>
    <t>Клики (fact)</t>
  </si>
  <si>
    <t>Клики   (% от общего кол-ва)</t>
  </si>
  <si>
    <t>CPC (fact)</t>
  </si>
  <si>
    <t>VAT, 18%</t>
  </si>
  <si>
    <t>Total:</t>
  </si>
  <si>
    <t>Сайт</t>
  </si>
  <si>
    <t>Позиция</t>
  </si>
  <si>
    <t>Рекламный формат / Размер</t>
  </si>
  <si>
    <t>Тип размещения</t>
  </si>
  <si>
    <t>Стоимость после скидки, без НДС, руб.</t>
  </si>
  <si>
    <t>Итоговое количество показов за период</t>
  </si>
  <si>
    <t>план *</t>
  </si>
  <si>
    <t>факт</t>
  </si>
  <si>
    <t>% от планируемых</t>
  </si>
  <si>
    <t>CPT, руб. (Стоимость за 1000 показов)</t>
  </si>
  <si>
    <t>CTR, % (Коэффициент отклика)</t>
  </si>
  <si>
    <t>Количество кликов</t>
  </si>
  <si>
    <t>CPC, руб. (Стоимость за 1 клик)</t>
  </si>
  <si>
    <t>№</t>
  </si>
  <si>
    <t>Показатель отказов</t>
  </si>
  <si>
    <t>Ср. Длительность сеанса (мин.)</t>
  </si>
  <si>
    <t>Google Analytics</t>
  </si>
  <si>
    <t>Yandex.ru/rtb</t>
  </si>
  <si>
    <t>Динамика</t>
  </si>
  <si>
    <t>728x90, 240x400, 300x250, 300х300, 160x600
(flash+gif+html5)</t>
  </si>
  <si>
    <t>Drom.ru</t>
  </si>
  <si>
    <t>240х400
(flash+gif+html5)</t>
  </si>
  <si>
    <t>Yaznayu.ru</t>
  </si>
  <si>
    <t>Таргетинг на авто от 2 000 000 руб.
гео Москва / МО</t>
  </si>
  <si>
    <t>championat.com</t>
  </si>
  <si>
    <t>RTB+РСЯ, М 35+, доход С, RF=3, Мск</t>
  </si>
  <si>
    <t>РСЯ, Авто (охота, рыбалка), Мск</t>
  </si>
  <si>
    <t xml:space="preserve">Все страницы сайта, гео МСК
</t>
  </si>
  <si>
    <t>300х600
(flash+gif+html5)</t>
  </si>
  <si>
    <t>план</t>
  </si>
  <si>
    <t>AdRiver</t>
  </si>
  <si>
    <t>Глубина просмотра</t>
  </si>
  <si>
    <t xml:space="preserve">Показы: </t>
  </si>
  <si>
    <t xml:space="preserve">СTR, %: </t>
  </si>
  <si>
    <t xml:space="preserve">Итоговое количество кликов: </t>
  </si>
  <si>
    <r>
      <t>–</t>
    </r>
    <r>
      <rPr>
        <sz val="22"/>
        <color rgb="FF262626"/>
        <rFont val="Arial"/>
        <family val="2"/>
        <charset val="204"/>
      </rPr>
      <t xml:space="preserve">план – </t>
    </r>
    <r>
      <rPr>
        <b/>
        <sz val="22"/>
        <color rgb="FF262626"/>
        <rFont val="Arial"/>
        <family val="2"/>
        <charset val="204"/>
      </rPr>
      <t xml:space="preserve"> </t>
    </r>
  </si>
  <si>
    <r>
      <t>–</t>
    </r>
    <r>
      <rPr>
        <sz val="22"/>
        <color rgb="FFCF142B"/>
        <rFont val="Arial"/>
        <family val="2"/>
        <charset val="204"/>
      </rPr>
      <t xml:space="preserve">факт – </t>
    </r>
    <r>
      <rPr>
        <b/>
        <sz val="22"/>
        <color rgb="FF262626"/>
        <rFont val="Arial"/>
        <family val="2"/>
        <charset val="204"/>
      </rPr>
      <t xml:space="preserve"> </t>
    </r>
  </si>
  <si>
    <r>
      <t xml:space="preserve">CPС, руб.                (Стоимость </t>
    </r>
    <r>
      <rPr>
        <b/>
        <sz val="22"/>
        <color rgb="FF262626"/>
        <rFont val="Arial"/>
        <family val="2"/>
        <charset val="204"/>
      </rPr>
      <t>за 1 клик</t>
    </r>
    <r>
      <rPr>
        <sz val="22"/>
        <color rgb="FF262626"/>
        <rFont val="Arial"/>
        <family val="2"/>
        <charset val="204"/>
      </rPr>
      <t xml:space="preserve">): </t>
    </r>
  </si>
  <si>
    <r>
      <t xml:space="preserve">CPT, руб.                            (Стоимость </t>
    </r>
    <r>
      <rPr>
        <b/>
        <sz val="22"/>
        <color rgb="FF262626"/>
        <rFont val="Arial"/>
        <family val="2"/>
        <charset val="204"/>
      </rPr>
      <t>за 1000 показов</t>
    </r>
    <r>
      <rPr>
        <sz val="22"/>
        <color rgb="FF262626"/>
        <rFont val="Arial"/>
        <family val="2"/>
        <charset val="204"/>
      </rPr>
      <t xml:space="preserve">):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</si>
</sst>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#,##0.00&quot;р.&quot;"/>
    <numFmt numFmtId="165" formatCode="0.000"/>
    <numFmt numFmtId="166" formatCode="0.0000"/>
    <numFmt numFmtId="167" formatCode="[$-F400]h:mm:ss\ AM/PM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 Cyr"/>
      <charset val="204"/>
    </font>
    <font>
      <b/>
      <sz val="10"/>
      <color indexed="9"/>
      <name val="Arial"/>
      <family val="2"/>
      <charset val="204"/>
    </font>
    <font>
      <sz val="10"/>
      <name val="Tahoma"/>
      <family val="2"/>
      <charset val="204"/>
    </font>
    <font>
      <u/>
      <sz val="10"/>
      <color indexed="12"/>
      <name val="Arial"/>
      <family val="2"/>
      <charset val="204"/>
    </font>
    <font>
      <sz val="10"/>
      <color theme="1" tint="0.249977111117893"/>
      <name val="Tahoma"/>
      <family val="2"/>
      <charset val="204"/>
    </font>
    <font>
      <b/>
      <sz val="10"/>
      <name val="Tahoma"/>
      <family val="2"/>
      <charset val="204"/>
    </font>
    <font>
      <b/>
      <sz val="12"/>
      <name val="Tahoma"/>
      <family val="2"/>
      <charset val="204"/>
    </font>
    <font>
      <b/>
      <sz val="10"/>
      <color theme="1"/>
      <name val="Arial"/>
      <family val="2"/>
      <charset val="204"/>
    </font>
    <font>
      <sz val="22"/>
      <color rgb="FF262626"/>
      <name val="Arial"/>
      <family val="2"/>
      <charset val="204"/>
    </font>
    <font>
      <sz val="22"/>
      <name val="Arial Cyr"/>
      <charset val="204"/>
    </font>
    <font>
      <sz val="22"/>
      <name val="Arial"/>
      <family val="2"/>
      <charset val="204"/>
    </font>
    <font>
      <b/>
      <sz val="22"/>
      <color rgb="FF262626"/>
      <name val="Arial"/>
      <family val="2"/>
      <charset val="204"/>
    </font>
    <font>
      <sz val="22"/>
      <color rgb="FFCF142B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9" fontId="2" fillId="0" borderId="0" xfId="1" applyFont="1" applyAlignment="1">
      <alignment vertical="center"/>
    </xf>
    <xf numFmtId="1" fontId="2" fillId="0" borderId="0" xfId="0" applyNumberFormat="1" applyFont="1" applyAlignment="1">
      <alignment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9" fontId="7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8" fillId="0" borderId="0" xfId="9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3" fontId="8" fillId="0" borderId="1" xfId="5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vertical="center"/>
    </xf>
    <xf numFmtId="10" fontId="7" fillId="6" borderId="1" xfId="1" applyNumberFormat="1" applyFont="1" applyFill="1" applyBorder="1" applyAlignment="1">
      <alignment horizontal="center" vertical="center" wrapText="1"/>
    </xf>
    <xf numFmtId="44" fontId="2" fillId="4" borderId="2" xfId="0" applyNumberFormat="1" applyFont="1" applyFill="1" applyBorder="1" applyAlignment="1">
      <alignment vertical="center" wrapText="1"/>
    </xf>
    <xf numFmtId="0" fontId="12" fillId="0" borderId="0" xfId="8" applyFont="1" applyFill="1"/>
    <xf numFmtId="2" fontId="7" fillId="6" borderId="1" xfId="1" applyNumberFormat="1" applyFont="1" applyFill="1" applyBorder="1" applyAlignment="1">
      <alignment horizontal="center" vertical="center" wrapText="1"/>
    </xf>
    <xf numFmtId="167" fontId="7" fillId="6" borderId="1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vertical="center"/>
    </xf>
    <xf numFmtId="2" fontId="2" fillId="0" borderId="0" xfId="1" applyNumberFormat="1" applyFont="1" applyAlignment="1">
      <alignment vertical="center"/>
    </xf>
    <xf numFmtId="10" fontId="13" fillId="0" borderId="1" xfId="0" applyNumberFormat="1" applyFont="1" applyBorder="1" applyAlignment="1">
      <alignment horizontal="center" vertical="center"/>
    </xf>
    <xf numFmtId="2" fontId="13" fillId="6" borderId="1" xfId="1" applyNumberFormat="1" applyFont="1" applyFill="1" applyBorder="1" applyAlignment="1">
      <alignment horizontal="center" vertical="center" wrapText="1"/>
    </xf>
    <xf numFmtId="21" fontId="13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indent="5" readingOrder="1"/>
    </xf>
    <xf numFmtId="3" fontId="16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top" readingOrder="1"/>
    </xf>
    <xf numFmtId="0" fontId="14" fillId="0" borderId="0" xfId="0" applyFont="1" applyAlignment="1">
      <alignment vertical="top" wrapText="1" readingOrder="1"/>
    </xf>
    <xf numFmtId="0" fontId="14" fillId="0" borderId="0" xfId="0" applyFont="1" applyAlignment="1">
      <alignment readingOrder="1"/>
    </xf>
    <xf numFmtId="0" fontId="12" fillId="0" borderId="0" xfId="8" applyFont="1" applyFill="1" applyAlignment="1">
      <alignment horizontal="center" vertical="top"/>
    </xf>
    <xf numFmtId="0" fontId="4" fillId="2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 readingOrder="1"/>
    </xf>
    <xf numFmtId="0" fontId="2" fillId="7" borderId="0" xfId="0" applyFont="1" applyFill="1" applyAlignment="1">
      <alignment vertical="center"/>
    </xf>
  </cellXfs>
  <cellStyles count="10">
    <cellStyle name="Style 1" xfId="3"/>
    <cellStyle name="Гиперссылка 2" xfId="6"/>
    <cellStyle name="Обычный" xfId="0" builtinId="0"/>
    <cellStyle name="Обычный 14 3" xfId="7"/>
    <cellStyle name="Обычный 3" xfId="8"/>
    <cellStyle name="Обычный 3 2" xfId="9"/>
    <cellStyle name="Процентный" xfId="1" builtinId="5"/>
    <cellStyle name="Процентный 2" xfId="4"/>
    <cellStyle name="Стиль 1" xfId="2"/>
    <cellStyle name="Стиль 1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2DBD4"/>
      <rgbColor rgb="00CFC4B8"/>
      <rgbColor rgb="00CF142B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623454</xdr:colOff>
      <xdr:row>13</xdr:row>
      <xdr:rowOff>110837</xdr:rowOff>
    </xdr:from>
    <xdr:to>
      <xdr:col>8</xdr:col>
      <xdr:colOff>720436</xdr:colOff>
      <xdr:row>16</xdr:row>
      <xdr:rowOff>193964</xdr:rowOff>
    </xdr:to>
    <xdr:cxnSp macro="">
      <xdr:nvCxnSpPr>
        <xdr:cNvPr id="10" name="Прямая со стрелкой 9"/>
        <xdr:cNvCxnSpPr/>
      </xdr:nvCxnSpPr>
      <xdr:spPr>
        <a:xfrm>
          <a:off x="10474036" y="4585855"/>
          <a:ext cx="1787237" cy="87283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665018</xdr:colOff>
      <xdr:row>13</xdr:row>
      <xdr:rowOff>69273</xdr:rowOff>
    </xdr:from>
    <xdr:to>
      <xdr:col>14</xdr:col>
      <xdr:colOff>401781</xdr:colOff>
      <xdr:row>16</xdr:row>
      <xdr:rowOff>180109</xdr:rowOff>
    </xdr:to>
    <xdr:cxnSp macro="">
      <xdr:nvCxnSpPr>
        <xdr:cNvPr id="12" name="Прямая со стрелкой 11"/>
        <xdr:cNvCxnSpPr/>
      </xdr:nvCxnSpPr>
      <xdr:spPr>
        <a:xfrm>
          <a:off x="16597745" y="4544291"/>
          <a:ext cx="581891" cy="90054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AD95"/>
  <sheetViews>
    <sheetView tabSelected="1" zoomScale="60" zoomScaleNormal="60" workbookViewId="0">
      <selection activeCell="F1" sqref="F1:F2"/>
    </sheetView>
  </sheetViews>
  <sheetFormatPr defaultColWidth="9.140625" defaultRowHeight="12.75" x14ac:dyDescent="0.2"/>
  <cols>
    <col min="1" max="1" width="3.7109375" style="11" customWidth="1"/>
    <col min="2" max="2" width="31.5703125" style="11" customWidth="1"/>
    <col min="3" max="3" width="47.140625" style="11" customWidth="1"/>
    <col min="4" max="4" width="33.140625" style="11" bestFit="1" customWidth="1"/>
    <col min="5" max="5" width="15.42578125" style="11" customWidth="1"/>
    <col min="6" max="6" width="17.140625" style="11" customWidth="1"/>
    <col min="7" max="8" width="12.7109375" style="11" customWidth="1"/>
    <col min="9" max="9" width="15.140625" style="11" customWidth="1"/>
    <col min="10" max="15" width="12.7109375" style="11" customWidth="1"/>
    <col min="16" max="16" width="15.5703125" style="11" customWidth="1"/>
    <col min="17" max="18" width="12.7109375" style="11" customWidth="1"/>
    <col min="19" max="20" width="12.5703125" style="11" customWidth="1"/>
    <col min="21" max="21" width="16" style="11" customWidth="1"/>
    <col min="22" max="16384" width="9.140625" style="11"/>
  </cols>
  <sheetData>
    <row r="1" spans="1:30" ht="15" x14ac:dyDescent="0.2">
      <c r="A1" s="1"/>
      <c r="B1" s="27" t="s">
        <v>0</v>
      </c>
      <c r="C1" s="53">
        <v>1</v>
      </c>
      <c r="D1" s="1"/>
      <c r="E1" s="1"/>
      <c r="F1" s="63">
        <f>INDEX(G8:G999,MATCH("Total:",B8:B999,))</f>
        <v>2730000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" x14ac:dyDescent="0.2">
      <c r="A2" s="1"/>
      <c r="B2" s="27" t="s">
        <v>1</v>
      </c>
      <c r="C2" s="34"/>
      <c r="D2" s="1"/>
      <c r="E2" s="1"/>
      <c r="F2" s="63">
        <f>LOOKUP(,-1/(B8:B999="Total:"),G8:G9999)</f>
        <v>2730000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">
      <c r="A3" s="1"/>
      <c r="B3" s="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2">
      <c r="A4" s="1"/>
      <c r="B4" s="2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">
      <c r="A5" s="1"/>
      <c r="B5" s="4" t="s">
        <v>2</v>
      </c>
      <c r="C5" s="1"/>
      <c r="D5" s="1"/>
      <c r="E5" s="1"/>
      <c r="F5" s="1"/>
      <c r="G5" s="5"/>
      <c r="H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39.75" customHeight="1" x14ac:dyDescent="0.2">
      <c r="A6" s="56" t="s">
        <v>21</v>
      </c>
      <c r="B6" s="56" t="s">
        <v>8</v>
      </c>
      <c r="C6" s="56" t="s">
        <v>9</v>
      </c>
      <c r="D6" s="56" t="s">
        <v>10</v>
      </c>
      <c r="E6" s="55" t="s">
        <v>11</v>
      </c>
      <c r="F6" s="55" t="s">
        <v>12</v>
      </c>
      <c r="G6" s="55" t="s">
        <v>13</v>
      </c>
      <c r="H6" s="55"/>
      <c r="I6" s="55"/>
      <c r="J6" s="55" t="s">
        <v>17</v>
      </c>
      <c r="K6" s="55"/>
      <c r="L6" s="55" t="s">
        <v>18</v>
      </c>
      <c r="M6" s="55"/>
      <c r="N6" s="55" t="s">
        <v>19</v>
      </c>
      <c r="O6" s="55" t="s">
        <v>3</v>
      </c>
      <c r="P6" s="55" t="s">
        <v>4</v>
      </c>
      <c r="Q6" s="55" t="s">
        <v>20</v>
      </c>
      <c r="R6" s="55" t="s">
        <v>5</v>
      </c>
      <c r="S6" s="58" t="s">
        <v>24</v>
      </c>
      <c r="T6" s="58"/>
      <c r="U6" s="58"/>
      <c r="V6" s="1"/>
      <c r="W6" s="1"/>
      <c r="X6" s="1"/>
      <c r="Y6" s="1"/>
      <c r="Z6" s="1"/>
      <c r="AA6" s="1"/>
      <c r="AB6" s="1"/>
      <c r="AC6" s="1"/>
      <c r="AD6" s="1"/>
    </row>
    <row r="7" spans="1:30" ht="49.7" customHeight="1" x14ac:dyDescent="0.2">
      <c r="A7" s="57"/>
      <c r="B7" s="57"/>
      <c r="C7" s="57"/>
      <c r="D7" s="57"/>
      <c r="E7" s="55"/>
      <c r="F7" s="55"/>
      <c r="G7" s="37" t="s">
        <v>14</v>
      </c>
      <c r="H7" s="37" t="s">
        <v>15</v>
      </c>
      <c r="I7" s="37" t="s">
        <v>16</v>
      </c>
      <c r="J7" s="37" t="s">
        <v>37</v>
      </c>
      <c r="K7" s="37" t="s">
        <v>15</v>
      </c>
      <c r="L7" s="37" t="s">
        <v>37</v>
      </c>
      <c r="M7" s="37" t="s">
        <v>15</v>
      </c>
      <c r="N7" s="37" t="s">
        <v>37</v>
      </c>
      <c r="O7" s="37" t="s">
        <v>15</v>
      </c>
      <c r="P7" s="37" t="s">
        <v>16</v>
      </c>
      <c r="Q7" s="37" t="s">
        <v>14</v>
      </c>
      <c r="R7" s="37" t="s">
        <v>15</v>
      </c>
      <c r="S7" s="38" t="s">
        <v>22</v>
      </c>
      <c r="T7" s="38" t="s">
        <v>39</v>
      </c>
      <c r="U7" s="38" t="s">
        <v>23</v>
      </c>
      <c r="V7" s="1"/>
      <c r="W7" s="1"/>
      <c r="X7" s="1"/>
      <c r="Y7" s="1"/>
      <c r="Z7" s="1"/>
      <c r="AA7" s="1"/>
      <c r="AB7" s="1"/>
      <c r="AC7" s="1"/>
      <c r="AD7" s="1"/>
    </row>
    <row r="8" spans="1:30" ht="42" customHeight="1" x14ac:dyDescent="0.2">
      <c r="A8" s="12">
        <v>1</v>
      </c>
      <c r="B8" s="26" t="s">
        <v>25</v>
      </c>
      <c r="C8" s="25" t="s">
        <v>33</v>
      </c>
      <c r="D8" s="25" t="s">
        <v>27</v>
      </c>
      <c r="E8" s="29" t="s">
        <v>26</v>
      </c>
      <c r="F8" s="30">
        <v>125000</v>
      </c>
      <c r="G8" s="29">
        <v>1250000</v>
      </c>
      <c r="H8" s="10"/>
      <c r="I8" s="14">
        <f t="shared" ref="I8:I10" si="0">H8/G8</f>
        <v>0</v>
      </c>
      <c r="J8" s="30">
        <f>F8/G8*1000</f>
        <v>100</v>
      </c>
      <c r="K8" s="16" t="e">
        <f t="shared" ref="K8:K10" si="1">F8/H8*1000</f>
        <v>#DIV/0!</v>
      </c>
      <c r="L8" s="44">
        <v>1.5E-3</v>
      </c>
      <c r="M8" s="18" t="e">
        <f t="shared" ref="M8:M10" si="2">O8/H8</f>
        <v>#DIV/0!</v>
      </c>
      <c r="N8" s="13">
        <f t="shared" ref="N8:N10" si="3">G8*L8</f>
        <v>1875</v>
      </c>
      <c r="O8" s="10"/>
      <c r="P8" s="14">
        <f>O8/N8</f>
        <v>0</v>
      </c>
      <c r="Q8" s="31">
        <f>F8/N8</f>
        <v>66.666666666666671</v>
      </c>
      <c r="R8" s="33" t="e">
        <f>F8/O8</f>
        <v>#DIV/0!</v>
      </c>
      <c r="S8" s="41"/>
      <c r="T8" s="42"/>
      <c r="U8" s="43"/>
      <c r="V8" s="1"/>
      <c r="W8" s="1"/>
      <c r="X8" s="1"/>
      <c r="Y8" s="1"/>
      <c r="Z8" s="1"/>
      <c r="AA8" s="1"/>
      <c r="AB8" s="1"/>
      <c r="AC8" s="1"/>
      <c r="AD8" s="1"/>
    </row>
    <row r="9" spans="1:30" ht="42" customHeight="1" x14ac:dyDescent="0.2">
      <c r="A9" s="12">
        <v>2</v>
      </c>
      <c r="B9" s="26" t="s">
        <v>30</v>
      </c>
      <c r="C9" s="25" t="s">
        <v>34</v>
      </c>
      <c r="D9" s="25" t="s">
        <v>27</v>
      </c>
      <c r="E9" s="29" t="s">
        <v>26</v>
      </c>
      <c r="F9" s="30">
        <v>72000</v>
      </c>
      <c r="G9" s="29">
        <v>600000</v>
      </c>
      <c r="H9" s="10"/>
      <c r="I9" s="14">
        <f t="shared" si="0"/>
        <v>0</v>
      </c>
      <c r="J9" s="15">
        <f t="shared" ref="J9:J10" si="4">F9/G9*1000</f>
        <v>120</v>
      </c>
      <c r="K9" s="16" t="e">
        <f t="shared" si="1"/>
        <v>#DIV/0!</v>
      </c>
      <c r="L9" s="17">
        <v>1.5E-3</v>
      </c>
      <c r="M9" s="18" t="e">
        <f t="shared" si="2"/>
        <v>#DIV/0!</v>
      </c>
      <c r="N9" s="13">
        <f t="shared" si="3"/>
        <v>900</v>
      </c>
      <c r="O9" s="10"/>
      <c r="P9" s="14">
        <f t="shared" ref="P9:P10" si="5">O9/N9</f>
        <v>0</v>
      </c>
      <c r="Q9" s="31">
        <f t="shared" ref="Q9:Q10" si="6">F9/N9</f>
        <v>80</v>
      </c>
      <c r="R9" s="33" t="e">
        <f t="shared" ref="R9:R10" si="7">F9/O9</f>
        <v>#DIV/0!</v>
      </c>
      <c r="S9" s="41"/>
      <c r="T9" s="42"/>
      <c r="U9" s="43"/>
      <c r="V9" s="1"/>
      <c r="W9" s="1"/>
      <c r="X9" s="1"/>
      <c r="Y9" s="1"/>
      <c r="Z9" s="1"/>
      <c r="AA9" s="1"/>
      <c r="AB9" s="1"/>
      <c r="AC9" s="1"/>
      <c r="AD9" s="1"/>
    </row>
    <row r="10" spans="1:30" ht="42" customHeight="1" x14ac:dyDescent="0.2">
      <c r="A10" s="12">
        <v>3</v>
      </c>
      <c r="B10" s="26" t="s">
        <v>28</v>
      </c>
      <c r="C10" s="25" t="s">
        <v>31</v>
      </c>
      <c r="D10" s="25" t="s">
        <v>29</v>
      </c>
      <c r="E10" s="29" t="s">
        <v>26</v>
      </c>
      <c r="F10" s="30">
        <v>97724.745762711871</v>
      </c>
      <c r="G10" s="29">
        <v>280000</v>
      </c>
      <c r="H10" s="10"/>
      <c r="I10" s="14">
        <f t="shared" si="0"/>
        <v>0</v>
      </c>
      <c r="J10" s="15">
        <f t="shared" si="4"/>
        <v>349.0169491525424</v>
      </c>
      <c r="K10" s="16" t="e">
        <f t="shared" si="1"/>
        <v>#DIV/0!</v>
      </c>
      <c r="L10" s="17">
        <v>1.5E-3</v>
      </c>
      <c r="M10" s="18" t="e">
        <f t="shared" si="2"/>
        <v>#DIV/0!</v>
      </c>
      <c r="N10" s="13">
        <f t="shared" si="3"/>
        <v>420</v>
      </c>
      <c r="O10" s="10"/>
      <c r="P10" s="14">
        <f t="shared" si="5"/>
        <v>0</v>
      </c>
      <c r="Q10" s="31">
        <f t="shared" si="6"/>
        <v>232.67796610169492</v>
      </c>
      <c r="R10" s="33" t="e">
        <f t="shared" si="7"/>
        <v>#DIV/0!</v>
      </c>
      <c r="S10" s="41"/>
      <c r="T10" s="42"/>
      <c r="U10" s="43"/>
      <c r="V10" s="1"/>
      <c r="W10" s="1"/>
      <c r="X10" s="1"/>
      <c r="Y10" s="1"/>
      <c r="Z10" s="1"/>
      <c r="AA10" s="1"/>
      <c r="AB10" s="1"/>
      <c r="AC10" s="1"/>
      <c r="AD10" s="1"/>
    </row>
    <row r="11" spans="1:30" ht="42" customHeight="1" x14ac:dyDescent="0.2">
      <c r="A11" s="12">
        <v>4</v>
      </c>
      <c r="B11" s="26" t="s">
        <v>32</v>
      </c>
      <c r="C11" s="25" t="s">
        <v>35</v>
      </c>
      <c r="D11" s="25" t="s">
        <v>36</v>
      </c>
      <c r="E11" s="29" t="s">
        <v>26</v>
      </c>
      <c r="F11" s="30">
        <v>142187.5</v>
      </c>
      <c r="G11" s="29">
        <v>600000</v>
      </c>
      <c r="H11" s="10"/>
      <c r="I11" s="14">
        <f t="shared" ref="I11" si="8">H11/G11</f>
        <v>0</v>
      </c>
      <c r="J11" s="15">
        <f t="shared" ref="J11" si="9">F11/G11*1000</f>
        <v>236.97916666666666</v>
      </c>
      <c r="K11" s="16" t="e">
        <f t="shared" ref="K11" si="10">F11/H11*1000</f>
        <v>#DIV/0!</v>
      </c>
      <c r="L11" s="17">
        <v>1.5E-3</v>
      </c>
      <c r="M11" s="18" t="e">
        <f t="shared" ref="M11" si="11">O11/H11</f>
        <v>#DIV/0!</v>
      </c>
      <c r="N11" s="13">
        <f t="shared" ref="N11" si="12">G11*L11</f>
        <v>900</v>
      </c>
      <c r="O11" s="10"/>
      <c r="P11" s="14">
        <f t="shared" ref="P11" si="13">O11/N11</f>
        <v>0</v>
      </c>
      <c r="Q11" s="31">
        <f t="shared" ref="Q11" si="14">F11/N11</f>
        <v>157.98611111111111</v>
      </c>
      <c r="R11" s="33" t="e">
        <f t="shared" ref="R11" si="15">F11/O11</f>
        <v>#DIV/0!</v>
      </c>
      <c r="S11" s="41"/>
      <c r="T11" s="42"/>
      <c r="U11" s="43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 x14ac:dyDescent="0.2">
      <c r="A12" s="54" t="s">
        <v>38</v>
      </c>
      <c r="B12" s="54"/>
      <c r="C12" s="54"/>
      <c r="D12" s="54"/>
      <c r="E12" s="54"/>
      <c r="F12" s="15">
        <v>0</v>
      </c>
      <c r="G12" s="19"/>
      <c r="H12" s="10"/>
      <c r="I12" s="14"/>
      <c r="J12" s="15"/>
      <c r="K12" s="16"/>
      <c r="L12" s="17"/>
      <c r="M12" s="18"/>
      <c r="N12" s="20"/>
      <c r="O12" s="10"/>
      <c r="P12" s="14"/>
      <c r="Q12" s="15"/>
      <c r="R12" s="16"/>
      <c r="S12" s="28"/>
      <c r="T12" s="28"/>
      <c r="U12" s="28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 x14ac:dyDescent="0.2">
      <c r="A13" s="54" t="s">
        <v>6</v>
      </c>
      <c r="B13" s="54"/>
      <c r="C13" s="54"/>
      <c r="D13" s="54"/>
      <c r="E13" s="54"/>
      <c r="F13" s="15">
        <f>SUM(F8:F12)*0.18</f>
        <v>78644.204237288126</v>
      </c>
      <c r="G13" s="19"/>
      <c r="H13" s="10"/>
      <c r="I13" s="14"/>
      <c r="J13" s="15"/>
      <c r="K13" s="16"/>
      <c r="L13" s="17"/>
      <c r="M13" s="18"/>
      <c r="N13" s="20"/>
      <c r="O13" s="10"/>
      <c r="P13" s="14"/>
      <c r="Q13" s="15"/>
      <c r="R13" s="16"/>
      <c r="S13" s="28"/>
      <c r="T13" s="28"/>
      <c r="U13" s="28"/>
      <c r="V13" s="1"/>
      <c r="W13" s="1"/>
      <c r="X13" s="1"/>
      <c r="Y13" s="1"/>
      <c r="Z13" s="1"/>
      <c r="AA13" s="1"/>
      <c r="AB13" s="1"/>
      <c r="AC13" s="1"/>
      <c r="AD13" s="1"/>
    </row>
    <row r="14" spans="1:30" ht="20.25" customHeight="1" x14ac:dyDescent="0.2">
      <c r="A14" s="37"/>
      <c r="B14" s="37" t="s">
        <v>7</v>
      </c>
      <c r="C14" s="37"/>
      <c r="D14" s="37"/>
      <c r="E14" s="37"/>
      <c r="F14" s="21">
        <f>SUM(F8:F13)</f>
        <v>515556.44999999995</v>
      </c>
      <c r="G14" s="22">
        <f>SUM(G8:G13)</f>
        <v>2730000</v>
      </c>
      <c r="H14" s="22">
        <f>SUM(H8:H13)</f>
        <v>0</v>
      </c>
      <c r="I14" s="23">
        <f>H14/G14</f>
        <v>0</v>
      </c>
      <c r="J14" s="21">
        <f>SUMIF(G8:G11,"&gt;0",F8:F11)/G14*1000</f>
        <v>160.041115663997</v>
      </c>
      <c r="K14" s="21" t="e">
        <f>SUMIF(H8:H11,"&gt;0",F8:F11)/H14*1000</f>
        <v>#DIV/0!</v>
      </c>
      <c r="L14" s="24">
        <f>(SUMIF(G8:G11, "&gt;0", N8:N11))/G14</f>
        <v>1.5E-3</v>
      </c>
      <c r="M14" s="24" t="e">
        <f>(SUMIF(H8:H11, "&gt;0", O8:O11))/H14</f>
        <v>#DIV/0!</v>
      </c>
      <c r="N14" s="22">
        <f>SUM(N8:N13)</f>
        <v>4095</v>
      </c>
      <c r="O14" s="22">
        <f>SUM(O8:O13)</f>
        <v>0</v>
      </c>
      <c r="P14" s="23">
        <f>O14/N14</f>
        <v>0</v>
      </c>
      <c r="Q14" s="21">
        <f>(F14-F13-F12)/(N14)</f>
        <v>106.69407710933135</v>
      </c>
      <c r="R14" s="21" t="e">
        <f>(F14-F13-F12)/(O14)</f>
        <v>#DIV/0!</v>
      </c>
      <c r="S14" s="32" t="e">
        <f>AVERAGE(S8:S11)</f>
        <v>#DIV/0!</v>
      </c>
      <c r="T14" s="35" t="e">
        <f>AVERAGE(T8:T11)</f>
        <v>#DIV/0!</v>
      </c>
      <c r="U14" s="36" t="e">
        <f>AVERAGE(U8:U11)</f>
        <v>#DIV/0!</v>
      </c>
      <c r="V14" s="1"/>
      <c r="W14" s="1"/>
      <c r="X14" s="1"/>
      <c r="Y14" s="1"/>
      <c r="Z14" s="1"/>
      <c r="AA14" s="1"/>
      <c r="AB14" s="1"/>
      <c r="AC14" s="1"/>
      <c r="AD14" s="1"/>
    </row>
    <row r="15" spans="1:30" x14ac:dyDescent="0.2">
      <c r="A15" s="1"/>
      <c r="B15" s="1"/>
      <c r="C15" s="1"/>
      <c r="D15" s="1"/>
      <c r="E15" s="1"/>
      <c r="F15" s="1"/>
      <c r="G15" s="9"/>
      <c r="H15" s="9"/>
      <c r="I15" s="6"/>
      <c r="J15" s="39"/>
      <c r="K15" s="40"/>
      <c r="L15" s="6"/>
      <c r="M15" s="7"/>
      <c r="N15" s="6"/>
      <c r="O15" s="6"/>
      <c r="P15" s="6"/>
      <c r="Q15" s="6"/>
      <c r="R15" s="8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30" customHeight="1" x14ac:dyDescent="0.35">
      <c r="A16" s="1"/>
      <c r="B16" s="1"/>
      <c r="C16" s="1"/>
      <c r="D16" s="1"/>
      <c r="G16" s="45" t="s">
        <v>40</v>
      </c>
      <c r="H16" s="46"/>
      <c r="I16" s="47"/>
      <c r="J16" s="47"/>
      <c r="K16" s="46"/>
      <c r="L16" s="46"/>
      <c r="M16" s="45" t="s">
        <v>42</v>
      </c>
      <c r="N16" s="52"/>
      <c r="O16" s="52"/>
      <c r="P16" s="52"/>
      <c r="Q16" s="47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30" customHeight="1" x14ac:dyDescent="0.4">
      <c r="A17" s="1"/>
      <c r="B17" s="1"/>
      <c r="C17" s="1"/>
      <c r="D17" s="1"/>
      <c r="G17" s="48" t="s">
        <v>43</v>
      </c>
      <c r="H17" s="46"/>
      <c r="I17" s="60"/>
      <c r="J17" s="60"/>
      <c r="K17" s="46"/>
      <c r="L17" s="46"/>
      <c r="M17" s="48" t="s">
        <v>43</v>
      </c>
      <c r="N17" s="47"/>
      <c r="O17" s="59"/>
      <c r="P17" s="59"/>
      <c r="Q17" s="47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30" customHeight="1" x14ac:dyDescent="0.4">
      <c r="A18" s="1"/>
      <c r="B18" s="1"/>
      <c r="C18" s="1"/>
      <c r="D18" s="1"/>
      <c r="G18" s="48" t="s">
        <v>44</v>
      </c>
      <c r="H18" s="46"/>
      <c r="I18" s="59"/>
      <c r="J18" s="59"/>
      <c r="K18" s="46"/>
      <c r="L18" s="46"/>
      <c r="M18" s="48" t="s">
        <v>44</v>
      </c>
      <c r="N18" s="47"/>
      <c r="O18" s="59"/>
      <c r="P18" s="59"/>
      <c r="Q18" s="47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30" customHeight="1" x14ac:dyDescent="0.2">
      <c r="A19" s="1"/>
      <c r="B19" s="1"/>
      <c r="C19" s="1"/>
      <c r="D19" s="1"/>
      <c r="G19" s="46"/>
      <c r="H19" s="47"/>
      <c r="I19" s="47"/>
      <c r="J19" s="47"/>
      <c r="K19" s="46"/>
      <c r="L19" s="46"/>
      <c r="M19" s="47"/>
      <c r="N19" s="47"/>
      <c r="O19" s="47"/>
      <c r="P19" s="49"/>
      <c r="Q19" s="47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30" customHeight="1" x14ac:dyDescent="0.2">
      <c r="A20" s="1"/>
      <c r="B20" s="1"/>
      <c r="C20" s="1"/>
      <c r="D20" s="1"/>
      <c r="G20" s="62" t="s">
        <v>46</v>
      </c>
      <c r="H20" s="62"/>
      <c r="I20" s="62"/>
      <c r="J20" s="62"/>
      <c r="K20" s="62"/>
      <c r="L20" s="46"/>
      <c r="M20" s="62" t="s">
        <v>45</v>
      </c>
      <c r="N20" s="62"/>
      <c r="O20" s="62"/>
      <c r="P20" s="62"/>
      <c r="Q20" s="5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30" customHeight="1" x14ac:dyDescent="0.2">
      <c r="A21" s="1"/>
      <c r="B21" s="1"/>
      <c r="C21" s="1"/>
      <c r="D21" s="1"/>
      <c r="G21" s="62"/>
      <c r="H21" s="62"/>
      <c r="I21" s="62"/>
      <c r="J21" s="62"/>
      <c r="K21" s="62"/>
      <c r="L21" s="46"/>
      <c r="M21" s="62"/>
      <c r="N21" s="62"/>
      <c r="O21" s="62"/>
      <c r="P21" s="62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30" customHeight="1" x14ac:dyDescent="0.4">
      <c r="A22" s="1"/>
      <c r="B22" s="1"/>
      <c r="C22" s="1"/>
      <c r="D22" s="1"/>
      <c r="G22" s="48" t="s">
        <v>43</v>
      </c>
      <c r="H22" s="46"/>
      <c r="I22" s="59"/>
      <c r="J22" s="59"/>
      <c r="K22" s="47"/>
      <c r="L22" s="46"/>
      <c r="M22" s="48" t="s">
        <v>43</v>
      </c>
      <c r="N22" s="47"/>
      <c r="O22" s="60"/>
      <c r="P22" s="60"/>
      <c r="Q22" s="47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30" customHeight="1" x14ac:dyDescent="0.4">
      <c r="A23" s="1"/>
      <c r="B23" s="1"/>
      <c r="C23" s="1"/>
      <c r="D23" s="1"/>
      <c r="G23" s="48" t="s">
        <v>44</v>
      </c>
      <c r="H23" s="46"/>
      <c r="I23" s="61"/>
      <c r="J23" s="61"/>
      <c r="K23" s="47"/>
      <c r="L23" s="46"/>
      <c r="M23" s="48" t="s">
        <v>44</v>
      </c>
      <c r="N23" s="47"/>
      <c r="O23" s="60"/>
      <c r="P23" s="60"/>
      <c r="Q23" s="47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30" customHeight="1" x14ac:dyDescent="0.2">
      <c r="A24" s="1"/>
      <c r="B24" s="1"/>
      <c r="C24" s="1"/>
      <c r="D24" s="1"/>
      <c r="G24" s="46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30" customHeight="1" x14ac:dyDescent="0.2">
      <c r="A25" s="1"/>
      <c r="B25" s="1"/>
      <c r="C25" s="1"/>
      <c r="D25" s="1"/>
      <c r="G25" s="50" t="s">
        <v>41</v>
      </c>
      <c r="H25" s="46"/>
      <c r="I25" s="47"/>
      <c r="J25" s="47"/>
      <c r="K25" s="47"/>
      <c r="L25" s="47"/>
      <c r="M25" s="47"/>
      <c r="N25" s="47"/>
      <c r="O25" s="47"/>
      <c r="P25" s="47"/>
      <c r="Q25" s="47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30" customHeight="1" x14ac:dyDescent="0.4">
      <c r="A26" s="1"/>
      <c r="B26" s="1"/>
      <c r="C26" s="1"/>
      <c r="D26" s="1"/>
      <c r="G26" s="48" t="s">
        <v>43</v>
      </c>
      <c r="H26" s="48"/>
      <c r="I26" s="59"/>
      <c r="J26" s="59"/>
      <c r="K26" s="47"/>
      <c r="L26" s="47"/>
      <c r="M26" s="47"/>
      <c r="N26" s="47"/>
      <c r="O26" s="47"/>
      <c r="P26" s="47"/>
      <c r="Q26" s="47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30" customHeight="1" x14ac:dyDescent="0.4">
      <c r="A27" s="1"/>
      <c r="B27" s="1"/>
      <c r="C27" s="1"/>
      <c r="D27" s="1"/>
      <c r="G27" s="48" t="s">
        <v>44</v>
      </c>
      <c r="H27" s="48"/>
      <c r="I27" s="59"/>
      <c r="J27" s="59"/>
      <c r="K27" s="47"/>
      <c r="L27" s="47"/>
      <c r="M27" s="47"/>
      <c r="N27" s="47"/>
      <c r="O27" s="47"/>
      <c r="P27" s="47"/>
      <c r="Q27" s="47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30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30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24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24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24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24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24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24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24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24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24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24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24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24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24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24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24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24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24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24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24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24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24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24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24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24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24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24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</sheetData>
  <mergeCells count="26">
    <mergeCell ref="I27:J27"/>
    <mergeCell ref="O17:P17"/>
    <mergeCell ref="O18:P18"/>
    <mergeCell ref="O22:P22"/>
    <mergeCell ref="O23:P23"/>
    <mergeCell ref="I17:J17"/>
    <mergeCell ref="I18:J18"/>
    <mergeCell ref="I22:J22"/>
    <mergeCell ref="I23:J23"/>
    <mergeCell ref="I26:J26"/>
    <mergeCell ref="M20:P21"/>
    <mergeCell ref="G20:K21"/>
    <mergeCell ref="N6:P6"/>
    <mergeCell ref="Q6:R6"/>
    <mergeCell ref="S6:U6"/>
    <mergeCell ref="E6:E7"/>
    <mergeCell ref="F6:F7"/>
    <mergeCell ref="A12:E12"/>
    <mergeCell ref="A13:E13"/>
    <mergeCell ref="G6:I6"/>
    <mergeCell ref="J6:K6"/>
    <mergeCell ref="L6:M6"/>
    <mergeCell ref="D6:D7"/>
    <mergeCell ref="C6:C7"/>
    <mergeCell ref="B6:B7"/>
    <mergeCell ref="A6:A7"/>
  </mergeCells>
  <conditionalFormatting sqref="S8:S11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8:T11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8:U11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0" right="0" top="0" bottom="0" header="0.51181102362204722" footer="0.51181102362204722"/>
  <pageSetup paperSize="9" scale="53" orientation="landscape" r:id="rId1"/>
  <headerFooter alignWithMargins="0"/>
  <colBreaks count="1" manualBreakCount="1">
    <brk id="17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ES</vt:lpstr>
      <vt:lpstr>ES!Область_печати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Volkova</dc:creator>
  <cp:lastModifiedBy>Boroda</cp:lastModifiedBy>
  <cp:lastPrinted>2012-01-19T11:14:47Z</cp:lastPrinted>
  <dcterms:created xsi:type="dcterms:W3CDTF">2007-10-31T10:11:08Z</dcterms:created>
  <dcterms:modified xsi:type="dcterms:W3CDTF">2016-05-22T18:27:39Z</dcterms:modified>
</cp:coreProperties>
</file>