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730" windowHeight="11760" activeTab="2"/>
  </bookViews>
  <sheets>
    <sheet name="желаемый результат" sheetId="5" r:id="rId1"/>
    <sheet name="исходные данные" sheetId="4" r:id="rId2"/>
    <sheet name="Лист1" sheetId="6" r:id="rId3"/>
  </sheets>
  <calcPr calcId="145621"/>
  <pivotCaches>
    <pivotCache cacheId="8" r:id="rId4"/>
  </pivotCaches>
</workbook>
</file>

<file path=xl/calcChain.xml><?xml version="1.0" encoding="utf-8"?>
<calcChain xmlns="http://schemas.openxmlformats.org/spreadsheetml/2006/main">
  <c r="N22" i="4" l="1"/>
  <c r="N23" i="4" s="1"/>
  <c r="N24" i="4" s="1"/>
  <c r="N25" i="4" s="1"/>
  <c r="N26" i="4" s="1"/>
  <c r="N27" i="4" s="1"/>
  <c r="N28" i="4" s="1"/>
  <c r="N29" i="4" s="1"/>
  <c r="N30" i="4" s="1"/>
  <c r="N31" i="4" s="1"/>
  <c r="N32" i="4" s="1"/>
  <c r="N33" i="4" s="1"/>
  <c r="N34" i="4" s="1"/>
  <c r="N35" i="4" s="1"/>
  <c r="N36" i="4" s="1"/>
  <c r="N37" i="4" s="1"/>
  <c r="N38" i="4" s="1"/>
  <c r="N39" i="4" s="1"/>
  <c r="N40" i="4" s="1"/>
  <c r="N41" i="4" s="1"/>
  <c r="N42" i="4" s="1"/>
  <c r="N43" i="4" s="1"/>
  <c r="N44" i="4" s="1"/>
  <c r="N45" i="4" s="1"/>
  <c r="N46" i="4" s="1"/>
  <c r="N47" i="4"/>
  <c r="N48" i="4" s="1"/>
  <c r="N49" i="4" s="1"/>
  <c r="N50" i="4" s="1"/>
  <c r="N51" i="4" s="1"/>
  <c r="N52" i="4" s="1"/>
  <c r="N53" i="4" s="1"/>
  <c r="N54" i="4" s="1"/>
  <c r="N55" i="4" s="1"/>
  <c r="N56" i="4" s="1"/>
  <c r="N57" i="4" s="1"/>
  <c r="N58" i="4" s="1"/>
  <c r="N59" i="4" s="1"/>
  <c r="N60" i="4" s="1"/>
  <c r="N61" i="4" s="1"/>
  <c r="N62" i="4" s="1"/>
  <c r="N63" i="4" s="1"/>
  <c r="N64" i="4" s="1"/>
  <c r="N65" i="4" s="1"/>
  <c r="N66" i="4" s="1"/>
  <c r="N67" i="4"/>
  <c r="N68" i="4"/>
  <c r="N69" i="4" s="1"/>
  <c r="N70" i="4" s="1"/>
  <c r="N71" i="4" s="1"/>
  <c r="N72" i="4" s="1"/>
  <c r="N73" i="4" s="1"/>
  <c r="N74" i="4" s="1"/>
  <c r="N75" i="4" s="1"/>
  <c r="N76" i="4" s="1"/>
  <c r="N77" i="4" s="1"/>
  <c r="N78" i="4" s="1"/>
  <c r="N79" i="4" s="1"/>
  <c r="N80" i="4" s="1"/>
  <c r="N81" i="4" s="1"/>
  <c r="N82" i="4" s="1"/>
  <c r="N83" i="4" s="1"/>
  <c r="N84" i="4" s="1"/>
  <c r="N85" i="4" s="1"/>
  <c r="N86" i="4" s="1"/>
  <c r="N87" i="4" s="1"/>
  <c r="N88" i="4" s="1"/>
  <c r="N89" i="4" s="1"/>
  <c r="N90" i="4" s="1"/>
  <c r="N91" i="4" s="1"/>
  <c r="N92" i="4" s="1"/>
  <c r="N93" i="4" s="1"/>
  <c r="N94" i="4"/>
  <c r="N95" i="4" s="1"/>
  <c r="N96" i="4" s="1"/>
  <c r="N97" i="4" s="1"/>
  <c r="N98" i="4" s="1"/>
  <c r="N99" i="4" s="1"/>
  <c r="N100" i="4" s="1"/>
  <c r="N101" i="4" s="1"/>
  <c r="N102" i="4" s="1"/>
  <c r="N103" i="4" s="1"/>
  <c r="N104" i="4" s="1"/>
  <c r="N105" i="4" s="1"/>
  <c r="N106" i="4" s="1"/>
  <c r="N107" i="4" s="1"/>
  <c r="N108" i="4" s="1"/>
  <c r="N109" i="4" s="1"/>
  <c r="N110" i="4" s="1"/>
  <c r="N111" i="4" s="1"/>
  <c r="N112" i="4" s="1"/>
  <c r="N113" i="4" s="1"/>
  <c r="N114" i="4"/>
  <c r="N115" i="4" s="1"/>
  <c r="N116" i="4" s="1"/>
  <c r="N117" i="4" s="1"/>
  <c r="N118" i="4" s="1"/>
  <c r="N119" i="4" s="1"/>
  <c r="N120" i="4" s="1"/>
  <c r="N121" i="4" s="1"/>
  <c r="N122" i="4" s="1"/>
  <c r="N123" i="4" s="1"/>
  <c r="N124" i="4" s="1"/>
  <c r="N125" i="4" s="1"/>
  <c r="N126" i="4" s="1"/>
  <c r="N127" i="4" s="1"/>
  <c r="N128" i="4" s="1"/>
  <c r="N129" i="4" s="1"/>
  <c r="N130" i="4" s="1"/>
  <c r="N131" i="4" s="1"/>
  <c r="N132" i="4" s="1"/>
  <c r="N133" i="4" s="1"/>
  <c r="N134" i="4" s="1"/>
  <c r="N135" i="4" s="1"/>
  <c r="N136" i="4" s="1"/>
  <c r="N137" i="4" s="1"/>
  <c r="N138" i="4" s="1"/>
  <c r="N139" i="4" s="1"/>
  <c r="N140" i="4" s="1"/>
  <c r="N141" i="4" s="1"/>
  <c r="N142" i="4" s="1"/>
  <c r="N143" i="4" s="1"/>
  <c r="N144" i="4" s="1"/>
  <c r="N145" i="4"/>
  <c r="N146" i="4"/>
  <c r="N147" i="4" s="1"/>
  <c r="N148" i="4" s="1"/>
  <c r="N149" i="4" s="1"/>
  <c r="N150" i="4" s="1"/>
  <c r="N151" i="4" s="1"/>
  <c r="N152" i="4" s="1"/>
  <c r="N153" i="4" s="1"/>
  <c r="N154" i="4" s="1"/>
  <c r="N155" i="4" s="1"/>
  <c r="N156" i="4" s="1"/>
  <c r="N157" i="4" s="1"/>
  <c r="N158" i="4" s="1"/>
  <c r="N159" i="4" s="1"/>
  <c r="N160" i="4" s="1"/>
  <c r="N161" i="4" s="1"/>
  <c r="N162" i="4" s="1"/>
  <c r="N163" i="4" s="1"/>
  <c r="N164" i="4" s="1"/>
  <c r="N165" i="4"/>
  <c r="N166" i="4"/>
  <c r="N167" i="4" s="1"/>
  <c r="N168" i="4" s="1"/>
  <c r="N169" i="4" s="1"/>
  <c r="N170" i="4" s="1"/>
  <c r="N171" i="4" s="1"/>
  <c r="N172" i="4" s="1"/>
  <c r="N173" i="4" s="1"/>
  <c r="N174" i="4" s="1"/>
  <c r="N175" i="4" s="1"/>
  <c r="N176" i="4" s="1"/>
  <c r="N177" i="4" s="1"/>
  <c r="N178" i="4" s="1"/>
  <c r="N179" i="4" s="1"/>
  <c r="N180" i="4" s="1"/>
  <c r="N181" i="4" s="1"/>
  <c r="N182" i="4" s="1"/>
  <c r="N183" i="4" s="1"/>
  <c r="N184" i="4" s="1"/>
  <c r="N185" i="4" s="1"/>
  <c r="N186" i="4" s="1"/>
  <c r="N187" i="4" s="1"/>
  <c r="N188" i="4" s="1"/>
  <c r="N189" i="4" s="1"/>
  <c r="N190" i="4" s="1"/>
  <c r="N191" i="4" s="1"/>
  <c r="N192" i="4" s="1"/>
  <c r="N193" i="4" s="1"/>
  <c r="N194" i="4" s="1"/>
  <c r="N195" i="4" s="1"/>
  <c r="N196" i="4" s="1"/>
  <c r="N197" i="4"/>
  <c r="N198" i="4" s="1"/>
  <c r="N199" i="4"/>
  <c r="N200" i="4" s="1"/>
  <c r="N201" i="4" s="1"/>
  <c r="N202" i="4" s="1"/>
  <c r="N203" i="4" s="1"/>
  <c r="N204" i="4" s="1"/>
  <c r="N205" i="4" s="1"/>
  <c r="N206" i="4" s="1"/>
  <c r="N207" i="4" s="1"/>
  <c r="N208" i="4" s="1"/>
  <c r="N209" i="4" s="1"/>
  <c r="N210" i="4" s="1"/>
  <c r="N211" i="4" s="1"/>
  <c r="N212" i="4" s="1"/>
  <c r="N213" i="4" s="1"/>
  <c r="N214" i="4" s="1"/>
  <c r="N215" i="4" s="1"/>
  <c r="N216" i="4" s="1"/>
  <c r="N217" i="4"/>
  <c r="N218" i="4" s="1"/>
  <c r="N219" i="4"/>
  <c r="N220" i="4" s="1"/>
  <c r="N221" i="4" s="1"/>
  <c r="N222" i="4" s="1"/>
  <c r="N223" i="4" s="1"/>
  <c r="N224" i="4" s="1"/>
  <c r="N225" i="4" s="1"/>
  <c r="N226" i="4" s="1"/>
  <c r="N227" i="4" s="1"/>
  <c r="N228" i="4" s="1"/>
  <c r="N229" i="4" s="1"/>
  <c r="N230" i="4" s="1"/>
  <c r="N231" i="4" s="1"/>
  <c r="N232" i="4" s="1"/>
  <c r="N233" i="4" s="1"/>
  <c r="N234" i="4" s="1"/>
  <c r="N235" i="4" s="1"/>
  <c r="N236" i="4" s="1"/>
  <c r="N237" i="4" s="1"/>
  <c r="N238" i="4" s="1"/>
  <c r="N239" i="4" s="1"/>
  <c r="N240" i="4" s="1"/>
  <c r="N241" i="4" s="1"/>
  <c r="N242" i="4" s="1"/>
  <c r="N243" i="4" s="1"/>
  <c r="N244" i="4" s="1"/>
  <c r="N245" i="4" s="1"/>
  <c r="N246" i="4" s="1"/>
  <c r="N247" i="4" s="1"/>
  <c r="N248" i="4" s="1"/>
  <c r="N249" i="4" s="1"/>
  <c r="N250" i="4" s="1"/>
  <c r="N251" i="4" s="1"/>
  <c r="N252" i="4" s="1"/>
  <c r="N253" i="4" s="1"/>
  <c r="N254" i="4" s="1"/>
  <c r="N255" i="4" s="1"/>
  <c r="N256" i="4" s="1"/>
  <c r="N257" i="4" s="1"/>
  <c r="N258" i="4" s="1"/>
  <c r="N259" i="4" s="1"/>
  <c r="N260" i="4" s="1"/>
  <c r="N261" i="4" s="1"/>
  <c r="N262" i="4" s="1"/>
  <c r="N263" i="4" s="1"/>
  <c r="N264" i="4" s="1"/>
  <c r="N265" i="4" s="1"/>
  <c r="N266" i="4" s="1"/>
  <c r="N267" i="4" s="1"/>
  <c r="N268" i="4" s="1"/>
  <c r="N269" i="4" s="1"/>
  <c r="N270" i="4" s="1"/>
  <c r="N271" i="4" s="1"/>
  <c r="N272" i="4" s="1"/>
  <c r="N273" i="4" s="1"/>
  <c r="N274" i="4" s="1"/>
  <c r="N275" i="4" s="1"/>
  <c r="N276" i="4" s="1"/>
  <c r="N277" i="4" s="1"/>
  <c r="N278" i="4" s="1"/>
  <c r="N279" i="4" s="1"/>
  <c r="N280" i="4" s="1"/>
  <c r="N281" i="4" s="1"/>
  <c r="N282" i="4" s="1"/>
  <c r="N283" i="4" s="1"/>
  <c r="N284" i="4" s="1"/>
  <c r="N285" i="4" s="1"/>
  <c r="N286" i="4" s="1"/>
  <c r="N287" i="4" s="1"/>
  <c r="N288" i="4" s="1"/>
  <c r="N289" i="4" s="1"/>
  <c r="N290" i="4" s="1"/>
  <c r="N291" i="4" s="1"/>
  <c r="N292" i="4" s="1"/>
  <c r="N293" i="4" s="1"/>
  <c r="N294" i="4" s="1"/>
  <c r="N295" i="4" s="1"/>
  <c r="N296" i="4" s="1"/>
  <c r="N297" i="4" s="1"/>
  <c r="N298" i="4" s="1"/>
  <c r="N299" i="4" s="1"/>
  <c r="N300" i="4" s="1"/>
  <c r="N301" i="4" s="1"/>
  <c r="N302" i="4" s="1"/>
  <c r="N303" i="4" s="1"/>
  <c r="N304" i="4" s="1"/>
  <c r="N305" i="4" s="1"/>
  <c r="N306" i="4" s="1"/>
  <c r="N307" i="4" s="1"/>
  <c r="N308" i="4" s="1"/>
  <c r="N309" i="4" s="1"/>
  <c r="N310" i="4" s="1"/>
  <c r="N311" i="4" s="1"/>
  <c r="N312" i="4" s="1"/>
  <c r="N313" i="4" s="1"/>
  <c r="N314" i="4" s="1"/>
  <c r="N315" i="4" s="1"/>
  <c r="N316" i="4" s="1"/>
  <c r="N317" i="4" s="1"/>
  <c r="N318" i="4" s="1"/>
  <c r="N319" i="4" s="1"/>
  <c r="N320" i="4" s="1"/>
  <c r="N321" i="4" s="1"/>
  <c r="N322" i="4" s="1"/>
  <c r="N323" i="4" s="1"/>
  <c r="N324" i="4" s="1"/>
  <c r="N325" i="4" s="1"/>
  <c r="N326" i="4" s="1"/>
  <c r="N327" i="4" s="1"/>
  <c r="N328" i="4" s="1"/>
  <c r="N329" i="4" s="1"/>
  <c r="N330" i="4" s="1"/>
  <c r="N331" i="4" s="1"/>
  <c r="N332" i="4" s="1"/>
  <c r="N333" i="4" s="1"/>
  <c r="N334" i="4" s="1"/>
  <c r="N335" i="4" s="1"/>
  <c r="N336" i="4" s="1"/>
  <c r="N337" i="4" s="1"/>
  <c r="N2" i="4"/>
  <c r="N3" i="4" s="1"/>
  <c r="N4" i="4" s="1"/>
  <c r="N5" i="4" s="1"/>
  <c r="N6" i="4" s="1"/>
  <c r="N7" i="4" s="1"/>
  <c r="N8" i="4" s="1"/>
  <c r="N9" i="4" s="1"/>
  <c r="N10" i="4" s="1"/>
  <c r="N11" i="4" s="1"/>
  <c r="N12" i="4" s="1"/>
  <c r="N13" i="4" s="1"/>
  <c r="N14" i="4" s="1"/>
  <c r="N15" i="4" s="1"/>
  <c r="N16" i="4" s="1"/>
  <c r="N17" i="4" s="1"/>
  <c r="N18" i="4" s="1"/>
  <c r="N19" i="4" s="1"/>
  <c r="N20" i="4" s="1"/>
  <c r="N21" i="4" s="1"/>
  <c r="I16" i="5" l="1"/>
  <c r="I15" i="5"/>
  <c r="I14" i="5"/>
  <c r="G14" i="5"/>
  <c r="H14" i="5" s="1"/>
  <c r="I13" i="5"/>
  <c r="G13" i="5"/>
  <c r="I12" i="5"/>
  <c r="G12" i="5" s="1"/>
  <c r="H12" i="5" s="1"/>
  <c r="I11" i="5"/>
  <c r="G11" i="5"/>
  <c r="H11" i="5" s="1"/>
  <c r="I10" i="5"/>
  <c r="G10" i="5" s="1"/>
  <c r="H10" i="5" s="1"/>
  <c r="I9" i="5"/>
  <c r="G9" i="5"/>
  <c r="H9" i="5" s="1"/>
  <c r="I8" i="5"/>
  <c r="I7" i="5"/>
  <c r="I5" i="5"/>
  <c r="G5" i="5"/>
  <c r="H5" i="5" s="1"/>
  <c r="I4" i="5"/>
  <c r="G4" i="5"/>
  <c r="L236" i="4"/>
  <c r="K236" i="4"/>
  <c r="J236" i="4"/>
  <c r="I236" i="4"/>
  <c r="L235" i="4"/>
  <c r="K235" i="4"/>
  <c r="J235" i="4"/>
  <c r="I235" i="4"/>
  <c r="M234" i="4"/>
  <c r="L234" i="4"/>
  <c r="K234" i="4"/>
  <c r="J234" i="4"/>
  <c r="I234" i="4"/>
  <c r="L233" i="4"/>
  <c r="I233" i="4"/>
  <c r="M232" i="4"/>
  <c r="L232" i="4"/>
  <c r="K232" i="4"/>
  <c r="J232" i="4"/>
  <c r="I232" i="4"/>
  <c r="M231" i="4"/>
  <c r="L231" i="4"/>
  <c r="K231" i="4"/>
  <c r="J231" i="4"/>
  <c r="I231" i="4"/>
  <c r="M230" i="4"/>
  <c r="L230" i="4"/>
  <c r="K230" i="4"/>
  <c r="J230" i="4"/>
  <c r="I230" i="4"/>
  <c r="M229" i="4"/>
  <c r="L229" i="4"/>
  <c r="K229" i="4"/>
  <c r="J229" i="4"/>
  <c r="I229" i="4"/>
  <c r="M228" i="4"/>
  <c r="L228" i="4"/>
  <c r="K228" i="4"/>
  <c r="J228" i="4"/>
  <c r="I228" i="4"/>
  <c r="M227" i="4"/>
  <c r="L227" i="4"/>
  <c r="K227" i="4"/>
  <c r="J227" i="4"/>
  <c r="I227" i="4"/>
  <c r="M226" i="4"/>
  <c r="L226" i="4"/>
  <c r="K226" i="4"/>
  <c r="J226" i="4"/>
  <c r="I226" i="4"/>
  <c r="M225" i="4"/>
  <c r="L225" i="4"/>
  <c r="K225" i="4"/>
  <c r="J225" i="4"/>
  <c r="I225" i="4"/>
  <c r="M224" i="4"/>
  <c r="L224" i="4"/>
  <c r="K224" i="4"/>
  <c r="J224" i="4"/>
  <c r="I224" i="4"/>
  <c r="M223" i="4"/>
  <c r="L223" i="4"/>
  <c r="K223" i="4"/>
  <c r="J223" i="4"/>
  <c r="I223" i="4"/>
  <c r="M222" i="4"/>
  <c r="L222" i="4"/>
  <c r="K222" i="4"/>
  <c r="J222" i="4"/>
  <c r="I222" i="4"/>
  <c r="M221" i="4"/>
  <c r="L221" i="4"/>
  <c r="K221" i="4"/>
  <c r="J221" i="4"/>
  <c r="I221" i="4"/>
  <c r="M220" i="4"/>
  <c r="L220" i="4"/>
  <c r="K220" i="4"/>
  <c r="J220" i="4"/>
  <c r="I220" i="4"/>
  <c r="M219" i="4"/>
  <c r="L219" i="4"/>
  <c r="K219" i="4"/>
  <c r="J219" i="4"/>
  <c r="I219" i="4"/>
  <c r="M218" i="4"/>
  <c r="L218" i="4"/>
  <c r="K218" i="4"/>
  <c r="J218" i="4"/>
  <c r="I218" i="4"/>
  <c r="M216" i="4"/>
  <c r="L216" i="4"/>
  <c r="K216" i="4"/>
  <c r="J216" i="4"/>
  <c r="I216" i="4"/>
  <c r="M215" i="4"/>
  <c r="L215" i="4"/>
  <c r="K215" i="4"/>
  <c r="J215" i="4"/>
  <c r="I215" i="4"/>
  <c r="M214" i="4"/>
  <c r="L214" i="4"/>
  <c r="K214" i="4"/>
  <c r="J214" i="4"/>
  <c r="I214" i="4"/>
  <c r="M213" i="4"/>
  <c r="L213" i="4"/>
  <c r="K213" i="4"/>
  <c r="J213" i="4"/>
  <c r="I213" i="4"/>
  <c r="M212" i="4"/>
  <c r="L212" i="4"/>
  <c r="K212" i="4"/>
  <c r="J212" i="4"/>
  <c r="I212" i="4"/>
  <c r="M211" i="4"/>
  <c r="L211" i="4"/>
  <c r="K211" i="4"/>
  <c r="J211" i="4"/>
  <c r="I211" i="4"/>
  <c r="M210" i="4"/>
  <c r="L210" i="4"/>
  <c r="K210" i="4"/>
  <c r="J210" i="4"/>
  <c r="I210" i="4"/>
  <c r="M209" i="4"/>
  <c r="L209" i="4"/>
  <c r="K209" i="4"/>
  <c r="J209" i="4"/>
  <c r="I209" i="4"/>
  <c r="M208" i="4"/>
  <c r="L208" i="4"/>
  <c r="K208" i="4"/>
  <c r="J208" i="4"/>
  <c r="I208" i="4"/>
  <c r="M207" i="4"/>
  <c r="L207" i="4"/>
  <c r="K207" i="4"/>
  <c r="J207" i="4"/>
  <c r="I207" i="4"/>
  <c r="M206" i="4"/>
  <c r="L206" i="4"/>
  <c r="K206" i="4"/>
  <c r="J206" i="4"/>
  <c r="I206" i="4"/>
  <c r="M205" i="4"/>
  <c r="L205" i="4"/>
  <c r="K205" i="4"/>
  <c r="J205" i="4"/>
  <c r="I205" i="4"/>
  <c r="M204" i="4"/>
  <c r="L204" i="4"/>
  <c r="K204" i="4"/>
  <c r="J204" i="4"/>
  <c r="I204" i="4"/>
  <c r="M203" i="4"/>
  <c r="L203" i="4"/>
  <c r="K203" i="4"/>
  <c r="J203" i="4"/>
  <c r="I203" i="4"/>
  <c r="M202" i="4"/>
  <c r="L202" i="4"/>
  <c r="K202" i="4"/>
  <c r="J202" i="4"/>
  <c r="I202" i="4"/>
  <c r="M201" i="4"/>
  <c r="L201" i="4"/>
  <c r="K201" i="4"/>
  <c r="J201" i="4"/>
  <c r="I201" i="4"/>
  <c r="M200" i="4"/>
  <c r="L200" i="4"/>
  <c r="K200" i="4"/>
  <c r="J200" i="4"/>
  <c r="I200" i="4"/>
  <c r="M199" i="4"/>
  <c r="L199" i="4"/>
  <c r="K199" i="4"/>
  <c r="J199" i="4"/>
  <c r="I199" i="4"/>
  <c r="M198" i="4"/>
  <c r="I241" i="4" s="1"/>
  <c r="L198" i="4"/>
  <c r="I240" i="4" s="1"/>
  <c r="K198" i="4"/>
  <c r="J198" i="4"/>
  <c r="I239" i="4" s="1"/>
  <c r="I198" i="4"/>
  <c r="I184" i="4"/>
  <c r="M183" i="4"/>
  <c r="L183" i="4"/>
  <c r="K183" i="4"/>
  <c r="J183" i="4"/>
  <c r="I183" i="4"/>
  <c r="M182" i="4"/>
  <c r="L182" i="4"/>
  <c r="K182" i="4"/>
  <c r="J182" i="4"/>
  <c r="I182" i="4"/>
  <c r="L181" i="4"/>
  <c r="I181" i="4"/>
  <c r="M180" i="4"/>
  <c r="K180" i="4"/>
  <c r="J180" i="4"/>
  <c r="I180" i="4"/>
  <c r="L180" i="4" s="1"/>
  <c r="M179" i="4"/>
  <c r="L179" i="4"/>
  <c r="K179" i="4"/>
  <c r="J179" i="4"/>
  <c r="I179" i="4"/>
  <c r="M178" i="4"/>
  <c r="K178" i="4"/>
  <c r="J178" i="4"/>
  <c r="I178" i="4"/>
  <c r="L178" i="4" s="1"/>
  <c r="M177" i="4"/>
  <c r="K177" i="4"/>
  <c r="J177" i="4"/>
  <c r="I177" i="4"/>
  <c r="L177" i="4" s="1"/>
  <c r="M176" i="4"/>
  <c r="L176" i="4"/>
  <c r="K176" i="4"/>
  <c r="J176" i="4"/>
  <c r="I176" i="4"/>
  <c r="M175" i="4"/>
  <c r="L175" i="4"/>
  <c r="K175" i="4"/>
  <c r="J175" i="4"/>
  <c r="I175" i="4"/>
  <c r="M174" i="4"/>
  <c r="K174" i="4"/>
  <c r="J174" i="4"/>
  <c r="I174" i="4"/>
  <c r="L174" i="4" s="1"/>
  <c r="M173" i="4"/>
  <c r="L173" i="4"/>
  <c r="K173" i="4"/>
  <c r="J173" i="4"/>
  <c r="I173" i="4"/>
  <c r="M172" i="4"/>
  <c r="K172" i="4"/>
  <c r="J172" i="4"/>
  <c r="I172" i="4"/>
  <c r="L172" i="4" s="1"/>
  <c r="M171" i="4"/>
  <c r="L171" i="4"/>
  <c r="K171" i="4"/>
  <c r="J171" i="4"/>
  <c r="I171" i="4"/>
  <c r="M170" i="4"/>
  <c r="K170" i="4"/>
  <c r="J170" i="4"/>
  <c r="I170" i="4"/>
  <c r="L170" i="4" s="1"/>
  <c r="M169" i="4"/>
  <c r="K169" i="4"/>
  <c r="J169" i="4"/>
  <c r="I169" i="4"/>
  <c r="L169" i="4" s="1"/>
  <c r="M168" i="4"/>
  <c r="L168" i="4"/>
  <c r="K168" i="4"/>
  <c r="J168" i="4"/>
  <c r="I168" i="4"/>
  <c r="M167" i="4"/>
  <c r="L167" i="4"/>
  <c r="K167" i="4"/>
  <c r="J167" i="4"/>
  <c r="I167" i="4"/>
  <c r="M166" i="4"/>
  <c r="L166" i="4"/>
  <c r="K166" i="4"/>
  <c r="J166" i="4"/>
  <c r="I166" i="4"/>
  <c r="M164" i="4"/>
  <c r="L164" i="4"/>
  <c r="K164" i="4"/>
  <c r="J164" i="4"/>
  <c r="I164" i="4"/>
  <c r="M163" i="4"/>
  <c r="L163" i="4"/>
  <c r="K163" i="4"/>
  <c r="J163" i="4"/>
  <c r="I163" i="4"/>
  <c r="M162" i="4"/>
  <c r="L162" i="4"/>
  <c r="K162" i="4"/>
  <c r="J162" i="4"/>
  <c r="I162" i="4"/>
  <c r="M161" i="4"/>
  <c r="L161" i="4"/>
  <c r="K161" i="4"/>
  <c r="J161" i="4"/>
  <c r="I161" i="4"/>
  <c r="M160" i="4"/>
  <c r="L160" i="4"/>
  <c r="K160" i="4"/>
  <c r="J160" i="4"/>
  <c r="I160" i="4"/>
  <c r="M159" i="4"/>
  <c r="L159" i="4"/>
  <c r="K159" i="4"/>
  <c r="J159" i="4"/>
  <c r="I159" i="4"/>
  <c r="M158" i="4"/>
  <c r="L158" i="4"/>
  <c r="K158" i="4"/>
  <c r="J158" i="4"/>
  <c r="I158" i="4"/>
  <c r="M157" i="4"/>
  <c r="L157" i="4"/>
  <c r="K157" i="4"/>
  <c r="J157" i="4"/>
  <c r="I157" i="4"/>
  <c r="M156" i="4"/>
  <c r="L156" i="4"/>
  <c r="K156" i="4"/>
  <c r="J156" i="4"/>
  <c r="I156" i="4"/>
  <c r="M155" i="4"/>
  <c r="L155" i="4"/>
  <c r="K155" i="4"/>
  <c r="J155" i="4"/>
  <c r="I155" i="4"/>
  <c r="M154" i="4"/>
  <c r="L154" i="4"/>
  <c r="K154" i="4"/>
  <c r="J154" i="4"/>
  <c r="I154" i="4"/>
  <c r="M153" i="4"/>
  <c r="L153" i="4"/>
  <c r="K153" i="4"/>
  <c r="J153" i="4"/>
  <c r="I153" i="4"/>
  <c r="M152" i="4"/>
  <c r="L152" i="4"/>
  <c r="K152" i="4"/>
  <c r="J152" i="4"/>
  <c r="I152" i="4"/>
  <c r="M151" i="4"/>
  <c r="L151" i="4"/>
  <c r="K151" i="4"/>
  <c r="J151" i="4"/>
  <c r="I151" i="4"/>
  <c r="M150" i="4"/>
  <c r="L150" i="4"/>
  <c r="K150" i="4"/>
  <c r="J150" i="4"/>
  <c r="I150" i="4"/>
  <c r="M149" i="4"/>
  <c r="L149" i="4"/>
  <c r="K149" i="4"/>
  <c r="J149" i="4"/>
  <c r="I149" i="4"/>
  <c r="M148" i="4"/>
  <c r="L148" i="4"/>
  <c r="K148" i="4"/>
  <c r="J148" i="4"/>
  <c r="I148" i="4"/>
  <c r="M147" i="4"/>
  <c r="L147" i="4"/>
  <c r="K147" i="4"/>
  <c r="J147" i="4"/>
  <c r="I147" i="4"/>
  <c r="M146" i="4"/>
  <c r="I188" i="4" s="1"/>
  <c r="L146" i="4"/>
  <c r="K146" i="4"/>
  <c r="J146" i="4"/>
  <c r="I186" i="4" s="1"/>
  <c r="I146" i="4"/>
  <c r="M132" i="4"/>
  <c r="K132" i="4"/>
  <c r="J132" i="4"/>
  <c r="I132" i="4"/>
  <c r="L132" i="4" s="1"/>
  <c r="M131" i="4"/>
  <c r="L131" i="4"/>
  <c r="K131" i="4"/>
  <c r="J131" i="4"/>
  <c r="I131" i="4"/>
  <c r="I130" i="4"/>
  <c r="L130" i="4" s="1"/>
  <c r="M129" i="4"/>
  <c r="L129" i="4"/>
  <c r="K129" i="4"/>
  <c r="J129" i="4"/>
  <c r="I129" i="4"/>
  <c r="M128" i="4"/>
  <c r="K128" i="4"/>
  <c r="J128" i="4"/>
  <c r="I128" i="4"/>
  <c r="L128" i="4" s="1"/>
  <c r="M127" i="4"/>
  <c r="L127" i="4"/>
  <c r="K127" i="4"/>
  <c r="J127" i="4"/>
  <c r="I127" i="4"/>
  <c r="M126" i="4"/>
  <c r="K126" i="4"/>
  <c r="J126" i="4"/>
  <c r="I126" i="4"/>
  <c r="L126" i="4" s="1"/>
  <c r="M125" i="4"/>
  <c r="K125" i="4"/>
  <c r="J125" i="4"/>
  <c r="I125" i="4"/>
  <c r="L125" i="4" s="1"/>
  <c r="M124" i="4"/>
  <c r="L124" i="4"/>
  <c r="K124" i="4"/>
  <c r="J124" i="4"/>
  <c r="I124" i="4"/>
  <c r="M123" i="4"/>
  <c r="L123" i="4"/>
  <c r="K123" i="4"/>
  <c r="J123" i="4"/>
  <c r="I123" i="4"/>
  <c r="M122" i="4"/>
  <c r="K122" i="4"/>
  <c r="J122" i="4"/>
  <c r="I122" i="4"/>
  <c r="L122" i="4" s="1"/>
  <c r="M121" i="4"/>
  <c r="L121" i="4"/>
  <c r="K121" i="4"/>
  <c r="J121" i="4"/>
  <c r="I121" i="4"/>
  <c r="M120" i="4"/>
  <c r="K120" i="4"/>
  <c r="J120" i="4"/>
  <c r="I120" i="4"/>
  <c r="L120" i="4" s="1"/>
  <c r="M119" i="4"/>
  <c r="L119" i="4"/>
  <c r="K119" i="4"/>
  <c r="J119" i="4"/>
  <c r="I119" i="4"/>
  <c r="M118" i="4"/>
  <c r="K118" i="4"/>
  <c r="J118" i="4"/>
  <c r="I118" i="4"/>
  <c r="L118" i="4" s="1"/>
  <c r="M117" i="4"/>
  <c r="K117" i="4"/>
  <c r="J117" i="4"/>
  <c r="I117" i="4"/>
  <c r="L117" i="4" s="1"/>
  <c r="M116" i="4"/>
  <c r="L116" i="4"/>
  <c r="K116" i="4"/>
  <c r="J116" i="4"/>
  <c r="I116" i="4"/>
  <c r="M115" i="4"/>
  <c r="L115" i="4"/>
  <c r="K115" i="4"/>
  <c r="J115" i="4"/>
  <c r="I115" i="4"/>
  <c r="M113" i="4"/>
  <c r="L113" i="4"/>
  <c r="K113" i="4"/>
  <c r="J113" i="4"/>
  <c r="M112" i="4"/>
  <c r="L112" i="4"/>
  <c r="K112" i="4"/>
  <c r="J112" i="4"/>
  <c r="M111" i="4"/>
  <c r="L111" i="4"/>
  <c r="K111" i="4"/>
  <c r="J111" i="4"/>
  <c r="M110" i="4"/>
  <c r="L110" i="4"/>
  <c r="K110" i="4"/>
  <c r="J110" i="4"/>
  <c r="M109" i="4"/>
  <c r="L109" i="4"/>
  <c r="K109" i="4"/>
  <c r="J109" i="4"/>
  <c r="M108" i="4"/>
  <c r="L108" i="4"/>
  <c r="K108" i="4"/>
  <c r="J108" i="4"/>
  <c r="M107" i="4"/>
  <c r="L107" i="4"/>
  <c r="K107" i="4"/>
  <c r="J107" i="4"/>
  <c r="M106" i="4"/>
  <c r="L106" i="4"/>
  <c r="K106" i="4"/>
  <c r="J106" i="4"/>
  <c r="M105" i="4"/>
  <c r="L105" i="4"/>
  <c r="K105" i="4"/>
  <c r="J105" i="4"/>
  <c r="M104" i="4"/>
  <c r="L104" i="4"/>
  <c r="K104" i="4"/>
  <c r="J104" i="4"/>
  <c r="M103" i="4"/>
  <c r="L103" i="4"/>
  <c r="K103" i="4"/>
  <c r="J103" i="4"/>
  <c r="M102" i="4"/>
  <c r="L102" i="4"/>
  <c r="K102" i="4"/>
  <c r="J102" i="4"/>
  <c r="M101" i="4"/>
  <c r="L101" i="4"/>
  <c r="K101" i="4"/>
  <c r="J101" i="4"/>
  <c r="M100" i="4"/>
  <c r="L100" i="4"/>
  <c r="K100" i="4"/>
  <c r="J100" i="4"/>
  <c r="M99" i="4"/>
  <c r="L99" i="4"/>
  <c r="K99" i="4"/>
  <c r="J99" i="4"/>
  <c r="M98" i="4"/>
  <c r="L98" i="4"/>
  <c r="K98" i="4"/>
  <c r="J98" i="4"/>
  <c r="M97" i="4"/>
  <c r="L97" i="4"/>
  <c r="K97" i="4"/>
  <c r="J97" i="4"/>
  <c r="M96" i="4"/>
  <c r="L96" i="4"/>
  <c r="K96" i="4"/>
  <c r="J96" i="4"/>
  <c r="I135" i="4" s="1"/>
  <c r="M95" i="4"/>
  <c r="I137" i="4" s="1"/>
  <c r="L95" i="4"/>
  <c r="K95" i="4"/>
  <c r="J95" i="4"/>
  <c r="M85" i="4"/>
  <c r="L85" i="4"/>
  <c r="K85" i="4"/>
  <c r="J85" i="4"/>
  <c r="M84" i="4"/>
  <c r="L84" i="4"/>
  <c r="K84" i="4"/>
  <c r="J84" i="4"/>
  <c r="M83" i="4"/>
  <c r="L83" i="4"/>
  <c r="K83" i="4"/>
  <c r="J83" i="4"/>
  <c r="M82" i="4"/>
  <c r="L82" i="4"/>
  <c r="K82" i="4"/>
  <c r="J82" i="4"/>
  <c r="M81" i="4"/>
  <c r="L81" i="4"/>
  <c r="K81" i="4"/>
  <c r="J81" i="4"/>
  <c r="M80" i="4"/>
  <c r="L80" i="4"/>
  <c r="K80" i="4"/>
  <c r="J80" i="4"/>
  <c r="M79" i="4"/>
  <c r="L79" i="4"/>
  <c r="K79" i="4"/>
  <c r="J79" i="4"/>
  <c r="M78" i="4"/>
  <c r="L78" i="4"/>
  <c r="K78" i="4"/>
  <c r="J78" i="4"/>
  <c r="M77" i="4"/>
  <c r="L77" i="4"/>
  <c r="K77" i="4"/>
  <c r="J77" i="4"/>
  <c r="M76" i="4"/>
  <c r="L76" i="4"/>
  <c r="K76" i="4"/>
  <c r="J76" i="4"/>
  <c r="M75" i="4"/>
  <c r="L75" i="4"/>
  <c r="K75" i="4"/>
  <c r="J75" i="4"/>
  <c r="M74" i="4"/>
  <c r="L74" i="4"/>
  <c r="K74" i="4"/>
  <c r="J74" i="4"/>
  <c r="M73" i="4"/>
  <c r="L73" i="4"/>
  <c r="K73" i="4"/>
  <c r="J73" i="4"/>
  <c r="M72" i="4"/>
  <c r="L72" i="4"/>
  <c r="K72" i="4"/>
  <c r="J72" i="4"/>
  <c r="M71" i="4"/>
  <c r="L71" i="4"/>
  <c r="K71" i="4"/>
  <c r="J71" i="4"/>
  <c r="M70" i="4"/>
  <c r="L70" i="4"/>
  <c r="K70" i="4"/>
  <c r="J70" i="4"/>
  <c r="M69" i="4"/>
  <c r="L69" i="4"/>
  <c r="K69" i="4"/>
  <c r="J69" i="4"/>
  <c r="M68" i="4"/>
  <c r="L68" i="4"/>
  <c r="K68" i="4"/>
  <c r="J68" i="4"/>
  <c r="M66" i="4"/>
  <c r="L66" i="4"/>
  <c r="K66" i="4"/>
  <c r="J66" i="4"/>
  <c r="M65" i="4"/>
  <c r="L65" i="4"/>
  <c r="K65" i="4"/>
  <c r="J65" i="4"/>
  <c r="M64" i="4"/>
  <c r="L64" i="4"/>
  <c r="K64" i="4"/>
  <c r="J64" i="4"/>
  <c r="M63" i="4"/>
  <c r="L63" i="4"/>
  <c r="K63" i="4"/>
  <c r="J63" i="4"/>
  <c r="M62" i="4"/>
  <c r="L62" i="4"/>
  <c r="K62" i="4"/>
  <c r="J62" i="4"/>
  <c r="M61" i="4"/>
  <c r="L61" i="4"/>
  <c r="K61" i="4"/>
  <c r="J61" i="4"/>
  <c r="M60" i="4"/>
  <c r="L60" i="4"/>
  <c r="K60" i="4"/>
  <c r="J60" i="4"/>
  <c r="M59" i="4"/>
  <c r="L59" i="4"/>
  <c r="K59" i="4"/>
  <c r="J59" i="4"/>
  <c r="M58" i="4"/>
  <c r="L58" i="4"/>
  <c r="K58" i="4"/>
  <c r="J58" i="4"/>
  <c r="M57" i="4"/>
  <c r="L57" i="4"/>
  <c r="K57" i="4"/>
  <c r="J57" i="4"/>
  <c r="M56" i="4"/>
  <c r="L56" i="4"/>
  <c r="K56" i="4"/>
  <c r="J56" i="4"/>
  <c r="M55" i="4"/>
  <c r="L55" i="4"/>
  <c r="K55" i="4"/>
  <c r="J55" i="4"/>
  <c r="M54" i="4"/>
  <c r="L54" i="4"/>
  <c r="K54" i="4"/>
  <c r="J54" i="4"/>
  <c r="M53" i="4"/>
  <c r="L53" i="4"/>
  <c r="K53" i="4"/>
  <c r="J53" i="4"/>
  <c r="M52" i="4"/>
  <c r="L52" i="4"/>
  <c r="K52" i="4"/>
  <c r="J52" i="4"/>
  <c r="M51" i="4"/>
  <c r="L51" i="4"/>
  <c r="K51" i="4"/>
  <c r="J51" i="4"/>
  <c r="M50" i="4"/>
  <c r="L50" i="4"/>
  <c r="K50" i="4"/>
  <c r="J50" i="4"/>
  <c r="M49" i="4"/>
  <c r="L49" i="4"/>
  <c r="I88" i="4" s="1"/>
  <c r="K49" i="4"/>
  <c r="J49" i="4"/>
  <c r="M48" i="4"/>
  <c r="I89" i="4" s="1"/>
  <c r="L48" i="4"/>
  <c r="K48" i="4"/>
  <c r="J48" i="4"/>
  <c r="I87" i="4" s="1"/>
  <c r="M39" i="4"/>
  <c r="L39" i="4"/>
  <c r="K39" i="4"/>
  <c r="J39" i="4"/>
  <c r="M38" i="4"/>
  <c r="L38" i="4"/>
  <c r="K38" i="4"/>
  <c r="J38" i="4"/>
  <c r="M37" i="4"/>
  <c r="L37" i="4"/>
  <c r="K37" i="4"/>
  <c r="J37" i="4"/>
  <c r="M36" i="4"/>
  <c r="L36" i="4"/>
  <c r="K36" i="4"/>
  <c r="J36" i="4"/>
  <c r="M35" i="4"/>
  <c r="L35" i="4"/>
  <c r="K35" i="4"/>
  <c r="J35" i="4"/>
  <c r="M34" i="4"/>
  <c r="L34" i="4"/>
  <c r="K34" i="4"/>
  <c r="J34" i="4"/>
  <c r="M33" i="4"/>
  <c r="L33" i="4"/>
  <c r="K33" i="4"/>
  <c r="J33" i="4"/>
  <c r="M32" i="4"/>
  <c r="L32" i="4"/>
  <c r="K32" i="4"/>
  <c r="J32" i="4"/>
  <c r="M31" i="4"/>
  <c r="L31" i="4"/>
  <c r="K31" i="4"/>
  <c r="J31" i="4"/>
  <c r="M30" i="4"/>
  <c r="L30" i="4"/>
  <c r="K30" i="4"/>
  <c r="J30" i="4"/>
  <c r="M29" i="4"/>
  <c r="L29" i="4"/>
  <c r="K29" i="4"/>
  <c r="J29" i="4"/>
  <c r="M28" i="4"/>
  <c r="L28" i="4"/>
  <c r="K28" i="4"/>
  <c r="J28" i="4"/>
  <c r="M27" i="4"/>
  <c r="L27" i="4"/>
  <c r="K27" i="4"/>
  <c r="J27" i="4"/>
  <c r="M26" i="4"/>
  <c r="L26" i="4"/>
  <c r="K26" i="4"/>
  <c r="J26" i="4"/>
  <c r="M25" i="4"/>
  <c r="L25" i="4"/>
  <c r="K25" i="4"/>
  <c r="J25" i="4"/>
  <c r="M24" i="4"/>
  <c r="L24" i="4"/>
  <c r="K24" i="4"/>
  <c r="J24" i="4"/>
  <c r="M23" i="4"/>
  <c r="L23" i="4"/>
  <c r="K23" i="4"/>
  <c r="J23" i="4"/>
  <c r="M21" i="4"/>
  <c r="L21" i="4"/>
  <c r="K21" i="4"/>
  <c r="J21" i="4"/>
  <c r="M20" i="4"/>
  <c r="L20" i="4"/>
  <c r="K20" i="4"/>
  <c r="J20" i="4"/>
  <c r="M19" i="4"/>
  <c r="L19" i="4"/>
  <c r="K19" i="4"/>
  <c r="J19" i="4"/>
  <c r="M18" i="4"/>
  <c r="L18" i="4"/>
  <c r="K18" i="4"/>
  <c r="J18" i="4"/>
  <c r="M17" i="4"/>
  <c r="L17" i="4"/>
  <c r="K17" i="4"/>
  <c r="J17" i="4"/>
  <c r="M16" i="4"/>
  <c r="L16" i="4"/>
  <c r="K16" i="4"/>
  <c r="J16" i="4"/>
  <c r="M15" i="4"/>
  <c r="L15" i="4"/>
  <c r="K15" i="4"/>
  <c r="J15" i="4"/>
  <c r="M14" i="4"/>
  <c r="L14" i="4"/>
  <c r="K14" i="4"/>
  <c r="J14" i="4"/>
  <c r="M13" i="4"/>
  <c r="L13" i="4"/>
  <c r="K13" i="4"/>
  <c r="J13" i="4"/>
  <c r="M12" i="4"/>
  <c r="L12" i="4"/>
  <c r="K12" i="4"/>
  <c r="J12" i="4"/>
  <c r="M11" i="4"/>
  <c r="L11" i="4"/>
  <c r="K11" i="4"/>
  <c r="J11" i="4"/>
  <c r="M10" i="4"/>
  <c r="L10" i="4"/>
  <c r="K10" i="4"/>
  <c r="J10" i="4"/>
  <c r="M9" i="4"/>
  <c r="L9" i="4"/>
  <c r="K9" i="4"/>
  <c r="J9" i="4"/>
  <c r="M8" i="4"/>
  <c r="L8" i="4"/>
  <c r="K8" i="4"/>
  <c r="J8" i="4"/>
  <c r="M7" i="4"/>
  <c r="L7" i="4"/>
  <c r="K7" i="4"/>
  <c r="J7" i="4"/>
  <c r="M6" i="4"/>
  <c r="L6" i="4"/>
  <c r="K6" i="4"/>
  <c r="J6" i="4"/>
  <c r="M5" i="4"/>
  <c r="L5" i="4"/>
  <c r="K5" i="4"/>
  <c r="J5" i="4"/>
  <c r="M4" i="4"/>
  <c r="L4" i="4"/>
  <c r="K4" i="4"/>
  <c r="J4" i="4"/>
  <c r="M3" i="4"/>
  <c r="I43" i="4" s="1"/>
  <c r="L3" i="4"/>
  <c r="I42" i="4" s="1"/>
  <c r="K3" i="4"/>
  <c r="J3" i="4"/>
  <c r="I41" i="4" s="1"/>
  <c r="H4" i="5" l="1"/>
  <c r="H13" i="5"/>
  <c r="H15" i="5"/>
  <c r="H7" i="5"/>
  <c r="H8" i="5"/>
  <c r="K17" i="5" s="1"/>
  <c r="G7" i="5"/>
  <c r="G15" i="5"/>
  <c r="J17" i="5"/>
  <c r="G8" i="5"/>
  <c r="G16" i="5"/>
  <c r="H16" i="5" s="1"/>
  <c r="I136" i="4"/>
  <c r="M184" i="4"/>
  <c r="M40" i="4"/>
  <c r="I187" i="4"/>
  <c r="M86" i="4"/>
  <c r="M133" i="4"/>
  <c r="M237" i="4"/>
</calcChain>
</file>

<file path=xl/sharedStrings.xml><?xml version="1.0" encoding="utf-8"?>
<sst xmlns="http://schemas.openxmlformats.org/spreadsheetml/2006/main" count="314" uniqueCount="73">
  <si>
    <t>НДС 18%</t>
  </si>
  <si>
    <t>Заказал Кол-во</t>
  </si>
  <si>
    <t>в накл Коли-во</t>
  </si>
  <si>
    <t>исправления</t>
  </si>
  <si>
    <t>прайс с ндс</t>
  </si>
  <si>
    <t>накладная без ндс</t>
  </si>
  <si>
    <t>Прайс</t>
  </si>
  <si>
    <t>НДС</t>
  </si>
  <si>
    <t>Накл</t>
  </si>
  <si>
    <t>ждем исправленую</t>
  </si>
  <si>
    <t>Товар</t>
  </si>
  <si>
    <t>Получен</t>
  </si>
  <si>
    <t>бананы</t>
  </si>
  <si>
    <t>груша св</t>
  </si>
  <si>
    <t xml:space="preserve">лимоны </t>
  </si>
  <si>
    <t>капуста кв. 10 кг</t>
  </si>
  <si>
    <t>огурцы сол</t>
  </si>
  <si>
    <t>огурцы сол. 1 кг</t>
  </si>
  <si>
    <t xml:space="preserve">виноград </t>
  </si>
  <si>
    <t>сетка</t>
  </si>
  <si>
    <t>перец зам.</t>
  </si>
  <si>
    <t xml:space="preserve">капуста брюссельская замор. </t>
  </si>
  <si>
    <t>капуста вцет. Замор.</t>
  </si>
  <si>
    <t>фасоль стрюч. замор. 400 гр.</t>
  </si>
  <si>
    <t>черная смородина замор.</t>
  </si>
  <si>
    <t>клубника зам.</t>
  </si>
  <si>
    <t>НДС 10%</t>
  </si>
  <si>
    <t>Картофель</t>
  </si>
  <si>
    <t>капуста св.</t>
  </si>
  <si>
    <t>Накладная</t>
  </si>
  <si>
    <t>оригинал получен</t>
  </si>
  <si>
    <t>огурцы св.</t>
  </si>
  <si>
    <t>томаты св</t>
  </si>
  <si>
    <t xml:space="preserve">укроп </t>
  </si>
  <si>
    <t>петрушка</t>
  </si>
  <si>
    <t>кабачки</t>
  </si>
  <si>
    <t>перец св</t>
  </si>
  <si>
    <t>перец ласточка</t>
  </si>
  <si>
    <t>Чеснок</t>
  </si>
  <si>
    <t xml:space="preserve">баклажаны </t>
  </si>
  <si>
    <t>тыква</t>
  </si>
  <si>
    <t>капуста цв. Свежая</t>
  </si>
  <si>
    <t>корень сельдерея</t>
  </si>
  <si>
    <t>редис</t>
  </si>
  <si>
    <t>Кап Кит</t>
  </si>
  <si>
    <t>лук порей</t>
  </si>
  <si>
    <t>накл. По прайсу</t>
  </si>
  <si>
    <t>Фактическа первая</t>
  </si>
  <si>
    <t>накл. По факту</t>
  </si>
  <si>
    <t>Накладная с исправлениями</t>
  </si>
  <si>
    <t>ждем</t>
  </si>
  <si>
    <t>Кол-во</t>
  </si>
  <si>
    <t>прайс</t>
  </si>
  <si>
    <t>накладная</t>
  </si>
  <si>
    <t>оригинал ждем</t>
  </si>
  <si>
    <t>Лук зел</t>
  </si>
  <si>
    <t>Репа</t>
  </si>
  <si>
    <t>кенза</t>
  </si>
  <si>
    <t>репа</t>
  </si>
  <si>
    <t>картофель</t>
  </si>
  <si>
    <t>лук зел</t>
  </si>
  <si>
    <t>кол-во в накл</t>
  </si>
  <si>
    <t>цена по прайсу</t>
  </si>
  <si>
    <t>ндс</t>
  </si>
  <si>
    <t>цена без ндс</t>
  </si>
  <si>
    <t>цена с ндс</t>
  </si>
  <si>
    <t>с учетом процента по ндс</t>
  </si>
  <si>
    <t>Цвветами выделили на двух листах что откуда берется. Для простоты понимания.. Желаемый результат конечно без заливок должен быть.  Таким образом хочется вести подсчеты приходных накладных по овощам.Жирной линией выделю внутренний желаемый фрагмент. Для следующего дня ниже должна повиться еще одна такая же таблица только с новыми данными..Сама жирная обводка не нужна.</t>
  </si>
  <si>
    <t>дата</t>
  </si>
  <si>
    <t>пусто</t>
  </si>
  <si>
    <t>Общий итог</t>
  </si>
  <si>
    <t>НДС 18%2</t>
  </si>
  <si>
    <t>23.05.2016 Итог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</si>
</sst>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charset val="204"/>
      <scheme val="minor"/>
    </font>
    <font>
      <sz val="8"/>
      <color theme="1"/>
      <name val="Arial"/>
      <family val="2"/>
      <charset val="204"/>
    </font>
    <font>
      <b/>
      <sz val="8"/>
      <color theme="1"/>
      <name val="Arial"/>
      <family val="2"/>
      <charset val="204"/>
    </font>
    <font>
      <b/>
      <sz val="12"/>
      <color theme="1"/>
      <name val="Times New Roman"/>
      <family val="1"/>
      <charset val="204"/>
    </font>
    <font>
      <sz val="16"/>
      <color theme="1"/>
      <name val="Arial"/>
      <family val="2"/>
      <charset val="204"/>
    </font>
    <font>
      <sz val="10"/>
      <color theme="1"/>
      <name val="Arial"/>
      <family val="2"/>
      <charset val="204"/>
    </font>
    <font>
      <sz val="11"/>
      <color theme="1" tint="0.249977111117893"/>
      <name val="Calibri"/>
      <family val="2"/>
      <charset val="204"/>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14" fontId="1"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vertical="center"/>
    </xf>
    <xf numFmtId="4" fontId="1" fillId="0" borderId="0" xfId="0" applyNumberFormat="1" applyFont="1" applyAlignment="1">
      <alignment horizontal="center" vertical="center"/>
    </xf>
    <xf numFmtId="4" fontId="1" fillId="0" borderId="2" xfId="0" applyNumberFormat="1" applyFont="1" applyBorder="1" applyAlignment="1">
      <alignment horizontal="center"/>
    </xf>
    <xf numFmtId="0" fontId="3" fillId="0" borderId="0" xfId="0" applyFont="1" applyAlignment="1">
      <alignment horizontal="center" vertical="center" wrapText="1"/>
    </xf>
    <xf numFmtId="0" fontId="1" fillId="0" borderId="0" xfId="0" applyFont="1"/>
    <xf numFmtId="0" fontId="1" fillId="0" borderId="1" xfId="0" applyFont="1" applyBorder="1" applyAlignment="1">
      <alignment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64" fontId="1" fillId="0" borderId="2" xfId="0" applyNumberFormat="1" applyFont="1" applyBorder="1" applyAlignment="1">
      <alignment horizontal="center"/>
    </xf>
    <xf numFmtId="164" fontId="1" fillId="0" borderId="0" xfId="0" applyNumberFormat="1" applyFont="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applyAlignment="1">
      <alignment horizontal="center" vertical="center"/>
    </xf>
    <xf numFmtId="4" fontId="1" fillId="0" borderId="0" xfId="0" applyNumberFormat="1" applyFont="1" applyAlignment="1"/>
    <xf numFmtId="4" fontId="1" fillId="0" borderId="0" xfId="0" applyNumberFormat="1" applyFont="1"/>
    <xf numFmtId="164" fontId="1" fillId="0" borderId="0" xfId="0" applyNumberFormat="1" applyFont="1"/>
    <xf numFmtId="0" fontId="3" fillId="0" borderId="1"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1" fillId="3" borderId="1" xfId="0" applyFont="1" applyFill="1" applyBorder="1" applyAlignment="1">
      <alignment horizontal="center" vertical="center"/>
    </xf>
    <xf numFmtId="164" fontId="1" fillId="3" borderId="0" xfId="0" applyNumberFormat="1" applyFont="1" applyFill="1"/>
    <xf numFmtId="0" fontId="1" fillId="0" borderId="0" xfId="0" applyFont="1" applyFill="1" applyBorder="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3" fillId="3" borderId="0" xfId="0" applyFont="1" applyFill="1" applyBorder="1" applyAlignment="1">
      <alignment horizontal="center" vertical="center" wrapText="1"/>
    </xf>
    <xf numFmtId="4" fontId="1" fillId="0" borderId="0" xfId="0" applyNumberFormat="1" applyFont="1" applyAlignment="1">
      <alignment vertic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 fillId="8" borderId="0" xfId="0" applyFont="1" applyFill="1" applyAlignment="1">
      <alignment vertical="center"/>
    </xf>
    <xf numFmtId="164" fontId="1" fillId="8" borderId="0" xfId="0" applyNumberFormat="1" applyFont="1" applyFill="1" applyAlignment="1">
      <alignment vertical="center"/>
    </xf>
    <xf numFmtId="4" fontId="1"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4" fontId="1" fillId="6" borderId="2" xfId="0" applyNumberFormat="1" applyFont="1" applyFill="1" applyBorder="1" applyAlignment="1">
      <alignment horizontal="center"/>
    </xf>
    <xf numFmtId="164" fontId="1" fillId="6" borderId="2" xfId="0" applyNumberFormat="1" applyFont="1" applyFill="1" applyBorder="1" applyAlignment="1">
      <alignment horizontal="center"/>
    </xf>
    <xf numFmtId="0" fontId="2" fillId="0" borderId="1" xfId="0" applyFont="1" applyFill="1" applyBorder="1" applyAlignment="1">
      <alignment horizontal="center" vertical="center"/>
    </xf>
    <xf numFmtId="0" fontId="1" fillId="0" borderId="1" xfId="0" applyFont="1" applyFill="1" applyBorder="1" applyAlignment="1">
      <alignment horizontal="left" vertical="center"/>
    </xf>
    <xf numFmtId="4" fontId="1" fillId="6" borderId="2" xfId="0" applyNumberFormat="1" applyFont="1" applyFill="1" applyBorder="1" applyAlignment="1">
      <alignment horizontal="center" vertical="center"/>
    </xf>
    <xf numFmtId="0" fontId="1" fillId="0" borderId="0" xfId="0" applyFont="1" applyAlignment="1">
      <alignment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1" fillId="4" borderId="5" xfId="0" applyFont="1" applyFill="1" applyBorder="1" applyAlignment="1">
      <alignment horizontal="center" vertical="center"/>
    </xf>
    <xf numFmtId="0" fontId="1" fillId="5" borderId="5" xfId="0" applyFont="1" applyFill="1" applyBorder="1" applyAlignment="1">
      <alignment horizontal="center" vertical="center"/>
    </xf>
    <xf numFmtId="4" fontId="1" fillId="0" borderId="4" xfId="0" applyNumberFormat="1" applyFont="1" applyFill="1" applyBorder="1" applyAlignment="1">
      <alignment horizontal="center" vertical="center"/>
    </xf>
    <xf numFmtId="4" fontId="1" fillId="7" borderId="4" xfId="0" applyNumberFormat="1" applyFont="1" applyFill="1" applyBorder="1" applyAlignment="1">
      <alignment horizontal="center" vertical="center"/>
    </xf>
    <xf numFmtId="4" fontId="1" fillId="6" borderId="6" xfId="0" applyNumberFormat="1" applyFont="1" applyFill="1" applyBorder="1" applyAlignment="1">
      <alignment horizontal="center"/>
    </xf>
    <xf numFmtId="0" fontId="1" fillId="0" borderId="4" xfId="0" applyFont="1" applyFill="1" applyBorder="1"/>
    <xf numFmtId="0" fontId="1" fillId="0" borderId="7" xfId="0" applyFont="1" applyFill="1" applyBorder="1"/>
    <xf numFmtId="4" fontId="1" fillId="0" borderId="0" xfId="0" applyNumberFormat="1" applyFont="1" applyFill="1" applyBorder="1" applyAlignment="1">
      <alignment horizontal="center" vertical="center"/>
    </xf>
    <xf numFmtId="4" fontId="1" fillId="7" borderId="0" xfId="0" applyNumberFormat="1" applyFont="1" applyFill="1" applyBorder="1" applyAlignment="1">
      <alignment horizontal="center" vertical="center"/>
    </xf>
    <xf numFmtId="0" fontId="1" fillId="0" borderId="0" xfId="0" applyFont="1" applyFill="1" applyBorder="1"/>
    <xf numFmtId="0" fontId="1" fillId="0" borderId="9" xfId="0" applyFont="1" applyFill="1" applyBorder="1"/>
    <xf numFmtId="4" fontId="1" fillId="7" borderId="0" xfId="0" applyNumberFormat="1" applyFont="1" applyFill="1" applyBorder="1" applyAlignment="1">
      <alignment vertical="center"/>
    </xf>
    <xf numFmtId="4" fontId="1" fillId="6" borderId="0" xfId="0" applyNumberFormat="1"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4" fontId="1" fillId="0" borderId="11" xfId="0" applyNumberFormat="1" applyFont="1" applyFill="1" applyBorder="1" applyAlignment="1">
      <alignment vertical="center"/>
    </xf>
    <xf numFmtId="4" fontId="1" fillId="0" borderId="11" xfId="0" applyNumberFormat="1" applyFont="1" applyFill="1" applyBorder="1"/>
    <xf numFmtId="4" fontId="1" fillId="0" borderId="12" xfId="0" applyNumberFormat="1" applyFont="1" applyFill="1" applyBorder="1"/>
    <xf numFmtId="16" fontId="1" fillId="0" borderId="3"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pivotButton="1" applyFont="1"/>
    <xf numFmtId="0" fontId="6" fillId="0" borderId="0" xfId="0" applyFont="1"/>
    <xf numFmtId="14" fontId="6" fillId="0" borderId="0" xfId="0" applyNumberFormat="1" applyFont="1"/>
  </cellXfs>
  <cellStyles count="1">
    <cellStyle name="Обычный" xfId="0" builtinId="0"/>
  </cellStyles>
  <dxfs count="16">
    <dxf>
      <font>
        <color theme="1" tint="0.499984740745262"/>
      </font>
    </dxf>
    <dxf>
      <font>
        <color theme="1" tint="0.249977111117893"/>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Мария" refreshedDate="42522.908526967592" createdVersion="4" refreshedVersion="4" minRefreshableVersion="3" recordCount="239">
  <cacheSource type="worksheet">
    <worksheetSource ref="B2:N241" sheet="исходные данные"/>
  </cacheSource>
  <cacheFields count="13">
    <cacheField name="дата" numFmtId="0">
      <sharedItems containsNonDate="0" containsDate="1" containsString="0" containsBlank="1" minDate="1900-01-24T01:12:00" maxDate="2016-06-02T00:00:00" count="5">
        <d v="2016-05-23T00:00:00"/>
        <m/>
        <d v="1900-01-24T01:12:00"/>
        <d v="2016-05-30T00:00:00"/>
        <d v="2016-06-01T00:00:00"/>
      </sharedItems>
    </cacheField>
    <cacheField name="НДС 18%" numFmtId="0">
      <sharedItems containsBlank="1" count="39">
        <m/>
        <s v="бананы"/>
        <s v="груша св"/>
        <s v="лимоны "/>
        <s v="капуста кв. 10 кг"/>
        <s v="огурцы сол"/>
        <s v="огурцы сол. 1 кг"/>
        <s v="виноград "/>
        <s v="сетка"/>
        <s v="перец зам."/>
        <s v="капуста брюссельская замор. "/>
        <s v="капуста вцет. Замор."/>
        <s v="фасоль стрюч. замор. 400 гр."/>
        <s v="черная смородина замор."/>
        <s v="клубника зам."/>
        <s v="НДС 10%"/>
        <s v="Картофель"/>
        <s v="капуста св."/>
        <s v="огурцы св."/>
        <s v="томаты св"/>
        <s v="укроп "/>
        <s v="петрушка"/>
        <s v="кабачки"/>
        <s v="перец св"/>
        <s v="перец ласточка"/>
        <s v="Чеснок"/>
        <s v="баклажаны "/>
        <s v="тыква"/>
        <s v="капуста цв. Свежая"/>
        <s v="корень сельдерея"/>
        <s v="редис"/>
        <s v="Кап Кит"/>
        <s v="лук порей"/>
        <s v="Фактическа первая"/>
        <s v="Накладная с исправлениями"/>
        <s v="НДС 18%"/>
        <s v="Лук зел"/>
        <s v="Репа"/>
        <s v="кенза"/>
      </sharedItems>
    </cacheField>
    <cacheField name="Заказал Кол-во" numFmtId="0">
      <sharedItems containsBlank="1" containsMixedTypes="1" containsNumber="1" containsInteger="1" minValue="1" maxValue="300"/>
    </cacheField>
    <cacheField name="в накл Коли-во" numFmtId="0">
      <sharedItems containsBlank="1" containsMixedTypes="1" containsNumber="1" minValue="1" maxValue="305" count="50">
        <m/>
        <n v="253"/>
        <n v="210"/>
        <n v="40.1"/>
        <n v="1"/>
        <n v="13.65"/>
        <n v="126"/>
        <n v="133.1"/>
        <n v="18"/>
        <n v="22"/>
        <n v="26"/>
        <n v="21.1"/>
        <n v="30"/>
        <n v="30.4"/>
        <n v="48"/>
        <n v="20.8"/>
        <n v="5.6"/>
        <n v="3"/>
        <n v="9.6999999999999993"/>
        <s v="Кол-во"/>
        <n v="240"/>
        <n v="220"/>
        <n v="10"/>
        <n v="16"/>
        <n v="11"/>
        <n v="31.45"/>
        <n v="2.5"/>
        <n v="5"/>
        <n v="245.1"/>
        <n v="223.5"/>
        <n v="32"/>
        <n v="4.8"/>
        <s v="в накл Коли-во"/>
        <n v="96.5"/>
        <n v="305"/>
        <n v="10.1"/>
        <n v="167"/>
        <n v="61"/>
        <n v="13"/>
        <n v="35"/>
        <n v="5.3"/>
        <n v="131.19999999999999"/>
        <n v="201"/>
        <n v="124"/>
        <n v="60.5"/>
        <n v="150"/>
        <n v="233"/>
        <n v="12"/>
        <n v="10.199999999999999"/>
        <n v="11.5"/>
      </sharedItems>
    </cacheField>
    <cacheField name="исправления" numFmtId="0">
      <sharedItems containsBlank="1" containsMixedTypes="1" containsNumber="1" minValue="2.484" maxValue="231"/>
    </cacheField>
    <cacheField name="прайс с ндс" numFmtId="0">
      <sharedItems containsBlank="1" containsMixedTypes="1" containsNumber="1" minValue="20" maxValue="436" count="39">
        <m/>
        <n v="73"/>
        <n v="85"/>
        <n v="210"/>
        <n v="96"/>
        <n v="120"/>
        <n v="50"/>
        <n v="57.5"/>
        <n v="180"/>
        <n v="42"/>
        <n v="300"/>
        <n v="132"/>
        <n v="228"/>
        <n v="240"/>
        <n v="66"/>
        <n v="205"/>
        <s v="накл. По прайсу"/>
        <s v="накл. По факту"/>
        <s v="ждем"/>
        <s v="прайс"/>
        <n v="53"/>
        <n v="55.5"/>
        <n v="145"/>
        <n v="168"/>
        <n v="48"/>
        <n v="64.8"/>
        <n v="79"/>
        <n v="133"/>
        <n v="40"/>
        <n v="45"/>
        <n v="98"/>
        <n v="192"/>
        <n v="276"/>
        <n v="20"/>
        <n v="25"/>
        <n v="78"/>
        <n v="204"/>
        <n v="165"/>
        <n v="436"/>
      </sharedItems>
    </cacheField>
    <cacheField name="накладная без ндс" numFmtId="0">
      <sharedItems containsBlank="1" containsMixedTypes="1" containsNumber="1" minValue="18.18" maxValue="396.36"/>
    </cacheField>
    <cacheField name="пусто" numFmtId="0">
      <sharedItems containsString="0" containsBlank="1" containsNumber="1" minValue="0" maxValue="101763"/>
    </cacheField>
    <cacheField name="Прайс" numFmtId="0">
      <sharedItems containsBlank="1" containsMixedTypes="1" containsNumber="1" minValue="0" maxValue="24095"/>
    </cacheField>
    <cacheField name="НДС" numFmtId="0">
      <sharedItems containsBlank="1" containsMixedTypes="1" containsNumber="1" minValue="0" maxValue="12720"/>
    </cacheField>
    <cacheField name="Накл" numFmtId="0">
      <sharedItems containsBlank="1" containsMixedTypes="1" containsNumber="1" minValue="0" maxValue="24095"/>
    </cacheField>
    <cacheField name="ждем исправленую" numFmtId="0">
      <sharedItems containsBlank="1" containsMixedTypes="1" containsNumber="1" minValue="0" maxValue="101760.45999999999"/>
    </cacheField>
    <cacheField name="НДС 18%2" numFmtId="0">
      <sharedItems count="2">
        <s v="НДС 18%"/>
        <s v="НДС 1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9">
  <r>
    <x v="0"/>
    <x v="0"/>
    <m/>
    <x v="0"/>
    <m/>
    <x v="0"/>
    <m/>
    <m/>
    <n v="0"/>
    <n v="0"/>
    <n v="0"/>
    <n v="0"/>
    <x v="0"/>
  </r>
  <r>
    <x v="0"/>
    <x v="1"/>
    <m/>
    <x v="1"/>
    <m/>
    <x v="1"/>
    <n v="61.86"/>
    <m/>
    <n v="18469"/>
    <n v="2818.42"/>
    <n v="18466.469999999998"/>
    <n v="18466.469999999998"/>
    <x v="0"/>
  </r>
  <r>
    <x v="0"/>
    <x v="2"/>
    <m/>
    <x v="2"/>
    <m/>
    <x v="2"/>
    <n v="72.03"/>
    <m/>
    <n v="17850"/>
    <n v="2723.7"/>
    <n v="17850"/>
    <n v="17850"/>
    <x v="0"/>
  </r>
  <r>
    <x v="0"/>
    <x v="3"/>
    <m/>
    <x v="0"/>
    <m/>
    <x v="0"/>
    <m/>
    <m/>
    <n v="0"/>
    <n v="0"/>
    <n v="0"/>
    <n v="0"/>
    <x v="0"/>
  </r>
  <r>
    <x v="0"/>
    <x v="0"/>
    <m/>
    <x v="0"/>
    <m/>
    <x v="0"/>
    <m/>
    <m/>
    <n v="0"/>
    <n v="0"/>
    <n v="0"/>
    <n v="0"/>
    <x v="0"/>
  </r>
  <r>
    <x v="0"/>
    <x v="0"/>
    <m/>
    <x v="0"/>
    <m/>
    <x v="0"/>
    <m/>
    <m/>
    <n v="0"/>
    <n v="0"/>
    <n v="0"/>
    <n v="0"/>
    <x v="0"/>
  </r>
  <r>
    <x v="0"/>
    <x v="4"/>
    <m/>
    <x v="0"/>
    <m/>
    <x v="0"/>
    <m/>
    <m/>
    <n v="0"/>
    <n v="0"/>
    <n v="0"/>
    <n v="0"/>
    <x v="0"/>
  </r>
  <r>
    <x v="0"/>
    <x v="5"/>
    <m/>
    <x v="0"/>
    <m/>
    <x v="0"/>
    <m/>
    <m/>
    <n v="0"/>
    <n v="0"/>
    <n v="0"/>
    <n v="0"/>
    <x v="0"/>
  </r>
  <r>
    <x v="0"/>
    <x v="6"/>
    <m/>
    <x v="0"/>
    <m/>
    <x v="0"/>
    <m/>
    <m/>
    <n v="0"/>
    <n v="0"/>
    <n v="0"/>
    <n v="0"/>
    <x v="0"/>
  </r>
  <r>
    <x v="0"/>
    <x v="7"/>
    <m/>
    <x v="3"/>
    <m/>
    <x v="3"/>
    <n v="177.97"/>
    <m/>
    <n v="8421"/>
    <n v="1284.4000000000001"/>
    <n v="8421"/>
    <n v="8421"/>
    <x v="0"/>
  </r>
  <r>
    <x v="0"/>
    <x v="8"/>
    <m/>
    <x v="0"/>
    <m/>
    <x v="0"/>
    <m/>
    <m/>
    <n v="0"/>
    <n v="0"/>
    <n v="0"/>
    <n v="0"/>
    <x v="0"/>
  </r>
  <r>
    <x v="0"/>
    <x v="8"/>
    <m/>
    <x v="0"/>
    <m/>
    <x v="0"/>
    <m/>
    <m/>
    <n v="0"/>
    <n v="0"/>
    <n v="0"/>
    <n v="0"/>
    <x v="0"/>
  </r>
  <r>
    <x v="0"/>
    <x v="0"/>
    <m/>
    <x v="0"/>
    <m/>
    <x v="0"/>
    <m/>
    <m/>
    <n v="0"/>
    <n v="0"/>
    <n v="0"/>
    <n v="0"/>
    <x v="0"/>
  </r>
  <r>
    <x v="0"/>
    <x v="9"/>
    <m/>
    <x v="0"/>
    <m/>
    <x v="0"/>
    <m/>
    <m/>
    <n v="0"/>
    <n v="0"/>
    <n v="0"/>
    <n v="0"/>
    <x v="0"/>
  </r>
  <r>
    <x v="0"/>
    <x v="10"/>
    <m/>
    <x v="0"/>
    <m/>
    <x v="0"/>
    <m/>
    <m/>
    <n v="0"/>
    <n v="0"/>
    <n v="0"/>
    <n v="0"/>
    <x v="0"/>
  </r>
  <r>
    <x v="0"/>
    <x v="11"/>
    <m/>
    <x v="0"/>
    <m/>
    <x v="0"/>
    <m/>
    <m/>
    <n v="0"/>
    <n v="0"/>
    <n v="0"/>
    <n v="0"/>
    <x v="0"/>
  </r>
  <r>
    <x v="0"/>
    <x v="12"/>
    <m/>
    <x v="0"/>
    <m/>
    <x v="0"/>
    <m/>
    <m/>
    <n v="0"/>
    <n v="0"/>
    <n v="0"/>
    <n v="0"/>
    <x v="0"/>
  </r>
  <r>
    <x v="0"/>
    <x v="13"/>
    <m/>
    <x v="4"/>
    <m/>
    <x v="4"/>
    <n v="81.36"/>
    <m/>
    <n v="96"/>
    <n v="14.64"/>
    <n v="96"/>
    <n v="96"/>
    <x v="0"/>
  </r>
  <r>
    <x v="0"/>
    <x v="14"/>
    <m/>
    <x v="4"/>
    <m/>
    <x v="5"/>
    <n v="101.69"/>
    <m/>
    <n v="120"/>
    <n v="18.309999999999999"/>
    <n v="119.99"/>
    <n v="119.99"/>
    <x v="0"/>
  </r>
  <r>
    <x v="0"/>
    <x v="15"/>
    <m/>
    <x v="0"/>
    <m/>
    <x v="0"/>
    <m/>
    <m/>
    <m/>
    <m/>
    <m/>
    <m/>
    <x v="1"/>
  </r>
  <r>
    <x v="0"/>
    <x v="16"/>
    <m/>
    <x v="5"/>
    <m/>
    <x v="6"/>
    <n v="45.45"/>
    <m/>
    <n v="682.5"/>
    <n v="62.11"/>
    <n v="682.5"/>
    <n v="682.5"/>
    <x v="1"/>
  </r>
  <r>
    <x v="0"/>
    <x v="17"/>
    <m/>
    <x v="0"/>
    <m/>
    <x v="0"/>
    <m/>
    <m/>
    <n v="0"/>
    <n v="0"/>
    <n v="0"/>
    <n v="0"/>
    <x v="1"/>
  </r>
  <r>
    <x v="0"/>
    <x v="18"/>
    <m/>
    <x v="6"/>
    <m/>
    <x v="7"/>
    <n v="52.27"/>
    <m/>
    <n v="7245"/>
    <n v="658.98"/>
    <n v="7245"/>
    <n v="7245"/>
    <x v="1"/>
  </r>
  <r>
    <x v="0"/>
    <x v="19"/>
    <m/>
    <x v="7"/>
    <n v="131.80000000000001"/>
    <x v="6"/>
    <n v="45.45"/>
    <m/>
    <n v="6655"/>
    <n v="605.61"/>
    <n v="6655"/>
    <n v="6590.0000000000009"/>
    <x v="1"/>
  </r>
  <r>
    <x v="0"/>
    <x v="20"/>
    <m/>
    <x v="8"/>
    <m/>
    <x v="8"/>
    <n v="163.63999999999999"/>
    <m/>
    <n v="3240"/>
    <n v="294.48"/>
    <n v="3240"/>
    <n v="3240"/>
    <x v="1"/>
  </r>
  <r>
    <x v="0"/>
    <x v="21"/>
    <m/>
    <x v="9"/>
    <m/>
    <x v="8"/>
    <n v="163.63999999999999"/>
    <m/>
    <n v="3960"/>
    <n v="359.92"/>
    <n v="3960"/>
    <n v="3960"/>
    <x v="1"/>
  </r>
  <r>
    <x v="0"/>
    <x v="22"/>
    <m/>
    <x v="10"/>
    <m/>
    <x v="9"/>
    <n v="38.18"/>
    <m/>
    <n v="1092"/>
    <n v="99.32"/>
    <n v="1092"/>
    <n v="1092"/>
    <x v="1"/>
  </r>
  <r>
    <x v="0"/>
    <x v="23"/>
    <m/>
    <x v="11"/>
    <m/>
    <x v="10"/>
    <n v="272.73"/>
    <m/>
    <n v="6330"/>
    <n v="575.4"/>
    <n v="6330"/>
    <n v="6330"/>
    <x v="1"/>
  </r>
  <r>
    <x v="0"/>
    <x v="24"/>
    <m/>
    <x v="12"/>
    <m/>
    <x v="11"/>
    <n v="120"/>
    <m/>
    <n v="3960"/>
    <n v="360"/>
    <n v="3960"/>
    <n v="3960"/>
    <x v="1"/>
  </r>
  <r>
    <x v="0"/>
    <x v="25"/>
    <m/>
    <x v="13"/>
    <m/>
    <x v="12"/>
    <n v="207.27"/>
    <m/>
    <n v="6931.2"/>
    <n v="630.19000000000005"/>
    <n v="6931.2"/>
    <n v="6931.2"/>
    <x v="1"/>
  </r>
  <r>
    <x v="0"/>
    <x v="26"/>
    <m/>
    <x v="14"/>
    <m/>
    <x v="13"/>
    <n v="218.18"/>
    <m/>
    <n v="11520"/>
    <n v="1047.3599999999999"/>
    <n v="11520"/>
    <n v="11520"/>
    <x v="1"/>
  </r>
  <r>
    <x v="0"/>
    <x v="27"/>
    <m/>
    <x v="0"/>
    <m/>
    <x v="0"/>
    <m/>
    <m/>
    <n v="0"/>
    <n v="0"/>
    <n v="0"/>
    <n v="0"/>
    <x v="1"/>
  </r>
  <r>
    <x v="0"/>
    <x v="28"/>
    <m/>
    <x v="15"/>
    <m/>
    <x v="4"/>
    <n v="87.27"/>
    <m/>
    <n v="1996.8"/>
    <n v="181.58"/>
    <n v="1996.8000000000002"/>
    <n v="1996.8000000000002"/>
    <x v="1"/>
  </r>
  <r>
    <x v="0"/>
    <x v="29"/>
    <m/>
    <x v="16"/>
    <m/>
    <x v="8"/>
    <n v="163.63999999999999"/>
    <m/>
    <n v="1008"/>
    <n v="91.62"/>
    <n v="1007.9999999999999"/>
    <n v="1007.9999999999999"/>
    <x v="1"/>
  </r>
  <r>
    <x v="0"/>
    <x v="30"/>
    <m/>
    <x v="0"/>
    <m/>
    <x v="0"/>
    <m/>
    <m/>
    <n v="0"/>
    <n v="0"/>
    <n v="0"/>
    <n v="0"/>
    <x v="1"/>
  </r>
  <r>
    <x v="0"/>
    <x v="31"/>
    <m/>
    <x v="17"/>
    <m/>
    <x v="14"/>
    <n v="60"/>
    <m/>
    <n v="198"/>
    <n v="18"/>
    <n v="198"/>
    <n v="198"/>
    <x v="1"/>
  </r>
  <r>
    <x v="0"/>
    <x v="32"/>
    <m/>
    <x v="18"/>
    <m/>
    <x v="15"/>
    <n v="186.36"/>
    <m/>
    <n v="1988.5"/>
    <n v="180.81"/>
    <n v="1988.4999999999998"/>
    <n v="1988.4999999999998"/>
    <x v="1"/>
  </r>
  <r>
    <x v="1"/>
    <x v="0"/>
    <m/>
    <x v="0"/>
    <m/>
    <x v="0"/>
    <m/>
    <m/>
    <m/>
    <m/>
    <m/>
    <n v="101760.45999999999"/>
    <x v="1"/>
  </r>
  <r>
    <x v="1"/>
    <x v="0"/>
    <m/>
    <x v="0"/>
    <m/>
    <x v="16"/>
    <m/>
    <n v="101763"/>
    <m/>
    <m/>
    <m/>
    <m/>
    <x v="1"/>
  </r>
  <r>
    <x v="1"/>
    <x v="33"/>
    <m/>
    <x v="0"/>
    <m/>
    <x v="17"/>
    <m/>
    <n v="101760.45999999999"/>
    <m/>
    <m/>
    <m/>
    <m/>
    <x v="1"/>
  </r>
  <r>
    <x v="1"/>
    <x v="34"/>
    <m/>
    <x v="0"/>
    <m/>
    <x v="18"/>
    <m/>
    <n v="101695.45999999999"/>
    <m/>
    <m/>
    <m/>
    <m/>
    <x v="1"/>
  </r>
  <r>
    <x v="1"/>
    <x v="0"/>
    <m/>
    <x v="0"/>
    <m/>
    <x v="0"/>
    <m/>
    <m/>
    <m/>
    <m/>
    <m/>
    <m/>
    <x v="1"/>
  </r>
  <r>
    <x v="1"/>
    <x v="0"/>
    <m/>
    <x v="0"/>
    <m/>
    <x v="0"/>
    <m/>
    <m/>
    <m/>
    <m/>
    <m/>
    <m/>
    <x v="1"/>
  </r>
  <r>
    <x v="1"/>
    <x v="0"/>
    <m/>
    <x v="0"/>
    <m/>
    <x v="0"/>
    <m/>
    <m/>
    <m/>
    <m/>
    <m/>
    <m/>
    <x v="1"/>
  </r>
  <r>
    <x v="0"/>
    <x v="35"/>
    <s v="Заказал Кол-во"/>
    <x v="19"/>
    <s v="исправления"/>
    <x v="19"/>
    <s v="накладная"/>
    <m/>
    <s v="Прайс"/>
    <s v="НДС"/>
    <s v="Накл"/>
    <s v="ждем исправленую"/>
    <x v="0"/>
  </r>
  <r>
    <x v="1"/>
    <x v="0"/>
    <m/>
    <x v="0"/>
    <m/>
    <x v="0"/>
    <m/>
    <m/>
    <n v="0"/>
    <n v="0"/>
    <n v="0"/>
    <n v="0"/>
    <x v="0"/>
  </r>
  <r>
    <x v="1"/>
    <x v="1"/>
    <m/>
    <x v="0"/>
    <m/>
    <x v="0"/>
    <m/>
    <m/>
    <n v="0"/>
    <n v="0"/>
    <n v="0"/>
    <n v="0"/>
    <x v="0"/>
  </r>
  <r>
    <x v="1"/>
    <x v="2"/>
    <m/>
    <x v="0"/>
    <m/>
    <x v="0"/>
    <m/>
    <m/>
    <n v="0"/>
    <n v="0"/>
    <n v="0"/>
    <n v="0"/>
    <x v="0"/>
  </r>
  <r>
    <x v="1"/>
    <x v="3"/>
    <m/>
    <x v="0"/>
    <m/>
    <x v="0"/>
    <m/>
    <m/>
    <n v="0"/>
    <n v="0"/>
    <n v="0"/>
    <n v="0"/>
    <x v="0"/>
  </r>
  <r>
    <x v="1"/>
    <x v="0"/>
    <m/>
    <x v="0"/>
    <m/>
    <x v="0"/>
    <m/>
    <m/>
    <n v="0"/>
    <n v="0"/>
    <n v="0"/>
    <n v="0"/>
    <x v="0"/>
  </r>
  <r>
    <x v="1"/>
    <x v="0"/>
    <m/>
    <x v="0"/>
    <m/>
    <x v="0"/>
    <m/>
    <m/>
    <n v="0"/>
    <n v="0"/>
    <n v="0"/>
    <n v="0"/>
    <x v="0"/>
  </r>
  <r>
    <x v="1"/>
    <x v="4"/>
    <m/>
    <x v="0"/>
    <m/>
    <x v="0"/>
    <m/>
    <m/>
    <n v="0"/>
    <n v="0"/>
    <n v="0"/>
    <n v="0"/>
    <x v="0"/>
  </r>
  <r>
    <x v="1"/>
    <x v="5"/>
    <m/>
    <x v="0"/>
    <m/>
    <x v="0"/>
    <m/>
    <m/>
    <n v="0"/>
    <n v="0"/>
    <n v="0"/>
    <n v="0"/>
    <x v="0"/>
  </r>
  <r>
    <x v="1"/>
    <x v="6"/>
    <m/>
    <x v="0"/>
    <m/>
    <x v="0"/>
    <m/>
    <m/>
    <n v="0"/>
    <n v="0"/>
    <n v="0"/>
    <n v="0"/>
    <x v="0"/>
  </r>
  <r>
    <x v="1"/>
    <x v="7"/>
    <m/>
    <x v="0"/>
    <m/>
    <x v="0"/>
    <m/>
    <m/>
    <n v="0"/>
    <n v="0"/>
    <n v="0"/>
    <n v="0"/>
    <x v="0"/>
  </r>
  <r>
    <x v="1"/>
    <x v="8"/>
    <m/>
    <x v="0"/>
    <m/>
    <x v="0"/>
    <m/>
    <m/>
    <n v="0"/>
    <n v="0"/>
    <n v="0"/>
    <n v="0"/>
    <x v="0"/>
  </r>
  <r>
    <x v="1"/>
    <x v="8"/>
    <m/>
    <x v="0"/>
    <m/>
    <x v="0"/>
    <m/>
    <m/>
    <n v="0"/>
    <n v="0"/>
    <n v="0"/>
    <n v="0"/>
    <x v="0"/>
  </r>
  <r>
    <x v="1"/>
    <x v="0"/>
    <m/>
    <x v="0"/>
    <m/>
    <x v="0"/>
    <m/>
    <m/>
    <n v="0"/>
    <n v="0"/>
    <n v="0"/>
    <n v="0"/>
    <x v="0"/>
  </r>
  <r>
    <x v="1"/>
    <x v="9"/>
    <m/>
    <x v="0"/>
    <m/>
    <x v="0"/>
    <m/>
    <m/>
    <n v="0"/>
    <n v="0"/>
    <n v="0"/>
    <n v="0"/>
    <x v="0"/>
  </r>
  <r>
    <x v="1"/>
    <x v="10"/>
    <m/>
    <x v="0"/>
    <m/>
    <x v="0"/>
    <m/>
    <m/>
    <n v="0"/>
    <n v="0"/>
    <n v="0"/>
    <n v="0"/>
    <x v="0"/>
  </r>
  <r>
    <x v="1"/>
    <x v="11"/>
    <m/>
    <x v="0"/>
    <m/>
    <x v="0"/>
    <m/>
    <m/>
    <n v="0"/>
    <n v="0"/>
    <n v="0"/>
    <n v="0"/>
    <x v="0"/>
  </r>
  <r>
    <x v="1"/>
    <x v="12"/>
    <m/>
    <x v="0"/>
    <m/>
    <x v="0"/>
    <m/>
    <m/>
    <n v="0"/>
    <n v="0"/>
    <n v="0"/>
    <n v="0"/>
    <x v="0"/>
  </r>
  <r>
    <x v="1"/>
    <x v="13"/>
    <m/>
    <x v="0"/>
    <m/>
    <x v="0"/>
    <m/>
    <m/>
    <n v="0"/>
    <n v="0"/>
    <n v="0"/>
    <n v="0"/>
    <x v="0"/>
  </r>
  <r>
    <x v="1"/>
    <x v="14"/>
    <m/>
    <x v="0"/>
    <m/>
    <x v="0"/>
    <m/>
    <m/>
    <n v="0"/>
    <n v="0"/>
    <n v="0"/>
    <n v="0"/>
    <x v="0"/>
  </r>
  <r>
    <x v="1"/>
    <x v="15"/>
    <m/>
    <x v="0"/>
    <m/>
    <x v="0"/>
    <m/>
    <m/>
    <m/>
    <m/>
    <m/>
    <m/>
    <x v="1"/>
  </r>
  <r>
    <x v="1"/>
    <x v="16"/>
    <m/>
    <x v="0"/>
    <m/>
    <x v="0"/>
    <m/>
    <m/>
    <n v="0"/>
    <n v="0"/>
    <n v="0"/>
    <n v="0"/>
    <x v="1"/>
  </r>
  <r>
    <x v="1"/>
    <x v="17"/>
    <m/>
    <x v="0"/>
    <m/>
    <x v="0"/>
    <m/>
    <m/>
    <n v="0"/>
    <n v="0"/>
    <n v="0"/>
    <n v="0"/>
    <x v="1"/>
  </r>
  <r>
    <x v="1"/>
    <x v="18"/>
    <m/>
    <x v="20"/>
    <m/>
    <x v="20"/>
    <m/>
    <m/>
    <n v="12720"/>
    <n v="12720"/>
    <n v="0"/>
    <n v="0"/>
    <x v="1"/>
  </r>
  <r>
    <x v="1"/>
    <x v="19"/>
    <m/>
    <x v="21"/>
    <m/>
    <x v="21"/>
    <m/>
    <m/>
    <n v="12210"/>
    <n v="12210"/>
    <n v="0"/>
    <n v="0"/>
    <x v="1"/>
  </r>
  <r>
    <x v="1"/>
    <x v="20"/>
    <m/>
    <x v="22"/>
    <m/>
    <x v="8"/>
    <m/>
    <m/>
    <n v="1800"/>
    <n v="1800"/>
    <n v="0"/>
    <n v="0"/>
    <x v="1"/>
  </r>
  <r>
    <x v="1"/>
    <x v="21"/>
    <m/>
    <x v="23"/>
    <m/>
    <x v="8"/>
    <m/>
    <m/>
    <n v="2880"/>
    <n v="2880"/>
    <n v="0"/>
    <n v="0"/>
    <x v="1"/>
  </r>
  <r>
    <x v="1"/>
    <x v="36"/>
    <m/>
    <x v="24"/>
    <m/>
    <x v="22"/>
    <m/>
    <m/>
    <n v="1595"/>
    <n v="1595"/>
    <n v="0"/>
    <n v="0"/>
    <x v="1"/>
  </r>
  <r>
    <x v="1"/>
    <x v="22"/>
    <m/>
    <x v="0"/>
    <m/>
    <x v="0"/>
    <m/>
    <m/>
    <n v="0"/>
    <n v="0"/>
    <n v="0"/>
    <n v="0"/>
    <x v="1"/>
  </r>
  <r>
    <x v="1"/>
    <x v="23"/>
    <m/>
    <x v="23"/>
    <m/>
    <x v="23"/>
    <m/>
    <m/>
    <n v="2688"/>
    <n v="2688"/>
    <n v="0"/>
    <n v="0"/>
    <x v="1"/>
  </r>
  <r>
    <x v="1"/>
    <x v="24"/>
    <m/>
    <x v="0"/>
    <m/>
    <x v="0"/>
    <m/>
    <m/>
    <n v="0"/>
    <n v="0"/>
    <n v="0"/>
    <n v="0"/>
    <x v="1"/>
  </r>
  <r>
    <x v="1"/>
    <x v="25"/>
    <m/>
    <x v="0"/>
    <m/>
    <x v="0"/>
    <m/>
    <m/>
    <n v="0"/>
    <n v="0"/>
    <n v="0"/>
    <n v="0"/>
    <x v="1"/>
  </r>
  <r>
    <x v="1"/>
    <x v="26"/>
    <m/>
    <x v="0"/>
    <m/>
    <x v="0"/>
    <m/>
    <m/>
    <n v="0"/>
    <n v="0"/>
    <n v="0"/>
    <n v="0"/>
    <x v="1"/>
  </r>
  <r>
    <x v="1"/>
    <x v="27"/>
    <m/>
    <x v="0"/>
    <m/>
    <x v="0"/>
    <m/>
    <m/>
    <n v="0"/>
    <n v="0"/>
    <n v="0"/>
    <n v="0"/>
    <x v="1"/>
  </r>
  <r>
    <x v="1"/>
    <x v="28"/>
    <m/>
    <x v="25"/>
    <m/>
    <x v="4"/>
    <m/>
    <m/>
    <n v="3019.2"/>
    <n v="3019.2"/>
    <n v="0"/>
    <n v="0"/>
    <x v="1"/>
  </r>
  <r>
    <x v="1"/>
    <x v="29"/>
    <m/>
    <x v="0"/>
    <m/>
    <x v="0"/>
    <m/>
    <m/>
    <n v="0"/>
    <n v="0"/>
    <n v="0"/>
    <n v="0"/>
    <x v="1"/>
  </r>
  <r>
    <x v="1"/>
    <x v="30"/>
    <m/>
    <x v="26"/>
    <m/>
    <x v="24"/>
    <m/>
    <m/>
    <n v="120"/>
    <n v="120"/>
    <n v="0"/>
    <n v="0"/>
    <x v="1"/>
  </r>
  <r>
    <x v="1"/>
    <x v="31"/>
    <m/>
    <x v="0"/>
    <m/>
    <x v="0"/>
    <m/>
    <m/>
    <n v="0"/>
    <n v="0"/>
    <n v="0"/>
    <n v="0"/>
    <x v="1"/>
  </r>
  <r>
    <x v="1"/>
    <x v="32"/>
    <m/>
    <x v="27"/>
    <m/>
    <x v="8"/>
    <m/>
    <m/>
    <n v="900"/>
    <n v="900"/>
    <n v="0"/>
    <n v="0"/>
    <x v="1"/>
  </r>
  <r>
    <x v="1"/>
    <x v="0"/>
    <m/>
    <x v="0"/>
    <m/>
    <x v="0"/>
    <m/>
    <m/>
    <m/>
    <m/>
    <m/>
    <n v="0"/>
    <x v="1"/>
  </r>
  <r>
    <x v="1"/>
    <x v="0"/>
    <m/>
    <x v="0"/>
    <m/>
    <x v="16"/>
    <m/>
    <n v="37932.199999999997"/>
    <m/>
    <m/>
    <m/>
    <m/>
    <x v="1"/>
  </r>
  <r>
    <x v="1"/>
    <x v="33"/>
    <m/>
    <x v="0"/>
    <m/>
    <x v="17"/>
    <m/>
    <n v="0"/>
    <m/>
    <m/>
    <m/>
    <m/>
    <x v="1"/>
  </r>
  <r>
    <x v="1"/>
    <x v="34"/>
    <m/>
    <x v="0"/>
    <m/>
    <x v="18"/>
    <m/>
    <n v="0"/>
    <m/>
    <m/>
    <m/>
    <m/>
    <x v="1"/>
  </r>
  <r>
    <x v="1"/>
    <x v="0"/>
    <m/>
    <x v="0"/>
    <m/>
    <x v="0"/>
    <m/>
    <m/>
    <m/>
    <m/>
    <m/>
    <m/>
    <x v="1"/>
  </r>
  <r>
    <x v="1"/>
    <x v="0"/>
    <m/>
    <x v="0"/>
    <m/>
    <x v="0"/>
    <m/>
    <m/>
    <m/>
    <m/>
    <m/>
    <m/>
    <x v="1"/>
  </r>
  <r>
    <x v="1"/>
    <x v="0"/>
    <m/>
    <x v="0"/>
    <m/>
    <x v="0"/>
    <m/>
    <m/>
    <m/>
    <m/>
    <m/>
    <m/>
    <x v="1"/>
  </r>
  <r>
    <x v="1"/>
    <x v="0"/>
    <m/>
    <x v="0"/>
    <m/>
    <x v="0"/>
    <m/>
    <m/>
    <m/>
    <m/>
    <m/>
    <m/>
    <x v="1"/>
  </r>
  <r>
    <x v="2"/>
    <x v="35"/>
    <m/>
    <x v="19"/>
    <s v="исправления"/>
    <x v="19"/>
    <s v="накладная"/>
    <m/>
    <s v="Прайс"/>
    <s v="НДС"/>
    <s v="Накл"/>
    <s v="ждем исправленую"/>
    <x v="0"/>
  </r>
  <r>
    <x v="2"/>
    <x v="0"/>
    <m/>
    <x v="0"/>
    <m/>
    <x v="0"/>
    <m/>
    <m/>
    <n v="0"/>
    <n v="0"/>
    <n v="0"/>
    <n v="0"/>
    <x v="0"/>
  </r>
  <r>
    <x v="2"/>
    <x v="1"/>
    <m/>
    <x v="0"/>
    <m/>
    <x v="0"/>
    <m/>
    <m/>
    <n v="0"/>
    <n v="0"/>
    <n v="0"/>
    <n v="0"/>
    <x v="0"/>
  </r>
  <r>
    <x v="2"/>
    <x v="2"/>
    <m/>
    <x v="0"/>
    <m/>
    <x v="0"/>
    <m/>
    <m/>
    <n v="0"/>
    <n v="0"/>
    <n v="0"/>
    <n v="0"/>
    <x v="0"/>
  </r>
  <r>
    <x v="2"/>
    <x v="3"/>
    <m/>
    <x v="0"/>
    <m/>
    <x v="0"/>
    <m/>
    <m/>
    <n v="0"/>
    <n v="0"/>
    <n v="0"/>
    <n v="0"/>
    <x v="0"/>
  </r>
  <r>
    <x v="2"/>
    <x v="0"/>
    <m/>
    <x v="0"/>
    <m/>
    <x v="0"/>
    <m/>
    <m/>
    <n v="0"/>
    <n v="0"/>
    <n v="0"/>
    <n v="0"/>
    <x v="0"/>
  </r>
  <r>
    <x v="2"/>
    <x v="0"/>
    <m/>
    <x v="0"/>
    <m/>
    <x v="0"/>
    <m/>
    <m/>
    <n v="0"/>
    <n v="0"/>
    <n v="0"/>
    <n v="0"/>
    <x v="0"/>
  </r>
  <r>
    <x v="2"/>
    <x v="4"/>
    <m/>
    <x v="0"/>
    <m/>
    <x v="0"/>
    <m/>
    <m/>
    <n v="0"/>
    <n v="0"/>
    <n v="0"/>
    <n v="0"/>
    <x v="0"/>
  </r>
  <r>
    <x v="2"/>
    <x v="5"/>
    <m/>
    <x v="0"/>
    <m/>
    <x v="0"/>
    <m/>
    <m/>
    <n v="0"/>
    <n v="0"/>
    <n v="0"/>
    <n v="0"/>
    <x v="0"/>
  </r>
  <r>
    <x v="2"/>
    <x v="6"/>
    <m/>
    <x v="0"/>
    <m/>
    <x v="0"/>
    <m/>
    <m/>
    <n v="0"/>
    <n v="0"/>
    <n v="0"/>
    <n v="0"/>
    <x v="0"/>
  </r>
  <r>
    <x v="2"/>
    <x v="7"/>
    <m/>
    <x v="0"/>
    <m/>
    <x v="0"/>
    <m/>
    <m/>
    <n v="0"/>
    <n v="0"/>
    <n v="0"/>
    <n v="0"/>
    <x v="0"/>
  </r>
  <r>
    <x v="2"/>
    <x v="8"/>
    <m/>
    <x v="0"/>
    <m/>
    <x v="0"/>
    <m/>
    <m/>
    <n v="0"/>
    <n v="0"/>
    <n v="0"/>
    <n v="0"/>
    <x v="0"/>
  </r>
  <r>
    <x v="2"/>
    <x v="8"/>
    <m/>
    <x v="0"/>
    <m/>
    <x v="0"/>
    <m/>
    <m/>
    <n v="0"/>
    <n v="0"/>
    <n v="0"/>
    <n v="0"/>
    <x v="0"/>
  </r>
  <r>
    <x v="2"/>
    <x v="0"/>
    <m/>
    <x v="0"/>
    <m/>
    <x v="0"/>
    <m/>
    <m/>
    <n v="0"/>
    <n v="0"/>
    <n v="0"/>
    <n v="0"/>
    <x v="0"/>
  </r>
  <r>
    <x v="2"/>
    <x v="9"/>
    <m/>
    <x v="0"/>
    <m/>
    <x v="0"/>
    <m/>
    <m/>
    <n v="0"/>
    <n v="0"/>
    <n v="0"/>
    <n v="0"/>
    <x v="0"/>
  </r>
  <r>
    <x v="2"/>
    <x v="10"/>
    <m/>
    <x v="0"/>
    <m/>
    <x v="0"/>
    <m/>
    <m/>
    <n v="0"/>
    <n v="0"/>
    <n v="0"/>
    <n v="0"/>
    <x v="0"/>
  </r>
  <r>
    <x v="2"/>
    <x v="11"/>
    <m/>
    <x v="0"/>
    <m/>
    <x v="0"/>
    <m/>
    <m/>
    <n v="0"/>
    <n v="0"/>
    <n v="0"/>
    <n v="0"/>
    <x v="0"/>
  </r>
  <r>
    <x v="2"/>
    <x v="12"/>
    <m/>
    <x v="0"/>
    <m/>
    <x v="0"/>
    <m/>
    <m/>
    <n v="0"/>
    <n v="0"/>
    <n v="0"/>
    <n v="0"/>
    <x v="0"/>
  </r>
  <r>
    <x v="2"/>
    <x v="13"/>
    <m/>
    <x v="0"/>
    <m/>
    <x v="0"/>
    <m/>
    <m/>
    <n v="0"/>
    <n v="0"/>
    <n v="0"/>
    <n v="0"/>
    <x v="0"/>
  </r>
  <r>
    <x v="2"/>
    <x v="14"/>
    <m/>
    <x v="0"/>
    <m/>
    <x v="0"/>
    <m/>
    <m/>
    <n v="0"/>
    <n v="0"/>
    <n v="0"/>
    <n v="0"/>
    <x v="0"/>
  </r>
  <r>
    <x v="2"/>
    <x v="15"/>
    <m/>
    <x v="0"/>
    <m/>
    <x v="0"/>
    <m/>
    <m/>
    <m/>
    <m/>
    <m/>
    <m/>
    <x v="1"/>
  </r>
  <r>
    <x v="2"/>
    <x v="16"/>
    <m/>
    <x v="0"/>
    <m/>
    <x v="0"/>
    <m/>
    <n v="0"/>
    <n v="0"/>
    <n v="0"/>
    <n v="0"/>
    <n v="0"/>
    <x v="1"/>
  </r>
  <r>
    <x v="2"/>
    <x v="17"/>
    <m/>
    <x v="0"/>
    <m/>
    <x v="0"/>
    <m/>
    <n v="0"/>
    <n v="0"/>
    <n v="0"/>
    <n v="0"/>
    <n v="0"/>
    <x v="1"/>
  </r>
  <r>
    <x v="2"/>
    <x v="18"/>
    <m/>
    <x v="28"/>
    <n v="231"/>
    <x v="20"/>
    <n v="47.27"/>
    <n v="52"/>
    <n v="12990.3"/>
    <n v="1404.42"/>
    <n v="12745.199999999999"/>
    <n v="12012"/>
    <x v="1"/>
  </r>
  <r>
    <x v="2"/>
    <x v="19"/>
    <m/>
    <x v="29"/>
    <n v="220.5"/>
    <x v="21"/>
    <n v="50"/>
    <n v="55"/>
    <n v="12404.25"/>
    <n v="1229.25"/>
    <n v="12292.5"/>
    <n v="12127.5"/>
    <x v="1"/>
  </r>
  <r>
    <x v="2"/>
    <x v="20"/>
    <m/>
    <x v="22"/>
    <m/>
    <x v="8"/>
    <n v="163.63999999999999"/>
    <n v="180"/>
    <n v="1800"/>
    <n v="163.6"/>
    <n v="1800"/>
    <n v="1800"/>
    <x v="1"/>
  </r>
  <r>
    <x v="2"/>
    <x v="21"/>
    <m/>
    <x v="23"/>
    <m/>
    <x v="8"/>
    <n v="163.63999999999999"/>
    <n v="180"/>
    <n v="2880"/>
    <n v="261.76"/>
    <n v="2880"/>
    <n v="2880"/>
    <x v="1"/>
  </r>
  <r>
    <x v="2"/>
    <x v="36"/>
    <m/>
    <x v="24"/>
    <m/>
    <x v="22"/>
    <n v="131.82"/>
    <n v="145"/>
    <n v="1595"/>
    <n v="144.97999999999999"/>
    <n v="1595"/>
    <n v="1595"/>
    <x v="1"/>
  </r>
  <r>
    <x v="2"/>
    <x v="22"/>
    <m/>
    <x v="0"/>
    <m/>
    <x v="0"/>
    <m/>
    <n v="0"/>
    <n v="0"/>
    <n v="0"/>
    <n v="0"/>
    <n v="0"/>
    <x v="1"/>
  </r>
  <r>
    <x v="2"/>
    <x v="23"/>
    <m/>
    <x v="23"/>
    <m/>
    <x v="23"/>
    <n v="152.72999999999999"/>
    <n v="168"/>
    <n v="2688"/>
    <n v="244.32"/>
    <n v="2688"/>
    <n v="2688"/>
    <x v="1"/>
  </r>
  <r>
    <x v="2"/>
    <x v="24"/>
    <m/>
    <x v="0"/>
    <m/>
    <x v="0"/>
    <m/>
    <n v="0"/>
    <n v="0"/>
    <n v="0"/>
    <n v="0"/>
    <n v="0"/>
    <x v="1"/>
  </r>
  <r>
    <x v="2"/>
    <x v="25"/>
    <m/>
    <x v="0"/>
    <m/>
    <x v="0"/>
    <m/>
    <n v="0"/>
    <n v="0"/>
    <n v="0"/>
    <n v="0"/>
    <n v="0"/>
    <x v="1"/>
  </r>
  <r>
    <x v="2"/>
    <x v="26"/>
    <m/>
    <x v="0"/>
    <m/>
    <x v="0"/>
    <m/>
    <n v="0"/>
    <n v="0"/>
    <n v="0"/>
    <n v="0"/>
    <n v="0"/>
    <x v="1"/>
  </r>
  <r>
    <x v="2"/>
    <x v="27"/>
    <m/>
    <x v="0"/>
    <m/>
    <x v="0"/>
    <m/>
    <n v="0"/>
    <n v="0"/>
    <n v="0"/>
    <n v="0"/>
    <n v="0"/>
    <x v="1"/>
  </r>
  <r>
    <x v="2"/>
    <x v="28"/>
    <m/>
    <x v="30"/>
    <n v="32"/>
    <x v="4"/>
    <n v="87.27"/>
    <n v="96"/>
    <n v="3072"/>
    <n v="279.36"/>
    <n v="3072"/>
    <n v="3072"/>
    <x v="1"/>
  </r>
  <r>
    <x v="2"/>
    <x v="29"/>
    <m/>
    <x v="0"/>
    <m/>
    <x v="0"/>
    <m/>
    <n v="0"/>
    <n v="0"/>
    <n v="0"/>
    <n v="0"/>
    <n v="0"/>
    <x v="1"/>
  </r>
  <r>
    <x v="2"/>
    <x v="30"/>
    <m/>
    <x v="26"/>
    <n v="2.484"/>
    <x v="24"/>
    <n v="43.64"/>
    <n v="48"/>
    <m/>
    <m/>
    <n v="120"/>
    <m/>
    <x v="1"/>
  </r>
  <r>
    <x v="2"/>
    <x v="31"/>
    <m/>
    <x v="0"/>
    <m/>
    <x v="0"/>
    <m/>
    <n v="0"/>
    <n v="0"/>
    <n v="0"/>
    <n v="0"/>
    <n v="0"/>
    <x v="1"/>
  </r>
  <r>
    <x v="2"/>
    <x v="32"/>
    <m/>
    <x v="31"/>
    <n v="4.2"/>
    <x v="8"/>
    <n v="163.63999999999999"/>
    <n v="180"/>
    <n v="864"/>
    <n v="78.53"/>
    <n v="864"/>
    <n v="756"/>
    <x v="1"/>
  </r>
  <r>
    <x v="2"/>
    <x v="0"/>
    <m/>
    <x v="0"/>
    <m/>
    <x v="0"/>
    <m/>
    <m/>
    <m/>
    <m/>
    <m/>
    <n v="38056.699999999997"/>
    <x v="1"/>
  </r>
  <r>
    <x v="1"/>
    <x v="0"/>
    <m/>
    <x v="0"/>
    <m/>
    <x v="0"/>
    <m/>
    <m/>
    <m/>
    <m/>
    <m/>
    <m/>
    <x v="1"/>
  </r>
  <r>
    <x v="1"/>
    <x v="0"/>
    <m/>
    <x v="0"/>
    <m/>
    <x v="16"/>
    <m/>
    <n v="38293.550000000003"/>
    <m/>
    <m/>
    <m/>
    <m/>
    <x v="1"/>
  </r>
  <r>
    <x v="1"/>
    <x v="33"/>
    <m/>
    <x v="0"/>
    <m/>
    <x v="17"/>
    <m/>
    <n v="38056.699999999997"/>
    <m/>
    <m/>
    <m/>
    <m/>
    <x v="1"/>
  </r>
  <r>
    <x v="1"/>
    <x v="34"/>
    <m/>
    <x v="0"/>
    <m/>
    <x v="18"/>
    <m/>
    <n v="36930.5"/>
    <m/>
    <m/>
    <m/>
    <m/>
    <x v="1"/>
  </r>
  <r>
    <x v="1"/>
    <x v="0"/>
    <m/>
    <x v="0"/>
    <m/>
    <x v="0"/>
    <m/>
    <m/>
    <m/>
    <m/>
    <m/>
    <m/>
    <x v="1"/>
  </r>
  <r>
    <x v="1"/>
    <x v="0"/>
    <m/>
    <x v="0"/>
    <m/>
    <x v="0"/>
    <m/>
    <m/>
    <m/>
    <m/>
    <m/>
    <m/>
    <x v="1"/>
  </r>
  <r>
    <x v="1"/>
    <x v="0"/>
    <m/>
    <x v="0"/>
    <m/>
    <x v="0"/>
    <m/>
    <m/>
    <m/>
    <m/>
    <m/>
    <m/>
    <x v="1"/>
  </r>
  <r>
    <x v="1"/>
    <x v="0"/>
    <m/>
    <x v="0"/>
    <m/>
    <x v="0"/>
    <m/>
    <m/>
    <m/>
    <m/>
    <m/>
    <m/>
    <x v="1"/>
  </r>
  <r>
    <x v="1"/>
    <x v="0"/>
    <m/>
    <x v="0"/>
    <m/>
    <x v="0"/>
    <m/>
    <m/>
    <m/>
    <m/>
    <m/>
    <m/>
    <x v="1"/>
  </r>
  <r>
    <x v="1"/>
    <x v="0"/>
    <m/>
    <x v="0"/>
    <m/>
    <x v="0"/>
    <m/>
    <m/>
    <m/>
    <m/>
    <m/>
    <m/>
    <x v="1"/>
  </r>
  <r>
    <x v="1"/>
    <x v="0"/>
    <m/>
    <x v="0"/>
    <m/>
    <x v="0"/>
    <m/>
    <m/>
    <m/>
    <m/>
    <m/>
    <m/>
    <x v="1"/>
  </r>
  <r>
    <x v="3"/>
    <x v="35"/>
    <s v="Заказал Кол-во"/>
    <x v="32"/>
    <s v="исправления"/>
    <x v="19"/>
    <s v="накладная"/>
    <m/>
    <s v="Прайс"/>
    <s v="НДС"/>
    <s v="Накл"/>
    <s v="ждем исправленую"/>
    <x v="0"/>
  </r>
  <r>
    <x v="3"/>
    <x v="0"/>
    <m/>
    <x v="0"/>
    <m/>
    <x v="0"/>
    <m/>
    <n v="0"/>
    <n v="0"/>
    <n v="0"/>
    <n v="0"/>
    <n v="0"/>
    <x v="0"/>
  </r>
  <r>
    <x v="3"/>
    <x v="1"/>
    <n v="90"/>
    <x v="33"/>
    <m/>
    <x v="25"/>
    <n v="54.92"/>
    <n v="64.81"/>
    <n v="6253.2"/>
    <n v="953.42"/>
    <n v="6254.165"/>
    <n v="6254.165"/>
    <x v="0"/>
  </r>
  <r>
    <x v="3"/>
    <x v="2"/>
    <n v="300"/>
    <x v="34"/>
    <m/>
    <x v="26"/>
    <n v="66.95"/>
    <n v="79"/>
    <n v="24095"/>
    <n v="3675.25"/>
    <n v="24095"/>
    <n v="24095"/>
    <x v="0"/>
  </r>
  <r>
    <x v="3"/>
    <x v="3"/>
    <n v="8"/>
    <x v="35"/>
    <m/>
    <x v="27"/>
    <n v="112.7"/>
    <n v="132.99"/>
    <n v="1343.3"/>
    <n v="205.03"/>
    <n v="1343.1585999999998"/>
    <n v="1343.1990000000001"/>
    <x v="0"/>
  </r>
  <r>
    <x v="3"/>
    <x v="0"/>
    <m/>
    <x v="0"/>
    <m/>
    <x v="0"/>
    <m/>
    <n v="0"/>
    <n v="0"/>
    <n v="0"/>
    <n v="0"/>
    <n v="0"/>
    <x v="0"/>
  </r>
  <r>
    <x v="3"/>
    <x v="0"/>
    <m/>
    <x v="0"/>
    <m/>
    <x v="0"/>
    <m/>
    <n v="0"/>
    <n v="0"/>
    <n v="0"/>
    <n v="0"/>
    <n v="0"/>
    <x v="0"/>
  </r>
  <r>
    <x v="3"/>
    <x v="4"/>
    <m/>
    <x v="0"/>
    <m/>
    <x v="0"/>
    <m/>
    <n v="0"/>
    <n v="0"/>
    <n v="0"/>
    <n v="0"/>
    <n v="0"/>
    <x v="0"/>
  </r>
  <r>
    <x v="3"/>
    <x v="5"/>
    <m/>
    <x v="0"/>
    <m/>
    <x v="0"/>
    <m/>
    <n v="0"/>
    <n v="0"/>
    <n v="0"/>
    <n v="0"/>
    <n v="0"/>
    <x v="0"/>
  </r>
  <r>
    <x v="3"/>
    <x v="6"/>
    <m/>
    <x v="0"/>
    <m/>
    <x v="0"/>
    <m/>
    <n v="0"/>
    <n v="0"/>
    <n v="0"/>
    <n v="0"/>
    <n v="0"/>
    <x v="0"/>
  </r>
  <r>
    <x v="3"/>
    <x v="7"/>
    <m/>
    <x v="0"/>
    <m/>
    <x v="0"/>
    <m/>
    <n v="0"/>
    <n v="0"/>
    <n v="0"/>
    <n v="0"/>
    <n v="0"/>
    <x v="0"/>
  </r>
  <r>
    <x v="3"/>
    <x v="8"/>
    <m/>
    <x v="0"/>
    <m/>
    <x v="0"/>
    <m/>
    <n v="0"/>
    <n v="0"/>
    <n v="0"/>
    <n v="0"/>
    <n v="0"/>
    <x v="0"/>
  </r>
  <r>
    <x v="3"/>
    <x v="8"/>
    <m/>
    <x v="0"/>
    <m/>
    <x v="0"/>
    <m/>
    <n v="0"/>
    <n v="0"/>
    <n v="0"/>
    <n v="0"/>
    <n v="0"/>
    <x v="0"/>
  </r>
  <r>
    <x v="3"/>
    <x v="0"/>
    <m/>
    <x v="0"/>
    <m/>
    <x v="0"/>
    <m/>
    <n v="0"/>
    <n v="0"/>
    <n v="0"/>
    <n v="0"/>
    <n v="0"/>
    <x v="0"/>
  </r>
  <r>
    <x v="3"/>
    <x v="9"/>
    <m/>
    <x v="0"/>
    <m/>
    <x v="0"/>
    <m/>
    <n v="0"/>
    <n v="0"/>
    <n v="0"/>
    <n v="0"/>
    <n v="0"/>
    <x v="0"/>
  </r>
  <r>
    <x v="3"/>
    <x v="10"/>
    <m/>
    <x v="0"/>
    <m/>
    <x v="0"/>
    <m/>
    <n v="0"/>
    <n v="0"/>
    <n v="0"/>
    <n v="0"/>
    <n v="0"/>
    <x v="0"/>
  </r>
  <r>
    <x v="3"/>
    <x v="11"/>
    <m/>
    <x v="0"/>
    <m/>
    <x v="0"/>
    <m/>
    <n v="0"/>
    <n v="0"/>
    <n v="0"/>
    <n v="0"/>
    <n v="0"/>
    <x v="0"/>
  </r>
  <r>
    <x v="3"/>
    <x v="12"/>
    <m/>
    <x v="0"/>
    <m/>
    <x v="0"/>
    <m/>
    <n v="0"/>
    <n v="0"/>
    <n v="0"/>
    <n v="0"/>
    <n v="0"/>
    <x v="0"/>
  </r>
  <r>
    <x v="3"/>
    <x v="13"/>
    <m/>
    <x v="0"/>
    <m/>
    <x v="0"/>
    <m/>
    <n v="0"/>
    <n v="0"/>
    <n v="0"/>
    <n v="0"/>
    <n v="0"/>
    <x v="0"/>
  </r>
  <r>
    <x v="3"/>
    <x v="14"/>
    <m/>
    <x v="0"/>
    <m/>
    <x v="0"/>
    <m/>
    <n v="0"/>
    <n v="0"/>
    <n v="0"/>
    <n v="0"/>
    <n v="0"/>
    <x v="0"/>
  </r>
  <r>
    <x v="3"/>
    <x v="15"/>
    <m/>
    <x v="0"/>
    <m/>
    <x v="0"/>
    <m/>
    <m/>
    <m/>
    <m/>
    <m/>
    <m/>
    <x v="1"/>
  </r>
  <r>
    <x v="3"/>
    <x v="16"/>
    <m/>
    <x v="0"/>
    <m/>
    <x v="0"/>
    <m/>
    <n v="0"/>
    <n v="0"/>
    <n v="0"/>
    <n v="0"/>
    <n v="0"/>
    <x v="1"/>
  </r>
  <r>
    <x v="3"/>
    <x v="37"/>
    <n v="150"/>
    <x v="36"/>
    <m/>
    <x v="28"/>
    <n v="36.36"/>
    <n v="40"/>
    <n v="6680"/>
    <n v="607.88"/>
    <n v="6680"/>
    <n v="6680"/>
    <x v="1"/>
  </r>
  <r>
    <x v="3"/>
    <x v="18"/>
    <n v="220"/>
    <x v="21"/>
    <n v="218"/>
    <x v="29"/>
    <n v="40.909999999999997"/>
    <n v="45"/>
    <n v="9900"/>
    <n v="899.8"/>
    <n v="9900"/>
    <n v="9810"/>
    <x v="1"/>
  </r>
  <r>
    <x v="3"/>
    <x v="19"/>
    <n v="60"/>
    <x v="37"/>
    <m/>
    <x v="30"/>
    <n v="88.91"/>
    <n v="97.8"/>
    <n v="5978"/>
    <n v="554.49"/>
    <n v="5965.8"/>
    <n v="5965.8"/>
    <x v="1"/>
  </r>
  <r>
    <x v="3"/>
    <x v="20"/>
    <n v="13"/>
    <x v="38"/>
    <m/>
    <x v="8"/>
    <n v="174.55"/>
    <n v="192.01"/>
    <n v="2340"/>
    <n v="70.849999999999994"/>
    <n v="2496.13"/>
    <n v="2496.13"/>
    <x v="1"/>
  </r>
  <r>
    <x v="3"/>
    <x v="21"/>
    <n v="13"/>
    <x v="38"/>
    <m/>
    <x v="31"/>
    <n v="169.09"/>
    <n v="186"/>
    <n v="2496"/>
    <n v="297.83"/>
    <n v="2418"/>
    <n v="2418"/>
    <x v="1"/>
  </r>
  <r>
    <x v="3"/>
    <x v="36"/>
    <n v="11"/>
    <x v="24"/>
    <m/>
    <x v="22"/>
    <n v="131.82"/>
    <n v="145"/>
    <n v="1595"/>
    <n v="144.97999999999999"/>
    <n v="1595"/>
    <n v="1595"/>
    <x v="1"/>
  </r>
  <r>
    <x v="3"/>
    <x v="22"/>
    <m/>
    <x v="0"/>
    <m/>
    <x v="0"/>
    <m/>
    <n v="0"/>
    <n v="0"/>
    <n v="0"/>
    <n v="0"/>
    <n v="0"/>
    <x v="1"/>
  </r>
  <r>
    <x v="3"/>
    <x v="23"/>
    <n v="35"/>
    <x v="39"/>
    <m/>
    <x v="32"/>
    <n v="250.91"/>
    <n v="276"/>
    <n v="9660"/>
    <n v="878.15"/>
    <n v="9660"/>
    <n v="9660"/>
    <x v="1"/>
  </r>
  <r>
    <x v="3"/>
    <x v="24"/>
    <n v="5"/>
    <x v="40"/>
    <m/>
    <x v="23"/>
    <n v="152.72999999999999"/>
    <n v="168"/>
    <n v="890.4"/>
    <n v="80.930000000000007"/>
    <n v="890.4"/>
    <n v="890.4"/>
    <x v="1"/>
  </r>
  <r>
    <x v="3"/>
    <x v="25"/>
    <m/>
    <x v="0"/>
    <m/>
    <x v="0"/>
    <m/>
    <n v="0"/>
    <n v="0"/>
    <n v="0"/>
    <n v="0"/>
    <n v="0"/>
    <x v="1"/>
  </r>
  <r>
    <x v="3"/>
    <x v="26"/>
    <m/>
    <x v="0"/>
    <m/>
    <x v="0"/>
    <m/>
    <n v="0"/>
    <n v="0"/>
    <n v="0"/>
    <n v="0"/>
    <n v="0"/>
    <x v="1"/>
  </r>
  <r>
    <x v="3"/>
    <x v="27"/>
    <m/>
    <x v="0"/>
    <m/>
    <x v="0"/>
    <m/>
    <n v="0"/>
    <n v="0"/>
    <n v="0"/>
    <n v="0"/>
    <n v="0"/>
    <x v="1"/>
  </r>
  <r>
    <x v="3"/>
    <x v="28"/>
    <m/>
    <x v="0"/>
    <m/>
    <x v="0"/>
    <m/>
    <n v="0"/>
    <n v="0"/>
    <n v="0"/>
    <n v="0"/>
    <n v="0"/>
    <x v="1"/>
  </r>
  <r>
    <x v="3"/>
    <x v="29"/>
    <m/>
    <x v="0"/>
    <m/>
    <x v="0"/>
    <m/>
    <n v="0"/>
    <n v="0"/>
    <n v="0"/>
    <n v="0"/>
    <n v="0"/>
    <x v="1"/>
  </r>
  <r>
    <x v="3"/>
    <x v="30"/>
    <m/>
    <x v="0"/>
    <m/>
    <x v="0"/>
    <m/>
    <n v="0"/>
    <m/>
    <m/>
    <n v="0"/>
    <m/>
    <x v="1"/>
  </r>
  <r>
    <x v="3"/>
    <x v="31"/>
    <m/>
    <x v="0"/>
    <m/>
    <x v="0"/>
    <m/>
    <n v="0"/>
    <n v="0"/>
    <n v="0"/>
    <n v="0"/>
    <n v="0"/>
    <x v="1"/>
  </r>
  <r>
    <x v="3"/>
    <x v="32"/>
    <n v="5"/>
    <x v="40"/>
    <m/>
    <x v="8"/>
    <n v="163.63999999999999"/>
    <n v="180"/>
    <n v="954"/>
    <n v="86.71"/>
    <n v="954"/>
    <n v="954"/>
    <x v="1"/>
  </r>
  <r>
    <x v="3"/>
    <x v="0"/>
    <m/>
    <x v="0"/>
    <m/>
    <x v="0"/>
    <m/>
    <n v="0"/>
    <m/>
    <m/>
    <m/>
    <n v="72251.653599999991"/>
    <x v="1"/>
  </r>
  <r>
    <x v="1"/>
    <x v="0"/>
    <m/>
    <x v="0"/>
    <m/>
    <x v="0"/>
    <m/>
    <m/>
    <m/>
    <m/>
    <m/>
    <m/>
    <x v="1"/>
  </r>
  <r>
    <x v="1"/>
    <x v="0"/>
    <m/>
    <x v="0"/>
    <m/>
    <x v="16"/>
    <m/>
    <n v="72184.899999999994"/>
    <m/>
    <m/>
    <m/>
    <m/>
    <x v="1"/>
  </r>
  <r>
    <x v="1"/>
    <x v="33"/>
    <m/>
    <x v="0"/>
    <m/>
    <x v="17"/>
    <m/>
    <n v="72251.653599999991"/>
    <m/>
    <m/>
    <m/>
    <m/>
    <x v="1"/>
  </r>
  <r>
    <x v="1"/>
    <x v="34"/>
    <m/>
    <x v="0"/>
    <m/>
    <x v="18"/>
    <m/>
    <n v="72161.693999999989"/>
    <m/>
    <m/>
    <m/>
    <m/>
    <x v="1"/>
  </r>
  <r>
    <x v="1"/>
    <x v="0"/>
    <m/>
    <x v="0"/>
    <m/>
    <x v="0"/>
    <m/>
    <m/>
    <m/>
    <m/>
    <m/>
    <m/>
    <x v="1"/>
  </r>
  <r>
    <x v="1"/>
    <x v="0"/>
    <m/>
    <x v="0"/>
    <m/>
    <x v="0"/>
    <m/>
    <m/>
    <m/>
    <m/>
    <m/>
    <m/>
    <x v="1"/>
  </r>
  <r>
    <x v="1"/>
    <x v="0"/>
    <m/>
    <x v="0"/>
    <m/>
    <x v="0"/>
    <m/>
    <m/>
    <m/>
    <m/>
    <m/>
    <m/>
    <x v="1"/>
  </r>
  <r>
    <x v="1"/>
    <x v="0"/>
    <m/>
    <x v="0"/>
    <m/>
    <x v="0"/>
    <m/>
    <m/>
    <m/>
    <m/>
    <m/>
    <m/>
    <x v="1"/>
  </r>
  <r>
    <x v="1"/>
    <x v="0"/>
    <m/>
    <x v="0"/>
    <m/>
    <x v="0"/>
    <m/>
    <m/>
    <m/>
    <m/>
    <m/>
    <m/>
    <x v="1"/>
  </r>
  <r>
    <x v="1"/>
    <x v="0"/>
    <m/>
    <x v="0"/>
    <m/>
    <x v="0"/>
    <m/>
    <m/>
    <m/>
    <m/>
    <m/>
    <m/>
    <x v="1"/>
  </r>
  <r>
    <x v="1"/>
    <x v="0"/>
    <m/>
    <x v="0"/>
    <m/>
    <x v="0"/>
    <m/>
    <m/>
    <m/>
    <m/>
    <m/>
    <m/>
    <x v="1"/>
  </r>
  <r>
    <x v="1"/>
    <x v="0"/>
    <m/>
    <x v="0"/>
    <m/>
    <x v="0"/>
    <m/>
    <m/>
    <m/>
    <m/>
    <m/>
    <m/>
    <x v="1"/>
  </r>
  <r>
    <x v="4"/>
    <x v="35"/>
    <s v="Заказал Кол-во"/>
    <x v="32"/>
    <s v="исправления"/>
    <x v="19"/>
    <s v="накладная"/>
    <m/>
    <s v="Прайс"/>
    <s v="НДС"/>
    <s v="Накл"/>
    <s v="ждем исправленую"/>
    <x v="0"/>
  </r>
  <r>
    <x v="4"/>
    <x v="0"/>
    <m/>
    <x v="0"/>
    <m/>
    <x v="0"/>
    <m/>
    <n v="0"/>
    <n v="0"/>
    <n v="0"/>
    <n v="0"/>
    <n v="0"/>
    <x v="0"/>
  </r>
  <r>
    <x v="4"/>
    <x v="1"/>
    <n v="130"/>
    <x v="41"/>
    <m/>
    <x v="25"/>
    <n v="54.92"/>
    <n v="64.8"/>
    <n v="8501.76"/>
    <n v="1296.26"/>
    <n v="8501.7599999999984"/>
    <n v="8503.0720000000001"/>
    <x v="0"/>
  </r>
  <r>
    <x v="4"/>
    <x v="2"/>
    <n v="200"/>
    <x v="42"/>
    <m/>
    <x v="26"/>
    <n v="66.95"/>
    <n v="79"/>
    <n v="15879"/>
    <n v="2422.0500000000002"/>
    <n v="15879"/>
    <n v="15879"/>
    <x v="0"/>
  </r>
  <r>
    <x v="4"/>
    <x v="3"/>
    <m/>
    <x v="0"/>
    <m/>
    <x v="0"/>
    <m/>
    <n v="0"/>
    <n v="0"/>
    <n v="0"/>
    <n v="0"/>
    <n v="0"/>
    <x v="0"/>
  </r>
  <r>
    <x v="4"/>
    <x v="0"/>
    <m/>
    <x v="0"/>
    <m/>
    <x v="0"/>
    <m/>
    <n v="0"/>
    <n v="0"/>
    <n v="0"/>
    <n v="0"/>
    <n v="0"/>
    <x v="0"/>
  </r>
  <r>
    <x v="4"/>
    <x v="0"/>
    <m/>
    <x v="0"/>
    <m/>
    <x v="0"/>
    <m/>
    <n v="0"/>
    <n v="0"/>
    <n v="0"/>
    <n v="0"/>
    <n v="0"/>
    <x v="0"/>
  </r>
  <r>
    <x v="4"/>
    <x v="4"/>
    <m/>
    <x v="0"/>
    <m/>
    <x v="0"/>
    <m/>
    <n v="0"/>
    <n v="0"/>
    <n v="0"/>
    <n v="0"/>
    <n v="0"/>
    <x v="0"/>
  </r>
  <r>
    <x v="4"/>
    <x v="5"/>
    <m/>
    <x v="0"/>
    <m/>
    <x v="0"/>
    <m/>
    <n v="0"/>
    <n v="0"/>
    <n v="0"/>
    <n v="0"/>
    <n v="0"/>
    <x v="0"/>
  </r>
  <r>
    <x v="4"/>
    <x v="6"/>
    <m/>
    <x v="0"/>
    <m/>
    <x v="0"/>
    <m/>
    <n v="0"/>
    <n v="0"/>
    <n v="0"/>
    <n v="0"/>
    <n v="0"/>
    <x v="0"/>
  </r>
  <r>
    <x v="4"/>
    <x v="7"/>
    <m/>
    <x v="0"/>
    <m/>
    <x v="0"/>
    <m/>
    <n v="0"/>
    <n v="0"/>
    <n v="0"/>
    <n v="0"/>
    <n v="0"/>
    <x v="0"/>
  </r>
  <r>
    <x v="4"/>
    <x v="8"/>
    <m/>
    <x v="0"/>
    <m/>
    <x v="0"/>
    <m/>
    <n v="0"/>
    <n v="0"/>
    <n v="0"/>
    <n v="0"/>
    <n v="0"/>
    <x v="0"/>
  </r>
  <r>
    <x v="4"/>
    <x v="8"/>
    <m/>
    <x v="0"/>
    <m/>
    <x v="0"/>
    <m/>
    <n v="0"/>
    <n v="0"/>
    <n v="0"/>
    <n v="0"/>
    <n v="0"/>
    <x v="0"/>
  </r>
  <r>
    <x v="4"/>
    <x v="0"/>
    <m/>
    <x v="0"/>
    <m/>
    <x v="0"/>
    <m/>
    <n v="0"/>
    <n v="0"/>
    <n v="0"/>
    <n v="0"/>
    <n v="0"/>
    <x v="0"/>
  </r>
  <r>
    <x v="4"/>
    <x v="9"/>
    <m/>
    <x v="0"/>
    <m/>
    <x v="0"/>
    <m/>
    <n v="0"/>
    <n v="0"/>
    <n v="0"/>
    <n v="0"/>
    <n v="0"/>
    <x v="0"/>
  </r>
  <r>
    <x v="4"/>
    <x v="10"/>
    <m/>
    <x v="0"/>
    <m/>
    <x v="0"/>
    <m/>
    <n v="0"/>
    <n v="0"/>
    <n v="0"/>
    <n v="0"/>
    <n v="0"/>
    <x v="0"/>
  </r>
  <r>
    <x v="4"/>
    <x v="11"/>
    <m/>
    <x v="0"/>
    <m/>
    <x v="0"/>
    <m/>
    <n v="0"/>
    <n v="0"/>
    <n v="0"/>
    <n v="0"/>
    <n v="0"/>
    <x v="0"/>
  </r>
  <r>
    <x v="4"/>
    <x v="12"/>
    <m/>
    <x v="0"/>
    <m/>
    <x v="0"/>
    <m/>
    <n v="0"/>
    <n v="0"/>
    <n v="0"/>
    <n v="0"/>
    <n v="0"/>
    <x v="0"/>
  </r>
  <r>
    <x v="4"/>
    <x v="13"/>
    <m/>
    <x v="0"/>
    <m/>
    <x v="0"/>
    <m/>
    <n v="0"/>
    <n v="0"/>
    <n v="0"/>
    <n v="0"/>
    <n v="0"/>
    <x v="0"/>
  </r>
  <r>
    <x v="4"/>
    <x v="14"/>
    <m/>
    <x v="0"/>
    <m/>
    <x v="0"/>
    <m/>
    <n v="0"/>
    <n v="0"/>
    <n v="0"/>
    <n v="0"/>
    <n v="0"/>
    <x v="0"/>
  </r>
  <r>
    <x v="4"/>
    <x v="15"/>
    <m/>
    <x v="0"/>
    <m/>
    <x v="0"/>
    <m/>
    <m/>
    <m/>
    <m/>
    <m/>
    <m/>
    <x v="1"/>
  </r>
  <r>
    <x v="4"/>
    <x v="16"/>
    <n v="100"/>
    <x v="43"/>
    <m/>
    <x v="33"/>
    <n v="18.18"/>
    <n v="20"/>
    <n v="2480"/>
    <n v="225.68"/>
    <n v="2480"/>
    <n v="2480"/>
    <x v="1"/>
  </r>
  <r>
    <x v="4"/>
    <x v="37"/>
    <n v="50"/>
    <x v="44"/>
    <m/>
    <x v="28"/>
    <n v="36.36"/>
    <n v="40"/>
    <n v="2420"/>
    <n v="220.22"/>
    <n v="2420"/>
    <n v="2420"/>
    <x v="1"/>
  </r>
  <r>
    <x v="4"/>
    <x v="18"/>
    <n v="150"/>
    <x v="45"/>
    <m/>
    <x v="34"/>
    <n v="22.73"/>
    <n v="25"/>
    <n v="3750"/>
    <n v="340.5"/>
    <n v="3750"/>
    <n v="3750"/>
    <x v="1"/>
  </r>
  <r>
    <x v="4"/>
    <x v="19"/>
    <n v="220"/>
    <x v="46"/>
    <n v="225.1"/>
    <x v="35"/>
    <n v="70.91"/>
    <n v="78"/>
    <n v="18174"/>
    <n v="1651.97"/>
    <n v="18174"/>
    <n v="17557.8"/>
    <x v="1"/>
  </r>
  <r>
    <x v="4"/>
    <x v="20"/>
    <n v="12"/>
    <x v="47"/>
    <m/>
    <x v="36"/>
    <n v="185.45"/>
    <n v="204"/>
    <n v="2448"/>
    <n v="222.6"/>
    <n v="2448"/>
    <n v="2448"/>
    <x v="1"/>
  </r>
  <r>
    <x v="4"/>
    <x v="21"/>
    <n v="16"/>
    <x v="23"/>
    <m/>
    <x v="36"/>
    <n v="185.45"/>
    <n v="204"/>
    <n v="3264"/>
    <n v="296.8"/>
    <n v="3264"/>
    <n v="3264"/>
    <x v="1"/>
  </r>
  <r>
    <x v="4"/>
    <x v="36"/>
    <n v="10"/>
    <x v="22"/>
    <n v="9.8000000000000007"/>
    <x v="22"/>
    <n v="131.82"/>
    <n v="145"/>
    <n v="1450"/>
    <n v="131.80000000000001"/>
    <n v="1450"/>
    <n v="1421"/>
    <x v="1"/>
  </r>
  <r>
    <x v="4"/>
    <x v="22"/>
    <m/>
    <x v="0"/>
    <m/>
    <x v="0"/>
    <m/>
    <n v="0"/>
    <n v="0"/>
    <n v="0"/>
    <n v="0"/>
    <n v="0"/>
    <x v="1"/>
  </r>
  <r>
    <x v="4"/>
    <x v="23"/>
    <m/>
    <x v="0"/>
    <m/>
    <x v="0"/>
    <m/>
    <n v="0"/>
    <n v="0"/>
    <n v="0"/>
    <n v="0"/>
    <n v="0"/>
    <x v="1"/>
  </r>
  <r>
    <x v="4"/>
    <x v="24"/>
    <n v="10"/>
    <x v="48"/>
    <m/>
    <x v="23"/>
    <n v="152.72999999999999"/>
    <n v="168"/>
    <n v="1713.6"/>
    <n v="155.75"/>
    <n v="1713.6"/>
    <n v="1713.6"/>
    <x v="1"/>
  </r>
  <r>
    <x v="4"/>
    <x v="25"/>
    <m/>
    <x v="0"/>
    <m/>
    <x v="0"/>
    <m/>
    <n v="0"/>
    <n v="0"/>
    <n v="0"/>
    <n v="0"/>
    <n v="0"/>
    <x v="1"/>
  </r>
  <r>
    <x v="4"/>
    <x v="26"/>
    <m/>
    <x v="0"/>
    <m/>
    <x v="0"/>
    <m/>
    <n v="0"/>
    <n v="0"/>
    <n v="0"/>
    <n v="0"/>
    <n v="0"/>
    <x v="1"/>
  </r>
  <r>
    <x v="4"/>
    <x v="27"/>
    <m/>
    <x v="0"/>
    <m/>
    <x v="0"/>
    <m/>
    <n v="0"/>
    <n v="0"/>
    <n v="0"/>
    <n v="0"/>
    <n v="0"/>
    <x v="1"/>
  </r>
  <r>
    <x v="4"/>
    <x v="28"/>
    <n v="10"/>
    <x v="49"/>
    <m/>
    <x v="37"/>
    <n v="150"/>
    <n v="165"/>
    <n v="1897.5"/>
    <n v="172.5"/>
    <n v="1897.5"/>
    <n v="1897.5"/>
    <x v="1"/>
  </r>
  <r>
    <x v="4"/>
    <x v="29"/>
    <m/>
    <x v="0"/>
    <m/>
    <x v="0"/>
    <m/>
    <n v="0"/>
    <n v="0"/>
    <n v="0"/>
    <n v="0"/>
    <n v="0"/>
    <x v="1"/>
  </r>
  <r>
    <x v="4"/>
    <x v="30"/>
    <m/>
    <x v="0"/>
    <m/>
    <x v="0"/>
    <m/>
    <n v="0"/>
    <m/>
    <m/>
    <n v="0"/>
    <m/>
    <x v="1"/>
  </r>
  <r>
    <x v="4"/>
    <x v="31"/>
    <m/>
    <x v="0"/>
    <m/>
    <x v="0"/>
    <m/>
    <n v="0"/>
    <n v="0"/>
    <n v="0"/>
    <n v="0"/>
    <n v="0"/>
    <x v="1"/>
  </r>
  <r>
    <x v="4"/>
    <x v="32"/>
    <m/>
    <x v="0"/>
    <m/>
    <x v="0"/>
    <m/>
    <n v="0"/>
    <n v="0"/>
    <n v="0"/>
    <n v="0"/>
    <m/>
    <x v="1"/>
  </r>
  <r>
    <x v="4"/>
    <x v="38"/>
    <n v="1"/>
    <x v="4"/>
    <m/>
    <x v="38"/>
    <n v="396.36"/>
    <n v="436"/>
    <n v="436"/>
    <n v="39.64"/>
    <n v="436"/>
    <m/>
    <x v="1"/>
  </r>
  <r>
    <x v="1"/>
    <x v="0"/>
    <m/>
    <x v="0"/>
    <m/>
    <x v="0"/>
    <m/>
    <m/>
    <m/>
    <m/>
    <m/>
    <n v="62413.859999999993"/>
    <x v="1"/>
  </r>
  <r>
    <x v="1"/>
    <x v="0"/>
    <m/>
    <x v="0"/>
    <m/>
    <x v="0"/>
    <m/>
    <m/>
    <m/>
    <m/>
    <m/>
    <m/>
    <x v="1"/>
  </r>
  <r>
    <x v="1"/>
    <x v="0"/>
    <m/>
    <x v="0"/>
    <m/>
    <x v="16"/>
    <m/>
    <n v="62413.86"/>
    <m/>
    <m/>
    <m/>
    <m/>
    <x v="1"/>
  </r>
  <r>
    <x v="1"/>
    <x v="33"/>
    <m/>
    <x v="0"/>
    <m/>
    <x v="17"/>
    <m/>
    <n v="62413.859999999993"/>
    <m/>
    <m/>
    <m/>
    <m/>
    <x v="1"/>
  </r>
  <r>
    <x v="1"/>
    <x v="34"/>
    <m/>
    <x v="0"/>
    <m/>
    <x v="18"/>
    <m/>
    <n v="61333.972000000002"/>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СводнаяТаблица1" cacheId="8" applyNumberFormats="0" applyBorderFormats="0" applyFontFormats="0" applyPatternFormats="0" applyAlignmentFormats="0" applyWidthHeightFormats="1" dataCaption="Значения" updatedVersion="4" minRefreshableVersion="3" showDrill="0" useAutoFormatting="1" itemPrintTitles="1" createdVersion="4" indent="0" compact="0" compactData="0" multipleFieldFilters="0">
  <location ref="A3:E24" firstHeaderRow="1" firstDataRow="1" firstDataCol="5"/>
  <pivotFields count="13">
    <pivotField axis="axisRow" compact="0" outline="0" showAll="0">
      <items count="6">
        <item h="1" x="2"/>
        <item x="0"/>
        <item h="1" x="3"/>
        <item h="1" x="4"/>
        <item h="1" x="1"/>
        <item t="default"/>
      </items>
    </pivotField>
    <pivotField axis="axisRow" compact="0" outline="0" showAll="0" defaultSubtotal="0">
      <items count="39">
        <item x="26"/>
        <item x="1"/>
        <item x="7"/>
        <item x="2"/>
        <item x="22"/>
        <item x="31"/>
        <item x="10"/>
        <item x="11"/>
        <item x="4"/>
        <item x="17"/>
        <item x="28"/>
        <item x="16"/>
        <item x="38"/>
        <item x="14"/>
        <item x="29"/>
        <item x="3"/>
        <item x="36"/>
        <item x="32"/>
        <item h="1" x="34"/>
        <item h="1" x="15"/>
        <item h="1" x="35"/>
        <item x="18"/>
        <item x="5"/>
        <item x="6"/>
        <item x="9"/>
        <item x="24"/>
        <item x="23"/>
        <item x="21"/>
        <item x="30"/>
        <item x="37"/>
        <item x="8"/>
        <item x="19"/>
        <item x="27"/>
        <item x="20"/>
        <item x="33"/>
        <item x="12"/>
        <item x="13"/>
        <item x="25"/>
        <item h="1" x="0"/>
      </items>
    </pivotField>
    <pivotField compact="0" outline="0" showAll="0"/>
    <pivotField axis="axisRow" compact="0" outline="0" showAll="0" defaultSubtotal="0">
      <items count="50">
        <item x="4"/>
        <item x="26"/>
        <item x="17"/>
        <item x="31"/>
        <item x="27"/>
        <item x="40"/>
        <item x="16"/>
        <item x="18"/>
        <item x="22"/>
        <item x="35"/>
        <item x="48"/>
        <item x="24"/>
        <item x="49"/>
        <item x="47"/>
        <item x="38"/>
        <item x="5"/>
        <item x="23"/>
        <item x="8"/>
        <item x="15"/>
        <item x="11"/>
        <item x="9"/>
        <item x="10"/>
        <item x="12"/>
        <item x="13"/>
        <item x="25"/>
        <item x="30"/>
        <item x="39"/>
        <item x="3"/>
        <item x="14"/>
        <item x="44"/>
        <item x="37"/>
        <item x="33"/>
        <item x="43"/>
        <item x="6"/>
        <item x="41"/>
        <item x="7"/>
        <item x="45"/>
        <item x="36"/>
        <item x="42"/>
        <item x="2"/>
        <item x="21"/>
        <item x="29"/>
        <item x="46"/>
        <item x="20"/>
        <item x="28"/>
        <item x="1"/>
        <item x="34"/>
        <item h="1" x="32"/>
        <item h="1" x="19"/>
        <item h="1" x="0"/>
      </items>
    </pivotField>
    <pivotField compact="0" outline="0" showAll="0"/>
    <pivotField axis="axisRow" compact="0" outline="0" showAll="0">
      <items count="40">
        <item x="33"/>
        <item x="34"/>
        <item x="28"/>
        <item x="9"/>
        <item x="29"/>
        <item x="24"/>
        <item x="6"/>
        <item x="20"/>
        <item x="21"/>
        <item x="7"/>
        <item x="25"/>
        <item x="14"/>
        <item x="1"/>
        <item x="35"/>
        <item x="26"/>
        <item x="2"/>
        <item x="4"/>
        <item x="30"/>
        <item x="5"/>
        <item x="11"/>
        <item x="27"/>
        <item x="22"/>
        <item x="37"/>
        <item x="23"/>
        <item x="8"/>
        <item x="31"/>
        <item x="36"/>
        <item x="15"/>
        <item x="3"/>
        <item x="12"/>
        <item x="13"/>
        <item x="32"/>
        <item x="10"/>
        <item x="38"/>
        <item x="18"/>
        <item x="16"/>
        <item x="17"/>
        <item x="19"/>
        <item x="0"/>
        <item t="default"/>
      </items>
    </pivotField>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2">
        <item x="1"/>
        <item x="0"/>
      </items>
    </pivotField>
  </pivotFields>
  <rowFields count="5">
    <field x="0"/>
    <field x="12"/>
    <field x="1"/>
    <field x="3"/>
    <field x="5"/>
  </rowFields>
  <rowItems count="21">
    <i>
      <x v="1"/>
      <x/>
      <x/>
      <x v="28"/>
      <x v="30"/>
    </i>
    <i r="2">
      <x v="4"/>
      <x v="21"/>
      <x v="3"/>
    </i>
    <i r="2">
      <x v="5"/>
      <x v="2"/>
      <x v="11"/>
    </i>
    <i r="2">
      <x v="10"/>
      <x v="18"/>
      <x v="16"/>
    </i>
    <i r="2">
      <x v="11"/>
      <x v="15"/>
      <x v="6"/>
    </i>
    <i r="2">
      <x v="14"/>
      <x v="6"/>
      <x v="24"/>
    </i>
    <i r="2">
      <x v="17"/>
      <x v="7"/>
      <x v="27"/>
    </i>
    <i r="2">
      <x v="21"/>
      <x v="33"/>
      <x v="9"/>
    </i>
    <i r="2">
      <x v="25"/>
      <x v="22"/>
      <x v="19"/>
    </i>
    <i r="2">
      <x v="26"/>
      <x v="19"/>
      <x v="32"/>
    </i>
    <i r="2">
      <x v="27"/>
      <x v="20"/>
      <x v="24"/>
    </i>
    <i r="2">
      <x v="31"/>
      <x v="35"/>
      <x v="6"/>
    </i>
    <i r="2">
      <x v="33"/>
      <x v="17"/>
      <x v="24"/>
    </i>
    <i r="2">
      <x v="37"/>
      <x v="23"/>
      <x v="29"/>
    </i>
    <i r="1">
      <x v="1"/>
      <x v="1"/>
      <x v="45"/>
      <x v="12"/>
    </i>
    <i r="2">
      <x v="2"/>
      <x v="27"/>
      <x v="28"/>
    </i>
    <i r="2">
      <x v="3"/>
      <x v="39"/>
      <x v="15"/>
    </i>
    <i r="2">
      <x v="13"/>
      <x/>
      <x v="18"/>
    </i>
    <i r="2">
      <x v="36"/>
      <x/>
      <x v="16"/>
    </i>
    <i t="default">
      <x v="1"/>
    </i>
    <i t="grand">
      <x/>
    </i>
  </rowItems>
  <colItems count="1">
    <i/>
  </colItems>
  <formats count="1">
    <format dxfId="1">
      <pivotArea type="all" dataOnly="0"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79DF8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0"/>
  <sheetViews>
    <sheetView zoomScale="115" zoomScaleNormal="115" workbookViewId="0">
      <selection activeCell="D3" sqref="D3"/>
    </sheetView>
  </sheetViews>
  <sheetFormatPr defaultRowHeight="11.25" x14ac:dyDescent="0.2"/>
  <cols>
    <col min="1" max="1" width="8.7109375" style="8" customWidth="1"/>
    <col min="2" max="2" width="8" style="8" customWidth="1"/>
    <col min="3" max="3" width="24.7109375" style="8" customWidth="1"/>
    <col min="4" max="4" width="8.28515625" style="8" customWidth="1"/>
    <col min="5" max="7" width="8" style="8" customWidth="1"/>
    <col min="8" max="8" width="9" style="8" customWidth="1"/>
    <col min="9" max="9" width="10" style="8" customWidth="1"/>
    <col min="10" max="10" width="9.28515625" style="8" customWidth="1"/>
    <col min="11" max="11" width="8.5703125" style="8" customWidth="1"/>
    <col min="12" max="12" width="55" style="8" customWidth="1"/>
    <col min="13" max="13" width="14" style="8" bestFit="1" customWidth="1"/>
    <col min="14" max="14" width="9.5703125" style="8" customWidth="1"/>
    <col min="15" max="15" width="3.42578125" style="8" customWidth="1"/>
    <col min="16" max="19" width="8.7109375" style="8" customWidth="1"/>
    <col min="20" max="20" width="3.7109375" style="8" customWidth="1"/>
    <col min="21" max="24" width="8.5703125" style="8" customWidth="1"/>
    <col min="25" max="16384" width="9.140625" style="8"/>
  </cols>
  <sheetData>
    <row r="1" spans="1:12" ht="72" customHeight="1" x14ac:dyDescent="0.2">
      <c r="E1" s="47" t="s">
        <v>66</v>
      </c>
      <c r="L1" s="47" t="s">
        <v>67</v>
      </c>
    </row>
    <row r="2" spans="1:12" x14ac:dyDescent="0.2">
      <c r="A2" s="4"/>
      <c r="B2" s="4"/>
      <c r="C2" s="4"/>
      <c r="D2" s="4"/>
      <c r="E2" s="4"/>
      <c r="F2" s="4"/>
      <c r="G2" s="4"/>
      <c r="H2" s="4"/>
      <c r="I2" s="4"/>
      <c r="J2" s="31"/>
      <c r="K2" s="31"/>
    </row>
    <row r="3" spans="1:12" ht="12" thickBot="1" x14ac:dyDescent="0.25">
      <c r="A3" s="4"/>
      <c r="B3" s="4"/>
      <c r="C3" s="4"/>
      <c r="D3" s="4" t="s">
        <v>61</v>
      </c>
      <c r="E3" s="4" t="s">
        <v>62</v>
      </c>
      <c r="F3" s="4"/>
      <c r="G3" s="4" t="s">
        <v>64</v>
      </c>
      <c r="H3" s="31" t="s">
        <v>63</v>
      </c>
      <c r="I3" s="31" t="s">
        <v>65</v>
      </c>
    </row>
    <row r="4" spans="1:12" x14ac:dyDescent="0.2">
      <c r="A4" s="68">
        <v>42522</v>
      </c>
      <c r="B4" s="48"/>
      <c r="C4" s="49" t="s">
        <v>12</v>
      </c>
      <c r="D4" s="50">
        <v>131.19999999999999</v>
      </c>
      <c r="E4" s="51">
        <v>64.8</v>
      </c>
      <c r="F4" s="48"/>
      <c r="G4" s="52">
        <f t="shared" ref="G4:G5" si="0">ROUND(I4/1.18,2)</f>
        <v>7204.88</v>
      </c>
      <c r="H4" s="53">
        <f t="shared" ref="H4:H5" si="1">ROUND(I4-G4,2)</f>
        <v>1296.8800000000001</v>
      </c>
      <c r="I4" s="54">
        <f t="shared" ref="I4:I5" si="2">D4*E4</f>
        <v>8501.7599999999984</v>
      </c>
      <c r="J4" s="55"/>
      <c r="K4" s="56"/>
    </row>
    <row r="5" spans="1:12" x14ac:dyDescent="0.2">
      <c r="A5" s="69"/>
      <c r="B5" s="27"/>
      <c r="C5" s="14" t="s">
        <v>13</v>
      </c>
      <c r="D5" s="33">
        <v>201</v>
      </c>
      <c r="E5" s="35">
        <v>79</v>
      </c>
      <c r="F5" s="27"/>
      <c r="G5" s="57">
        <f t="shared" si="0"/>
        <v>13456.78</v>
      </c>
      <c r="H5" s="58">
        <f t="shared" si="1"/>
        <v>2422.2199999999998</v>
      </c>
      <c r="I5" s="42">
        <f t="shared" si="2"/>
        <v>15879</v>
      </c>
      <c r="J5" s="59"/>
      <c r="K5" s="60"/>
    </row>
    <row r="6" spans="1:12" x14ac:dyDescent="0.2">
      <c r="A6" s="69"/>
      <c r="B6" s="27"/>
      <c r="C6" s="44" t="s">
        <v>26</v>
      </c>
      <c r="D6" s="33"/>
      <c r="E6" s="35"/>
      <c r="F6" s="27"/>
      <c r="G6" s="27"/>
      <c r="H6" s="61"/>
      <c r="I6" s="62"/>
      <c r="J6" s="59"/>
      <c r="K6" s="60"/>
    </row>
    <row r="7" spans="1:12" x14ac:dyDescent="0.2">
      <c r="A7" s="69"/>
      <c r="B7" s="27"/>
      <c r="C7" s="45" t="s">
        <v>59</v>
      </c>
      <c r="D7" s="33">
        <v>124</v>
      </c>
      <c r="E7" s="35">
        <v>20</v>
      </c>
      <c r="F7" s="27"/>
      <c r="G7" s="57">
        <f t="shared" ref="G7:G16" si="3">ROUND(I7/1.1,2)</f>
        <v>2254.5500000000002</v>
      </c>
      <c r="H7" s="58">
        <f t="shared" ref="H7:H16" si="4">ROUND(I7-G7,2)</f>
        <v>225.45</v>
      </c>
      <c r="I7" s="46">
        <f t="shared" ref="I7:I16" si="5">D7*E7</f>
        <v>2480</v>
      </c>
      <c r="J7" s="59"/>
      <c r="K7" s="60"/>
    </row>
    <row r="8" spans="1:12" x14ac:dyDescent="0.2">
      <c r="A8" s="69"/>
      <c r="B8" s="27"/>
      <c r="C8" s="14" t="s">
        <v>58</v>
      </c>
      <c r="D8" s="33">
        <v>60.5</v>
      </c>
      <c r="E8" s="35">
        <v>40</v>
      </c>
      <c r="F8" s="27"/>
      <c r="G8" s="57">
        <f t="shared" si="3"/>
        <v>2200</v>
      </c>
      <c r="H8" s="58">
        <f t="shared" si="4"/>
        <v>220</v>
      </c>
      <c r="I8" s="46">
        <f t="shared" si="5"/>
        <v>2420</v>
      </c>
      <c r="J8" s="59"/>
      <c r="K8" s="60"/>
    </row>
    <row r="9" spans="1:12" x14ac:dyDescent="0.2">
      <c r="A9" s="69"/>
      <c r="B9" s="27"/>
      <c r="C9" s="14" t="s">
        <v>31</v>
      </c>
      <c r="D9" s="33">
        <v>150</v>
      </c>
      <c r="E9" s="35">
        <v>25</v>
      </c>
      <c r="F9" s="27"/>
      <c r="G9" s="57">
        <f t="shared" si="3"/>
        <v>3409.09</v>
      </c>
      <c r="H9" s="58">
        <f t="shared" si="4"/>
        <v>340.91</v>
      </c>
      <c r="I9" s="46">
        <f t="shared" si="5"/>
        <v>3750</v>
      </c>
      <c r="J9" s="59"/>
      <c r="K9" s="60"/>
    </row>
    <row r="10" spans="1:12" x14ac:dyDescent="0.2">
      <c r="A10" s="69"/>
      <c r="B10" s="27"/>
      <c r="C10" s="14" t="s">
        <v>32</v>
      </c>
      <c r="D10" s="33">
        <v>233</v>
      </c>
      <c r="E10" s="35">
        <v>78</v>
      </c>
      <c r="F10" s="27"/>
      <c r="G10" s="57">
        <f t="shared" si="3"/>
        <v>16521.82</v>
      </c>
      <c r="H10" s="58">
        <f t="shared" si="4"/>
        <v>1652.18</v>
      </c>
      <c r="I10" s="46">
        <f t="shared" si="5"/>
        <v>18174</v>
      </c>
      <c r="J10" s="59"/>
      <c r="K10" s="60"/>
    </row>
    <row r="11" spans="1:12" x14ac:dyDescent="0.2">
      <c r="A11" s="69"/>
      <c r="B11" s="27"/>
      <c r="C11" s="14" t="s">
        <v>33</v>
      </c>
      <c r="D11" s="33">
        <v>12</v>
      </c>
      <c r="E11" s="35">
        <v>204</v>
      </c>
      <c r="F11" s="27"/>
      <c r="G11" s="57">
        <f t="shared" si="3"/>
        <v>2225.4499999999998</v>
      </c>
      <c r="H11" s="58">
        <f t="shared" si="4"/>
        <v>222.55</v>
      </c>
      <c r="I11" s="46">
        <f t="shared" si="5"/>
        <v>2448</v>
      </c>
      <c r="J11" s="59"/>
      <c r="K11" s="60"/>
    </row>
    <row r="12" spans="1:12" x14ac:dyDescent="0.2">
      <c r="A12" s="69"/>
      <c r="B12" s="27"/>
      <c r="C12" s="14" t="s">
        <v>34</v>
      </c>
      <c r="D12" s="33">
        <v>16</v>
      </c>
      <c r="E12" s="35">
        <v>204</v>
      </c>
      <c r="F12" s="27"/>
      <c r="G12" s="57">
        <f t="shared" si="3"/>
        <v>2967.27</v>
      </c>
      <c r="H12" s="58">
        <f t="shared" si="4"/>
        <v>296.73</v>
      </c>
      <c r="I12" s="46">
        <f t="shared" si="5"/>
        <v>3264</v>
      </c>
      <c r="J12" s="59"/>
      <c r="K12" s="60"/>
    </row>
    <row r="13" spans="1:12" x14ac:dyDescent="0.2">
      <c r="A13" s="69"/>
      <c r="B13" s="27"/>
      <c r="C13" s="14" t="s">
        <v>60</v>
      </c>
      <c r="D13" s="33">
        <v>10</v>
      </c>
      <c r="E13" s="35">
        <v>145</v>
      </c>
      <c r="F13" s="27"/>
      <c r="G13" s="57">
        <f t="shared" si="3"/>
        <v>1318.18</v>
      </c>
      <c r="H13" s="58">
        <f t="shared" si="4"/>
        <v>131.82</v>
      </c>
      <c r="I13" s="46">
        <f t="shared" si="5"/>
        <v>1450</v>
      </c>
      <c r="J13" s="59"/>
      <c r="K13" s="60"/>
    </row>
    <row r="14" spans="1:12" x14ac:dyDescent="0.2">
      <c r="A14" s="69"/>
      <c r="B14" s="27"/>
      <c r="C14" s="14" t="s">
        <v>37</v>
      </c>
      <c r="D14" s="33">
        <v>10.199999999999999</v>
      </c>
      <c r="E14" s="35">
        <v>168</v>
      </c>
      <c r="F14" s="27"/>
      <c r="G14" s="57">
        <f t="shared" si="3"/>
        <v>1557.82</v>
      </c>
      <c r="H14" s="58">
        <f t="shared" si="4"/>
        <v>155.78</v>
      </c>
      <c r="I14" s="46">
        <f t="shared" si="5"/>
        <v>1713.6</v>
      </c>
      <c r="J14" s="59"/>
      <c r="K14" s="60"/>
    </row>
    <row r="15" spans="1:12" x14ac:dyDescent="0.2">
      <c r="A15" s="69"/>
      <c r="B15" s="27"/>
      <c r="C15" s="14" t="s">
        <v>41</v>
      </c>
      <c r="D15" s="33">
        <v>11.5</v>
      </c>
      <c r="E15" s="35">
        <v>165</v>
      </c>
      <c r="F15" s="27"/>
      <c r="G15" s="57">
        <f t="shared" si="3"/>
        <v>1725</v>
      </c>
      <c r="H15" s="58">
        <f t="shared" si="4"/>
        <v>172.5</v>
      </c>
      <c r="I15" s="46">
        <f t="shared" si="5"/>
        <v>1897.5</v>
      </c>
      <c r="J15" s="59"/>
      <c r="K15" s="60"/>
    </row>
    <row r="16" spans="1:12" x14ac:dyDescent="0.2">
      <c r="A16" s="69"/>
      <c r="B16" s="27"/>
      <c r="C16" s="14" t="s">
        <v>57</v>
      </c>
      <c r="D16" s="33">
        <v>1</v>
      </c>
      <c r="E16" s="35">
        <v>436</v>
      </c>
      <c r="F16" s="27"/>
      <c r="G16" s="57">
        <f t="shared" si="3"/>
        <v>396.36</v>
      </c>
      <c r="H16" s="58">
        <f t="shared" si="4"/>
        <v>39.64</v>
      </c>
      <c r="I16" s="46">
        <f t="shared" si="5"/>
        <v>436</v>
      </c>
      <c r="J16" s="59"/>
      <c r="K16" s="60"/>
    </row>
    <row r="17" spans="1:11" ht="12" thickBot="1" x14ac:dyDescent="0.25">
      <c r="A17" s="63"/>
      <c r="B17" s="64"/>
      <c r="C17" s="64"/>
      <c r="D17" s="64"/>
      <c r="E17" s="64"/>
      <c r="F17" s="64"/>
      <c r="G17" s="64"/>
      <c r="H17" s="65"/>
      <c r="I17" s="65"/>
      <c r="J17" s="66">
        <f>SUM(I4:I16)</f>
        <v>62413.859999999993</v>
      </c>
      <c r="K17" s="67">
        <f>SUM(H4:H16)</f>
        <v>7176.66</v>
      </c>
    </row>
    <row r="18" spans="1:11" x14ac:dyDescent="0.2">
      <c r="A18" s="4"/>
      <c r="B18" s="4"/>
      <c r="C18" s="4"/>
      <c r="D18" s="4"/>
      <c r="E18" s="4"/>
      <c r="F18" s="4"/>
      <c r="G18" s="4"/>
      <c r="H18" s="4"/>
      <c r="I18" s="4"/>
      <c r="J18" s="31"/>
      <c r="K18" s="31"/>
    </row>
    <row r="19" spans="1:11" x14ac:dyDescent="0.2">
      <c r="A19" s="4"/>
      <c r="B19" s="4"/>
      <c r="C19" s="4"/>
      <c r="D19" s="4"/>
      <c r="E19" s="4"/>
      <c r="F19" s="4"/>
      <c r="G19" s="4"/>
      <c r="H19" s="4"/>
      <c r="I19" s="4"/>
      <c r="J19" s="31"/>
      <c r="K19" s="31"/>
    </row>
    <row r="20" spans="1:11" x14ac:dyDescent="0.2">
      <c r="A20" s="4"/>
      <c r="B20" s="4"/>
      <c r="C20" s="4"/>
      <c r="D20" s="4"/>
      <c r="E20" s="4"/>
      <c r="F20" s="4"/>
      <c r="G20" s="4"/>
      <c r="H20" s="4"/>
      <c r="I20" s="4"/>
      <c r="J20" s="31"/>
      <c r="K20" s="31"/>
    </row>
  </sheetData>
  <mergeCells count="1">
    <mergeCell ref="A4:A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X337"/>
  <sheetViews>
    <sheetView zoomScaleNormal="100" workbookViewId="0">
      <pane xSplit="2" ySplit="2" topLeftCell="C196" activePane="bottomRight" state="frozen"/>
      <selection pane="topRight" activeCell="C1" sqref="C1"/>
      <selection pane="bottomLeft" activeCell="A3" sqref="A3"/>
      <selection pane="bottomRight" activeCell="I199" sqref="I199"/>
    </sheetView>
  </sheetViews>
  <sheetFormatPr defaultRowHeight="11.25" x14ac:dyDescent="0.2"/>
  <cols>
    <col min="1" max="1" width="8.7109375" style="8" customWidth="1"/>
    <col min="2" max="2" width="8.5703125" style="8" customWidth="1"/>
    <col min="3" max="3" width="24.7109375" style="8" customWidth="1"/>
    <col min="4" max="4" width="8.28515625" style="8" customWidth="1"/>
    <col min="5" max="7" width="8" style="8" customWidth="1"/>
    <col min="8" max="9" width="9" style="8" customWidth="1"/>
    <col min="10" max="10" width="9.28515625" style="8" customWidth="1"/>
    <col min="11" max="11" width="8.5703125" style="8" customWidth="1"/>
    <col min="12" max="12" width="10" style="8" customWidth="1"/>
    <col min="13" max="13" width="14" style="8" bestFit="1" customWidth="1"/>
    <col min="14" max="14" width="9.5703125" style="8" customWidth="1"/>
    <col min="15" max="15" width="3.42578125" style="8" customWidth="1"/>
    <col min="16" max="19" width="8.7109375" style="8" customWidth="1"/>
    <col min="20" max="20" width="3.7109375" style="8" customWidth="1"/>
    <col min="21" max="24" width="8.5703125" style="8" customWidth="1"/>
    <col min="25" max="16384" width="9.140625" style="8"/>
  </cols>
  <sheetData>
    <row r="2" spans="2:24" ht="31.5" customHeight="1" x14ac:dyDescent="0.2">
      <c r="B2" s="1" t="s">
        <v>68</v>
      </c>
      <c r="C2" s="2" t="s">
        <v>0</v>
      </c>
      <c r="D2" s="3" t="s">
        <v>1</v>
      </c>
      <c r="E2" s="3" t="s">
        <v>2</v>
      </c>
      <c r="F2" s="3" t="s">
        <v>3</v>
      </c>
      <c r="G2" s="3" t="s">
        <v>4</v>
      </c>
      <c r="H2" s="3" t="s">
        <v>5</v>
      </c>
      <c r="I2" s="4" t="s">
        <v>69</v>
      </c>
      <c r="J2" s="5" t="s">
        <v>6</v>
      </c>
      <c r="K2" s="5" t="s">
        <v>7</v>
      </c>
      <c r="L2" s="6" t="s">
        <v>8</v>
      </c>
      <c r="M2" s="4" t="s">
        <v>9</v>
      </c>
      <c r="N2" s="4" t="str">
        <f>IF(LEFT(C2,3)="НДС",C2,N1)</f>
        <v>НДС 18%</v>
      </c>
      <c r="O2" s="4"/>
      <c r="P2" s="70" t="s">
        <v>10</v>
      </c>
      <c r="Q2" s="70"/>
      <c r="R2" s="70"/>
      <c r="S2" s="70"/>
      <c r="T2" s="7"/>
      <c r="U2" s="70" t="s">
        <v>11</v>
      </c>
      <c r="V2" s="70"/>
      <c r="W2" s="70"/>
      <c r="X2" s="70"/>
    </row>
    <row r="3" spans="2:24" ht="15.75" x14ac:dyDescent="0.2">
      <c r="B3" s="1">
        <v>42513</v>
      </c>
      <c r="C3" s="9"/>
      <c r="D3" s="9"/>
      <c r="E3" s="10"/>
      <c r="F3" s="10"/>
      <c r="G3" s="10"/>
      <c r="H3" s="10"/>
      <c r="I3" s="4"/>
      <c r="J3" s="11">
        <f t="shared" ref="J3:J21" si="0">ROUND(G3*E3,2)</f>
        <v>0</v>
      </c>
      <c r="K3" s="11">
        <f t="shared" ref="K3:K21" si="1">ROUND(G3*E3-H3*E3,2)</f>
        <v>0</v>
      </c>
      <c r="L3" s="12">
        <f>H3*1.18*E3</f>
        <v>0</v>
      </c>
      <c r="M3" s="13">
        <f>IF(F3&gt;0,F3*H3*1.18,H3*1.18*E3)</f>
        <v>0</v>
      </c>
      <c r="N3" s="4" t="str">
        <f t="shared" ref="N3:N66" si="2">IF(LEFT(C3,3)="НДС",C3,N2)</f>
        <v>НДС 18%</v>
      </c>
      <c r="O3" s="4"/>
      <c r="P3" s="70"/>
      <c r="Q3" s="70"/>
      <c r="R3" s="70"/>
      <c r="S3" s="70"/>
      <c r="T3" s="7"/>
      <c r="U3" s="70"/>
      <c r="V3" s="70"/>
      <c r="W3" s="70"/>
      <c r="X3" s="70"/>
    </row>
    <row r="4" spans="2:24" ht="15.75" x14ac:dyDescent="0.2">
      <c r="B4" s="1">
        <v>42513</v>
      </c>
      <c r="C4" s="9" t="s">
        <v>12</v>
      </c>
      <c r="D4" s="9"/>
      <c r="E4" s="10">
        <v>253</v>
      </c>
      <c r="F4" s="10"/>
      <c r="G4" s="10">
        <v>73</v>
      </c>
      <c r="H4" s="10">
        <v>61.86</v>
      </c>
      <c r="I4" s="4"/>
      <c r="J4" s="11">
        <f t="shared" si="0"/>
        <v>18469</v>
      </c>
      <c r="K4" s="11">
        <f t="shared" si="1"/>
        <v>2818.42</v>
      </c>
      <c r="L4" s="12">
        <f>ROUND(H4*1.18,2)*E4</f>
        <v>18466.469999999998</v>
      </c>
      <c r="M4" s="13">
        <f t="shared" ref="M4:M21" si="3">IF(F4&gt;0,F4*ROUND(H4*1.18,2),ROUND(H4*1.18,2)*E4)</f>
        <v>18466.469999999998</v>
      </c>
      <c r="N4" s="4" t="str">
        <f t="shared" si="2"/>
        <v>НДС 18%</v>
      </c>
      <c r="O4" s="4"/>
      <c r="P4" s="70"/>
      <c r="Q4" s="70"/>
      <c r="R4" s="70"/>
      <c r="S4" s="70"/>
      <c r="T4" s="7"/>
      <c r="U4" s="70"/>
      <c r="V4" s="70"/>
      <c r="W4" s="70"/>
      <c r="X4" s="70"/>
    </row>
    <row r="5" spans="2:24" ht="15.75" x14ac:dyDescent="0.2">
      <c r="B5" s="1">
        <v>42513</v>
      </c>
      <c r="C5" s="9" t="s">
        <v>13</v>
      </c>
      <c r="D5" s="9"/>
      <c r="E5" s="10">
        <v>210</v>
      </c>
      <c r="F5" s="10"/>
      <c r="G5" s="10">
        <v>85</v>
      </c>
      <c r="H5" s="10">
        <v>72.03</v>
      </c>
      <c r="I5" s="4"/>
      <c r="J5" s="11">
        <f t="shared" si="0"/>
        <v>17850</v>
      </c>
      <c r="K5" s="11">
        <f t="shared" si="1"/>
        <v>2723.7</v>
      </c>
      <c r="L5" s="12">
        <f>ROUND(H5*1.18,2)*E5</f>
        <v>17850</v>
      </c>
      <c r="M5" s="13">
        <f t="shared" si="3"/>
        <v>17850</v>
      </c>
      <c r="N5" s="4" t="str">
        <f t="shared" si="2"/>
        <v>НДС 18%</v>
      </c>
      <c r="O5" s="4"/>
      <c r="P5" s="70"/>
      <c r="Q5" s="70"/>
      <c r="R5" s="70"/>
      <c r="S5" s="70"/>
      <c r="T5" s="7"/>
      <c r="U5" s="70"/>
      <c r="V5" s="70"/>
      <c r="W5" s="70"/>
      <c r="X5" s="70"/>
    </row>
    <row r="6" spans="2:24" ht="15.75" x14ac:dyDescent="0.2">
      <c r="B6" s="1">
        <v>42513</v>
      </c>
      <c r="C6" s="9" t="s">
        <v>14</v>
      </c>
      <c r="D6" s="9"/>
      <c r="E6" s="10"/>
      <c r="F6" s="10"/>
      <c r="G6" s="10"/>
      <c r="H6" s="10"/>
      <c r="I6" s="4"/>
      <c r="J6" s="11">
        <f t="shared" si="0"/>
        <v>0</v>
      </c>
      <c r="K6" s="11">
        <f t="shared" si="1"/>
        <v>0</v>
      </c>
      <c r="L6" s="12">
        <f t="shared" ref="L6:L11" si="4">H6*1.18*E6</f>
        <v>0</v>
      </c>
      <c r="M6" s="13">
        <f t="shared" si="3"/>
        <v>0</v>
      </c>
      <c r="N6" s="4" t="str">
        <f t="shared" si="2"/>
        <v>НДС 18%</v>
      </c>
      <c r="O6" s="4"/>
      <c r="P6" s="70"/>
      <c r="Q6" s="70"/>
      <c r="R6" s="70"/>
      <c r="S6" s="70"/>
      <c r="T6" s="7"/>
      <c r="U6" s="70"/>
      <c r="V6" s="70"/>
      <c r="W6" s="70"/>
      <c r="X6" s="70"/>
    </row>
    <row r="7" spans="2:24" ht="15.75" x14ac:dyDescent="0.2">
      <c r="B7" s="1">
        <v>42513</v>
      </c>
      <c r="C7" s="9"/>
      <c r="D7" s="9"/>
      <c r="E7" s="10"/>
      <c r="F7" s="10"/>
      <c r="G7" s="10"/>
      <c r="H7" s="10"/>
      <c r="I7" s="4"/>
      <c r="J7" s="11">
        <f t="shared" si="0"/>
        <v>0</v>
      </c>
      <c r="K7" s="11">
        <f t="shared" si="1"/>
        <v>0</v>
      </c>
      <c r="L7" s="12">
        <f t="shared" si="4"/>
        <v>0</v>
      </c>
      <c r="M7" s="13">
        <f t="shared" si="3"/>
        <v>0</v>
      </c>
      <c r="N7" s="4" t="str">
        <f t="shared" si="2"/>
        <v>НДС 18%</v>
      </c>
      <c r="O7" s="4"/>
      <c r="P7" s="70"/>
      <c r="Q7" s="70"/>
      <c r="R7" s="70"/>
      <c r="S7" s="70"/>
      <c r="T7" s="7"/>
      <c r="U7" s="70"/>
      <c r="V7" s="70"/>
      <c r="W7" s="70"/>
      <c r="X7" s="70"/>
    </row>
    <row r="8" spans="2:24" ht="15.75" x14ac:dyDescent="0.2">
      <c r="B8" s="1">
        <v>42513</v>
      </c>
      <c r="C8" s="9"/>
      <c r="D8" s="9"/>
      <c r="E8" s="10"/>
      <c r="F8" s="10"/>
      <c r="G8" s="10"/>
      <c r="H8" s="10"/>
      <c r="I8" s="4"/>
      <c r="J8" s="11">
        <f t="shared" si="0"/>
        <v>0</v>
      </c>
      <c r="K8" s="11">
        <f t="shared" si="1"/>
        <v>0</v>
      </c>
      <c r="L8" s="12">
        <f t="shared" si="4"/>
        <v>0</v>
      </c>
      <c r="M8" s="13">
        <f t="shared" si="3"/>
        <v>0</v>
      </c>
      <c r="N8" s="4" t="str">
        <f t="shared" si="2"/>
        <v>НДС 18%</v>
      </c>
      <c r="O8" s="4"/>
      <c r="P8" s="70"/>
      <c r="Q8" s="70"/>
      <c r="R8" s="70"/>
      <c r="S8" s="70"/>
      <c r="T8" s="7"/>
      <c r="U8" s="70"/>
      <c r="V8" s="70"/>
      <c r="W8" s="70"/>
      <c r="X8" s="70"/>
    </row>
    <row r="9" spans="2:24" ht="15.75" x14ac:dyDescent="0.2">
      <c r="B9" s="1">
        <v>42513</v>
      </c>
      <c r="C9" s="9" t="s">
        <v>15</v>
      </c>
      <c r="D9" s="9"/>
      <c r="E9" s="10"/>
      <c r="F9" s="10"/>
      <c r="G9" s="10"/>
      <c r="H9" s="10"/>
      <c r="I9" s="4"/>
      <c r="J9" s="11">
        <f t="shared" si="0"/>
        <v>0</v>
      </c>
      <c r="K9" s="11">
        <f t="shared" si="1"/>
        <v>0</v>
      </c>
      <c r="L9" s="12">
        <f t="shared" si="4"/>
        <v>0</v>
      </c>
      <c r="M9" s="13">
        <f t="shared" si="3"/>
        <v>0</v>
      </c>
      <c r="N9" s="4" t="str">
        <f t="shared" si="2"/>
        <v>НДС 18%</v>
      </c>
      <c r="O9" s="4"/>
      <c r="P9" s="70"/>
      <c r="Q9" s="70"/>
      <c r="R9" s="70"/>
      <c r="S9" s="70"/>
      <c r="T9" s="7"/>
      <c r="U9" s="70"/>
      <c r="V9" s="70"/>
      <c r="W9" s="70"/>
      <c r="X9" s="70"/>
    </row>
    <row r="10" spans="2:24" ht="15.75" x14ac:dyDescent="0.2">
      <c r="B10" s="1">
        <v>42513</v>
      </c>
      <c r="C10" s="14" t="s">
        <v>16</v>
      </c>
      <c r="D10" s="14"/>
      <c r="E10" s="15"/>
      <c r="F10" s="15"/>
      <c r="G10" s="10"/>
      <c r="H10" s="10"/>
      <c r="I10" s="4"/>
      <c r="J10" s="11">
        <f t="shared" si="0"/>
        <v>0</v>
      </c>
      <c r="K10" s="11">
        <f t="shared" si="1"/>
        <v>0</v>
      </c>
      <c r="L10" s="12">
        <f t="shared" si="4"/>
        <v>0</v>
      </c>
      <c r="M10" s="13">
        <f t="shared" si="3"/>
        <v>0</v>
      </c>
      <c r="N10" s="4" t="str">
        <f t="shared" si="2"/>
        <v>НДС 18%</v>
      </c>
      <c r="O10" s="4"/>
      <c r="P10" s="70"/>
      <c r="Q10" s="70"/>
      <c r="R10" s="70"/>
      <c r="S10" s="70"/>
      <c r="T10" s="7"/>
      <c r="U10" s="70"/>
      <c r="V10" s="70"/>
      <c r="W10" s="70"/>
      <c r="X10" s="70"/>
    </row>
    <row r="11" spans="2:24" x14ac:dyDescent="0.2">
      <c r="B11" s="1">
        <v>42513</v>
      </c>
      <c r="C11" s="14" t="s">
        <v>17</v>
      </c>
      <c r="D11" s="14"/>
      <c r="E11" s="15"/>
      <c r="F11" s="15"/>
      <c r="G11" s="10"/>
      <c r="H11" s="10"/>
      <c r="I11" s="4"/>
      <c r="J11" s="11">
        <f t="shared" si="0"/>
        <v>0</v>
      </c>
      <c r="K11" s="11">
        <f t="shared" si="1"/>
        <v>0</v>
      </c>
      <c r="L11" s="12">
        <f t="shared" si="4"/>
        <v>0</v>
      </c>
      <c r="M11" s="13">
        <f t="shared" si="3"/>
        <v>0</v>
      </c>
      <c r="N11" s="4" t="str">
        <f t="shared" si="2"/>
        <v>НДС 18%</v>
      </c>
      <c r="O11" s="4"/>
      <c r="P11" s="70"/>
      <c r="Q11" s="70"/>
      <c r="R11" s="70"/>
      <c r="S11" s="70"/>
      <c r="U11" s="70"/>
      <c r="V11" s="70"/>
      <c r="W11" s="70"/>
      <c r="X11" s="70"/>
    </row>
    <row r="12" spans="2:24" ht="15.75" x14ac:dyDescent="0.2">
      <c r="B12" s="1">
        <v>42513</v>
      </c>
      <c r="C12" s="9" t="s">
        <v>18</v>
      </c>
      <c r="D12" s="9"/>
      <c r="E12" s="15">
        <v>40.1</v>
      </c>
      <c r="F12" s="15"/>
      <c r="G12" s="10">
        <v>210</v>
      </c>
      <c r="H12" s="10">
        <v>177.97</v>
      </c>
      <c r="I12" s="4"/>
      <c r="J12" s="11">
        <f t="shared" si="0"/>
        <v>8421</v>
      </c>
      <c r="K12" s="11">
        <f t="shared" si="1"/>
        <v>1284.4000000000001</v>
      </c>
      <c r="L12" s="12">
        <f>ROUND(H12*1.18,2)*E12</f>
        <v>8421</v>
      </c>
      <c r="M12" s="13">
        <f t="shared" si="3"/>
        <v>8421</v>
      </c>
      <c r="N12" s="4" t="str">
        <f t="shared" si="2"/>
        <v>НДС 18%</v>
      </c>
      <c r="O12" s="4"/>
      <c r="P12" s="70"/>
      <c r="Q12" s="70"/>
      <c r="R12" s="70"/>
      <c r="S12" s="70"/>
      <c r="T12" s="7"/>
      <c r="U12" s="70"/>
      <c r="V12" s="70"/>
      <c r="W12" s="70"/>
      <c r="X12" s="70"/>
    </row>
    <row r="13" spans="2:24" ht="15.75" x14ac:dyDescent="0.2">
      <c r="B13" s="1">
        <v>42513</v>
      </c>
      <c r="C13" s="14" t="s">
        <v>19</v>
      </c>
      <c r="D13" s="14"/>
      <c r="E13" s="15"/>
      <c r="F13" s="15"/>
      <c r="G13" s="10"/>
      <c r="H13" s="10"/>
      <c r="I13" s="4"/>
      <c r="J13" s="11">
        <f t="shared" si="0"/>
        <v>0</v>
      </c>
      <c r="K13" s="11">
        <f t="shared" si="1"/>
        <v>0</v>
      </c>
      <c r="L13" s="12">
        <f t="shared" ref="L13:L19" si="5">H13*1.18*E13</f>
        <v>0</v>
      </c>
      <c r="M13" s="13">
        <f t="shared" si="3"/>
        <v>0</v>
      </c>
      <c r="N13" s="4" t="str">
        <f t="shared" si="2"/>
        <v>НДС 18%</v>
      </c>
      <c r="O13" s="4"/>
      <c r="P13" s="70"/>
      <c r="Q13" s="70"/>
      <c r="R13" s="70"/>
      <c r="S13" s="70"/>
      <c r="T13" s="7"/>
      <c r="U13" s="70"/>
      <c r="V13" s="70"/>
      <c r="W13" s="70"/>
      <c r="X13" s="70"/>
    </row>
    <row r="14" spans="2:24" ht="20.25" x14ac:dyDescent="0.2">
      <c r="B14" s="1">
        <v>42513</v>
      </c>
      <c r="C14" s="14" t="s">
        <v>19</v>
      </c>
      <c r="D14" s="14"/>
      <c r="E14" s="15"/>
      <c r="F14" s="15"/>
      <c r="G14" s="10"/>
      <c r="H14" s="16"/>
      <c r="I14" s="4"/>
      <c r="J14" s="11">
        <f t="shared" si="0"/>
        <v>0</v>
      </c>
      <c r="K14" s="11">
        <f t="shared" si="1"/>
        <v>0</v>
      </c>
      <c r="L14" s="12">
        <f t="shared" si="5"/>
        <v>0</v>
      </c>
      <c r="M14" s="13">
        <f t="shared" si="3"/>
        <v>0</v>
      </c>
      <c r="N14" s="4" t="str">
        <f t="shared" si="2"/>
        <v>НДС 18%</v>
      </c>
      <c r="O14" s="4"/>
      <c r="P14" s="70"/>
      <c r="Q14" s="70"/>
      <c r="R14" s="70"/>
      <c r="S14" s="70"/>
      <c r="T14" s="7"/>
      <c r="U14" s="70"/>
      <c r="V14" s="70"/>
      <c r="W14" s="70"/>
      <c r="X14" s="70"/>
    </row>
    <row r="15" spans="2:24" ht="15.75" x14ac:dyDescent="0.2">
      <c r="B15" s="1">
        <v>42513</v>
      </c>
      <c r="C15" s="9"/>
      <c r="D15" s="9"/>
      <c r="E15" s="15"/>
      <c r="F15" s="15"/>
      <c r="G15" s="10"/>
      <c r="H15" s="10"/>
      <c r="I15" s="4"/>
      <c r="J15" s="11">
        <f t="shared" si="0"/>
        <v>0</v>
      </c>
      <c r="K15" s="11">
        <f t="shared" si="1"/>
        <v>0</v>
      </c>
      <c r="L15" s="12">
        <f t="shared" si="5"/>
        <v>0</v>
      </c>
      <c r="M15" s="13">
        <f t="shared" si="3"/>
        <v>0</v>
      </c>
      <c r="N15" s="4" t="str">
        <f t="shared" si="2"/>
        <v>НДС 18%</v>
      </c>
      <c r="O15" s="4"/>
      <c r="P15" s="70"/>
      <c r="Q15" s="70"/>
      <c r="R15" s="70"/>
      <c r="S15" s="70"/>
      <c r="T15" s="7"/>
      <c r="U15" s="70"/>
      <c r="V15" s="70"/>
      <c r="W15" s="70"/>
      <c r="X15" s="70"/>
    </row>
    <row r="16" spans="2:24" ht="15.75" x14ac:dyDescent="0.2">
      <c r="B16" s="1">
        <v>42513</v>
      </c>
      <c r="C16" s="9" t="s">
        <v>20</v>
      </c>
      <c r="D16" s="9"/>
      <c r="E16" s="15"/>
      <c r="F16" s="15"/>
      <c r="G16" s="10"/>
      <c r="H16" s="10"/>
      <c r="I16" s="4"/>
      <c r="J16" s="11">
        <f t="shared" si="0"/>
        <v>0</v>
      </c>
      <c r="K16" s="11">
        <f t="shared" si="1"/>
        <v>0</v>
      </c>
      <c r="L16" s="12">
        <f t="shared" si="5"/>
        <v>0</v>
      </c>
      <c r="M16" s="13">
        <f t="shared" si="3"/>
        <v>0</v>
      </c>
      <c r="N16" s="4" t="str">
        <f t="shared" si="2"/>
        <v>НДС 18%</v>
      </c>
      <c r="O16" s="4"/>
      <c r="P16" s="70"/>
      <c r="Q16" s="70"/>
      <c r="R16" s="70"/>
      <c r="S16" s="70"/>
      <c r="T16" s="7"/>
      <c r="U16" s="70"/>
      <c r="V16" s="70"/>
      <c r="W16" s="70"/>
      <c r="X16" s="70"/>
    </row>
    <row r="17" spans="2:24" ht="15.75" x14ac:dyDescent="0.2">
      <c r="B17" s="1">
        <v>42513</v>
      </c>
      <c r="C17" s="9" t="s">
        <v>21</v>
      </c>
      <c r="D17" s="9"/>
      <c r="E17" s="15"/>
      <c r="F17" s="15"/>
      <c r="G17" s="10"/>
      <c r="H17" s="10"/>
      <c r="I17" s="4"/>
      <c r="J17" s="11">
        <f t="shared" si="0"/>
        <v>0</v>
      </c>
      <c r="K17" s="11">
        <f t="shared" si="1"/>
        <v>0</v>
      </c>
      <c r="L17" s="12">
        <f t="shared" si="5"/>
        <v>0</v>
      </c>
      <c r="M17" s="13">
        <f t="shared" si="3"/>
        <v>0</v>
      </c>
      <c r="N17" s="4" t="str">
        <f t="shared" si="2"/>
        <v>НДС 18%</v>
      </c>
      <c r="O17" s="4"/>
      <c r="P17" s="70"/>
      <c r="Q17" s="70"/>
      <c r="R17" s="70"/>
      <c r="S17" s="70"/>
      <c r="T17" s="7"/>
      <c r="U17" s="70"/>
      <c r="V17" s="70"/>
      <c r="W17" s="70"/>
      <c r="X17" s="70"/>
    </row>
    <row r="18" spans="2:24" ht="15.75" x14ac:dyDescent="0.2">
      <c r="B18" s="1">
        <v>42513</v>
      </c>
      <c r="C18" s="9" t="s">
        <v>22</v>
      </c>
      <c r="D18" s="9"/>
      <c r="E18" s="15"/>
      <c r="F18" s="15"/>
      <c r="G18" s="10"/>
      <c r="H18" s="10"/>
      <c r="I18" s="4"/>
      <c r="J18" s="11">
        <f t="shared" si="0"/>
        <v>0</v>
      </c>
      <c r="K18" s="11">
        <f t="shared" si="1"/>
        <v>0</v>
      </c>
      <c r="L18" s="12">
        <f t="shared" si="5"/>
        <v>0</v>
      </c>
      <c r="M18" s="13">
        <f t="shared" si="3"/>
        <v>0</v>
      </c>
      <c r="N18" s="4" t="str">
        <f t="shared" si="2"/>
        <v>НДС 18%</v>
      </c>
      <c r="O18" s="4"/>
      <c r="P18" s="70"/>
      <c r="Q18" s="70"/>
      <c r="R18" s="70"/>
      <c r="S18" s="70"/>
      <c r="T18" s="7"/>
      <c r="U18" s="70"/>
      <c r="V18" s="70"/>
      <c r="W18" s="70"/>
      <c r="X18" s="70"/>
    </row>
    <row r="19" spans="2:24" ht="15.75" x14ac:dyDescent="0.2">
      <c r="B19" s="1">
        <v>42513</v>
      </c>
      <c r="C19" s="9" t="s">
        <v>23</v>
      </c>
      <c r="D19" s="9"/>
      <c r="E19" s="15"/>
      <c r="F19" s="15"/>
      <c r="G19" s="10"/>
      <c r="H19" s="10"/>
      <c r="I19" s="4"/>
      <c r="J19" s="11">
        <f t="shared" si="0"/>
        <v>0</v>
      </c>
      <c r="K19" s="11">
        <f t="shared" si="1"/>
        <v>0</v>
      </c>
      <c r="L19" s="12">
        <f t="shared" si="5"/>
        <v>0</v>
      </c>
      <c r="M19" s="13">
        <f t="shared" si="3"/>
        <v>0</v>
      </c>
      <c r="N19" s="4" t="str">
        <f t="shared" si="2"/>
        <v>НДС 18%</v>
      </c>
      <c r="O19" s="4"/>
      <c r="P19" s="70"/>
      <c r="Q19" s="70"/>
      <c r="R19" s="70"/>
      <c r="S19" s="70"/>
      <c r="T19" s="7"/>
      <c r="U19" s="70"/>
      <c r="V19" s="70"/>
      <c r="W19" s="70"/>
      <c r="X19" s="70"/>
    </row>
    <row r="20" spans="2:24" ht="15.75" x14ac:dyDescent="0.2">
      <c r="B20" s="1">
        <v>42513</v>
      </c>
      <c r="C20" s="9" t="s">
        <v>24</v>
      </c>
      <c r="D20" s="9"/>
      <c r="E20" s="15">
        <v>1</v>
      </c>
      <c r="F20" s="15"/>
      <c r="G20" s="10">
        <v>96</v>
      </c>
      <c r="H20" s="10">
        <v>81.36</v>
      </c>
      <c r="I20" s="4"/>
      <c r="J20" s="11">
        <f t="shared" si="0"/>
        <v>96</v>
      </c>
      <c r="K20" s="11">
        <f t="shared" si="1"/>
        <v>14.64</v>
      </c>
      <c r="L20" s="12">
        <f>ROUND(H20*1.18,2)*E20</f>
        <v>96</v>
      </c>
      <c r="M20" s="13">
        <f t="shared" si="3"/>
        <v>96</v>
      </c>
      <c r="N20" s="4" t="str">
        <f t="shared" si="2"/>
        <v>НДС 18%</v>
      </c>
      <c r="O20" s="4"/>
      <c r="P20" s="70"/>
      <c r="Q20" s="70"/>
      <c r="R20" s="70"/>
      <c r="S20" s="70"/>
      <c r="T20" s="7"/>
      <c r="U20" s="70"/>
      <c r="V20" s="70"/>
      <c r="W20" s="70"/>
      <c r="X20" s="70"/>
    </row>
    <row r="21" spans="2:24" ht="15.75" x14ac:dyDescent="0.2">
      <c r="B21" s="1">
        <v>42513</v>
      </c>
      <c r="C21" s="9" t="s">
        <v>25</v>
      </c>
      <c r="D21" s="9"/>
      <c r="E21" s="15">
        <v>1</v>
      </c>
      <c r="F21" s="15"/>
      <c r="G21" s="10">
        <v>120</v>
      </c>
      <c r="H21" s="10">
        <v>101.69</v>
      </c>
      <c r="I21" s="4"/>
      <c r="J21" s="11">
        <f t="shared" si="0"/>
        <v>120</v>
      </c>
      <c r="K21" s="11">
        <f t="shared" si="1"/>
        <v>18.309999999999999</v>
      </c>
      <c r="L21" s="12">
        <f>ROUND(H21*1.18,2)*E21</f>
        <v>119.99</v>
      </c>
      <c r="M21" s="13">
        <f t="shared" si="3"/>
        <v>119.99</v>
      </c>
      <c r="N21" s="4" t="str">
        <f t="shared" si="2"/>
        <v>НДС 18%</v>
      </c>
      <c r="O21" s="4"/>
      <c r="P21" s="70"/>
      <c r="Q21" s="70"/>
      <c r="R21" s="70"/>
      <c r="S21" s="70"/>
      <c r="T21" s="7"/>
      <c r="U21" s="70"/>
      <c r="V21" s="70"/>
      <c r="W21" s="70"/>
      <c r="X21" s="70"/>
    </row>
    <row r="22" spans="2:24" ht="15.75" x14ac:dyDescent="0.2">
      <c r="B22" s="1">
        <v>42513</v>
      </c>
      <c r="C22" s="2" t="s">
        <v>26</v>
      </c>
      <c r="D22" s="2"/>
      <c r="E22" s="15"/>
      <c r="F22" s="15"/>
      <c r="G22" s="15"/>
      <c r="H22" s="10"/>
      <c r="I22" s="4"/>
      <c r="J22" s="11"/>
      <c r="K22" s="11"/>
      <c r="L22" s="12"/>
      <c r="M22" s="13"/>
      <c r="N22" s="4" t="str">
        <f t="shared" si="2"/>
        <v>НДС 10%</v>
      </c>
      <c r="O22" s="4"/>
      <c r="P22" s="7"/>
      <c r="Q22" s="7"/>
      <c r="R22" s="7"/>
      <c r="S22" s="7"/>
      <c r="T22" s="7"/>
      <c r="U22" s="7"/>
      <c r="V22" s="7"/>
      <c r="W22" s="7"/>
      <c r="X22" s="7"/>
    </row>
    <row r="23" spans="2:24" ht="15.75" x14ac:dyDescent="0.2">
      <c r="B23" s="1">
        <v>42513</v>
      </c>
      <c r="C23" s="17" t="s">
        <v>27</v>
      </c>
      <c r="D23" s="17"/>
      <c r="E23" s="15">
        <v>13.65</v>
      </c>
      <c r="F23" s="15"/>
      <c r="G23" s="15">
        <v>50</v>
      </c>
      <c r="H23" s="10">
        <v>45.45</v>
      </c>
      <c r="I23" s="4"/>
      <c r="J23" s="11">
        <f t="shared" ref="J23:J39" si="6">ROUND(G23*E23,2)</f>
        <v>682.5</v>
      </c>
      <c r="K23" s="11">
        <f t="shared" ref="K23:K39" si="7">ROUND(G23*E23-H23*E23,2)</f>
        <v>62.11</v>
      </c>
      <c r="L23" s="12">
        <f t="shared" ref="L23:L39" si="8">ROUND(H23*1.1,2)*E23</f>
        <v>682.5</v>
      </c>
      <c r="M23" s="13">
        <f t="shared" ref="M23:M39" si="9">IF(F23&gt;0,F23*ROUND(H23*1.1,2),ROUND(H23*1.1,2)*E23)</f>
        <v>682.5</v>
      </c>
      <c r="N23" s="4" t="str">
        <f t="shared" si="2"/>
        <v>НДС 10%</v>
      </c>
      <c r="O23" s="4"/>
      <c r="P23" s="7"/>
      <c r="Q23" s="7"/>
      <c r="R23" s="7"/>
      <c r="S23" s="7"/>
      <c r="T23" s="7"/>
      <c r="U23" s="7"/>
      <c r="V23" s="7"/>
      <c r="W23" s="7"/>
      <c r="X23" s="7"/>
    </row>
    <row r="24" spans="2:24" ht="15.75" x14ac:dyDescent="0.2">
      <c r="B24" s="1">
        <v>42513</v>
      </c>
      <c r="C24" s="9" t="s">
        <v>28</v>
      </c>
      <c r="D24" s="9"/>
      <c r="E24" s="15"/>
      <c r="F24" s="15"/>
      <c r="G24" s="15"/>
      <c r="H24" s="10"/>
      <c r="I24" s="4"/>
      <c r="J24" s="11">
        <f t="shared" si="6"/>
        <v>0</v>
      </c>
      <c r="K24" s="11">
        <f t="shared" si="7"/>
        <v>0</v>
      </c>
      <c r="L24" s="12">
        <f t="shared" si="8"/>
        <v>0</v>
      </c>
      <c r="M24" s="13">
        <f t="shared" si="9"/>
        <v>0</v>
      </c>
      <c r="N24" s="4" t="str">
        <f t="shared" si="2"/>
        <v>НДС 10%</v>
      </c>
      <c r="O24" s="4"/>
      <c r="P24" s="70" t="s">
        <v>29</v>
      </c>
      <c r="Q24" s="70"/>
      <c r="R24" s="70"/>
      <c r="S24" s="70"/>
      <c r="T24" s="7"/>
      <c r="U24" s="72" t="s">
        <v>30</v>
      </c>
      <c r="V24" s="72"/>
      <c r="W24" s="72"/>
      <c r="X24" s="72"/>
    </row>
    <row r="25" spans="2:24" ht="15.75" x14ac:dyDescent="0.2">
      <c r="B25" s="1">
        <v>42513</v>
      </c>
      <c r="C25" s="14" t="s">
        <v>31</v>
      </c>
      <c r="D25" s="14"/>
      <c r="E25" s="15">
        <v>126</v>
      </c>
      <c r="F25" s="15"/>
      <c r="G25" s="15">
        <v>57.5</v>
      </c>
      <c r="H25" s="10">
        <v>52.27</v>
      </c>
      <c r="I25" s="4"/>
      <c r="J25" s="11">
        <f t="shared" si="6"/>
        <v>7245</v>
      </c>
      <c r="K25" s="11">
        <f t="shared" si="7"/>
        <v>658.98</v>
      </c>
      <c r="L25" s="12">
        <f t="shared" si="8"/>
        <v>7245</v>
      </c>
      <c r="M25" s="13">
        <f t="shared" si="9"/>
        <v>7245</v>
      </c>
      <c r="N25" s="4" t="str">
        <f t="shared" si="2"/>
        <v>НДС 10%</v>
      </c>
      <c r="O25" s="4"/>
      <c r="P25" s="70"/>
      <c r="Q25" s="70"/>
      <c r="R25" s="70"/>
      <c r="S25" s="70"/>
      <c r="T25" s="7"/>
      <c r="U25" s="72"/>
      <c r="V25" s="72"/>
      <c r="W25" s="72"/>
      <c r="X25" s="72"/>
    </row>
    <row r="26" spans="2:24" ht="15.75" x14ac:dyDescent="0.2">
      <c r="B26" s="1">
        <v>42513</v>
      </c>
      <c r="C26" s="14" t="s">
        <v>32</v>
      </c>
      <c r="D26" s="14"/>
      <c r="E26" s="15">
        <v>133.1</v>
      </c>
      <c r="F26" s="15">
        <v>131.80000000000001</v>
      </c>
      <c r="G26" s="15">
        <v>50</v>
      </c>
      <c r="H26" s="10">
        <v>45.45</v>
      </c>
      <c r="I26" s="4"/>
      <c r="J26" s="11">
        <f t="shared" si="6"/>
        <v>6655</v>
      </c>
      <c r="K26" s="11">
        <f t="shared" si="7"/>
        <v>605.61</v>
      </c>
      <c r="L26" s="12">
        <f t="shared" si="8"/>
        <v>6655</v>
      </c>
      <c r="M26" s="13">
        <f t="shared" si="9"/>
        <v>6590.0000000000009</v>
      </c>
      <c r="N26" s="4" t="str">
        <f t="shared" si="2"/>
        <v>НДС 10%</v>
      </c>
      <c r="O26" s="4"/>
      <c r="P26" s="70"/>
      <c r="Q26" s="70"/>
      <c r="R26" s="70"/>
      <c r="S26" s="70"/>
      <c r="T26" s="7"/>
      <c r="U26" s="72"/>
      <c r="V26" s="72"/>
      <c r="W26" s="72"/>
      <c r="X26" s="72"/>
    </row>
    <row r="27" spans="2:24" ht="15.75" x14ac:dyDescent="0.2">
      <c r="B27" s="1">
        <v>42513</v>
      </c>
      <c r="C27" s="14" t="s">
        <v>33</v>
      </c>
      <c r="D27" s="14"/>
      <c r="E27" s="15">
        <v>18</v>
      </c>
      <c r="F27" s="15"/>
      <c r="G27" s="15">
        <v>180</v>
      </c>
      <c r="H27" s="18">
        <v>163.63999999999999</v>
      </c>
      <c r="I27" s="4"/>
      <c r="J27" s="11">
        <f t="shared" si="6"/>
        <v>3240</v>
      </c>
      <c r="K27" s="11">
        <f t="shared" si="7"/>
        <v>294.48</v>
      </c>
      <c r="L27" s="12">
        <f t="shared" si="8"/>
        <v>3240</v>
      </c>
      <c r="M27" s="13">
        <f t="shared" si="9"/>
        <v>3240</v>
      </c>
      <c r="N27" s="4" t="str">
        <f t="shared" si="2"/>
        <v>НДС 10%</v>
      </c>
      <c r="O27" s="4"/>
      <c r="P27" s="70"/>
      <c r="Q27" s="70"/>
      <c r="R27" s="70"/>
      <c r="S27" s="70"/>
      <c r="T27" s="7"/>
      <c r="U27" s="72"/>
      <c r="V27" s="72"/>
      <c r="W27" s="72"/>
      <c r="X27" s="72"/>
    </row>
    <row r="28" spans="2:24" ht="15.75" x14ac:dyDescent="0.2">
      <c r="B28" s="1">
        <v>42513</v>
      </c>
      <c r="C28" s="14" t="s">
        <v>34</v>
      </c>
      <c r="D28" s="14"/>
      <c r="E28" s="15">
        <v>22</v>
      </c>
      <c r="F28" s="15"/>
      <c r="G28" s="15">
        <v>180</v>
      </c>
      <c r="H28" s="10">
        <v>163.63999999999999</v>
      </c>
      <c r="I28" s="4"/>
      <c r="J28" s="11">
        <f t="shared" si="6"/>
        <v>3960</v>
      </c>
      <c r="K28" s="11">
        <f t="shared" si="7"/>
        <v>359.92</v>
      </c>
      <c r="L28" s="12">
        <f t="shared" si="8"/>
        <v>3960</v>
      </c>
      <c r="M28" s="13">
        <f t="shared" si="9"/>
        <v>3960</v>
      </c>
      <c r="N28" s="4" t="str">
        <f t="shared" si="2"/>
        <v>НДС 10%</v>
      </c>
      <c r="O28" s="4"/>
      <c r="P28" s="70"/>
      <c r="Q28" s="70"/>
      <c r="R28" s="70"/>
      <c r="S28" s="70"/>
      <c r="T28" s="7"/>
      <c r="U28" s="72"/>
      <c r="V28" s="72"/>
      <c r="W28" s="72"/>
      <c r="X28" s="72"/>
    </row>
    <row r="29" spans="2:24" ht="15.75" x14ac:dyDescent="0.2">
      <c r="B29" s="1">
        <v>42513</v>
      </c>
      <c r="C29" s="14" t="s">
        <v>35</v>
      </c>
      <c r="D29" s="14"/>
      <c r="E29" s="15">
        <v>26</v>
      </c>
      <c r="F29" s="15"/>
      <c r="G29" s="15">
        <v>42</v>
      </c>
      <c r="H29" s="10">
        <v>38.18</v>
      </c>
      <c r="I29" s="4"/>
      <c r="J29" s="11">
        <f t="shared" si="6"/>
        <v>1092</v>
      </c>
      <c r="K29" s="11">
        <f t="shared" si="7"/>
        <v>99.32</v>
      </c>
      <c r="L29" s="12">
        <f t="shared" si="8"/>
        <v>1092</v>
      </c>
      <c r="M29" s="13">
        <f t="shared" si="9"/>
        <v>1092</v>
      </c>
      <c r="N29" s="4" t="str">
        <f t="shared" si="2"/>
        <v>НДС 10%</v>
      </c>
      <c r="O29" s="4"/>
      <c r="P29" s="70"/>
      <c r="Q29" s="70"/>
      <c r="R29" s="70"/>
      <c r="S29" s="70"/>
      <c r="T29" s="7"/>
      <c r="U29" s="72"/>
      <c r="V29" s="72"/>
      <c r="W29" s="72"/>
      <c r="X29" s="72"/>
    </row>
    <row r="30" spans="2:24" ht="15.75" x14ac:dyDescent="0.2">
      <c r="B30" s="1">
        <v>42513</v>
      </c>
      <c r="C30" s="14" t="s">
        <v>36</v>
      </c>
      <c r="D30" s="14"/>
      <c r="E30" s="15">
        <v>21.1</v>
      </c>
      <c r="F30" s="15"/>
      <c r="G30" s="15">
        <v>300</v>
      </c>
      <c r="H30" s="10">
        <v>272.73</v>
      </c>
      <c r="I30" s="4"/>
      <c r="J30" s="11">
        <f t="shared" si="6"/>
        <v>6330</v>
      </c>
      <c r="K30" s="11">
        <f t="shared" si="7"/>
        <v>575.4</v>
      </c>
      <c r="L30" s="12">
        <f t="shared" si="8"/>
        <v>6330</v>
      </c>
      <c r="M30" s="13">
        <f t="shared" si="9"/>
        <v>6330</v>
      </c>
      <c r="N30" s="4" t="str">
        <f t="shared" si="2"/>
        <v>НДС 10%</v>
      </c>
      <c r="O30" s="4"/>
      <c r="P30" s="70"/>
      <c r="Q30" s="70"/>
      <c r="R30" s="70"/>
      <c r="S30" s="70"/>
      <c r="T30" s="7"/>
      <c r="U30" s="72"/>
      <c r="V30" s="72"/>
      <c r="W30" s="72"/>
      <c r="X30" s="72"/>
    </row>
    <row r="31" spans="2:24" ht="15.75" x14ac:dyDescent="0.2">
      <c r="B31" s="1">
        <v>42513</v>
      </c>
      <c r="C31" s="14" t="s">
        <v>37</v>
      </c>
      <c r="D31" s="14"/>
      <c r="E31" s="15">
        <v>30</v>
      </c>
      <c r="F31" s="15"/>
      <c r="G31" s="15">
        <v>132</v>
      </c>
      <c r="H31" s="10">
        <v>120</v>
      </c>
      <c r="I31" s="4"/>
      <c r="J31" s="11">
        <f t="shared" si="6"/>
        <v>3960</v>
      </c>
      <c r="K31" s="11">
        <f t="shared" si="7"/>
        <v>360</v>
      </c>
      <c r="L31" s="12">
        <f t="shared" si="8"/>
        <v>3960</v>
      </c>
      <c r="M31" s="13">
        <f t="shared" si="9"/>
        <v>3960</v>
      </c>
      <c r="N31" s="4" t="str">
        <f t="shared" si="2"/>
        <v>НДС 10%</v>
      </c>
      <c r="O31" s="4"/>
      <c r="P31" s="70"/>
      <c r="Q31" s="70"/>
      <c r="R31" s="70"/>
      <c r="S31" s="70"/>
      <c r="T31" s="7"/>
      <c r="U31" s="72"/>
      <c r="V31" s="72"/>
      <c r="W31" s="72"/>
      <c r="X31" s="72"/>
    </row>
    <row r="32" spans="2:24" ht="15.75" x14ac:dyDescent="0.2">
      <c r="B32" s="1">
        <v>42513</v>
      </c>
      <c r="C32" s="14" t="s">
        <v>38</v>
      </c>
      <c r="D32" s="14"/>
      <c r="E32" s="15">
        <v>30.4</v>
      </c>
      <c r="F32" s="15"/>
      <c r="G32" s="15">
        <v>228</v>
      </c>
      <c r="H32" s="10">
        <v>207.27</v>
      </c>
      <c r="I32" s="4"/>
      <c r="J32" s="11">
        <f t="shared" si="6"/>
        <v>6931.2</v>
      </c>
      <c r="K32" s="11">
        <f t="shared" si="7"/>
        <v>630.19000000000005</v>
      </c>
      <c r="L32" s="12">
        <f t="shared" si="8"/>
        <v>6931.2</v>
      </c>
      <c r="M32" s="13">
        <f t="shared" si="9"/>
        <v>6931.2</v>
      </c>
      <c r="N32" s="4" t="str">
        <f t="shared" si="2"/>
        <v>НДС 10%</v>
      </c>
      <c r="O32" s="4"/>
      <c r="P32" s="70"/>
      <c r="Q32" s="70"/>
      <c r="R32" s="70"/>
      <c r="S32" s="70"/>
      <c r="T32" s="7"/>
      <c r="U32" s="72"/>
      <c r="V32" s="72"/>
      <c r="W32" s="72"/>
      <c r="X32" s="72"/>
    </row>
    <row r="33" spans="2:24" ht="15.75" x14ac:dyDescent="0.2">
      <c r="B33" s="1">
        <v>42513</v>
      </c>
      <c r="C33" s="14" t="s">
        <v>39</v>
      </c>
      <c r="D33" s="14"/>
      <c r="E33" s="15">
        <v>48</v>
      </c>
      <c r="F33" s="15"/>
      <c r="G33" s="15">
        <v>240</v>
      </c>
      <c r="H33" s="10">
        <v>218.18</v>
      </c>
      <c r="I33" s="4"/>
      <c r="J33" s="11">
        <f t="shared" si="6"/>
        <v>11520</v>
      </c>
      <c r="K33" s="11">
        <f t="shared" si="7"/>
        <v>1047.3599999999999</v>
      </c>
      <c r="L33" s="12">
        <f t="shared" si="8"/>
        <v>11520</v>
      </c>
      <c r="M33" s="13">
        <f t="shared" si="9"/>
        <v>11520</v>
      </c>
      <c r="N33" s="4" t="str">
        <f t="shared" si="2"/>
        <v>НДС 10%</v>
      </c>
      <c r="O33" s="4"/>
      <c r="P33" s="70"/>
      <c r="Q33" s="70"/>
      <c r="R33" s="70"/>
      <c r="S33" s="70"/>
      <c r="T33" s="7"/>
      <c r="U33" s="72"/>
      <c r="V33" s="72"/>
      <c r="W33" s="72"/>
      <c r="X33" s="72"/>
    </row>
    <row r="34" spans="2:24" ht="15.75" x14ac:dyDescent="0.2">
      <c r="B34" s="1">
        <v>42513</v>
      </c>
      <c r="C34" s="14" t="s">
        <v>40</v>
      </c>
      <c r="D34" s="14"/>
      <c r="E34" s="15"/>
      <c r="F34" s="15"/>
      <c r="G34" s="15"/>
      <c r="H34" s="10"/>
      <c r="I34" s="4"/>
      <c r="J34" s="11">
        <f t="shared" si="6"/>
        <v>0</v>
      </c>
      <c r="K34" s="11">
        <f t="shared" si="7"/>
        <v>0</v>
      </c>
      <c r="L34" s="12">
        <f t="shared" si="8"/>
        <v>0</v>
      </c>
      <c r="M34" s="13">
        <f t="shared" si="9"/>
        <v>0</v>
      </c>
      <c r="N34" s="4" t="str">
        <f t="shared" si="2"/>
        <v>НДС 10%</v>
      </c>
      <c r="O34" s="4"/>
      <c r="P34" s="70"/>
      <c r="Q34" s="70"/>
      <c r="R34" s="70"/>
      <c r="S34" s="70"/>
      <c r="T34" s="7"/>
      <c r="U34" s="72"/>
      <c r="V34" s="72"/>
      <c r="W34" s="72"/>
      <c r="X34" s="72"/>
    </row>
    <row r="35" spans="2:24" ht="15.75" x14ac:dyDescent="0.2">
      <c r="B35" s="1">
        <v>42513</v>
      </c>
      <c r="C35" s="14" t="s">
        <v>41</v>
      </c>
      <c r="D35" s="14"/>
      <c r="E35" s="15">
        <v>20.8</v>
      </c>
      <c r="F35" s="15"/>
      <c r="G35" s="15">
        <v>96</v>
      </c>
      <c r="H35" s="10">
        <v>87.27</v>
      </c>
      <c r="I35" s="4"/>
      <c r="J35" s="11">
        <f t="shared" si="6"/>
        <v>1996.8</v>
      </c>
      <c r="K35" s="11">
        <f t="shared" si="7"/>
        <v>181.58</v>
      </c>
      <c r="L35" s="12">
        <f t="shared" si="8"/>
        <v>1996.8000000000002</v>
      </c>
      <c r="M35" s="13">
        <f t="shared" si="9"/>
        <v>1996.8000000000002</v>
      </c>
      <c r="N35" s="4" t="str">
        <f t="shared" si="2"/>
        <v>НДС 10%</v>
      </c>
      <c r="O35" s="4"/>
      <c r="P35" s="70"/>
      <c r="Q35" s="70"/>
      <c r="R35" s="70"/>
      <c r="S35" s="70"/>
      <c r="T35" s="7"/>
      <c r="U35" s="72"/>
      <c r="V35" s="72"/>
      <c r="W35" s="72"/>
      <c r="X35" s="72"/>
    </row>
    <row r="36" spans="2:24" ht="15.75" x14ac:dyDescent="0.2">
      <c r="B36" s="1">
        <v>42513</v>
      </c>
      <c r="C36" s="14" t="s">
        <v>42</v>
      </c>
      <c r="D36" s="14"/>
      <c r="E36" s="15">
        <v>5.6</v>
      </c>
      <c r="F36" s="15"/>
      <c r="G36" s="15">
        <v>180</v>
      </c>
      <c r="H36" s="18">
        <v>163.63999999999999</v>
      </c>
      <c r="I36" s="4"/>
      <c r="J36" s="11">
        <f t="shared" si="6"/>
        <v>1008</v>
      </c>
      <c r="K36" s="11">
        <f t="shared" si="7"/>
        <v>91.62</v>
      </c>
      <c r="L36" s="12">
        <f t="shared" si="8"/>
        <v>1007.9999999999999</v>
      </c>
      <c r="M36" s="13">
        <f t="shared" si="9"/>
        <v>1007.9999999999999</v>
      </c>
      <c r="N36" s="4" t="str">
        <f t="shared" si="2"/>
        <v>НДС 10%</v>
      </c>
      <c r="O36" s="4"/>
      <c r="P36" s="70"/>
      <c r="Q36" s="70"/>
      <c r="R36" s="70"/>
      <c r="S36" s="70"/>
      <c r="T36" s="7"/>
      <c r="U36" s="72"/>
      <c r="V36" s="72"/>
      <c r="W36" s="72"/>
      <c r="X36" s="72"/>
    </row>
    <row r="37" spans="2:24" ht="15.75" x14ac:dyDescent="0.2">
      <c r="B37" s="1">
        <v>42513</v>
      </c>
      <c r="C37" s="14" t="s">
        <v>43</v>
      </c>
      <c r="D37" s="14"/>
      <c r="E37" s="10"/>
      <c r="F37" s="10"/>
      <c r="G37" s="15"/>
      <c r="H37" s="10"/>
      <c r="I37" s="4"/>
      <c r="J37" s="11">
        <f t="shared" si="6"/>
        <v>0</v>
      </c>
      <c r="K37" s="11">
        <f t="shared" si="7"/>
        <v>0</v>
      </c>
      <c r="L37" s="12">
        <f t="shared" si="8"/>
        <v>0</v>
      </c>
      <c r="M37" s="13">
        <f t="shared" si="9"/>
        <v>0</v>
      </c>
      <c r="N37" s="4" t="str">
        <f t="shared" si="2"/>
        <v>НДС 10%</v>
      </c>
      <c r="O37" s="4"/>
      <c r="P37" s="70"/>
      <c r="Q37" s="70"/>
      <c r="R37" s="70"/>
      <c r="S37" s="70"/>
      <c r="T37" s="7"/>
      <c r="U37" s="72"/>
      <c r="V37" s="72"/>
      <c r="W37" s="72"/>
      <c r="X37" s="72"/>
    </row>
    <row r="38" spans="2:24" ht="15.75" x14ac:dyDescent="0.2">
      <c r="B38" s="1">
        <v>42513</v>
      </c>
      <c r="C38" s="14" t="s">
        <v>44</v>
      </c>
      <c r="D38" s="14"/>
      <c r="E38" s="10">
        <v>3</v>
      </c>
      <c r="F38" s="10"/>
      <c r="G38" s="15">
        <v>66</v>
      </c>
      <c r="H38" s="10">
        <v>60</v>
      </c>
      <c r="I38" s="4"/>
      <c r="J38" s="11">
        <f t="shared" si="6"/>
        <v>198</v>
      </c>
      <c r="K38" s="11">
        <f t="shared" si="7"/>
        <v>18</v>
      </c>
      <c r="L38" s="12">
        <f t="shared" si="8"/>
        <v>198</v>
      </c>
      <c r="M38" s="13">
        <f t="shared" si="9"/>
        <v>198</v>
      </c>
      <c r="N38" s="4" t="str">
        <f t="shared" si="2"/>
        <v>НДС 10%</v>
      </c>
      <c r="O38" s="4"/>
      <c r="P38" s="70"/>
      <c r="Q38" s="70"/>
      <c r="R38" s="70"/>
      <c r="S38" s="70"/>
      <c r="T38" s="7"/>
      <c r="U38" s="72"/>
      <c r="V38" s="72"/>
      <c r="W38" s="72"/>
      <c r="X38" s="72"/>
    </row>
    <row r="39" spans="2:24" ht="15.75" x14ac:dyDescent="0.2">
      <c r="B39" s="1">
        <v>42513</v>
      </c>
      <c r="C39" s="14" t="s">
        <v>45</v>
      </c>
      <c r="D39" s="14"/>
      <c r="E39" s="10">
        <v>9.6999999999999993</v>
      </c>
      <c r="F39" s="10"/>
      <c r="G39" s="15">
        <v>205</v>
      </c>
      <c r="H39" s="10">
        <v>186.36</v>
      </c>
      <c r="I39" s="4"/>
      <c r="J39" s="11">
        <f t="shared" si="6"/>
        <v>1988.5</v>
      </c>
      <c r="K39" s="11">
        <f t="shared" si="7"/>
        <v>180.81</v>
      </c>
      <c r="L39" s="12">
        <f t="shared" si="8"/>
        <v>1988.4999999999998</v>
      </c>
      <c r="M39" s="13">
        <f t="shared" si="9"/>
        <v>1988.4999999999998</v>
      </c>
      <c r="N39" s="4" t="str">
        <f t="shared" si="2"/>
        <v>НДС 10%</v>
      </c>
      <c r="O39" s="4"/>
      <c r="P39" s="70"/>
      <c r="Q39" s="70"/>
      <c r="R39" s="70"/>
      <c r="S39" s="70"/>
      <c r="T39" s="7"/>
      <c r="U39" s="72"/>
      <c r="V39" s="72"/>
      <c r="W39" s="72"/>
      <c r="X39" s="72"/>
    </row>
    <row r="40" spans="2:24" x14ac:dyDescent="0.2">
      <c r="C40" s="4"/>
      <c r="D40" s="4"/>
      <c r="E40" s="4"/>
      <c r="F40" s="4"/>
      <c r="G40" s="4"/>
      <c r="H40" s="4"/>
      <c r="I40" s="4"/>
      <c r="J40" s="4"/>
      <c r="K40" s="4"/>
      <c r="L40" s="4"/>
      <c r="M40" s="19">
        <f>SUM(L3:L39)</f>
        <v>101760.45999999999</v>
      </c>
      <c r="N40" s="4" t="str">
        <f t="shared" si="2"/>
        <v>НДС 10%</v>
      </c>
      <c r="O40" s="4"/>
      <c r="P40" s="70"/>
      <c r="Q40" s="70"/>
      <c r="R40" s="70"/>
      <c r="S40" s="70"/>
      <c r="U40" s="72"/>
      <c r="V40" s="72"/>
      <c r="W40" s="72"/>
      <c r="X40" s="72"/>
    </row>
    <row r="41" spans="2:24" x14ac:dyDescent="0.2">
      <c r="G41" s="8" t="s">
        <v>46</v>
      </c>
      <c r="I41" s="20">
        <f>SUM(J3:J39)</f>
        <v>101763</v>
      </c>
      <c r="N41" s="4" t="str">
        <f t="shared" si="2"/>
        <v>НДС 10%</v>
      </c>
    </row>
    <row r="42" spans="2:24" x14ac:dyDescent="0.2">
      <c r="C42" s="8" t="s">
        <v>47</v>
      </c>
      <c r="G42" s="8" t="s">
        <v>48</v>
      </c>
      <c r="I42" s="20">
        <f>SUM(L3:L39)</f>
        <v>101760.45999999999</v>
      </c>
      <c r="N42" s="4" t="str">
        <f t="shared" si="2"/>
        <v>НДС 10%</v>
      </c>
    </row>
    <row r="43" spans="2:24" x14ac:dyDescent="0.2">
      <c r="C43" s="8" t="s">
        <v>49</v>
      </c>
      <c r="G43" s="8" t="s">
        <v>50</v>
      </c>
      <c r="I43" s="21">
        <f>SUM(M3:M39)</f>
        <v>101695.45999999999</v>
      </c>
      <c r="N43" s="4" t="str">
        <f t="shared" si="2"/>
        <v>НДС 10%</v>
      </c>
    </row>
    <row r="44" spans="2:24" x14ac:dyDescent="0.2">
      <c r="N44" s="4" t="str">
        <f t="shared" si="2"/>
        <v>НДС 10%</v>
      </c>
    </row>
    <row r="45" spans="2:24" x14ac:dyDescent="0.2">
      <c r="N45" s="4" t="str">
        <f t="shared" si="2"/>
        <v>НДС 10%</v>
      </c>
    </row>
    <row r="46" spans="2:24" ht="11.25" hidden="1" customHeight="1" x14ac:dyDescent="0.2">
      <c r="N46" s="4" t="str">
        <f t="shared" si="2"/>
        <v>НДС 10%</v>
      </c>
    </row>
    <row r="47" spans="2:24" ht="31.5" hidden="1" customHeight="1" x14ac:dyDescent="0.2">
      <c r="B47" s="1">
        <v>42513</v>
      </c>
      <c r="C47" s="2" t="s">
        <v>0</v>
      </c>
      <c r="D47" s="3" t="s">
        <v>1</v>
      </c>
      <c r="E47" s="2" t="s">
        <v>51</v>
      </c>
      <c r="F47" s="17" t="s">
        <v>3</v>
      </c>
      <c r="G47" s="2" t="s">
        <v>52</v>
      </c>
      <c r="H47" s="2" t="s">
        <v>53</v>
      </c>
      <c r="I47" s="4"/>
      <c r="J47" s="5" t="s">
        <v>6</v>
      </c>
      <c r="K47" s="5" t="s">
        <v>7</v>
      </c>
      <c r="L47" s="6" t="s">
        <v>8</v>
      </c>
      <c r="M47" s="4" t="s">
        <v>9</v>
      </c>
      <c r="N47" s="4" t="str">
        <f t="shared" si="2"/>
        <v>НДС 18%</v>
      </c>
      <c r="O47" s="4"/>
      <c r="P47" s="22" t="s">
        <v>10</v>
      </c>
      <c r="Q47" s="22"/>
      <c r="R47" s="22"/>
      <c r="S47" s="22"/>
      <c r="T47" s="7"/>
      <c r="U47" s="22" t="s">
        <v>11</v>
      </c>
      <c r="V47" s="22"/>
      <c r="W47" s="22"/>
      <c r="X47" s="22"/>
    </row>
    <row r="48" spans="2:24" ht="15.75" hidden="1" customHeight="1" x14ac:dyDescent="0.2">
      <c r="C48" s="9"/>
      <c r="D48" s="9"/>
      <c r="E48" s="10"/>
      <c r="F48" s="10"/>
      <c r="G48" s="10"/>
      <c r="H48" s="10"/>
      <c r="I48" s="4"/>
      <c r="J48" s="11">
        <f t="shared" ref="J48:J66" si="10">ROUND(G48*E48,2)</f>
        <v>0</v>
      </c>
      <c r="K48" s="11">
        <f t="shared" ref="K48:K66" si="11">ROUND(G48*E48-H48*E48,2)</f>
        <v>0</v>
      </c>
      <c r="L48" s="12">
        <f>H48*1.18*E48</f>
        <v>0</v>
      </c>
      <c r="M48" s="13">
        <f>IF(F48&gt;0,F48*H48*1.18,H48*1.18*E48)</f>
        <v>0</v>
      </c>
      <c r="N48" s="4" t="str">
        <f t="shared" si="2"/>
        <v>НДС 18%</v>
      </c>
      <c r="O48" s="4"/>
      <c r="P48" s="22"/>
      <c r="Q48" s="22"/>
      <c r="R48" s="22"/>
      <c r="S48" s="22"/>
      <c r="T48" s="7"/>
      <c r="U48" s="22"/>
      <c r="V48" s="22"/>
      <c r="W48" s="22"/>
      <c r="X48" s="22"/>
    </row>
    <row r="49" spans="3:24" ht="15.75" hidden="1" customHeight="1" x14ac:dyDescent="0.2">
      <c r="C49" s="9" t="s">
        <v>12</v>
      </c>
      <c r="D49" s="9"/>
      <c r="E49" s="10"/>
      <c r="F49" s="10"/>
      <c r="G49" s="10"/>
      <c r="H49" s="10"/>
      <c r="I49" s="4"/>
      <c r="J49" s="11">
        <f t="shared" si="10"/>
        <v>0</v>
      </c>
      <c r="K49" s="11">
        <f t="shared" si="11"/>
        <v>0</v>
      </c>
      <c r="L49" s="12">
        <f>ROUND(H49*1.18,2)*E49</f>
        <v>0</v>
      </c>
      <c r="M49" s="13">
        <f t="shared" ref="M49:M66" si="12">IF(F49&gt;0,F49*ROUND(H49*1.18,2),ROUND(H49*1.18,2)*E49)</f>
        <v>0</v>
      </c>
      <c r="N49" s="4" t="str">
        <f t="shared" si="2"/>
        <v>НДС 18%</v>
      </c>
      <c r="O49" s="4"/>
      <c r="P49" s="22"/>
      <c r="Q49" s="22"/>
      <c r="R49" s="22"/>
      <c r="S49" s="22"/>
      <c r="T49" s="7"/>
      <c r="U49" s="22"/>
      <c r="V49" s="22"/>
      <c r="W49" s="22"/>
      <c r="X49" s="22"/>
    </row>
    <row r="50" spans="3:24" ht="15.75" hidden="1" customHeight="1" x14ac:dyDescent="0.2">
      <c r="C50" s="9" t="s">
        <v>13</v>
      </c>
      <c r="D50" s="9"/>
      <c r="E50" s="10"/>
      <c r="F50" s="10"/>
      <c r="G50" s="10"/>
      <c r="H50" s="10"/>
      <c r="I50" s="4"/>
      <c r="J50" s="11">
        <f t="shared" si="10"/>
        <v>0</v>
      </c>
      <c r="K50" s="11">
        <f t="shared" si="11"/>
        <v>0</v>
      </c>
      <c r="L50" s="12">
        <f>ROUND(H50*1.18,2)*E50</f>
        <v>0</v>
      </c>
      <c r="M50" s="13">
        <f t="shared" si="12"/>
        <v>0</v>
      </c>
      <c r="N50" s="4" t="str">
        <f t="shared" si="2"/>
        <v>НДС 18%</v>
      </c>
      <c r="O50" s="4"/>
      <c r="P50" s="22"/>
      <c r="Q50" s="22"/>
      <c r="R50" s="22"/>
      <c r="S50" s="22"/>
      <c r="T50" s="7"/>
      <c r="U50" s="22"/>
      <c r="V50" s="22"/>
      <c r="W50" s="22"/>
      <c r="X50" s="22"/>
    </row>
    <row r="51" spans="3:24" ht="15.75" hidden="1" customHeight="1" x14ac:dyDescent="0.2">
      <c r="C51" s="9" t="s">
        <v>14</v>
      </c>
      <c r="D51" s="9"/>
      <c r="E51" s="10"/>
      <c r="F51" s="10"/>
      <c r="G51" s="10"/>
      <c r="H51" s="10"/>
      <c r="I51" s="4"/>
      <c r="J51" s="11">
        <f t="shared" si="10"/>
        <v>0</v>
      </c>
      <c r="K51" s="11">
        <f t="shared" si="11"/>
        <v>0</v>
      </c>
      <c r="L51" s="12">
        <f t="shared" ref="L51:L56" si="13">H51*1.18*E51</f>
        <v>0</v>
      </c>
      <c r="M51" s="13">
        <f t="shared" si="12"/>
        <v>0</v>
      </c>
      <c r="N51" s="4" t="str">
        <f t="shared" si="2"/>
        <v>НДС 18%</v>
      </c>
      <c r="O51" s="4"/>
      <c r="P51" s="22"/>
      <c r="Q51" s="22"/>
      <c r="R51" s="22"/>
      <c r="S51" s="22"/>
      <c r="T51" s="7"/>
      <c r="U51" s="22"/>
      <c r="V51" s="22"/>
      <c r="W51" s="22"/>
      <c r="X51" s="22"/>
    </row>
    <row r="52" spans="3:24" ht="15.75" hidden="1" customHeight="1" x14ac:dyDescent="0.2">
      <c r="C52" s="9"/>
      <c r="D52" s="9"/>
      <c r="E52" s="10"/>
      <c r="F52" s="10"/>
      <c r="G52" s="10"/>
      <c r="H52" s="10"/>
      <c r="I52" s="4"/>
      <c r="J52" s="11">
        <f t="shared" si="10"/>
        <v>0</v>
      </c>
      <c r="K52" s="11">
        <f t="shared" si="11"/>
        <v>0</v>
      </c>
      <c r="L52" s="12">
        <f t="shared" si="13"/>
        <v>0</v>
      </c>
      <c r="M52" s="13">
        <f t="shared" si="12"/>
        <v>0</v>
      </c>
      <c r="N52" s="4" t="str">
        <f t="shared" si="2"/>
        <v>НДС 18%</v>
      </c>
      <c r="O52" s="4"/>
      <c r="P52" s="22"/>
      <c r="Q52" s="22"/>
      <c r="R52" s="22"/>
      <c r="S52" s="22"/>
      <c r="T52" s="7"/>
      <c r="U52" s="22"/>
      <c r="V52" s="22"/>
      <c r="W52" s="22"/>
      <c r="X52" s="22"/>
    </row>
    <row r="53" spans="3:24" ht="15.75" hidden="1" customHeight="1" x14ac:dyDescent="0.2">
      <c r="C53" s="9"/>
      <c r="D53" s="9"/>
      <c r="E53" s="10"/>
      <c r="F53" s="10"/>
      <c r="G53" s="10"/>
      <c r="H53" s="10"/>
      <c r="I53" s="4"/>
      <c r="J53" s="11">
        <f t="shared" si="10"/>
        <v>0</v>
      </c>
      <c r="K53" s="11">
        <f t="shared" si="11"/>
        <v>0</v>
      </c>
      <c r="L53" s="12">
        <f t="shared" si="13"/>
        <v>0</v>
      </c>
      <c r="M53" s="13">
        <f t="shared" si="12"/>
        <v>0</v>
      </c>
      <c r="N53" s="4" t="str">
        <f t="shared" si="2"/>
        <v>НДС 18%</v>
      </c>
      <c r="O53" s="4"/>
      <c r="P53" s="22"/>
      <c r="Q53" s="22"/>
      <c r="R53" s="22"/>
      <c r="S53" s="22"/>
      <c r="T53" s="7"/>
      <c r="U53" s="22"/>
      <c r="V53" s="22"/>
      <c r="W53" s="22"/>
      <c r="X53" s="22"/>
    </row>
    <row r="54" spans="3:24" ht="15.75" hidden="1" customHeight="1" x14ac:dyDescent="0.2">
      <c r="C54" s="9" t="s">
        <v>15</v>
      </c>
      <c r="D54" s="9"/>
      <c r="E54" s="10"/>
      <c r="F54" s="10"/>
      <c r="G54" s="10"/>
      <c r="H54" s="10"/>
      <c r="I54" s="4"/>
      <c r="J54" s="11">
        <f t="shared" si="10"/>
        <v>0</v>
      </c>
      <c r="K54" s="11">
        <f t="shared" si="11"/>
        <v>0</v>
      </c>
      <c r="L54" s="12">
        <f t="shared" si="13"/>
        <v>0</v>
      </c>
      <c r="M54" s="13">
        <f t="shared" si="12"/>
        <v>0</v>
      </c>
      <c r="N54" s="4" t="str">
        <f t="shared" si="2"/>
        <v>НДС 18%</v>
      </c>
      <c r="O54" s="4"/>
      <c r="P54" s="22"/>
      <c r="Q54" s="22"/>
      <c r="R54" s="22"/>
      <c r="S54" s="22"/>
      <c r="T54" s="7"/>
      <c r="U54" s="22"/>
      <c r="V54" s="22"/>
      <c r="W54" s="22"/>
      <c r="X54" s="22"/>
    </row>
    <row r="55" spans="3:24" ht="15.75" hidden="1" customHeight="1" x14ac:dyDescent="0.2">
      <c r="C55" s="14" t="s">
        <v>16</v>
      </c>
      <c r="D55" s="14"/>
      <c r="E55" s="15"/>
      <c r="F55" s="15"/>
      <c r="G55" s="10"/>
      <c r="H55" s="10"/>
      <c r="I55" s="4"/>
      <c r="J55" s="11">
        <f t="shared" si="10"/>
        <v>0</v>
      </c>
      <c r="K55" s="11">
        <f t="shared" si="11"/>
        <v>0</v>
      </c>
      <c r="L55" s="12">
        <f t="shared" si="13"/>
        <v>0</v>
      </c>
      <c r="M55" s="13">
        <f t="shared" si="12"/>
        <v>0</v>
      </c>
      <c r="N55" s="4" t="str">
        <f t="shared" si="2"/>
        <v>НДС 18%</v>
      </c>
      <c r="O55" s="4"/>
      <c r="P55" s="22"/>
      <c r="Q55" s="22"/>
      <c r="R55" s="22"/>
      <c r="S55" s="22"/>
      <c r="T55" s="7"/>
      <c r="U55" s="22"/>
      <c r="V55" s="22"/>
      <c r="W55" s="22"/>
      <c r="X55" s="22"/>
    </row>
    <row r="56" spans="3:24" ht="15.75" hidden="1" customHeight="1" x14ac:dyDescent="0.2">
      <c r="C56" s="14" t="s">
        <v>17</v>
      </c>
      <c r="D56" s="14"/>
      <c r="E56" s="15"/>
      <c r="F56" s="15"/>
      <c r="G56" s="10"/>
      <c r="H56" s="10"/>
      <c r="I56" s="4"/>
      <c r="J56" s="11">
        <f t="shared" si="10"/>
        <v>0</v>
      </c>
      <c r="K56" s="11">
        <f t="shared" si="11"/>
        <v>0</v>
      </c>
      <c r="L56" s="12">
        <f t="shared" si="13"/>
        <v>0</v>
      </c>
      <c r="M56" s="13">
        <f t="shared" si="12"/>
        <v>0</v>
      </c>
      <c r="N56" s="4" t="str">
        <f t="shared" si="2"/>
        <v>НДС 18%</v>
      </c>
      <c r="O56" s="4"/>
      <c r="P56" s="22"/>
      <c r="Q56" s="22"/>
      <c r="R56" s="22"/>
      <c r="S56" s="22"/>
      <c r="U56" s="22"/>
      <c r="V56" s="22"/>
      <c r="W56" s="22"/>
      <c r="X56" s="22"/>
    </row>
    <row r="57" spans="3:24" ht="15.75" hidden="1" customHeight="1" x14ac:dyDescent="0.2">
      <c r="C57" s="9" t="s">
        <v>18</v>
      </c>
      <c r="D57" s="9"/>
      <c r="E57" s="15"/>
      <c r="F57" s="15"/>
      <c r="G57" s="10"/>
      <c r="H57" s="10"/>
      <c r="I57" s="4"/>
      <c r="J57" s="11">
        <f t="shared" si="10"/>
        <v>0</v>
      </c>
      <c r="K57" s="11">
        <f t="shared" si="11"/>
        <v>0</v>
      </c>
      <c r="L57" s="12">
        <f>ROUND(H57*1.18,2)*E57</f>
        <v>0</v>
      </c>
      <c r="M57" s="13">
        <f t="shared" si="12"/>
        <v>0</v>
      </c>
      <c r="N57" s="4" t="str">
        <f t="shared" si="2"/>
        <v>НДС 18%</v>
      </c>
      <c r="O57" s="4"/>
      <c r="P57" s="22"/>
      <c r="Q57" s="22"/>
      <c r="R57" s="22"/>
      <c r="S57" s="22"/>
      <c r="T57" s="7"/>
      <c r="U57" s="22"/>
      <c r="V57" s="22"/>
      <c r="W57" s="22"/>
      <c r="X57" s="22"/>
    </row>
    <row r="58" spans="3:24" ht="15.75" hidden="1" customHeight="1" x14ac:dyDescent="0.2">
      <c r="C58" s="14" t="s">
        <v>19</v>
      </c>
      <c r="D58" s="14"/>
      <c r="E58" s="15"/>
      <c r="F58" s="15"/>
      <c r="G58" s="10"/>
      <c r="H58" s="10"/>
      <c r="I58" s="4"/>
      <c r="J58" s="11">
        <f t="shared" si="10"/>
        <v>0</v>
      </c>
      <c r="K58" s="11">
        <f t="shared" si="11"/>
        <v>0</v>
      </c>
      <c r="L58" s="12">
        <f t="shared" ref="L58:L64" si="14">H58*1.18*E58</f>
        <v>0</v>
      </c>
      <c r="M58" s="13">
        <f t="shared" si="12"/>
        <v>0</v>
      </c>
      <c r="N58" s="4" t="str">
        <f t="shared" si="2"/>
        <v>НДС 18%</v>
      </c>
      <c r="O58" s="4"/>
      <c r="P58" s="22"/>
      <c r="Q58" s="22"/>
      <c r="R58" s="22"/>
      <c r="S58" s="22"/>
      <c r="T58" s="7"/>
      <c r="U58" s="22"/>
      <c r="V58" s="22"/>
      <c r="W58" s="22"/>
      <c r="X58" s="22"/>
    </row>
    <row r="59" spans="3:24" ht="20.25" hidden="1" customHeight="1" x14ac:dyDescent="0.2">
      <c r="C59" s="14" t="s">
        <v>19</v>
      </c>
      <c r="D59" s="14"/>
      <c r="E59" s="15"/>
      <c r="F59" s="15"/>
      <c r="G59" s="10"/>
      <c r="H59" s="16"/>
      <c r="I59" s="4"/>
      <c r="J59" s="11">
        <f t="shared" si="10"/>
        <v>0</v>
      </c>
      <c r="K59" s="11">
        <f t="shared" si="11"/>
        <v>0</v>
      </c>
      <c r="L59" s="12">
        <f t="shared" si="14"/>
        <v>0</v>
      </c>
      <c r="M59" s="13">
        <f t="shared" si="12"/>
        <v>0</v>
      </c>
      <c r="N59" s="4" t="str">
        <f t="shared" si="2"/>
        <v>НДС 18%</v>
      </c>
      <c r="O59" s="4"/>
      <c r="P59" s="22"/>
      <c r="Q59" s="22"/>
      <c r="R59" s="22"/>
      <c r="S59" s="22"/>
      <c r="T59" s="7"/>
      <c r="U59" s="22"/>
      <c r="V59" s="22"/>
      <c r="W59" s="22"/>
      <c r="X59" s="22"/>
    </row>
    <row r="60" spans="3:24" ht="15.75" hidden="1" customHeight="1" x14ac:dyDescent="0.2">
      <c r="C60" s="9"/>
      <c r="D60" s="9"/>
      <c r="E60" s="15"/>
      <c r="F60" s="15"/>
      <c r="G60" s="10"/>
      <c r="H60" s="10"/>
      <c r="I60" s="4"/>
      <c r="J60" s="11">
        <f t="shared" si="10"/>
        <v>0</v>
      </c>
      <c r="K60" s="11">
        <f t="shared" si="11"/>
        <v>0</v>
      </c>
      <c r="L60" s="12">
        <f t="shared" si="14"/>
        <v>0</v>
      </c>
      <c r="M60" s="13">
        <f t="shared" si="12"/>
        <v>0</v>
      </c>
      <c r="N60" s="4" t="str">
        <f t="shared" si="2"/>
        <v>НДС 18%</v>
      </c>
      <c r="O60" s="4"/>
      <c r="P60" s="22"/>
      <c r="Q60" s="22"/>
      <c r="R60" s="22"/>
      <c r="S60" s="22"/>
      <c r="T60" s="7"/>
      <c r="U60" s="22"/>
      <c r="V60" s="22"/>
      <c r="W60" s="22"/>
      <c r="X60" s="22"/>
    </row>
    <row r="61" spans="3:24" ht="15.75" hidden="1" customHeight="1" x14ac:dyDescent="0.2">
      <c r="C61" s="9" t="s">
        <v>20</v>
      </c>
      <c r="D61" s="9"/>
      <c r="E61" s="15"/>
      <c r="F61" s="15"/>
      <c r="G61" s="10"/>
      <c r="H61" s="10"/>
      <c r="I61" s="4"/>
      <c r="J61" s="11">
        <f t="shared" si="10"/>
        <v>0</v>
      </c>
      <c r="K61" s="11">
        <f t="shared" si="11"/>
        <v>0</v>
      </c>
      <c r="L61" s="12">
        <f t="shared" si="14"/>
        <v>0</v>
      </c>
      <c r="M61" s="13">
        <f t="shared" si="12"/>
        <v>0</v>
      </c>
      <c r="N61" s="4" t="str">
        <f t="shared" si="2"/>
        <v>НДС 18%</v>
      </c>
      <c r="O61" s="4"/>
      <c r="P61" s="22"/>
      <c r="Q61" s="22"/>
      <c r="R61" s="22"/>
      <c r="S61" s="22"/>
      <c r="T61" s="7"/>
      <c r="U61" s="22"/>
      <c r="V61" s="22"/>
      <c r="W61" s="22"/>
      <c r="X61" s="22"/>
    </row>
    <row r="62" spans="3:24" ht="15.75" hidden="1" customHeight="1" x14ac:dyDescent="0.2">
      <c r="C62" s="9" t="s">
        <v>21</v>
      </c>
      <c r="D62" s="9"/>
      <c r="E62" s="15"/>
      <c r="F62" s="15"/>
      <c r="G62" s="10"/>
      <c r="H62" s="10"/>
      <c r="I62" s="4"/>
      <c r="J62" s="11">
        <f t="shared" si="10"/>
        <v>0</v>
      </c>
      <c r="K62" s="11">
        <f t="shared" si="11"/>
        <v>0</v>
      </c>
      <c r="L62" s="12">
        <f t="shared" si="14"/>
        <v>0</v>
      </c>
      <c r="M62" s="13">
        <f t="shared" si="12"/>
        <v>0</v>
      </c>
      <c r="N62" s="4" t="str">
        <f t="shared" si="2"/>
        <v>НДС 18%</v>
      </c>
      <c r="O62" s="4"/>
      <c r="P62" s="22"/>
      <c r="Q62" s="22"/>
      <c r="R62" s="22"/>
      <c r="S62" s="22"/>
      <c r="T62" s="7"/>
      <c r="U62" s="22"/>
      <c r="V62" s="22"/>
      <c r="W62" s="22"/>
      <c r="X62" s="22"/>
    </row>
    <row r="63" spans="3:24" ht="15.75" hidden="1" customHeight="1" x14ac:dyDescent="0.2">
      <c r="C63" s="9" t="s">
        <v>22</v>
      </c>
      <c r="D63" s="9"/>
      <c r="E63" s="15"/>
      <c r="F63" s="15"/>
      <c r="G63" s="10"/>
      <c r="H63" s="10"/>
      <c r="I63" s="4"/>
      <c r="J63" s="11">
        <f t="shared" si="10"/>
        <v>0</v>
      </c>
      <c r="K63" s="11">
        <f t="shared" si="11"/>
        <v>0</v>
      </c>
      <c r="L63" s="12">
        <f t="shared" si="14"/>
        <v>0</v>
      </c>
      <c r="M63" s="13">
        <f t="shared" si="12"/>
        <v>0</v>
      </c>
      <c r="N63" s="4" t="str">
        <f t="shared" si="2"/>
        <v>НДС 18%</v>
      </c>
      <c r="O63" s="4"/>
      <c r="P63" s="22"/>
      <c r="Q63" s="22"/>
      <c r="R63" s="22"/>
      <c r="S63" s="22"/>
      <c r="T63" s="7"/>
      <c r="U63" s="22"/>
      <c r="V63" s="22"/>
      <c r="W63" s="22"/>
      <c r="X63" s="22"/>
    </row>
    <row r="64" spans="3:24" ht="15.75" hidden="1" customHeight="1" x14ac:dyDescent="0.2">
      <c r="C64" s="9" t="s">
        <v>23</v>
      </c>
      <c r="D64" s="9"/>
      <c r="E64" s="15"/>
      <c r="F64" s="15"/>
      <c r="G64" s="10"/>
      <c r="H64" s="10"/>
      <c r="I64" s="4"/>
      <c r="J64" s="11">
        <f t="shared" si="10"/>
        <v>0</v>
      </c>
      <c r="K64" s="11">
        <f t="shared" si="11"/>
        <v>0</v>
      </c>
      <c r="L64" s="12">
        <f t="shared" si="14"/>
        <v>0</v>
      </c>
      <c r="M64" s="13">
        <f t="shared" si="12"/>
        <v>0</v>
      </c>
      <c r="N64" s="4" t="str">
        <f t="shared" si="2"/>
        <v>НДС 18%</v>
      </c>
      <c r="O64" s="4"/>
      <c r="P64" s="22"/>
      <c r="Q64" s="22"/>
      <c r="R64" s="22"/>
      <c r="S64" s="22"/>
      <c r="T64" s="7"/>
      <c r="U64" s="22"/>
      <c r="V64" s="22"/>
      <c r="W64" s="22"/>
      <c r="X64" s="22"/>
    </row>
    <row r="65" spans="3:24" ht="15.75" hidden="1" customHeight="1" x14ac:dyDescent="0.2">
      <c r="C65" s="9" t="s">
        <v>24</v>
      </c>
      <c r="D65" s="9"/>
      <c r="E65" s="15"/>
      <c r="F65" s="15"/>
      <c r="G65" s="10"/>
      <c r="H65" s="10"/>
      <c r="I65" s="4"/>
      <c r="J65" s="11">
        <f t="shared" si="10"/>
        <v>0</v>
      </c>
      <c r="K65" s="11">
        <f t="shared" si="11"/>
        <v>0</v>
      </c>
      <c r="L65" s="12">
        <f>ROUND(H65*1.18,2)*E65</f>
        <v>0</v>
      </c>
      <c r="M65" s="13">
        <f t="shared" si="12"/>
        <v>0</v>
      </c>
      <c r="N65" s="4" t="str">
        <f t="shared" si="2"/>
        <v>НДС 18%</v>
      </c>
      <c r="O65" s="4"/>
      <c r="P65" s="22"/>
      <c r="Q65" s="22"/>
      <c r="R65" s="22"/>
      <c r="S65" s="22"/>
      <c r="T65" s="7"/>
      <c r="U65" s="22"/>
      <c r="V65" s="22"/>
      <c r="W65" s="22"/>
      <c r="X65" s="22"/>
    </row>
    <row r="66" spans="3:24" ht="15.75" hidden="1" customHeight="1" x14ac:dyDescent="0.2">
      <c r="C66" s="9" t="s">
        <v>25</v>
      </c>
      <c r="D66" s="9"/>
      <c r="E66" s="15"/>
      <c r="F66" s="15"/>
      <c r="G66" s="10"/>
      <c r="H66" s="10"/>
      <c r="I66" s="4"/>
      <c r="J66" s="11">
        <f t="shared" si="10"/>
        <v>0</v>
      </c>
      <c r="K66" s="11">
        <f t="shared" si="11"/>
        <v>0</v>
      </c>
      <c r="L66" s="12">
        <f>ROUND(H66*1.18,2)*E66</f>
        <v>0</v>
      </c>
      <c r="M66" s="13">
        <f t="shared" si="12"/>
        <v>0</v>
      </c>
      <c r="N66" s="4" t="str">
        <f t="shared" si="2"/>
        <v>НДС 18%</v>
      </c>
      <c r="O66" s="4"/>
      <c r="P66" s="22"/>
      <c r="Q66" s="22"/>
      <c r="R66" s="22"/>
      <c r="S66" s="22"/>
      <c r="T66" s="7"/>
      <c r="U66" s="22"/>
      <c r="V66" s="22"/>
      <c r="W66" s="22"/>
      <c r="X66" s="22"/>
    </row>
    <row r="67" spans="3:24" ht="15.75" hidden="1" customHeight="1" x14ac:dyDescent="0.2">
      <c r="C67" s="2" t="s">
        <v>26</v>
      </c>
      <c r="D67" s="2"/>
      <c r="E67" s="15"/>
      <c r="F67" s="15"/>
      <c r="G67" s="15"/>
      <c r="H67" s="10"/>
      <c r="I67" s="4"/>
      <c r="J67" s="11"/>
      <c r="K67" s="11"/>
      <c r="L67" s="12"/>
      <c r="M67" s="13"/>
      <c r="N67" s="4" t="str">
        <f t="shared" ref="N67:N130" si="15">IF(LEFT(C67,3)="НДС",C67,N66)</f>
        <v>НДС 10%</v>
      </c>
      <c r="O67" s="4"/>
      <c r="P67" s="7"/>
      <c r="Q67" s="7"/>
      <c r="R67" s="7"/>
      <c r="S67" s="7"/>
      <c r="T67" s="7"/>
      <c r="U67" s="7"/>
      <c r="V67" s="7"/>
      <c r="W67" s="7"/>
      <c r="X67" s="7"/>
    </row>
    <row r="68" spans="3:24" ht="15.75" hidden="1" customHeight="1" x14ac:dyDescent="0.2">
      <c r="C68" s="17" t="s">
        <v>27</v>
      </c>
      <c r="D68" s="17"/>
      <c r="E68" s="15"/>
      <c r="F68" s="15"/>
      <c r="G68" s="15"/>
      <c r="H68" s="10"/>
      <c r="I68" s="4"/>
      <c r="J68" s="11">
        <f t="shared" ref="J68:J85" si="16">ROUND(G68*E68,2)</f>
        <v>0</v>
      </c>
      <c r="K68" s="11">
        <f t="shared" ref="K68:K85" si="17">ROUND(G68*E68-H68*E68,2)</f>
        <v>0</v>
      </c>
      <c r="L68" s="12">
        <f t="shared" ref="L68:L85" si="18">ROUND(H68*1.1,2)*E68</f>
        <v>0</v>
      </c>
      <c r="M68" s="13">
        <f t="shared" ref="M68:M85" si="19">IF(F68&gt;0,F68*ROUND(H68*1.1,2),ROUND(H68*1.1,2)*E68)</f>
        <v>0</v>
      </c>
      <c r="N68" s="4" t="str">
        <f t="shared" si="15"/>
        <v>НДС 10%</v>
      </c>
      <c r="O68" s="4"/>
      <c r="P68" s="7"/>
      <c r="Q68" s="7"/>
      <c r="R68" s="7"/>
      <c r="S68" s="7"/>
      <c r="T68" s="7"/>
      <c r="U68" s="7"/>
      <c r="V68" s="7"/>
      <c r="W68" s="7"/>
      <c r="X68" s="7"/>
    </row>
    <row r="69" spans="3:24" ht="47.25" hidden="1" customHeight="1" x14ac:dyDescent="0.2">
      <c r="C69" s="9" t="s">
        <v>28</v>
      </c>
      <c r="D69" s="9"/>
      <c r="E69" s="15"/>
      <c r="F69" s="15"/>
      <c r="G69" s="15"/>
      <c r="H69" s="10"/>
      <c r="I69" s="4"/>
      <c r="J69" s="11">
        <f t="shared" si="16"/>
        <v>0</v>
      </c>
      <c r="K69" s="11">
        <f t="shared" si="17"/>
        <v>0</v>
      </c>
      <c r="L69" s="12">
        <f t="shared" si="18"/>
        <v>0</v>
      </c>
      <c r="M69" s="13">
        <f t="shared" si="19"/>
        <v>0</v>
      </c>
      <c r="N69" s="4" t="str">
        <f t="shared" si="15"/>
        <v>НДС 10%</v>
      </c>
      <c r="O69" s="4"/>
      <c r="P69" s="22" t="s">
        <v>29</v>
      </c>
      <c r="Q69" s="22"/>
      <c r="R69" s="22"/>
      <c r="S69" s="22"/>
      <c r="T69" s="7"/>
      <c r="U69" s="22" t="s">
        <v>54</v>
      </c>
      <c r="V69" s="22"/>
      <c r="W69" s="22"/>
      <c r="X69" s="22"/>
    </row>
    <row r="70" spans="3:24" ht="15.75" hidden="1" customHeight="1" x14ac:dyDescent="0.2">
      <c r="C70" s="14" t="s">
        <v>31</v>
      </c>
      <c r="D70" s="14"/>
      <c r="E70" s="15">
        <v>240</v>
      </c>
      <c r="F70" s="15"/>
      <c r="G70" s="15">
        <v>53</v>
      </c>
      <c r="H70" s="10"/>
      <c r="I70" s="4"/>
      <c r="J70" s="11">
        <f t="shared" si="16"/>
        <v>12720</v>
      </c>
      <c r="K70" s="11">
        <f t="shared" si="17"/>
        <v>12720</v>
      </c>
      <c r="L70" s="12">
        <f t="shared" si="18"/>
        <v>0</v>
      </c>
      <c r="M70" s="13">
        <f t="shared" si="19"/>
        <v>0</v>
      </c>
      <c r="N70" s="4" t="str">
        <f t="shared" si="15"/>
        <v>НДС 10%</v>
      </c>
      <c r="O70" s="4"/>
      <c r="P70" s="22"/>
      <c r="Q70" s="22"/>
      <c r="R70" s="22"/>
      <c r="S70" s="22"/>
      <c r="T70" s="7"/>
      <c r="U70" s="22"/>
      <c r="V70" s="22"/>
      <c r="W70" s="22"/>
      <c r="X70" s="22"/>
    </row>
    <row r="71" spans="3:24" ht="15.75" hidden="1" customHeight="1" x14ac:dyDescent="0.2">
      <c r="C71" s="14" t="s">
        <v>32</v>
      </c>
      <c r="D71" s="14"/>
      <c r="E71" s="15">
        <v>220</v>
      </c>
      <c r="F71" s="15"/>
      <c r="G71" s="15">
        <v>55.5</v>
      </c>
      <c r="H71" s="10"/>
      <c r="I71" s="4"/>
      <c r="J71" s="11">
        <f t="shared" si="16"/>
        <v>12210</v>
      </c>
      <c r="K71" s="11">
        <f t="shared" si="17"/>
        <v>12210</v>
      </c>
      <c r="L71" s="12">
        <f t="shared" si="18"/>
        <v>0</v>
      </c>
      <c r="M71" s="13">
        <f t="shared" si="19"/>
        <v>0</v>
      </c>
      <c r="N71" s="4" t="str">
        <f t="shared" si="15"/>
        <v>НДС 10%</v>
      </c>
      <c r="O71" s="4"/>
      <c r="P71" s="22"/>
      <c r="Q71" s="22"/>
      <c r="R71" s="22"/>
      <c r="S71" s="22"/>
      <c r="T71" s="7"/>
      <c r="U71" s="22"/>
      <c r="V71" s="22"/>
      <c r="W71" s="22"/>
      <c r="X71" s="22"/>
    </row>
    <row r="72" spans="3:24" ht="15.75" hidden="1" customHeight="1" x14ac:dyDescent="0.2">
      <c r="C72" s="14" t="s">
        <v>33</v>
      </c>
      <c r="D72" s="14"/>
      <c r="E72" s="15">
        <v>10</v>
      </c>
      <c r="F72" s="15"/>
      <c r="G72" s="15">
        <v>180</v>
      </c>
      <c r="H72" s="18"/>
      <c r="I72" s="4"/>
      <c r="J72" s="11">
        <f t="shared" si="16"/>
        <v>1800</v>
      </c>
      <c r="K72" s="11">
        <f t="shared" si="17"/>
        <v>1800</v>
      </c>
      <c r="L72" s="12">
        <f t="shared" si="18"/>
        <v>0</v>
      </c>
      <c r="M72" s="13">
        <f t="shared" si="19"/>
        <v>0</v>
      </c>
      <c r="N72" s="4" t="str">
        <f t="shared" si="15"/>
        <v>НДС 10%</v>
      </c>
      <c r="O72" s="4"/>
      <c r="P72" s="22"/>
      <c r="Q72" s="22"/>
      <c r="R72" s="22"/>
      <c r="S72" s="22"/>
      <c r="T72" s="7"/>
      <c r="U72" s="22"/>
      <c r="V72" s="22"/>
      <c r="W72" s="22"/>
      <c r="X72" s="22"/>
    </row>
    <row r="73" spans="3:24" ht="15.75" hidden="1" customHeight="1" x14ac:dyDescent="0.2">
      <c r="C73" s="14" t="s">
        <v>34</v>
      </c>
      <c r="D73" s="14"/>
      <c r="E73" s="15">
        <v>16</v>
      </c>
      <c r="F73" s="15"/>
      <c r="G73" s="15">
        <v>180</v>
      </c>
      <c r="H73" s="10"/>
      <c r="I73" s="4"/>
      <c r="J73" s="11">
        <f t="shared" si="16"/>
        <v>2880</v>
      </c>
      <c r="K73" s="11">
        <f t="shared" si="17"/>
        <v>2880</v>
      </c>
      <c r="L73" s="12">
        <f t="shared" si="18"/>
        <v>0</v>
      </c>
      <c r="M73" s="13">
        <f t="shared" si="19"/>
        <v>0</v>
      </c>
      <c r="N73" s="4" t="str">
        <f t="shared" si="15"/>
        <v>НДС 10%</v>
      </c>
      <c r="O73" s="4"/>
      <c r="P73" s="22"/>
      <c r="Q73" s="22"/>
      <c r="R73" s="22"/>
      <c r="S73" s="22"/>
      <c r="T73" s="7"/>
      <c r="U73" s="22"/>
      <c r="V73" s="22"/>
      <c r="W73" s="22"/>
      <c r="X73" s="22"/>
    </row>
    <row r="74" spans="3:24" ht="15.75" hidden="1" customHeight="1" x14ac:dyDescent="0.2">
      <c r="C74" s="14" t="s">
        <v>55</v>
      </c>
      <c r="D74" s="14"/>
      <c r="E74" s="15">
        <v>11</v>
      </c>
      <c r="F74" s="15"/>
      <c r="G74" s="15">
        <v>145</v>
      </c>
      <c r="H74" s="10"/>
      <c r="I74" s="4"/>
      <c r="J74" s="11">
        <f t="shared" si="16"/>
        <v>1595</v>
      </c>
      <c r="K74" s="11">
        <f t="shared" si="17"/>
        <v>1595</v>
      </c>
      <c r="L74" s="12">
        <f t="shared" si="18"/>
        <v>0</v>
      </c>
      <c r="M74" s="13">
        <f t="shared" si="19"/>
        <v>0</v>
      </c>
      <c r="N74" s="4" t="str">
        <f t="shared" si="15"/>
        <v>НДС 10%</v>
      </c>
      <c r="O74" s="4"/>
      <c r="P74" s="22"/>
      <c r="Q74" s="22"/>
      <c r="R74" s="22"/>
      <c r="S74" s="22"/>
      <c r="T74" s="7"/>
      <c r="U74" s="22"/>
      <c r="V74" s="22"/>
      <c r="W74" s="22"/>
      <c r="X74" s="22"/>
    </row>
    <row r="75" spans="3:24" ht="15.75" hidden="1" customHeight="1" x14ac:dyDescent="0.2">
      <c r="C75" s="14" t="s">
        <v>35</v>
      </c>
      <c r="D75" s="14"/>
      <c r="E75" s="15"/>
      <c r="F75" s="15"/>
      <c r="G75" s="15"/>
      <c r="H75" s="10"/>
      <c r="I75" s="4"/>
      <c r="J75" s="11">
        <f t="shared" si="16"/>
        <v>0</v>
      </c>
      <c r="K75" s="11">
        <f t="shared" si="17"/>
        <v>0</v>
      </c>
      <c r="L75" s="12">
        <f t="shared" si="18"/>
        <v>0</v>
      </c>
      <c r="M75" s="13">
        <f t="shared" si="19"/>
        <v>0</v>
      </c>
      <c r="N75" s="4" t="str">
        <f t="shared" si="15"/>
        <v>НДС 10%</v>
      </c>
      <c r="O75" s="4"/>
      <c r="P75" s="22"/>
      <c r="Q75" s="22"/>
      <c r="R75" s="22"/>
      <c r="S75" s="22"/>
      <c r="T75" s="7"/>
      <c r="U75" s="22"/>
      <c r="V75" s="22"/>
      <c r="W75" s="22"/>
      <c r="X75" s="22"/>
    </row>
    <row r="76" spans="3:24" ht="15.75" hidden="1" customHeight="1" x14ac:dyDescent="0.2">
      <c r="C76" s="14" t="s">
        <v>36</v>
      </c>
      <c r="D76" s="14"/>
      <c r="E76" s="15">
        <v>16</v>
      </c>
      <c r="F76" s="15"/>
      <c r="G76" s="15">
        <v>168</v>
      </c>
      <c r="H76" s="10"/>
      <c r="I76" s="4"/>
      <c r="J76" s="11">
        <f t="shared" si="16"/>
        <v>2688</v>
      </c>
      <c r="K76" s="11">
        <f t="shared" si="17"/>
        <v>2688</v>
      </c>
      <c r="L76" s="12">
        <f t="shared" si="18"/>
        <v>0</v>
      </c>
      <c r="M76" s="13">
        <f t="shared" si="19"/>
        <v>0</v>
      </c>
      <c r="N76" s="4" t="str">
        <f t="shared" si="15"/>
        <v>НДС 10%</v>
      </c>
      <c r="O76" s="4"/>
      <c r="P76" s="22"/>
      <c r="Q76" s="22"/>
      <c r="R76" s="22"/>
      <c r="S76" s="22"/>
      <c r="T76" s="7"/>
      <c r="U76" s="22"/>
      <c r="V76" s="22"/>
      <c r="W76" s="22"/>
      <c r="X76" s="22"/>
    </row>
    <row r="77" spans="3:24" ht="15.75" hidden="1" customHeight="1" x14ac:dyDescent="0.2">
      <c r="C77" s="14" t="s">
        <v>37</v>
      </c>
      <c r="D77" s="14"/>
      <c r="E77" s="15"/>
      <c r="F77" s="15"/>
      <c r="G77" s="15"/>
      <c r="H77" s="10"/>
      <c r="I77" s="4"/>
      <c r="J77" s="11">
        <f t="shared" si="16"/>
        <v>0</v>
      </c>
      <c r="K77" s="11">
        <f t="shared" si="17"/>
        <v>0</v>
      </c>
      <c r="L77" s="12">
        <f t="shared" si="18"/>
        <v>0</v>
      </c>
      <c r="M77" s="13">
        <f t="shared" si="19"/>
        <v>0</v>
      </c>
      <c r="N77" s="4" t="str">
        <f t="shared" si="15"/>
        <v>НДС 10%</v>
      </c>
      <c r="O77" s="4"/>
      <c r="P77" s="22"/>
      <c r="Q77" s="22"/>
      <c r="R77" s="22"/>
      <c r="S77" s="22"/>
      <c r="T77" s="7"/>
      <c r="U77" s="22"/>
      <c r="V77" s="22"/>
      <c r="W77" s="22"/>
      <c r="X77" s="22"/>
    </row>
    <row r="78" spans="3:24" ht="15.75" hidden="1" customHeight="1" x14ac:dyDescent="0.2">
      <c r="C78" s="14" t="s">
        <v>38</v>
      </c>
      <c r="D78" s="14"/>
      <c r="E78" s="15"/>
      <c r="F78" s="15"/>
      <c r="G78" s="15"/>
      <c r="H78" s="10"/>
      <c r="I78" s="4"/>
      <c r="J78" s="11">
        <f t="shared" si="16"/>
        <v>0</v>
      </c>
      <c r="K78" s="11">
        <f t="shared" si="17"/>
        <v>0</v>
      </c>
      <c r="L78" s="12">
        <f t="shared" si="18"/>
        <v>0</v>
      </c>
      <c r="M78" s="13">
        <f t="shared" si="19"/>
        <v>0</v>
      </c>
      <c r="N78" s="4" t="str">
        <f t="shared" si="15"/>
        <v>НДС 10%</v>
      </c>
      <c r="O78" s="4"/>
      <c r="P78" s="22"/>
      <c r="Q78" s="22"/>
      <c r="R78" s="22"/>
      <c r="S78" s="22"/>
      <c r="T78" s="7"/>
      <c r="U78" s="22"/>
      <c r="V78" s="22"/>
      <c r="W78" s="22"/>
      <c r="X78" s="22"/>
    </row>
    <row r="79" spans="3:24" ht="15.75" hidden="1" customHeight="1" x14ac:dyDescent="0.2">
      <c r="C79" s="14" t="s">
        <v>39</v>
      </c>
      <c r="D79" s="14"/>
      <c r="E79" s="15"/>
      <c r="F79" s="15"/>
      <c r="G79" s="15"/>
      <c r="H79" s="10"/>
      <c r="I79" s="4"/>
      <c r="J79" s="11">
        <f t="shared" si="16"/>
        <v>0</v>
      </c>
      <c r="K79" s="11">
        <f t="shared" si="17"/>
        <v>0</v>
      </c>
      <c r="L79" s="12">
        <f t="shared" si="18"/>
        <v>0</v>
      </c>
      <c r="M79" s="13">
        <f t="shared" si="19"/>
        <v>0</v>
      </c>
      <c r="N79" s="4" t="str">
        <f t="shared" si="15"/>
        <v>НДС 10%</v>
      </c>
      <c r="O79" s="4"/>
      <c r="P79" s="22"/>
      <c r="Q79" s="22"/>
      <c r="R79" s="22"/>
      <c r="S79" s="22"/>
      <c r="T79" s="7"/>
      <c r="U79" s="22"/>
      <c r="V79" s="22"/>
      <c r="W79" s="22"/>
      <c r="X79" s="22"/>
    </row>
    <row r="80" spans="3:24" ht="15.75" hidden="1" customHeight="1" x14ac:dyDescent="0.2">
      <c r="C80" s="14" t="s">
        <v>40</v>
      </c>
      <c r="D80" s="14"/>
      <c r="E80" s="15"/>
      <c r="F80" s="15"/>
      <c r="G80" s="15"/>
      <c r="H80" s="10"/>
      <c r="I80" s="4"/>
      <c r="J80" s="11">
        <f t="shared" si="16"/>
        <v>0</v>
      </c>
      <c r="K80" s="11">
        <f t="shared" si="17"/>
        <v>0</v>
      </c>
      <c r="L80" s="12">
        <f t="shared" si="18"/>
        <v>0</v>
      </c>
      <c r="M80" s="13">
        <f t="shared" si="19"/>
        <v>0</v>
      </c>
      <c r="N80" s="4" t="str">
        <f t="shared" si="15"/>
        <v>НДС 10%</v>
      </c>
      <c r="O80" s="4"/>
      <c r="P80" s="22"/>
      <c r="Q80" s="22"/>
      <c r="R80" s="22"/>
      <c r="S80" s="22"/>
      <c r="T80" s="7"/>
      <c r="U80" s="22"/>
      <c r="V80" s="22"/>
      <c r="W80" s="22"/>
      <c r="X80" s="22"/>
    </row>
    <row r="81" spans="2:24" ht="15.75" hidden="1" customHeight="1" x14ac:dyDescent="0.2">
      <c r="C81" s="14" t="s">
        <v>41</v>
      </c>
      <c r="D81" s="14"/>
      <c r="E81" s="15">
        <v>31.45</v>
      </c>
      <c r="F81" s="15"/>
      <c r="G81" s="15">
        <v>96</v>
      </c>
      <c r="H81" s="10"/>
      <c r="I81" s="4"/>
      <c r="J81" s="11">
        <f t="shared" si="16"/>
        <v>3019.2</v>
      </c>
      <c r="K81" s="11">
        <f t="shared" si="17"/>
        <v>3019.2</v>
      </c>
      <c r="L81" s="12">
        <f t="shared" si="18"/>
        <v>0</v>
      </c>
      <c r="M81" s="13">
        <f t="shared" si="19"/>
        <v>0</v>
      </c>
      <c r="N81" s="4" t="str">
        <f t="shared" si="15"/>
        <v>НДС 10%</v>
      </c>
      <c r="O81" s="4"/>
      <c r="P81" s="22"/>
      <c r="Q81" s="22"/>
      <c r="R81" s="22"/>
      <c r="S81" s="22"/>
      <c r="T81" s="7"/>
      <c r="U81" s="22"/>
      <c r="V81" s="22"/>
      <c r="W81" s="22"/>
      <c r="X81" s="22"/>
    </row>
    <row r="82" spans="2:24" ht="15.75" hidden="1" customHeight="1" x14ac:dyDescent="0.2">
      <c r="C82" s="14" t="s">
        <v>42</v>
      </c>
      <c r="D82" s="14"/>
      <c r="E82" s="15"/>
      <c r="F82" s="15"/>
      <c r="G82" s="15"/>
      <c r="H82" s="18"/>
      <c r="I82" s="4"/>
      <c r="J82" s="11">
        <f t="shared" si="16"/>
        <v>0</v>
      </c>
      <c r="K82" s="11">
        <f t="shared" si="17"/>
        <v>0</v>
      </c>
      <c r="L82" s="12">
        <f t="shared" si="18"/>
        <v>0</v>
      </c>
      <c r="M82" s="13">
        <f t="shared" si="19"/>
        <v>0</v>
      </c>
      <c r="N82" s="4" t="str">
        <f t="shared" si="15"/>
        <v>НДС 10%</v>
      </c>
      <c r="O82" s="4"/>
      <c r="P82" s="22"/>
      <c r="Q82" s="22"/>
      <c r="R82" s="22"/>
      <c r="S82" s="22"/>
      <c r="T82" s="7"/>
      <c r="U82" s="22"/>
      <c r="V82" s="22"/>
      <c r="W82" s="22"/>
      <c r="X82" s="22"/>
    </row>
    <row r="83" spans="2:24" ht="15.75" hidden="1" customHeight="1" x14ac:dyDescent="0.2">
      <c r="C83" s="14" t="s">
        <v>43</v>
      </c>
      <c r="D83" s="14"/>
      <c r="E83" s="10">
        <v>2.5</v>
      </c>
      <c r="F83" s="10"/>
      <c r="G83" s="15">
        <v>48</v>
      </c>
      <c r="H83" s="10"/>
      <c r="I83" s="4"/>
      <c r="J83" s="11">
        <f t="shared" si="16"/>
        <v>120</v>
      </c>
      <c r="K83" s="11">
        <f t="shared" si="17"/>
        <v>120</v>
      </c>
      <c r="L83" s="12">
        <f t="shared" si="18"/>
        <v>0</v>
      </c>
      <c r="M83" s="13">
        <f t="shared" si="19"/>
        <v>0</v>
      </c>
      <c r="N83" s="4" t="str">
        <f t="shared" si="15"/>
        <v>НДС 10%</v>
      </c>
      <c r="O83" s="4"/>
      <c r="P83" s="22"/>
      <c r="Q83" s="22"/>
      <c r="R83" s="22"/>
      <c r="S83" s="22"/>
      <c r="T83" s="7"/>
      <c r="U83" s="22"/>
      <c r="V83" s="22"/>
      <c r="W83" s="22"/>
      <c r="X83" s="22"/>
    </row>
    <row r="84" spans="2:24" ht="15.75" hidden="1" customHeight="1" x14ac:dyDescent="0.2">
      <c r="C84" s="14" t="s">
        <v>44</v>
      </c>
      <c r="D84" s="14"/>
      <c r="E84" s="10"/>
      <c r="F84" s="10"/>
      <c r="G84" s="15"/>
      <c r="H84" s="10"/>
      <c r="I84" s="4"/>
      <c r="J84" s="11">
        <f t="shared" si="16"/>
        <v>0</v>
      </c>
      <c r="K84" s="11">
        <f t="shared" si="17"/>
        <v>0</v>
      </c>
      <c r="L84" s="12">
        <f t="shared" si="18"/>
        <v>0</v>
      </c>
      <c r="M84" s="13">
        <f t="shared" si="19"/>
        <v>0</v>
      </c>
      <c r="N84" s="4" t="str">
        <f t="shared" si="15"/>
        <v>НДС 10%</v>
      </c>
      <c r="O84" s="4"/>
      <c r="P84" s="22"/>
      <c r="Q84" s="22"/>
      <c r="R84" s="22"/>
      <c r="S84" s="22"/>
      <c r="T84" s="7"/>
      <c r="U84" s="22"/>
      <c r="V84" s="22"/>
      <c r="W84" s="22"/>
      <c r="X84" s="22"/>
    </row>
    <row r="85" spans="2:24" ht="15.75" hidden="1" customHeight="1" x14ac:dyDescent="0.2">
      <c r="C85" s="14" t="s">
        <v>45</v>
      </c>
      <c r="D85" s="14"/>
      <c r="E85" s="10">
        <v>5</v>
      </c>
      <c r="F85" s="10"/>
      <c r="G85" s="15">
        <v>180</v>
      </c>
      <c r="H85" s="10"/>
      <c r="I85" s="4"/>
      <c r="J85" s="11">
        <f t="shared" si="16"/>
        <v>900</v>
      </c>
      <c r="K85" s="11">
        <f t="shared" si="17"/>
        <v>900</v>
      </c>
      <c r="L85" s="12">
        <f t="shared" si="18"/>
        <v>0</v>
      </c>
      <c r="M85" s="13">
        <f t="shared" si="19"/>
        <v>0</v>
      </c>
      <c r="N85" s="4" t="str">
        <f t="shared" si="15"/>
        <v>НДС 10%</v>
      </c>
      <c r="O85" s="4"/>
      <c r="P85" s="22"/>
      <c r="Q85" s="22"/>
      <c r="R85" s="22"/>
      <c r="S85" s="22"/>
      <c r="T85" s="7"/>
      <c r="U85" s="22"/>
      <c r="V85" s="22"/>
      <c r="W85" s="22"/>
      <c r="X85" s="22"/>
    </row>
    <row r="86" spans="2:24" ht="15.75" hidden="1" customHeight="1" x14ac:dyDescent="0.2">
      <c r="C86" s="4"/>
      <c r="D86" s="4"/>
      <c r="E86" s="4"/>
      <c r="F86" s="4"/>
      <c r="G86" s="4"/>
      <c r="H86" s="4"/>
      <c r="I86" s="4"/>
      <c r="J86" s="4"/>
      <c r="K86" s="4"/>
      <c r="L86" s="4"/>
      <c r="M86" s="19">
        <f>SUM(L48:L85)</f>
        <v>0</v>
      </c>
      <c r="N86" s="4" t="str">
        <f t="shared" si="15"/>
        <v>НДС 10%</v>
      </c>
      <c r="O86" s="4"/>
      <c r="P86" s="22"/>
      <c r="Q86" s="22"/>
      <c r="R86" s="22"/>
      <c r="S86" s="22"/>
      <c r="U86" s="22"/>
      <c r="V86" s="22"/>
      <c r="W86" s="22"/>
      <c r="X86" s="22"/>
    </row>
    <row r="87" spans="2:24" ht="11.25" hidden="1" customHeight="1" x14ac:dyDescent="0.2">
      <c r="G87" s="8" t="s">
        <v>46</v>
      </c>
      <c r="I87" s="20">
        <f>SUM(J48:J85)</f>
        <v>37932.199999999997</v>
      </c>
      <c r="N87" s="4" t="str">
        <f t="shared" si="15"/>
        <v>НДС 10%</v>
      </c>
    </row>
    <row r="88" spans="2:24" ht="11.25" hidden="1" customHeight="1" x14ac:dyDescent="0.2">
      <c r="C88" s="8" t="s">
        <v>47</v>
      </c>
      <c r="G88" s="8" t="s">
        <v>48</v>
      </c>
      <c r="I88" s="20">
        <f>SUM(L48:L85)</f>
        <v>0</v>
      </c>
      <c r="N88" s="4" t="str">
        <f t="shared" si="15"/>
        <v>НДС 10%</v>
      </c>
    </row>
    <row r="89" spans="2:24" ht="11.25" hidden="1" customHeight="1" x14ac:dyDescent="0.2">
      <c r="C89" s="8" t="s">
        <v>49</v>
      </c>
      <c r="G89" s="8" t="s">
        <v>50</v>
      </c>
      <c r="I89" s="21">
        <f>SUM(M48:M85)</f>
        <v>0</v>
      </c>
      <c r="N89" s="4" t="str">
        <f t="shared" si="15"/>
        <v>НДС 10%</v>
      </c>
    </row>
    <row r="90" spans="2:24" ht="11.25" hidden="1" customHeight="1" x14ac:dyDescent="0.2">
      <c r="N90" s="4" t="str">
        <f t="shared" si="15"/>
        <v>НДС 10%</v>
      </c>
    </row>
    <row r="91" spans="2:24" ht="11.25" hidden="1" customHeight="1" x14ac:dyDescent="0.2">
      <c r="N91" s="4" t="str">
        <f t="shared" si="15"/>
        <v>НДС 10%</v>
      </c>
    </row>
    <row r="92" spans="2:24" ht="11.25" hidden="1" customHeight="1" x14ac:dyDescent="0.2">
      <c r="N92" s="4" t="str">
        <f t="shared" si="15"/>
        <v>НДС 10%</v>
      </c>
    </row>
    <row r="93" spans="2:24" ht="11.25" hidden="1" customHeight="1" x14ac:dyDescent="0.2">
      <c r="N93" s="4" t="str">
        <f t="shared" si="15"/>
        <v>НДС 10%</v>
      </c>
    </row>
    <row r="94" spans="2:24" ht="15.75" x14ac:dyDescent="0.2">
      <c r="B94" s="1">
        <v>25.05</v>
      </c>
      <c r="C94" s="2" t="s">
        <v>0</v>
      </c>
      <c r="D94" s="2"/>
      <c r="E94" s="2" t="s">
        <v>51</v>
      </c>
      <c r="F94" s="17" t="s">
        <v>3</v>
      </c>
      <c r="G94" s="2" t="s">
        <v>52</v>
      </c>
      <c r="H94" s="2" t="s">
        <v>53</v>
      </c>
      <c r="I94" s="4"/>
      <c r="J94" s="5" t="s">
        <v>6</v>
      </c>
      <c r="K94" s="5" t="s">
        <v>7</v>
      </c>
      <c r="L94" s="6" t="s">
        <v>8</v>
      </c>
      <c r="M94" s="4" t="s">
        <v>9</v>
      </c>
      <c r="N94" s="4" t="str">
        <f t="shared" si="15"/>
        <v>НДС 18%</v>
      </c>
      <c r="O94" s="4"/>
      <c r="P94" s="70" t="s">
        <v>10</v>
      </c>
      <c r="Q94" s="70"/>
      <c r="R94" s="70"/>
      <c r="S94" s="70"/>
      <c r="T94" s="7"/>
      <c r="U94" s="70" t="s">
        <v>11</v>
      </c>
      <c r="V94" s="70"/>
      <c r="W94" s="70"/>
      <c r="X94" s="70"/>
    </row>
    <row r="95" spans="2:24" ht="15.75" x14ac:dyDescent="0.2">
      <c r="B95" s="1">
        <v>25.05</v>
      </c>
      <c r="C95" s="9"/>
      <c r="D95" s="9"/>
      <c r="E95" s="10"/>
      <c r="F95" s="10"/>
      <c r="G95" s="10"/>
      <c r="H95" s="10"/>
      <c r="I95" s="4"/>
      <c r="J95" s="11">
        <f t="shared" ref="J95:J113" si="20">ROUND(G95*E95,2)</f>
        <v>0</v>
      </c>
      <c r="K95" s="11">
        <f t="shared" ref="K95:K113" si="21">ROUND(G95*E95-H95*E95,2)</f>
        <v>0</v>
      </c>
      <c r="L95" s="12">
        <f>H95*1.18*E95</f>
        <v>0</v>
      </c>
      <c r="M95" s="13">
        <f>IF(F95&gt;0,F95*H95*1.18,H95*1.18*E95)</f>
        <v>0</v>
      </c>
      <c r="N95" s="4" t="str">
        <f t="shared" si="15"/>
        <v>НДС 18%</v>
      </c>
      <c r="O95" s="4"/>
      <c r="P95" s="70"/>
      <c r="Q95" s="70"/>
      <c r="R95" s="70"/>
      <c r="S95" s="70"/>
      <c r="T95" s="7"/>
      <c r="U95" s="70"/>
      <c r="V95" s="70"/>
      <c r="W95" s="70"/>
      <c r="X95" s="70"/>
    </row>
    <row r="96" spans="2:24" ht="15.75" x14ac:dyDescent="0.2">
      <c r="B96" s="1">
        <v>25.05</v>
      </c>
      <c r="C96" s="9" t="s">
        <v>12</v>
      </c>
      <c r="D96" s="9"/>
      <c r="E96" s="10"/>
      <c r="F96" s="10"/>
      <c r="G96" s="10"/>
      <c r="H96" s="10"/>
      <c r="I96" s="4"/>
      <c r="J96" s="11">
        <f t="shared" si="20"/>
        <v>0</v>
      </c>
      <c r="K96" s="11">
        <f t="shared" si="21"/>
        <v>0</v>
      </c>
      <c r="L96" s="12">
        <f>ROUND(H96*1.18,2)*E96</f>
        <v>0</v>
      </c>
      <c r="M96" s="13">
        <f t="shared" ref="M96:M113" si="22">IF(F96&gt;0,F96*ROUND(H96*1.18,2),ROUND(H96*1.18,2)*E96)</f>
        <v>0</v>
      </c>
      <c r="N96" s="4" t="str">
        <f t="shared" si="15"/>
        <v>НДС 18%</v>
      </c>
      <c r="O96" s="4"/>
      <c r="P96" s="70"/>
      <c r="Q96" s="70"/>
      <c r="R96" s="70"/>
      <c r="S96" s="70"/>
      <c r="T96" s="7"/>
      <c r="U96" s="70"/>
      <c r="V96" s="70"/>
      <c r="W96" s="70"/>
      <c r="X96" s="70"/>
    </row>
    <row r="97" spans="2:24" ht="15.75" x14ac:dyDescent="0.2">
      <c r="B97" s="1">
        <v>25.05</v>
      </c>
      <c r="C97" s="9" t="s">
        <v>13</v>
      </c>
      <c r="D97" s="9"/>
      <c r="E97" s="10"/>
      <c r="F97" s="10"/>
      <c r="G97" s="10"/>
      <c r="H97" s="10"/>
      <c r="I97" s="4"/>
      <c r="J97" s="11">
        <f t="shared" si="20"/>
        <v>0</v>
      </c>
      <c r="K97" s="11">
        <f t="shared" si="21"/>
        <v>0</v>
      </c>
      <c r="L97" s="12">
        <f>ROUND(H97*1.18,2)*E97</f>
        <v>0</v>
      </c>
      <c r="M97" s="13">
        <f t="shared" si="22"/>
        <v>0</v>
      </c>
      <c r="N97" s="4" t="str">
        <f t="shared" si="15"/>
        <v>НДС 18%</v>
      </c>
      <c r="O97" s="4"/>
      <c r="P97" s="70"/>
      <c r="Q97" s="70"/>
      <c r="R97" s="70"/>
      <c r="S97" s="70"/>
      <c r="T97" s="7"/>
      <c r="U97" s="70"/>
      <c r="V97" s="70"/>
      <c r="W97" s="70"/>
      <c r="X97" s="70"/>
    </row>
    <row r="98" spans="2:24" ht="15.75" x14ac:dyDescent="0.2">
      <c r="B98" s="1">
        <v>25.05</v>
      </c>
      <c r="C98" s="9" t="s">
        <v>14</v>
      </c>
      <c r="D98" s="9"/>
      <c r="E98" s="10"/>
      <c r="F98" s="10"/>
      <c r="G98" s="10"/>
      <c r="H98" s="10"/>
      <c r="I98" s="4"/>
      <c r="J98" s="11">
        <f t="shared" si="20"/>
        <v>0</v>
      </c>
      <c r="K98" s="11">
        <f t="shared" si="21"/>
        <v>0</v>
      </c>
      <c r="L98" s="12">
        <f t="shared" ref="L98:L103" si="23">H98*1.18*E98</f>
        <v>0</v>
      </c>
      <c r="M98" s="13">
        <f t="shared" si="22"/>
        <v>0</v>
      </c>
      <c r="N98" s="4" t="str">
        <f t="shared" si="15"/>
        <v>НДС 18%</v>
      </c>
      <c r="O98" s="4"/>
      <c r="P98" s="70"/>
      <c r="Q98" s="70"/>
      <c r="R98" s="70"/>
      <c r="S98" s="70"/>
      <c r="T98" s="7"/>
      <c r="U98" s="70"/>
      <c r="V98" s="70"/>
      <c r="W98" s="70"/>
      <c r="X98" s="70"/>
    </row>
    <row r="99" spans="2:24" ht="15.75" x14ac:dyDescent="0.2">
      <c r="B99" s="1">
        <v>25.05</v>
      </c>
      <c r="C99" s="9"/>
      <c r="D99" s="9"/>
      <c r="E99" s="10"/>
      <c r="F99" s="10"/>
      <c r="G99" s="10"/>
      <c r="H99" s="10"/>
      <c r="I99" s="4"/>
      <c r="J99" s="11">
        <f t="shared" si="20"/>
        <v>0</v>
      </c>
      <c r="K99" s="11">
        <f t="shared" si="21"/>
        <v>0</v>
      </c>
      <c r="L99" s="12">
        <f t="shared" si="23"/>
        <v>0</v>
      </c>
      <c r="M99" s="13">
        <f t="shared" si="22"/>
        <v>0</v>
      </c>
      <c r="N99" s="4" t="str">
        <f t="shared" si="15"/>
        <v>НДС 18%</v>
      </c>
      <c r="O99" s="4"/>
      <c r="P99" s="70"/>
      <c r="Q99" s="70"/>
      <c r="R99" s="70"/>
      <c r="S99" s="70"/>
      <c r="T99" s="7"/>
      <c r="U99" s="70"/>
      <c r="V99" s="70"/>
      <c r="W99" s="70"/>
      <c r="X99" s="70"/>
    </row>
    <row r="100" spans="2:24" ht="15.75" x14ac:dyDescent="0.2">
      <c r="B100" s="1">
        <v>25.05</v>
      </c>
      <c r="C100" s="9"/>
      <c r="D100" s="9"/>
      <c r="E100" s="10"/>
      <c r="F100" s="10"/>
      <c r="G100" s="10"/>
      <c r="H100" s="10"/>
      <c r="I100" s="4"/>
      <c r="J100" s="11">
        <f t="shared" si="20"/>
        <v>0</v>
      </c>
      <c r="K100" s="11">
        <f t="shared" si="21"/>
        <v>0</v>
      </c>
      <c r="L100" s="12">
        <f t="shared" si="23"/>
        <v>0</v>
      </c>
      <c r="M100" s="13">
        <f t="shared" si="22"/>
        <v>0</v>
      </c>
      <c r="N100" s="4" t="str">
        <f t="shared" si="15"/>
        <v>НДС 18%</v>
      </c>
      <c r="O100" s="4"/>
      <c r="P100" s="70"/>
      <c r="Q100" s="70"/>
      <c r="R100" s="70"/>
      <c r="S100" s="70"/>
      <c r="T100" s="7"/>
      <c r="U100" s="70"/>
      <c r="V100" s="70"/>
      <c r="W100" s="70"/>
      <c r="X100" s="70"/>
    </row>
    <row r="101" spans="2:24" ht="15.75" x14ac:dyDescent="0.2">
      <c r="B101" s="1">
        <v>25.05</v>
      </c>
      <c r="C101" s="9" t="s">
        <v>15</v>
      </c>
      <c r="D101" s="9"/>
      <c r="E101" s="10"/>
      <c r="F101" s="10"/>
      <c r="G101" s="10"/>
      <c r="H101" s="10"/>
      <c r="I101" s="4"/>
      <c r="J101" s="11">
        <f t="shared" si="20"/>
        <v>0</v>
      </c>
      <c r="K101" s="11">
        <f t="shared" si="21"/>
        <v>0</v>
      </c>
      <c r="L101" s="12">
        <f t="shared" si="23"/>
        <v>0</v>
      </c>
      <c r="M101" s="13">
        <f t="shared" si="22"/>
        <v>0</v>
      </c>
      <c r="N101" s="4" t="str">
        <f t="shared" si="15"/>
        <v>НДС 18%</v>
      </c>
      <c r="O101" s="4"/>
      <c r="P101" s="70"/>
      <c r="Q101" s="70"/>
      <c r="R101" s="70"/>
      <c r="S101" s="70"/>
      <c r="T101" s="7"/>
      <c r="U101" s="70"/>
      <c r="V101" s="70"/>
      <c r="W101" s="70"/>
      <c r="X101" s="70"/>
    </row>
    <row r="102" spans="2:24" ht="15.75" x14ac:dyDescent="0.2">
      <c r="B102" s="1">
        <v>25.05</v>
      </c>
      <c r="C102" s="14" t="s">
        <v>16</v>
      </c>
      <c r="D102" s="14"/>
      <c r="E102" s="15"/>
      <c r="F102" s="15"/>
      <c r="G102" s="10"/>
      <c r="H102" s="10"/>
      <c r="I102" s="4"/>
      <c r="J102" s="11">
        <f t="shared" si="20"/>
        <v>0</v>
      </c>
      <c r="K102" s="11">
        <f t="shared" si="21"/>
        <v>0</v>
      </c>
      <c r="L102" s="12">
        <f t="shared" si="23"/>
        <v>0</v>
      </c>
      <c r="M102" s="13">
        <f t="shared" si="22"/>
        <v>0</v>
      </c>
      <c r="N102" s="4" t="str">
        <f t="shared" si="15"/>
        <v>НДС 18%</v>
      </c>
      <c r="O102" s="4"/>
      <c r="P102" s="70"/>
      <c r="Q102" s="70"/>
      <c r="R102" s="70"/>
      <c r="S102" s="70"/>
      <c r="T102" s="7"/>
      <c r="U102" s="70"/>
      <c r="V102" s="70"/>
      <c r="W102" s="70"/>
      <c r="X102" s="70"/>
    </row>
    <row r="103" spans="2:24" x14ac:dyDescent="0.2">
      <c r="B103" s="1">
        <v>25.05</v>
      </c>
      <c r="C103" s="14" t="s">
        <v>17</v>
      </c>
      <c r="D103" s="14"/>
      <c r="E103" s="15"/>
      <c r="F103" s="15"/>
      <c r="G103" s="10"/>
      <c r="H103" s="10"/>
      <c r="I103" s="4"/>
      <c r="J103" s="11">
        <f t="shared" si="20"/>
        <v>0</v>
      </c>
      <c r="K103" s="11">
        <f t="shared" si="21"/>
        <v>0</v>
      </c>
      <c r="L103" s="12">
        <f t="shared" si="23"/>
        <v>0</v>
      </c>
      <c r="M103" s="13">
        <f t="shared" si="22"/>
        <v>0</v>
      </c>
      <c r="N103" s="4" t="str">
        <f t="shared" si="15"/>
        <v>НДС 18%</v>
      </c>
      <c r="O103" s="4"/>
      <c r="P103" s="70"/>
      <c r="Q103" s="70"/>
      <c r="R103" s="70"/>
      <c r="S103" s="70"/>
      <c r="U103" s="70"/>
      <c r="V103" s="70"/>
      <c r="W103" s="70"/>
      <c r="X103" s="70"/>
    </row>
    <row r="104" spans="2:24" ht="15.75" x14ac:dyDescent="0.2">
      <c r="B104" s="1">
        <v>25.05</v>
      </c>
      <c r="C104" s="9" t="s">
        <v>18</v>
      </c>
      <c r="D104" s="9"/>
      <c r="E104" s="15"/>
      <c r="F104" s="15"/>
      <c r="G104" s="10"/>
      <c r="H104" s="10"/>
      <c r="I104" s="4"/>
      <c r="J104" s="11">
        <f t="shared" si="20"/>
        <v>0</v>
      </c>
      <c r="K104" s="11">
        <f t="shared" si="21"/>
        <v>0</v>
      </c>
      <c r="L104" s="12">
        <f>ROUND(H104*1.18,2)*E104</f>
        <v>0</v>
      </c>
      <c r="M104" s="13">
        <f t="shared" si="22"/>
        <v>0</v>
      </c>
      <c r="N104" s="4" t="str">
        <f t="shared" si="15"/>
        <v>НДС 18%</v>
      </c>
      <c r="O104" s="4"/>
      <c r="P104" s="70"/>
      <c r="Q104" s="70"/>
      <c r="R104" s="70"/>
      <c r="S104" s="70"/>
      <c r="T104" s="7"/>
      <c r="U104" s="70"/>
      <c r="V104" s="70"/>
      <c r="W104" s="70"/>
      <c r="X104" s="70"/>
    </row>
    <row r="105" spans="2:24" ht="15.75" x14ac:dyDescent="0.2">
      <c r="B105" s="1">
        <v>25.05</v>
      </c>
      <c r="C105" s="14" t="s">
        <v>19</v>
      </c>
      <c r="D105" s="14"/>
      <c r="E105" s="15"/>
      <c r="F105" s="15"/>
      <c r="G105" s="10"/>
      <c r="H105" s="10"/>
      <c r="I105" s="4"/>
      <c r="J105" s="11">
        <f t="shared" si="20"/>
        <v>0</v>
      </c>
      <c r="K105" s="11">
        <f t="shared" si="21"/>
        <v>0</v>
      </c>
      <c r="L105" s="12">
        <f t="shared" ref="L105:L111" si="24">H105*1.18*E105</f>
        <v>0</v>
      </c>
      <c r="M105" s="13">
        <f t="shared" si="22"/>
        <v>0</v>
      </c>
      <c r="N105" s="4" t="str">
        <f t="shared" si="15"/>
        <v>НДС 18%</v>
      </c>
      <c r="O105" s="4"/>
      <c r="P105" s="70"/>
      <c r="Q105" s="70"/>
      <c r="R105" s="70"/>
      <c r="S105" s="70"/>
      <c r="T105" s="7"/>
      <c r="U105" s="70"/>
      <c r="V105" s="70"/>
      <c r="W105" s="70"/>
      <c r="X105" s="70"/>
    </row>
    <row r="106" spans="2:24" ht="20.25" x14ac:dyDescent="0.2">
      <c r="B106" s="1">
        <v>25.05</v>
      </c>
      <c r="C106" s="14" t="s">
        <v>19</v>
      </c>
      <c r="D106" s="14"/>
      <c r="E106" s="15"/>
      <c r="F106" s="15"/>
      <c r="G106" s="10"/>
      <c r="H106" s="16"/>
      <c r="I106" s="4"/>
      <c r="J106" s="11">
        <f t="shared" si="20"/>
        <v>0</v>
      </c>
      <c r="K106" s="11">
        <f t="shared" si="21"/>
        <v>0</v>
      </c>
      <c r="L106" s="12">
        <f t="shared" si="24"/>
        <v>0</v>
      </c>
      <c r="M106" s="13">
        <f t="shared" si="22"/>
        <v>0</v>
      </c>
      <c r="N106" s="4" t="str">
        <f t="shared" si="15"/>
        <v>НДС 18%</v>
      </c>
      <c r="O106" s="4"/>
      <c r="P106" s="70"/>
      <c r="Q106" s="70"/>
      <c r="R106" s="70"/>
      <c r="S106" s="70"/>
      <c r="T106" s="7"/>
      <c r="U106" s="70"/>
      <c r="V106" s="70"/>
      <c r="W106" s="70"/>
      <c r="X106" s="70"/>
    </row>
    <row r="107" spans="2:24" ht="15.75" x14ac:dyDescent="0.2">
      <c r="B107" s="1">
        <v>25.05</v>
      </c>
      <c r="C107" s="9"/>
      <c r="D107" s="9"/>
      <c r="E107" s="15"/>
      <c r="F107" s="15"/>
      <c r="G107" s="10"/>
      <c r="H107" s="10"/>
      <c r="I107" s="4"/>
      <c r="J107" s="11">
        <f t="shared" si="20"/>
        <v>0</v>
      </c>
      <c r="K107" s="11">
        <f t="shared" si="21"/>
        <v>0</v>
      </c>
      <c r="L107" s="12">
        <f t="shared" si="24"/>
        <v>0</v>
      </c>
      <c r="M107" s="13">
        <f t="shared" si="22"/>
        <v>0</v>
      </c>
      <c r="N107" s="4" t="str">
        <f t="shared" si="15"/>
        <v>НДС 18%</v>
      </c>
      <c r="O107" s="4"/>
      <c r="P107" s="70"/>
      <c r="Q107" s="70"/>
      <c r="R107" s="70"/>
      <c r="S107" s="70"/>
      <c r="T107" s="7"/>
      <c r="U107" s="70"/>
      <c r="V107" s="70"/>
      <c r="W107" s="70"/>
      <c r="X107" s="70"/>
    </row>
    <row r="108" spans="2:24" ht="15.75" x14ac:dyDescent="0.2">
      <c r="B108" s="1">
        <v>25.05</v>
      </c>
      <c r="C108" s="9" t="s">
        <v>20</v>
      </c>
      <c r="D108" s="9"/>
      <c r="E108" s="15"/>
      <c r="F108" s="15"/>
      <c r="G108" s="10"/>
      <c r="H108" s="10"/>
      <c r="I108" s="4"/>
      <c r="J108" s="11">
        <f t="shared" si="20"/>
        <v>0</v>
      </c>
      <c r="K108" s="11">
        <f t="shared" si="21"/>
        <v>0</v>
      </c>
      <c r="L108" s="12">
        <f t="shared" si="24"/>
        <v>0</v>
      </c>
      <c r="M108" s="13">
        <f t="shared" si="22"/>
        <v>0</v>
      </c>
      <c r="N108" s="4" t="str">
        <f t="shared" si="15"/>
        <v>НДС 18%</v>
      </c>
      <c r="O108" s="4"/>
      <c r="P108" s="70"/>
      <c r="Q108" s="70"/>
      <c r="R108" s="70"/>
      <c r="S108" s="70"/>
      <c r="T108" s="7"/>
      <c r="U108" s="70"/>
      <c r="V108" s="70"/>
      <c r="W108" s="70"/>
      <c r="X108" s="70"/>
    </row>
    <row r="109" spans="2:24" ht="15.75" x14ac:dyDescent="0.2">
      <c r="B109" s="1">
        <v>25.05</v>
      </c>
      <c r="C109" s="9" t="s">
        <v>21</v>
      </c>
      <c r="D109" s="9"/>
      <c r="E109" s="15"/>
      <c r="F109" s="15"/>
      <c r="G109" s="10"/>
      <c r="H109" s="10"/>
      <c r="I109" s="4"/>
      <c r="J109" s="11">
        <f t="shared" si="20"/>
        <v>0</v>
      </c>
      <c r="K109" s="11">
        <f t="shared" si="21"/>
        <v>0</v>
      </c>
      <c r="L109" s="12">
        <f t="shared" si="24"/>
        <v>0</v>
      </c>
      <c r="M109" s="13">
        <f t="shared" si="22"/>
        <v>0</v>
      </c>
      <c r="N109" s="4" t="str">
        <f t="shared" si="15"/>
        <v>НДС 18%</v>
      </c>
      <c r="O109" s="4"/>
      <c r="P109" s="70"/>
      <c r="Q109" s="70"/>
      <c r="R109" s="70"/>
      <c r="S109" s="70"/>
      <c r="T109" s="7"/>
      <c r="U109" s="70"/>
      <c r="V109" s="70"/>
      <c r="W109" s="70"/>
      <c r="X109" s="70"/>
    </row>
    <row r="110" spans="2:24" ht="15.75" x14ac:dyDescent="0.2">
      <c r="B110" s="1">
        <v>25.05</v>
      </c>
      <c r="C110" s="9" t="s">
        <v>22</v>
      </c>
      <c r="D110" s="9"/>
      <c r="E110" s="15"/>
      <c r="F110" s="15"/>
      <c r="G110" s="10"/>
      <c r="H110" s="10"/>
      <c r="I110" s="4"/>
      <c r="J110" s="11">
        <f t="shared" si="20"/>
        <v>0</v>
      </c>
      <c r="K110" s="11">
        <f t="shared" si="21"/>
        <v>0</v>
      </c>
      <c r="L110" s="12">
        <f t="shared" si="24"/>
        <v>0</v>
      </c>
      <c r="M110" s="13">
        <f t="shared" si="22"/>
        <v>0</v>
      </c>
      <c r="N110" s="4" t="str">
        <f t="shared" si="15"/>
        <v>НДС 18%</v>
      </c>
      <c r="O110" s="4"/>
      <c r="P110" s="70"/>
      <c r="Q110" s="70"/>
      <c r="R110" s="70"/>
      <c r="S110" s="70"/>
      <c r="T110" s="7"/>
      <c r="U110" s="70"/>
      <c r="V110" s="70"/>
      <c r="W110" s="70"/>
      <c r="X110" s="70"/>
    </row>
    <row r="111" spans="2:24" ht="15.75" x14ac:dyDescent="0.2">
      <c r="B111" s="1">
        <v>25.05</v>
      </c>
      <c r="C111" s="9" t="s">
        <v>23</v>
      </c>
      <c r="D111" s="9"/>
      <c r="E111" s="15"/>
      <c r="F111" s="15"/>
      <c r="G111" s="10"/>
      <c r="H111" s="10"/>
      <c r="I111" s="4"/>
      <c r="J111" s="11">
        <f t="shared" si="20"/>
        <v>0</v>
      </c>
      <c r="K111" s="11">
        <f t="shared" si="21"/>
        <v>0</v>
      </c>
      <c r="L111" s="12">
        <f t="shared" si="24"/>
        <v>0</v>
      </c>
      <c r="M111" s="13">
        <f t="shared" si="22"/>
        <v>0</v>
      </c>
      <c r="N111" s="4" t="str">
        <f t="shared" si="15"/>
        <v>НДС 18%</v>
      </c>
      <c r="O111" s="4"/>
      <c r="P111" s="70"/>
      <c r="Q111" s="70"/>
      <c r="R111" s="70"/>
      <c r="S111" s="70"/>
      <c r="T111" s="7"/>
      <c r="U111" s="70"/>
      <c r="V111" s="70"/>
      <c r="W111" s="70"/>
      <c r="X111" s="70"/>
    </row>
    <row r="112" spans="2:24" ht="15.75" x14ac:dyDescent="0.2">
      <c r="B112" s="1">
        <v>25.05</v>
      </c>
      <c r="C112" s="9" t="s">
        <v>24</v>
      </c>
      <c r="D112" s="9"/>
      <c r="E112" s="15"/>
      <c r="F112" s="15"/>
      <c r="G112" s="10"/>
      <c r="H112" s="10"/>
      <c r="I112" s="4"/>
      <c r="J112" s="11">
        <f t="shared" si="20"/>
        <v>0</v>
      </c>
      <c r="K112" s="11">
        <f t="shared" si="21"/>
        <v>0</v>
      </c>
      <c r="L112" s="12">
        <f>ROUND(H112*1.18,2)*E112</f>
        <v>0</v>
      </c>
      <c r="M112" s="13">
        <f t="shared" si="22"/>
        <v>0</v>
      </c>
      <c r="N112" s="4" t="str">
        <f t="shared" si="15"/>
        <v>НДС 18%</v>
      </c>
      <c r="O112" s="4"/>
      <c r="P112" s="70"/>
      <c r="Q112" s="70"/>
      <c r="R112" s="70"/>
      <c r="S112" s="70"/>
      <c r="T112" s="7"/>
      <c r="U112" s="70"/>
      <c r="V112" s="70"/>
      <c r="W112" s="70"/>
      <c r="X112" s="70"/>
    </row>
    <row r="113" spans="2:24" ht="15.75" x14ac:dyDescent="0.2">
      <c r="B113" s="1">
        <v>25.05</v>
      </c>
      <c r="C113" s="9" t="s">
        <v>25</v>
      </c>
      <c r="D113" s="9"/>
      <c r="E113" s="15"/>
      <c r="F113" s="15"/>
      <c r="G113" s="10"/>
      <c r="H113" s="10"/>
      <c r="I113" s="4"/>
      <c r="J113" s="11">
        <f t="shared" si="20"/>
        <v>0</v>
      </c>
      <c r="K113" s="11">
        <f t="shared" si="21"/>
        <v>0</v>
      </c>
      <c r="L113" s="12">
        <f>ROUND(H113*1.18,2)*E113</f>
        <v>0</v>
      </c>
      <c r="M113" s="13">
        <f t="shared" si="22"/>
        <v>0</v>
      </c>
      <c r="N113" s="4" t="str">
        <f t="shared" si="15"/>
        <v>НДС 18%</v>
      </c>
      <c r="O113" s="4"/>
      <c r="P113" s="70"/>
      <c r="Q113" s="70"/>
      <c r="R113" s="70"/>
      <c r="S113" s="70"/>
      <c r="T113" s="7"/>
      <c r="U113" s="70"/>
      <c r="V113" s="70"/>
      <c r="W113" s="70"/>
      <c r="X113" s="70"/>
    </row>
    <row r="114" spans="2:24" ht="15.75" x14ac:dyDescent="0.2">
      <c r="B114" s="1">
        <v>25.05</v>
      </c>
      <c r="C114" s="2" t="s">
        <v>26</v>
      </c>
      <c r="D114" s="2"/>
      <c r="E114" s="15"/>
      <c r="F114" s="15"/>
      <c r="G114" s="15"/>
      <c r="H114" s="10"/>
      <c r="I114" s="4"/>
      <c r="J114" s="11"/>
      <c r="K114" s="11"/>
      <c r="L114" s="12"/>
      <c r="M114" s="13"/>
      <c r="N114" s="4" t="str">
        <f t="shared" si="15"/>
        <v>НДС 10%</v>
      </c>
      <c r="O114" s="4"/>
      <c r="P114" s="7"/>
      <c r="Q114" s="7"/>
      <c r="R114" s="7"/>
      <c r="S114" s="7"/>
      <c r="T114" s="7"/>
      <c r="U114" s="7"/>
      <c r="V114" s="7"/>
      <c r="W114" s="7"/>
      <c r="X114" s="7"/>
    </row>
    <row r="115" spans="2:24" ht="15.75" x14ac:dyDescent="0.2">
      <c r="B115" s="1">
        <v>25.05</v>
      </c>
      <c r="C115" s="17" t="s">
        <v>27</v>
      </c>
      <c r="D115" s="17"/>
      <c r="E115" s="15"/>
      <c r="F115" s="15"/>
      <c r="G115" s="15"/>
      <c r="H115" s="10"/>
      <c r="I115" s="13">
        <f t="shared" ref="I115:I116" si="25">ROUND(H115*1.1,2)</f>
        <v>0</v>
      </c>
      <c r="J115" s="11">
        <f t="shared" ref="J115:J129" si="26">ROUND(G115*E115,2)</f>
        <v>0</v>
      </c>
      <c r="K115" s="11">
        <f t="shared" ref="K115:K129" si="27">ROUND(G115*E115-H115*E115,2)</f>
        <v>0</v>
      </c>
      <c r="L115" s="12">
        <f>ROUND(H115*1.1,2)*E115</f>
        <v>0</v>
      </c>
      <c r="M115" s="13">
        <f t="shared" ref="M115:M129" si="28">IF(F115&gt;0,F115*ROUND(H115*1.1,2),ROUND(H115*1.1,2)*E115)</f>
        <v>0</v>
      </c>
      <c r="N115" s="4" t="str">
        <f t="shared" si="15"/>
        <v>НДС 10%</v>
      </c>
      <c r="O115" s="4"/>
      <c r="P115" s="7"/>
      <c r="Q115" s="7"/>
      <c r="R115" s="7"/>
      <c r="S115" s="7"/>
      <c r="T115" s="7"/>
      <c r="U115" s="7"/>
      <c r="V115" s="7"/>
      <c r="W115" s="7"/>
      <c r="X115" s="7"/>
    </row>
    <row r="116" spans="2:24" ht="15.75" x14ac:dyDescent="0.2">
      <c r="B116" s="1">
        <v>25.05</v>
      </c>
      <c r="C116" s="9" t="s">
        <v>28</v>
      </c>
      <c r="D116" s="9"/>
      <c r="E116" s="15"/>
      <c r="F116" s="15"/>
      <c r="G116" s="15"/>
      <c r="H116" s="10"/>
      <c r="I116" s="13">
        <f t="shared" si="25"/>
        <v>0</v>
      </c>
      <c r="J116" s="11">
        <f t="shared" si="26"/>
        <v>0</v>
      </c>
      <c r="K116" s="11">
        <f t="shared" si="27"/>
        <v>0</v>
      </c>
      <c r="L116" s="12">
        <f>ROUND(H116*1.1,2)*E116</f>
        <v>0</v>
      </c>
      <c r="M116" s="13">
        <f t="shared" si="28"/>
        <v>0</v>
      </c>
      <c r="N116" s="4" t="str">
        <f t="shared" si="15"/>
        <v>НДС 10%</v>
      </c>
      <c r="O116" s="4"/>
      <c r="P116" s="70" t="s">
        <v>29</v>
      </c>
      <c r="Q116" s="70"/>
      <c r="R116" s="70"/>
      <c r="S116" s="70"/>
      <c r="T116" s="7"/>
      <c r="U116" s="72" t="s">
        <v>30</v>
      </c>
      <c r="V116" s="72"/>
      <c r="W116" s="72"/>
      <c r="X116" s="72"/>
    </row>
    <row r="117" spans="2:24" ht="15.75" x14ac:dyDescent="0.2">
      <c r="B117" s="1">
        <v>25.05</v>
      </c>
      <c r="C117" s="14" t="s">
        <v>31</v>
      </c>
      <c r="D117" s="14"/>
      <c r="E117" s="15">
        <v>245.1</v>
      </c>
      <c r="F117" s="15">
        <v>231</v>
      </c>
      <c r="G117" s="15">
        <v>53</v>
      </c>
      <c r="H117" s="10">
        <v>47.27</v>
      </c>
      <c r="I117" s="13">
        <f>ROUND(H117*1.1,2)</f>
        <v>52</v>
      </c>
      <c r="J117" s="11">
        <f t="shared" si="26"/>
        <v>12990.3</v>
      </c>
      <c r="K117" s="11">
        <f t="shared" si="27"/>
        <v>1404.42</v>
      </c>
      <c r="L117" s="12">
        <f t="shared" ref="L117:L132" si="29">I117*E117</f>
        <v>12745.199999999999</v>
      </c>
      <c r="M117" s="13">
        <f t="shared" si="28"/>
        <v>12012</v>
      </c>
      <c r="N117" s="4" t="str">
        <f t="shared" si="15"/>
        <v>НДС 10%</v>
      </c>
      <c r="O117" s="4"/>
      <c r="P117" s="70"/>
      <c r="Q117" s="70"/>
      <c r="R117" s="70"/>
      <c r="S117" s="70"/>
      <c r="T117" s="7"/>
      <c r="U117" s="72"/>
      <c r="V117" s="72"/>
      <c r="W117" s="72"/>
      <c r="X117" s="72"/>
    </row>
    <row r="118" spans="2:24" ht="15.75" x14ac:dyDescent="0.2">
      <c r="B118" s="1">
        <v>25.05</v>
      </c>
      <c r="C118" s="14" t="s">
        <v>32</v>
      </c>
      <c r="D118" s="14"/>
      <c r="E118" s="15">
        <v>223.5</v>
      </c>
      <c r="F118" s="15">
        <v>220.5</v>
      </c>
      <c r="G118" s="15">
        <v>55.5</v>
      </c>
      <c r="H118" s="10">
        <v>50</v>
      </c>
      <c r="I118" s="13">
        <f t="shared" ref="I118:I132" si="30">ROUND(H118*1.1,2)</f>
        <v>55</v>
      </c>
      <c r="J118" s="11">
        <f t="shared" si="26"/>
        <v>12404.25</v>
      </c>
      <c r="K118" s="11">
        <f t="shared" si="27"/>
        <v>1229.25</v>
      </c>
      <c r="L118" s="12">
        <f t="shared" si="29"/>
        <v>12292.5</v>
      </c>
      <c r="M118" s="13">
        <f t="shared" si="28"/>
        <v>12127.5</v>
      </c>
      <c r="N118" s="4" t="str">
        <f t="shared" si="15"/>
        <v>НДС 10%</v>
      </c>
      <c r="O118" s="4"/>
      <c r="P118" s="70"/>
      <c r="Q118" s="70"/>
      <c r="R118" s="70"/>
      <c r="S118" s="70"/>
      <c r="T118" s="7"/>
      <c r="U118" s="72"/>
      <c r="V118" s="72"/>
      <c r="W118" s="72"/>
      <c r="X118" s="72"/>
    </row>
    <row r="119" spans="2:24" ht="15.75" x14ac:dyDescent="0.2">
      <c r="B119" s="1">
        <v>25.05</v>
      </c>
      <c r="C119" s="14" t="s">
        <v>33</v>
      </c>
      <c r="D119" s="14"/>
      <c r="E119" s="15">
        <v>10</v>
      </c>
      <c r="F119" s="15"/>
      <c r="G119" s="15">
        <v>180</v>
      </c>
      <c r="H119" s="18">
        <v>163.63999999999999</v>
      </c>
      <c r="I119" s="13">
        <f t="shared" si="30"/>
        <v>180</v>
      </c>
      <c r="J119" s="11">
        <f t="shared" si="26"/>
        <v>1800</v>
      </c>
      <c r="K119" s="11">
        <f t="shared" si="27"/>
        <v>163.6</v>
      </c>
      <c r="L119" s="12">
        <f t="shared" si="29"/>
        <v>1800</v>
      </c>
      <c r="M119" s="13">
        <f t="shared" si="28"/>
        <v>1800</v>
      </c>
      <c r="N119" s="4" t="str">
        <f t="shared" si="15"/>
        <v>НДС 10%</v>
      </c>
      <c r="O119" s="4"/>
      <c r="P119" s="70"/>
      <c r="Q119" s="70"/>
      <c r="R119" s="70"/>
      <c r="S119" s="70"/>
      <c r="T119" s="7"/>
      <c r="U119" s="72"/>
      <c r="V119" s="72"/>
      <c r="W119" s="72"/>
      <c r="X119" s="72"/>
    </row>
    <row r="120" spans="2:24" ht="15.75" x14ac:dyDescent="0.2">
      <c r="B120" s="1">
        <v>25.05</v>
      </c>
      <c r="C120" s="14" t="s">
        <v>34</v>
      </c>
      <c r="D120" s="14"/>
      <c r="E120" s="15">
        <v>16</v>
      </c>
      <c r="F120" s="15"/>
      <c r="G120" s="15">
        <v>180</v>
      </c>
      <c r="H120" s="10">
        <v>163.63999999999999</v>
      </c>
      <c r="I120" s="13">
        <f t="shared" si="30"/>
        <v>180</v>
      </c>
      <c r="J120" s="11">
        <f t="shared" si="26"/>
        <v>2880</v>
      </c>
      <c r="K120" s="11">
        <f t="shared" si="27"/>
        <v>261.76</v>
      </c>
      <c r="L120" s="12">
        <f t="shared" si="29"/>
        <v>2880</v>
      </c>
      <c r="M120" s="13">
        <f t="shared" si="28"/>
        <v>2880</v>
      </c>
      <c r="N120" s="4" t="str">
        <f t="shared" si="15"/>
        <v>НДС 10%</v>
      </c>
      <c r="O120" s="4"/>
      <c r="P120" s="70"/>
      <c r="Q120" s="70"/>
      <c r="R120" s="70"/>
      <c r="S120" s="70"/>
      <c r="T120" s="7"/>
      <c r="U120" s="72"/>
      <c r="V120" s="72"/>
      <c r="W120" s="72"/>
      <c r="X120" s="72"/>
    </row>
    <row r="121" spans="2:24" ht="15.75" x14ac:dyDescent="0.2">
      <c r="B121" s="1">
        <v>25.05</v>
      </c>
      <c r="C121" s="14" t="s">
        <v>55</v>
      </c>
      <c r="D121" s="14"/>
      <c r="E121" s="15">
        <v>11</v>
      </c>
      <c r="F121" s="15"/>
      <c r="G121" s="15">
        <v>145</v>
      </c>
      <c r="H121" s="10">
        <v>131.82</v>
      </c>
      <c r="I121" s="13">
        <f t="shared" si="30"/>
        <v>145</v>
      </c>
      <c r="J121" s="11">
        <f t="shared" si="26"/>
        <v>1595</v>
      </c>
      <c r="K121" s="11">
        <f t="shared" si="27"/>
        <v>144.97999999999999</v>
      </c>
      <c r="L121" s="12">
        <f t="shared" si="29"/>
        <v>1595</v>
      </c>
      <c r="M121" s="13">
        <f t="shared" si="28"/>
        <v>1595</v>
      </c>
      <c r="N121" s="4" t="str">
        <f t="shared" si="15"/>
        <v>НДС 10%</v>
      </c>
      <c r="O121" s="4"/>
      <c r="P121" s="70"/>
      <c r="Q121" s="70"/>
      <c r="R121" s="70"/>
      <c r="S121" s="70"/>
      <c r="T121" s="7"/>
      <c r="U121" s="72"/>
      <c r="V121" s="72"/>
      <c r="W121" s="72"/>
      <c r="X121" s="72"/>
    </row>
    <row r="122" spans="2:24" ht="15.75" x14ac:dyDescent="0.2">
      <c r="B122" s="1">
        <v>25.05</v>
      </c>
      <c r="C122" s="14" t="s">
        <v>35</v>
      </c>
      <c r="D122" s="14"/>
      <c r="E122" s="15"/>
      <c r="F122" s="15"/>
      <c r="G122" s="15"/>
      <c r="H122" s="10"/>
      <c r="I122" s="13">
        <f t="shared" si="30"/>
        <v>0</v>
      </c>
      <c r="J122" s="11">
        <f t="shared" si="26"/>
        <v>0</v>
      </c>
      <c r="K122" s="11">
        <f t="shared" si="27"/>
        <v>0</v>
      </c>
      <c r="L122" s="12">
        <f t="shared" si="29"/>
        <v>0</v>
      </c>
      <c r="M122" s="13">
        <f t="shared" si="28"/>
        <v>0</v>
      </c>
      <c r="N122" s="4" t="str">
        <f t="shared" si="15"/>
        <v>НДС 10%</v>
      </c>
      <c r="O122" s="4"/>
      <c r="P122" s="70"/>
      <c r="Q122" s="70"/>
      <c r="R122" s="70"/>
      <c r="S122" s="70"/>
      <c r="T122" s="7"/>
      <c r="U122" s="72"/>
      <c r="V122" s="72"/>
      <c r="W122" s="72"/>
      <c r="X122" s="72"/>
    </row>
    <row r="123" spans="2:24" ht="15.75" x14ac:dyDescent="0.2">
      <c r="B123" s="1">
        <v>25.05</v>
      </c>
      <c r="C123" s="14" t="s">
        <v>36</v>
      </c>
      <c r="D123" s="14"/>
      <c r="E123" s="15">
        <v>16</v>
      </c>
      <c r="F123" s="15"/>
      <c r="G123" s="15">
        <v>168</v>
      </c>
      <c r="H123" s="10">
        <v>152.72999999999999</v>
      </c>
      <c r="I123" s="13">
        <f t="shared" si="30"/>
        <v>168</v>
      </c>
      <c r="J123" s="11">
        <f t="shared" si="26"/>
        <v>2688</v>
      </c>
      <c r="K123" s="11">
        <f t="shared" si="27"/>
        <v>244.32</v>
      </c>
      <c r="L123" s="12">
        <f t="shared" si="29"/>
        <v>2688</v>
      </c>
      <c r="M123" s="13">
        <f t="shared" si="28"/>
        <v>2688</v>
      </c>
      <c r="N123" s="4" t="str">
        <f t="shared" si="15"/>
        <v>НДС 10%</v>
      </c>
      <c r="O123" s="4"/>
      <c r="P123" s="70"/>
      <c r="Q123" s="70"/>
      <c r="R123" s="70"/>
      <c r="S123" s="70"/>
      <c r="T123" s="7"/>
      <c r="U123" s="72"/>
      <c r="V123" s="72"/>
      <c r="W123" s="72"/>
      <c r="X123" s="72"/>
    </row>
    <row r="124" spans="2:24" ht="15.75" x14ac:dyDescent="0.2">
      <c r="B124" s="1">
        <v>25.05</v>
      </c>
      <c r="C124" s="14" t="s">
        <v>37</v>
      </c>
      <c r="D124" s="14"/>
      <c r="E124" s="15"/>
      <c r="F124" s="15"/>
      <c r="G124" s="15"/>
      <c r="H124" s="10"/>
      <c r="I124" s="13">
        <f t="shared" si="30"/>
        <v>0</v>
      </c>
      <c r="J124" s="11">
        <f t="shared" si="26"/>
        <v>0</v>
      </c>
      <c r="K124" s="11">
        <f t="shared" si="27"/>
        <v>0</v>
      </c>
      <c r="L124" s="12">
        <f t="shared" si="29"/>
        <v>0</v>
      </c>
      <c r="M124" s="13">
        <f t="shared" si="28"/>
        <v>0</v>
      </c>
      <c r="N124" s="4" t="str">
        <f t="shared" si="15"/>
        <v>НДС 10%</v>
      </c>
      <c r="O124" s="4"/>
      <c r="P124" s="70"/>
      <c r="Q124" s="70"/>
      <c r="R124" s="70"/>
      <c r="S124" s="70"/>
      <c r="T124" s="7"/>
      <c r="U124" s="72"/>
      <c r="V124" s="72"/>
      <c r="W124" s="72"/>
      <c r="X124" s="72"/>
    </row>
    <row r="125" spans="2:24" ht="15.75" x14ac:dyDescent="0.2">
      <c r="B125" s="1">
        <v>25.05</v>
      </c>
      <c r="C125" s="14" t="s">
        <v>38</v>
      </c>
      <c r="D125" s="14"/>
      <c r="E125" s="15"/>
      <c r="F125" s="15"/>
      <c r="G125" s="15"/>
      <c r="H125" s="10"/>
      <c r="I125" s="13">
        <f t="shared" si="30"/>
        <v>0</v>
      </c>
      <c r="J125" s="11">
        <f t="shared" si="26"/>
        <v>0</v>
      </c>
      <c r="K125" s="11">
        <f t="shared" si="27"/>
        <v>0</v>
      </c>
      <c r="L125" s="12">
        <f t="shared" si="29"/>
        <v>0</v>
      </c>
      <c r="M125" s="13">
        <f t="shared" si="28"/>
        <v>0</v>
      </c>
      <c r="N125" s="4" t="str">
        <f t="shared" si="15"/>
        <v>НДС 10%</v>
      </c>
      <c r="O125" s="4"/>
      <c r="P125" s="70"/>
      <c r="Q125" s="70"/>
      <c r="R125" s="70"/>
      <c r="S125" s="70"/>
      <c r="T125" s="7"/>
      <c r="U125" s="72"/>
      <c r="V125" s="72"/>
      <c r="W125" s="72"/>
      <c r="X125" s="72"/>
    </row>
    <row r="126" spans="2:24" ht="15.75" x14ac:dyDescent="0.2">
      <c r="B126" s="1">
        <v>25.05</v>
      </c>
      <c r="C126" s="14" t="s">
        <v>39</v>
      </c>
      <c r="D126" s="14"/>
      <c r="E126" s="15"/>
      <c r="F126" s="15"/>
      <c r="G126" s="15"/>
      <c r="H126" s="10"/>
      <c r="I126" s="13">
        <f t="shared" si="30"/>
        <v>0</v>
      </c>
      <c r="J126" s="11">
        <f t="shared" si="26"/>
        <v>0</v>
      </c>
      <c r="K126" s="11">
        <f t="shared" si="27"/>
        <v>0</v>
      </c>
      <c r="L126" s="12">
        <f t="shared" si="29"/>
        <v>0</v>
      </c>
      <c r="M126" s="13">
        <f t="shared" si="28"/>
        <v>0</v>
      </c>
      <c r="N126" s="4" t="str">
        <f t="shared" si="15"/>
        <v>НДС 10%</v>
      </c>
      <c r="O126" s="4"/>
      <c r="P126" s="70"/>
      <c r="Q126" s="70"/>
      <c r="R126" s="70"/>
      <c r="S126" s="70"/>
      <c r="T126" s="7"/>
      <c r="U126" s="72"/>
      <c r="V126" s="72"/>
      <c r="W126" s="72"/>
      <c r="X126" s="72"/>
    </row>
    <row r="127" spans="2:24" ht="15.75" x14ac:dyDescent="0.2">
      <c r="B127" s="1">
        <v>25.05</v>
      </c>
      <c r="C127" s="14" t="s">
        <v>40</v>
      </c>
      <c r="D127" s="14"/>
      <c r="E127" s="15"/>
      <c r="F127" s="15"/>
      <c r="G127" s="15"/>
      <c r="H127" s="10"/>
      <c r="I127" s="13">
        <f t="shared" si="30"/>
        <v>0</v>
      </c>
      <c r="J127" s="11">
        <f t="shared" si="26"/>
        <v>0</v>
      </c>
      <c r="K127" s="11">
        <f t="shared" si="27"/>
        <v>0</v>
      </c>
      <c r="L127" s="12">
        <f t="shared" si="29"/>
        <v>0</v>
      </c>
      <c r="M127" s="13">
        <f t="shared" si="28"/>
        <v>0</v>
      </c>
      <c r="N127" s="4" t="str">
        <f t="shared" si="15"/>
        <v>НДС 10%</v>
      </c>
      <c r="O127" s="4"/>
      <c r="P127" s="70"/>
      <c r="Q127" s="70"/>
      <c r="R127" s="70"/>
      <c r="S127" s="70"/>
      <c r="T127" s="7"/>
      <c r="U127" s="72"/>
      <c r="V127" s="72"/>
      <c r="W127" s="72"/>
      <c r="X127" s="72"/>
    </row>
    <row r="128" spans="2:24" ht="15.75" x14ac:dyDescent="0.2">
      <c r="B128" s="1">
        <v>25.05</v>
      </c>
      <c r="C128" s="14" t="s">
        <v>41</v>
      </c>
      <c r="D128" s="14"/>
      <c r="E128" s="15">
        <v>32</v>
      </c>
      <c r="F128" s="15">
        <v>32</v>
      </c>
      <c r="G128" s="15">
        <v>96</v>
      </c>
      <c r="H128" s="18">
        <v>87.27</v>
      </c>
      <c r="I128" s="13">
        <f t="shared" si="30"/>
        <v>96</v>
      </c>
      <c r="J128" s="11">
        <f t="shared" si="26"/>
        <v>3072</v>
      </c>
      <c r="K128" s="11">
        <f t="shared" si="27"/>
        <v>279.36</v>
      </c>
      <c r="L128" s="12">
        <f t="shared" si="29"/>
        <v>3072</v>
      </c>
      <c r="M128" s="13">
        <f t="shared" si="28"/>
        <v>3072</v>
      </c>
      <c r="N128" s="4" t="str">
        <f t="shared" si="15"/>
        <v>НДС 10%</v>
      </c>
      <c r="O128" s="4"/>
      <c r="P128" s="70"/>
      <c r="Q128" s="70"/>
      <c r="R128" s="70"/>
      <c r="S128" s="70"/>
      <c r="T128" s="7"/>
      <c r="U128" s="72"/>
      <c r="V128" s="72"/>
      <c r="W128" s="72"/>
      <c r="X128" s="72"/>
    </row>
    <row r="129" spans="2:24" ht="15.75" x14ac:dyDescent="0.2">
      <c r="B129" s="1">
        <v>25.05</v>
      </c>
      <c r="C129" s="14" t="s">
        <v>42</v>
      </c>
      <c r="D129" s="14"/>
      <c r="E129" s="10"/>
      <c r="F129" s="10"/>
      <c r="G129" s="15"/>
      <c r="H129" s="10"/>
      <c r="I129" s="13">
        <f t="shared" si="30"/>
        <v>0</v>
      </c>
      <c r="J129" s="11">
        <f t="shared" si="26"/>
        <v>0</v>
      </c>
      <c r="K129" s="11">
        <f t="shared" si="27"/>
        <v>0</v>
      </c>
      <c r="L129" s="12">
        <f t="shared" si="29"/>
        <v>0</v>
      </c>
      <c r="M129" s="13">
        <f t="shared" si="28"/>
        <v>0</v>
      </c>
      <c r="N129" s="4" t="str">
        <f t="shared" si="15"/>
        <v>НДС 10%</v>
      </c>
      <c r="O129" s="4"/>
      <c r="P129" s="70"/>
      <c r="Q129" s="70"/>
      <c r="R129" s="70"/>
      <c r="S129" s="70"/>
      <c r="T129" s="7"/>
      <c r="U129" s="72"/>
      <c r="V129" s="72"/>
      <c r="W129" s="72"/>
      <c r="X129" s="72"/>
    </row>
    <row r="130" spans="2:24" ht="15.75" x14ac:dyDescent="0.2">
      <c r="B130" s="1">
        <v>25.05</v>
      </c>
      <c r="C130" s="14" t="s">
        <v>43</v>
      </c>
      <c r="D130" s="14"/>
      <c r="E130" s="10">
        <v>2.5</v>
      </c>
      <c r="F130" s="10">
        <v>2.484</v>
      </c>
      <c r="G130" s="15">
        <v>48</v>
      </c>
      <c r="H130" s="10">
        <v>43.64</v>
      </c>
      <c r="I130" s="13">
        <f t="shared" si="30"/>
        <v>48</v>
      </c>
      <c r="J130" s="11"/>
      <c r="K130" s="11"/>
      <c r="L130" s="12">
        <f t="shared" si="29"/>
        <v>120</v>
      </c>
      <c r="M130" s="13"/>
      <c r="N130" s="4" t="str">
        <f t="shared" si="15"/>
        <v>НДС 10%</v>
      </c>
      <c r="O130" s="4"/>
      <c r="P130" s="70"/>
      <c r="Q130" s="70"/>
      <c r="R130" s="70"/>
      <c r="S130" s="70"/>
      <c r="T130" s="7"/>
      <c r="U130" s="72"/>
      <c r="V130" s="72"/>
      <c r="W130" s="72"/>
      <c r="X130" s="72"/>
    </row>
    <row r="131" spans="2:24" ht="15.75" x14ac:dyDescent="0.2">
      <c r="B131" s="1">
        <v>25.05</v>
      </c>
      <c r="C131" s="14" t="s">
        <v>44</v>
      </c>
      <c r="D131" s="14"/>
      <c r="E131" s="10"/>
      <c r="F131" s="10"/>
      <c r="G131" s="15"/>
      <c r="H131" s="10"/>
      <c r="I131" s="13">
        <f t="shared" si="30"/>
        <v>0</v>
      </c>
      <c r="J131" s="11">
        <f>ROUND(G131*E131,2)</f>
        <v>0</v>
      </c>
      <c r="K131" s="11">
        <f>ROUND(G131*E131-H131*E131,2)</f>
        <v>0</v>
      </c>
      <c r="L131" s="12">
        <f t="shared" si="29"/>
        <v>0</v>
      </c>
      <c r="M131" s="13">
        <f>IF(F131&gt;0,F131*ROUND(H131*1.1,2),ROUND(H131*1.1,2)*E131)</f>
        <v>0</v>
      </c>
      <c r="N131" s="4" t="str">
        <f t="shared" ref="N131:N194" si="31">IF(LEFT(C131,3)="НДС",C131,N130)</f>
        <v>НДС 10%</v>
      </c>
      <c r="O131" s="4"/>
      <c r="P131" s="70"/>
      <c r="Q131" s="70"/>
      <c r="R131" s="70"/>
      <c r="S131" s="70"/>
      <c r="T131" s="7"/>
      <c r="U131" s="72"/>
      <c r="V131" s="72"/>
      <c r="W131" s="72"/>
      <c r="X131" s="72"/>
    </row>
    <row r="132" spans="2:24" ht="15.75" x14ac:dyDescent="0.2">
      <c r="B132" s="1">
        <v>25.05</v>
      </c>
      <c r="C132" s="14" t="s">
        <v>45</v>
      </c>
      <c r="D132" s="14"/>
      <c r="E132" s="10">
        <v>4.8</v>
      </c>
      <c r="F132" s="10">
        <v>4.2</v>
      </c>
      <c r="G132" s="15">
        <v>180</v>
      </c>
      <c r="H132" s="10">
        <v>163.63999999999999</v>
      </c>
      <c r="I132" s="13">
        <f t="shared" si="30"/>
        <v>180</v>
      </c>
      <c r="J132" s="11">
        <f>ROUND(G132*E132,2)</f>
        <v>864</v>
      </c>
      <c r="K132" s="11">
        <f>ROUND(G132*E132-H132*E132,2)</f>
        <v>78.53</v>
      </c>
      <c r="L132" s="12">
        <f t="shared" si="29"/>
        <v>864</v>
      </c>
      <c r="M132" s="13">
        <f>IF(F132&gt;0,F132*ROUND(H132*1.1,2),ROUND(H132*1.1,2)*E132)</f>
        <v>756</v>
      </c>
      <c r="N132" s="4" t="str">
        <f t="shared" si="31"/>
        <v>НДС 10%</v>
      </c>
      <c r="O132" s="4"/>
      <c r="P132" s="70"/>
      <c r="Q132" s="70"/>
      <c r="R132" s="70"/>
      <c r="S132" s="70"/>
      <c r="T132" s="7"/>
      <c r="U132" s="72"/>
      <c r="V132" s="72"/>
      <c r="W132" s="72"/>
      <c r="X132" s="72"/>
    </row>
    <row r="133" spans="2:24" x14ac:dyDescent="0.2">
      <c r="B133" s="1">
        <v>25.05</v>
      </c>
      <c r="C133" s="14"/>
      <c r="D133" s="14"/>
      <c r="E133" s="10"/>
      <c r="F133" s="10"/>
      <c r="G133" s="15"/>
      <c r="H133" s="10"/>
      <c r="I133" s="4"/>
      <c r="J133" s="4"/>
      <c r="K133" s="4"/>
      <c r="L133" s="4"/>
      <c r="M133" s="19">
        <f>SUM(L95:L132)</f>
        <v>38056.699999999997</v>
      </c>
      <c r="N133" s="4" t="str">
        <f t="shared" si="31"/>
        <v>НДС 10%</v>
      </c>
      <c r="O133" s="4"/>
      <c r="P133" s="70"/>
      <c r="Q133" s="70"/>
      <c r="R133" s="70"/>
      <c r="S133" s="70"/>
      <c r="U133" s="72"/>
      <c r="V133" s="72"/>
      <c r="W133" s="72"/>
      <c r="X133" s="72"/>
    </row>
    <row r="134" spans="2:24" ht="15.75" x14ac:dyDescent="0.2">
      <c r="C134" s="23"/>
      <c r="D134" s="23"/>
      <c r="E134" s="23"/>
      <c r="F134" s="23"/>
      <c r="G134" s="23"/>
      <c r="H134" s="23"/>
      <c r="I134" s="4"/>
      <c r="J134" s="4"/>
      <c r="K134" s="4"/>
      <c r="L134" s="4"/>
      <c r="M134" s="19"/>
      <c r="N134" s="4" t="str">
        <f t="shared" si="31"/>
        <v>НДС 10%</v>
      </c>
      <c r="O134" s="4"/>
      <c r="P134" s="24"/>
      <c r="Q134" s="24"/>
      <c r="R134" s="24"/>
      <c r="S134" s="24"/>
      <c r="U134" s="24"/>
      <c r="V134" s="24"/>
      <c r="W134" s="24"/>
      <c r="X134" s="24"/>
    </row>
    <row r="135" spans="2:24" x14ac:dyDescent="0.2">
      <c r="G135" s="8" t="s">
        <v>46</v>
      </c>
      <c r="I135" s="20">
        <f>SUM(J95:J132)</f>
        <v>38293.550000000003</v>
      </c>
      <c r="N135" s="4" t="str">
        <f t="shared" si="31"/>
        <v>НДС 10%</v>
      </c>
    </row>
    <row r="136" spans="2:24" x14ac:dyDescent="0.2">
      <c r="C136" s="8" t="s">
        <v>47</v>
      </c>
      <c r="G136" s="8" t="s">
        <v>48</v>
      </c>
      <c r="I136" s="20">
        <f>SUM(L95:L132)</f>
        <v>38056.699999999997</v>
      </c>
      <c r="N136" s="4" t="str">
        <f t="shared" si="31"/>
        <v>НДС 10%</v>
      </c>
    </row>
    <row r="137" spans="2:24" x14ac:dyDescent="0.2">
      <c r="C137" s="8" t="s">
        <v>49</v>
      </c>
      <c r="G137" s="8" t="s">
        <v>50</v>
      </c>
      <c r="I137" s="21">
        <f>SUM(M95:M132)</f>
        <v>36930.5</v>
      </c>
      <c r="N137" s="4" t="str">
        <f t="shared" si="31"/>
        <v>НДС 10%</v>
      </c>
    </row>
    <row r="138" spans="2:24" x14ac:dyDescent="0.2">
      <c r="N138" s="4" t="str">
        <f t="shared" si="31"/>
        <v>НДС 10%</v>
      </c>
    </row>
    <row r="139" spans="2:24" x14ac:dyDescent="0.2">
      <c r="N139" s="4" t="str">
        <f t="shared" si="31"/>
        <v>НДС 10%</v>
      </c>
    </row>
    <row r="140" spans="2:24" x14ac:dyDescent="0.2">
      <c r="N140" s="4" t="str">
        <f t="shared" si="31"/>
        <v>НДС 10%</v>
      </c>
    </row>
    <row r="141" spans="2:24" x14ac:dyDescent="0.2">
      <c r="N141" s="4" t="str">
        <f t="shared" si="31"/>
        <v>НДС 10%</v>
      </c>
    </row>
    <row r="142" spans="2:24" x14ac:dyDescent="0.2">
      <c r="N142" s="4" t="str">
        <f t="shared" si="31"/>
        <v>НДС 10%</v>
      </c>
    </row>
    <row r="143" spans="2:24" x14ac:dyDescent="0.2">
      <c r="N143" s="4" t="str">
        <f t="shared" si="31"/>
        <v>НДС 10%</v>
      </c>
    </row>
    <row r="144" spans="2:24" x14ac:dyDescent="0.2">
      <c r="N144" s="4" t="str">
        <f t="shared" si="31"/>
        <v>НДС 10%</v>
      </c>
    </row>
    <row r="145" spans="2:24" ht="22.5" x14ac:dyDescent="0.2">
      <c r="B145" s="1">
        <v>42520</v>
      </c>
      <c r="C145" s="2" t="s">
        <v>0</v>
      </c>
      <c r="D145" s="3" t="s">
        <v>1</v>
      </c>
      <c r="E145" s="3" t="s">
        <v>2</v>
      </c>
      <c r="F145" s="3" t="s">
        <v>3</v>
      </c>
      <c r="G145" s="2" t="s">
        <v>52</v>
      </c>
      <c r="H145" s="2" t="s">
        <v>53</v>
      </c>
      <c r="I145" s="4"/>
      <c r="J145" s="5" t="s">
        <v>6</v>
      </c>
      <c r="K145" s="5" t="s">
        <v>7</v>
      </c>
      <c r="L145" s="6" t="s">
        <v>8</v>
      </c>
      <c r="M145" s="4" t="s">
        <v>9</v>
      </c>
      <c r="N145" s="4" t="str">
        <f t="shared" si="31"/>
        <v>НДС 18%</v>
      </c>
      <c r="O145" s="4"/>
      <c r="P145" s="70" t="s">
        <v>10</v>
      </c>
      <c r="Q145" s="70"/>
      <c r="R145" s="70"/>
      <c r="S145" s="70"/>
      <c r="T145" s="7"/>
      <c r="U145" s="70" t="s">
        <v>11</v>
      </c>
      <c r="V145" s="70"/>
      <c r="W145" s="70"/>
      <c r="X145" s="70"/>
    </row>
    <row r="146" spans="2:24" ht="15.75" x14ac:dyDescent="0.2">
      <c r="B146" s="1">
        <v>42520</v>
      </c>
      <c r="C146" s="9"/>
      <c r="D146" s="9"/>
      <c r="E146" s="10"/>
      <c r="F146" s="10"/>
      <c r="G146" s="10"/>
      <c r="H146" s="10"/>
      <c r="I146" s="13">
        <f t="shared" ref="I146:I163" si="32">ROUND(H146*1.18,2)</f>
        <v>0</v>
      </c>
      <c r="J146" s="11">
        <f t="shared" ref="J146:J164" si="33">ROUND(G146*E146,2)</f>
        <v>0</v>
      </c>
      <c r="K146" s="11">
        <f t="shared" ref="K146:K164" si="34">ROUND(G146*E146-H146*E146,2)</f>
        <v>0</v>
      </c>
      <c r="L146" s="12">
        <f>H146*1.18*E146</f>
        <v>0</v>
      </c>
      <c r="M146" s="13">
        <f>IF(F146&gt;0,F146*H146*1.18,H146*1.18*E146)</f>
        <v>0</v>
      </c>
      <c r="N146" s="4" t="str">
        <f t="shared" si="31"/>
        <v>НДС 18%</v>
      </c>
      <c r="O146" s="4"/>
      <c r="P146" s="70"/>
      <c r="Q146" s="70"/>
      <c r="R146" s="70"/>
      <c r="S146" s="70"/>
      <c r="T146" s="7"/>
      <c r="U146" s="70"/>
      <c r="V146" s="70"/>
      <c r="W146" s="70"/>
      <c r="X146" s="70"/>
    </row>
    <row r="147" spans="2:24" ht="15.75" x14ac:dyDescent="0.2">
      <c r="B147" s="1">
        <v>42520</v>
      </c>
      <c r="C147" s="9" t="s">
        <v>12</v>
      </c>
      <c r="D147" s="9">
        <v>90</v>
      </c>
      <c r="E147" s="10">
        <v>96.5</v>
      </c>
      <c r="F147" s="10"/>
      <c r="G147" s="10">
        <v>64.8</v>
      </c>
      <c r="H147" s="10">
        <v>54.92</v>
      </c>
      <c r="I147" s="13">
        <f t="shared" si="32"/>
        <v>64.81</v>
      </c>
      <c r="J147" s="11">
        <f t="shared" si="33"/>
        <v>6253.2</v>
      </c>
      <c r="K147" s="11">
        <f t="shared" si="34"/>
        <v>953.42</v>
      </c>
      <c r="L147" s="12">
        <f>ROUND(H147*1.18,2)*E147</f>
        <v>6254.165</v>
      </c>
      <c r="M147" s="13">
        <f t="shared" ref="M147:M164" si="35">IF(F147&gt;0,F147*ROUND(H147*1.18,2),ROUND(H147*1.18,2)*E147)</f>
        <v>6254.165</v>
      </c>
      <c r="N147" s="4" t="str">
        <f t="shared" si="31"/>
        <v>НДС 18%</v>
      </c>
      <c r="O147" s="4"/>
      <c r="P147" s="70"/>
      <c r="Q147" s="70"/>
      <c r="R147" s="70"/>
      <c r="S147" s="70"/>
      <c r="T147" s="7"/>
      <c r="U147" s="70"/>
      <c r="V147" s="70"/>
      <c r="W147" s="70"/>
      <c r="X147" s="70"/>
    </row>
    <row r="148" spans="2:24" ht="15.75" x14ac:dyDescent="0.2">
      <c r="B148" s="1">
        <v>42520</v>
      </c>
      <c r="C148" s="9" t="s">
        <v>13</v>
      </c>
      <c r="D148" s="9">
        <v>300</v>
      </c>
      <c r="E148" s="10">
        <v>305</v>
      </c>
      <c r="F148" s="10"/>
      <c r="G148" s="10">
        <v>79</v>
      </c>
      <c r="H148" s="10">
        <v>66.95</v>
      </c>
      <c r="I148" s="13">
        <f t="shared" si="32"/>
        <v>79</v>
      </c>
      <c r="J148" s="11">
        <f t="shared" si="33"/>
        <v>24095</v>
      </c>
      <c r="K148" s="11">
        <f t="shared" si="34"/>
        <v>3675.25</v>
      </c>
      <c r="L148" s="12">
        <f>ROUND(H148*1.18,2)*E148</f>
        <v>24095</v>
      </c>
      <c r="M148" s="13">
        <f t="shared" si="35"/>
        <v>24095</v>
      </c>
      <c r="N148" s="4" t="str">
        <f t="shared" si="31"/>
        <v>НДС 18%</v>
      </c>
      <c r="O148" s="4"/>
      <c r="P148" s="70"/>
      <c r="Q148" s="70"/>
      <c r="R148" s="70"/>
      <c r="S148" s="70"/>
      <c r="T148" s="7"/>
      <c r="U148" s="70"/>
      <c r="V148" s="70"/>
      <c r="W148" s="70"/>
      <c r="X148" s="70"/>
    </row>
    <row r="149" spans="2:24" ht="15.75" x14ac:dyDescent="0.2">
      <c r="B149" s="1">
        <v>42520</v>
      </c>
      <c r="C149" s="9" t="s">
        <v>14</v>
      </c>
      <c r="D149" s="9">
        <v>8</v>
      </c>
      <c r="E149" s="10">
        <v>10.1</v>
      </c>
      <c r="F149" s="10"/>
      <c r="G149" s="10">
        <v>133</v>
      </c>
      <c r="H149" s="10">
        <v>112.7</v>
      </c>
      <c r="I149" s="13">
        <f t="shared" si="32"/>
        <v>132.99</v>
      </c>
      <c r="J149" s="11">
        <f t="shared" si="33"/>
        <v>1343.3</v>
      </c>
      <c r="K149" s="11">
        <f t="shared" si="34"/>
        <v>205.03</v>
      </c>
      <c r="L149" s="12">
        <f t="shared" ref="L149:L154" si="36">H149*1.18*E149</f>
        <v>1343.1585999999998</v>
      </c>
      <c r="M149" s="13">
        <f t="shared" si="35"/>
        <v>1343.1990000000001</v>
      </c>
      <c r="N149" s="4" t="str">
        <f t="shared" si="31"/>
        <v>НДС 18%</v>
      </c>
      <c r="O149" s="4"/>
      <c r="P149" s="70"/>
      <c r="Q149" s="70"/>
      <c r="R149" s="70"/>
      <c r="S149" s="70"/>
      <c r="T149" s="7"/>
      <c r="U149" s="70"/>
      <c r="V149" s="70"/>
      <c r="W149" s="70"/>
      <c r="X149" s="70"/>
    </row>
    <row r="150" spans="2:24" ht="15.75" x14ac:dyDescent="0.2">
      <c r="B150" s="1">
        <v>42520</v>
      </c>
      <c r="C150" s="9"/>
      <c r="D150" s="9"/>
      <c r="E150" s="10"/>
      <c r="F150" s="10"/>
      <c r="G150" s="10"/>
      <c r="H150" s="10"/>
      <c r="I150" s="13">
        <f t="shared" si="32"/>
        <v>0</v>
      </c>
      <c r="J150" s="11">
        <f t="shared" si="33"/>
        <v>0</v>
      </c>
      <c r="K150" s="11">
        <f t="shared" si="34"/>
        <v>0</v>
      </c>
      <c r="L150" s="12">
        <f t="shared" si="36"/>
        <v>0</v>
      </c>
      <c r="M150" s="13">
        <f t="shared" si="35"/>
        <v>0</v>
      </c>
      <c r="N150" s="4" t="str">
        <f t="shared" si="31"/>
        <v>НДС 18%</v>
      </c>
      <c r="O150" s="4"/>
      <c r="P150" s="70"/>
      <c r="Q150" s="70"/>
      <c r="R150" s="70"/>
      <c r="S150" s="70"/>
      <c r="T150" s="7"/>
      <c r="U150" s="70"/>
      <c r="V150" s="70"/>
      <c r="W150" s="70"/>
      <c r="X150" s="70"/>
    </row>
    <row r="151" spans="2:24" ht="15.75" x14ac:dyDescent="0.2">
      <c r="B151" s="1">
        <v>42520</v>
      </c>
      <c r="C151" s="9"/>
      <c r="D151" s="9"/>
      <c r="E151" s="10"/>
      <c r="F151" s="10"/>
      <c r="G151" s="10"/>
      <c r="H151" s="10"/>
      <c r="I151" s="13">
        <f t="shared" si="32"/>
        <v>0</v>
      </c>
      <c r="J151" s="11">
        <f t="shared" si="33"/>
        <v>0</v>
      </c>
      <c r="K151" s="11">
        <f t="shared" si="34"/>
        <v>0</v>
      </c>
      <c r="L151" s="12">
        <f t="shared" si="36"/>
        <v>0</v>
      </c>
      <c r="M151" s="13">
        <f t="shared" si="35"/>
        <v>0</v>
      </c>
      <c r="N151" s="4" t="str">
        <f t="shared" si="31"/>
        <v>НДС 18%</v>
      </c>
      <c r="O151" s="4"/>
      <c r="P151" s="70"/>
      <c r="Q151" s="70"/>
      <c r="R151" s="70"/>
      <c r="S151" s="70"/>
      <c r="T151" s="7"/>
      <c r="U151" s="70"/>
      <c r="V151" s="70"/>
      <c r="W151" s="70"/>
      <c r="X151" s="70"/>
    </row>
    <row r="152" spans="2:24" ht="15.75" x14ac:dyDescent="0.2">
      <c r="B152" s="1">
        <v>42520</v>
      </c>
      <c r="C152" s="9" t="s">
        <v>15</v>
      </c>
      <c r="D152" s="9"/>
      <c r="E152" s="10"/>
      <c r="F152" s="10"/>
      <c r="G152" s="10"/>
      <c r="H152" s="10"/>
      <c r="I152" s="13">
        <f t="shared" si="32"/>
        <v>0</v>
      </c>
      <c r="J152" s="11">
        <f t="shared" si="33"/>
        <v>0</v>
      </c>
      <c r="K152" s="11">
        <f t="shared" si="34"/>
        <v>0</v>
      </c>
      <c r="L152" s="12">
        <f t="shared" si="36"/>
        <v>0</v>
      </c>
      <c r="M152" s="13">
        <f t="shared" si="35"/>
        <v>0</v>
      </c>
      <c r="N152" s="4" t="str">
        <f t="shared" si="31"/>
        <v>НДС 18%</v>
      </c>
      <c r="O152" s="4"/>
      <c r="P152" s="70"/>
      <c r="Q152" s="70"/>
      <c r="R152" s="70"/>
      <c r="S152" s="70"/>
      <c r="T152" s="7"/>
      <c r="U152" s="70"/>
      <c r="V152" s="70"/>
      <c r="W152" s="70"/>
      <c r="X152" s="70"/>
    </row>
    <row r="153" spans="2:24" ht="15.75" x14ac:dyDescent="0.2">
      <c r="B153" s="1">
        <v>42520</v>
      </c>
      <c r="C153" s="14" t="s">
        <v>16</v>
      </c>
      <c r="D153" s="14"/>
      <c r="E153" s="15"/>
      <c r="F153" s="15"/>
      <c r="G153" s="10"/>
      <c r="H153" s="10"/>
      <c r="I153" s="13">
        <f t="shared" si="32"/>
        <v>0</v>
      </c>
      <c r="J153" s="11">
        <f t="shared" si="33"/>
        <v>0</v>
      </c>
      <c r="K153" s="11">
        <f t="shared" si="34"/>
        <v>0</v>
      </c>
      <c r="L153" s="12">
        <f t="shared" si="36"/>
        <v>0</v>
      </c>
      <c r="M153" s="13">
        <f t="shared" si="35"/>
        <v>0</v>
      </c>
      <c r="N153" s="4" t="str">
        <f t="shared" si="31"/>
        <v>НДС 18%</v>
      </c>
      <c r="O153" s="4"/>
      <c r="P153" s="70"/>
      <c r="Q153" s="70"/>
      <c r="R153" s="70"/>
      <c r="S153" s="70"/>
      <c r="T153" s="7"/>
      <c r="U153" s="70"/>
      <c r="V153" s="70"/>
      <c r="W153" s="70"/>
      <c r="X153" s="70"/>
    </row>
    <row r="154" spans="2:24" x14ac:dyDescent="0.2">
      <c r="B154" s="1">
        <v>42520</v>
      </c>
      <c r="C154" s="14" t="s">
        <v>17</v>
      </c>
      <c r="D154" s="14"/>
      <c r="E154" s="15"/>
      <c r="F154" s="15"/>
      <c r="G154" s="10"/>
      <c r="H154" s="10"/>
      <c r="I154" s="13">
        <f t="shared" si="32"/>
        <v>0</v>
      </c>
      <c r="J154" s="11">
        <f t="shared" si="33"/>
        <v>0</v>
      </c>
      <c r="K154" s="11">
        <f t="shared" si="34"/>
        <v>0</v>
      </c>
      <c r="L154" s="12">
        <f t="shared" si="36"/>
        <v>0</v>
      </c>
      <c r="M154" s="13">
        <f t="shared" si="35"/>
        <v>0</v>
      </c>
      <c r="N154" s="4" t="str">
        <f t="shared" si="31"/>
        <v>НДС 18%</v>
      </c>
      <c r="O154" s="4"/>
      <c r="P154" s="70"/>
      <c r="Q154" s="70"/>
      <c r="R154" s="70"/>
      <c r="S154" s="70"/>
      <c r="U154" s="70"/>
      <c r="V154" s="70"/>
      <c r="W154" s="70"/>
      <c r="X154" s="70"/>
    </row>
    <row r="155" spans="2:24" ht="15.75" x14ac:dyDescent="0.2">
      <c r="B155" s="1">
        <v>42520</v>
      </c>
      <c r="C155" s="9" t="s">
        <v>18</v>
      </c>
      <c r="D155" s="9"/>
      <c r="E155" s="15"/>
      <c r="F155" s="15"/>
      <c r="G155" s="10"/>
      <c r="H155" s="10"/>
      <c r="I155" s="13">
        <f t="shared" si="32"/>
        <v>0</v>
      </c>
      <c r="J155" s="11">
        <f t="shared" si="33"/>
        <v>0</v>
      </c>
      <c r="K155" s="11">
        <f t="shared" si="34"/>
        <v>0</v>
      </c>
      <c r="L155" s="12">
        <f>ROUND(H155*1.18,2)*E155</f>
        <v>0</v>
      </c>
      <c r="M155" s="13">
        <f t="shared" si="35"/>
        <v>0</v>
      </c>
      <c r="N155" s="4" t="str">
        <f t="shared" si="31"/>
        <v>НДС 18%</v>
      </c>
      <c r="O155" s="4"/>
      <c r="P155" s="70"/>
      <c r="Q155" s="70"/>
      <c r="R155" s="70"/>
      <c r="S155" s="70"/>
      <c r="T155" s="7"/>
      <c r="U155" s="70"/>
      <c r="V155" s="70"/>
      <c r="W155" s="70"/>
      <c r="X155" s="70"/>
    </row>
    <row r="156" spans="2:24" ht="15.75" x14ac:dyDescent="0.2">
      <c r="B156" s="1">
        <v>42520</v>
      </c>
      <c r="C156" s="14" t="s">
        <v>19</v>
      </c>
      <c r="D156" s="14"/>
      <c r="E156" s="15"/>
      <c r="F156" s="15"/>
      <c r="G156" s="10"/>
      <c r="H156" s="10"/>
      <c r="I156" s="13">
        <f t="shared" si="32"/>
        <v>0</v>
      </c>
      <c r="J156" s="11">
        <f t="shared" si="33"/>
        <v>0</v>
      </c>
      <c r="K156" s="11">
        <f t="shared" si="34"/>
        <v>0</v>
      </c>
      <c r="L156" s="12">
        <f t="shared" ref="L156:L162" si="37">H156*1.18*E156</f>
        <v>0</v>
      </c>
      <c r="M156" s="13">
        <f t="shared" si="35"/>
        <v>0</v>
      </c>
      <c r="N156" s="4" t="str">
        <f t="shared" si="31"/>
        <v>НДС 18%</v>
      </c>
      <c r="O156" s="4"/>
      <c r="P156" s="70"/>
      <c r="Q156" s="70"/>
      <c r="R156" s="70"/>
      <c r="S156" s="70"/>
      <c r="T156" s="7"/>
      <c r="U156" s="70"/>
      <c r="V156" s="70"/>
      <c r="W156" s="70"/>
      <c r="X156" s="70"/>
    </row>
    <row r="157" spans="2:24" ht="20.25" x14ac:dyDescent="0.2">
      <c r="B157" s="1">
        <v>42520</v>
      </c>
      <c r="C157" s="14" t="s">
        <v>19</v>
      </c>
      <c r="D157" s="14"/>
      <c r="E157" s="15"/>
      <c r="F157" s="15"/>
      <c r="G157" s="10"/>
      <c r="H157" s="16"/>
      <c r="I157" s="13">
        <f t="shared" si="32"/>
        <v>0</v>
      </c>
      <c r="J157" s="11">
        <f t="shared" si="33"/>
        <v>0</v>
      </c>
      <c r="K157" s="11">
        <f t="shared" si="34"/>
        <v>0</v>
      </c>
      <c r="L157" s="12">
        <f t="shared" si="37"/>
        <v>0</v>
      </c>
      <c r="M157" s="13">
        <f t="shared" si="35"/>
        <v>0</v>
      </c>
      <c r="N157" s="4" t="str">
        <f t="shared" si="31"/>
        <v>НДС 18%</v>
      </c>
      <c r="O157" s="4"/>
      <c r="P157" s="70"/>
      <c r="Q157" s="70"/>
      <c r="R157" s="70"/>
      <c r="S157" s="70"/>
      <c r="T157" s="7"/>
      <c r="U157" s="70"/>
      <c r="V157" s="70"/>
      <c r="W157" s="70"/>
      <c r="X157" s="70"/>
    </row>
    <row r="158" spans="2:24" ht="15.75" x14ac:dyDescent="0.2">
      <c r="B158" s="1">
        <v>42520</v>
      </c>
      <c r="C158" s="9"/>
      <c r="D158" s="9"/>
      <c r="E158" s="15"/>
      <c r="F158" s="15"/>
      <c r="G158" s="10"/>
      <c r="H158" s="10"/>
      <c r="I158" s="13">
        <f t="shared" si="32"/>
        <v>0</v>
      </c>
      <c r="J158" s="11">
        <f t="shared" si="33"/>
        <v>0</v>
      </c>
      <c r="K158" s="11">
        <f t="shared" si="34"/>
        <v>0</v>
      </c>
      <c r="L158" s="12">
        <f t="shared" si="37"/>
        <v>0</v>
      </c>
      <c r="M158" s="13">
        <f t="shared" si="35"/>
        <v>0</v>
      </c>
      <c r="N158" s="4" t="str">
        <f t="shared" si="31"/>
        <v>НДС 18%</v>
      </c>
      <c r="O158" s="4"/>
      <c r="P158" s="70"/>
      <c r="Q158" s="70"/>
      <c r="R158" s="70"/>
      <c r="S158" s="70"/>
      <c r="T158" s="7"/>
      <c r="U158" s="70"/>
      <c r="V158" s="70"/>
      <c r="W158" s="70"/>
      <c r="X158" s="70"/>
    </row>
    <row r="159" spans="2:24" ht="15.75" x14ac:dyDescent="0.2">
      <c r="B159" s="1">
        <v>42520</v>
      </c>
      <c r="C159" s="9" t="s">
        <v>20</v>
      </c>
      <c r="D159" s="9"/>
      <c r="E159" s="15"/>
      <c r="F159" s="15"/>
      <c r="G159" s="10"/>
      <c r="H159" s="10"/>
      <c r="I159" s="13">
        <f t="shared" si="32"/>
        <v>0</v>
      </c>
      <c r="J159" s="11">
        <f t="shared" si="33"/>
        <v>0</v>
      </c>
      <c r="K159" s="11">
        <f t="shared" si="34"/>
        <v>0</v>
      </c>
      <c r="L159" s="12">
        <f t="shared" si="37"/>
        <v>0</v>
      </c>
      <c r="M159" s="13">
        <f t="shared" si="35"/>
        <v>0</v>
      </c>
      <c r="N159" s="4" t="str">
        <f t="shared" si="31"/>
        <v>НДС 18%</v>
      </c>
      <c r="O159" s="4"/>
      <c r="P159" s="70"/>
      <c r="Q159" s="70"/>
      <c r="R159" s="70"/>
      <c r="S159" s="70"/>
      <c r="T159" s="7"/>
      <c r="U159" s="70"/>
      <c r="V159" s="70"/>
      <c r="W159" s="70"/>
      <c r="X159" s="70"/>
    </row>
    <row r="160" spans="2:24" ht="15.75" x14ac:dyDescent="0.2">
      <c r="B160" s="1">
        <v>42520</v>
      </c>
      <c r="C160" s="9" t="s">
        <v>21</v>
      </c>
      <c r="D160" s="9"/>
      <c r="E160" s="15"/>
      <c r="F160" s="15"/>
      <c r="G160" s="10"/>
      <c r="H160" s="10"/>
      <c r="I160" s="13">
        <f t="shared" si="32"/>
        <v>0</v>
      </c>
      <c r="J160" s="11">
        <f t="shared" si="33"/>
        <v>0</v>
      </c>
      <c r="K160" s="11">
        <f t="shared" si="34"/>
        <v>0</v>
      </c>
      <c r="L160" s="12">
        <f t="shared" si="37"/>
        <v>0</v>
      </c>
      <c r="M160" s="13">
        <f t="shared" si="35"/>
        <v>0</v>
      </c>
      <c r="N160" s="4" t="str">
        <f t="shared" si="31"/>
        <v>НДС 18%</v>
      </c>
      <c r="O160" s="4"/>
      <c r="P160" s="70"/>
      <c r="Q160" s="70"/>
      <c r="R160" s="70"/>
      <c r="S160" s="70"/>
      <c r="T160" s="7"/>
      <c r="U160" s="70"/>
      <c r="V160" s="70"/>
      <c r="W160" s="70"/>
      <c r="X160" s="70"/>
    </row>
    <row r="161" spans="2:24" ht="15.75" x14ac:dyDescent="0.2">
      <c r="B161" s="1">
        <v>42520</v>
      </c>
      <c r="C161" s="9" t="s">
        <v>22</v>
      </c>
      <c r="D161" s="9"/>
      <c r="E161" s="15"/>
      <c r="F161" s="15"/>
      <c r="G161" s="10"/>
      <c r="H161" s="10"/>
      <c r="I161" s="13">
        <f t="shared" si="32"/>
        <v>0</v>
      </c>
      <c r="J161" s="11">
        <f t="shared" si="33"/>
        <v>0</v>
      </c>
      <c r="K161" s="11">
        <f t="shared" si="34"/>
        <v>0</v>
      </c>
      <c r="L161" s="12">
        <f t="shared" si="37"/>
        <v>0</v>
      </c>
      <c r="M161" s="13">
        <f t="shared" si="35"/>
        <v>0</v>
      </c>
      <c r="N161" s="4" t="str">
        <f t="shared" si="31"/>
        <v>НДС 18%</v>
      </c>
      <c r="O161" s="4"/>
      <c r="P161" s="70"/>
      <c r="Q161" s="70"/>
      <c r="R161" s="70"/>
      <c r="S161" s="70"/>
      <c r="T161" s="7"/>
      <c r="U161" s="70"/>
      <c r="V161" s="70"/>
      <c r="W161" s="70"/>
      <c r="X161" s="70"/>
    </row>
    <row r="162" spans="2:24" ht="15.75" x14ac:dyDescent="0.2">
      <c r="B162" s="1">
        <v>42520</v>
      </c>
      <c r="C162" s="9" t="s">
        <v>23</v>
      </c>
      <c r="D162" s="9"/>
      <c r="E162" s="15"/>
      <c r="F162" s="15"/>
      <c r="G162" s="10"/>
      <c r="H162" s="10"/>
      <c r="I162" s="13">
        <f t="shared" si="32"/>
        <v>0</v>
      </c>
      <c r="J162" s="11">
        <f t="shared" si="33"/>
        <v>0</v>
      </c>
      <c r="K162" s="11">
        <f t="shared" si="34"/>
        <v>0</v>
      </c>
      <c r="L162" s="12">
        <f t="shared" si="37"/>
        <v>0</v>
      </c>
      <c r="M162" s="13">
        <f t="shared" si="35"/>
        <v>0</v>
      </c>
      <c r="N162" s="4" t="str">
        <f t="shared" si="31"/>
        <v>НДС 18%</v>
      </c>
      <c r="O162" s="4"/>
      <c r="P162" s="70"/>
      <c r="Q162" s="70"/>
      <c r="R162" s="70"/>
      <c r="S162" s="70"/>
      <c r="T162" s="7"/>
      <c r="U162" s="70"/>
      <c r="V162" s="70"/>
      <c r="W162" s="70"/>
      <c r="X162" s="70"/>
    </row>
    <row r="163" spans="2:24" ht="15.75" x14ac:dyDescent="0.2">
      <c r="B163" s="1">
        <v>42520</v>
      </c>
      <c r="C163" s="9" t="s">
        <v>24</v>
      </c>
      <c r="D163" s="9"/>
      <c r="E163" s="15"/>
      <c r="F163" s="15"/>
      <c r="G163" s="10"/>
      <c r="H163" s="10"/>
      <c r="I163" s="13">
        <f t="shared" si="32"/>
        <v>0</v>
      </c>
      <c r="J163" s="11">
        <f t="shared" si="33"/>
        <v>0</v>
      </c>
      <c r="K163" s="11">
        <f t="shared" si="34"/>
        <v>0</v>
      </c>
      <c r="L163" s="12">
        <f>ROUND(H163*1.18,2)*E163</f>
        <v>0</v>
      </c>
      <c r="M163" s="13">
        <f t="shared" si="35"/>
        <v>0</v>
      </c>
      <c r="N163" s="4" t="str">
        <f t="shared" si="31"/>
        <v>НДС 18%</v>
      </c>
      <c r="O163" s="4"/>
      <c r="P163" s="70"/>
      <c r="Q163" s="70"/>
      <c r="R163" s="70"/>
      <c r="S163" s="70"/>
      <c r="T163" s="7"/>
      <c r="U163" s="70"/>
      <c r="V163" s="70"/>
      <c r="W163" s="70"/>
      <c r="X163" s="70"/>
    </row>
    <row r="164" spans="2:24" ht="15.75" x14ac:dyDescent="0.2">
      <c r="B164" s="1">
        <v>42520</v>
      </c>
      <c r="C164" s="9" t="s">
        <v>25</v>
      </c>
      <c r="D164" s="9"/>
      <c r="E164" s="15"/>
      <c r="F164" s="15"/>
      <c r="G164" s="10"/>
      <c r="H164" s="10"/>
      <c r="I164" s="13">
        <f>ROUND(H164*1.18,2)</f>
        <v>0</v>
      </c>
      <c r="J164" s="11">
        <f t="shared" si="33"/>
        <v>0</v>
      </c>
      <c r="K164" s="11">
        <f t="shared" si="34"/>
        <v>0</v>
      </c>
      <c r="L164" s="12">
        <f>ROUND(H164*1.18,2)*E164</f>
        <v>0</v>
      </c>
      <c r="M164" s="13">
        <f t="shared" si="35"/>
        <v>0</v>
      </c>
      <c r="N164" s="4" t="str">
        <f t="shared" si="31"/>
        <v>НДС 18%</v>
      </c>
      <c r="O164" s="4"/>
      <c r="P164" s="70"/>
      <c r="Q164" s="70"/>
      <c r="R164" s="70"/>
      <c r="S164" s="70"/>
      <c r="T164" s="7"/>
      <c r="U164" s="70"/>
      <c r="V164" s="70"/>
      <c r="W164" s="70"/>
      <c r="X164" s="70"/>
    </row>
    <row r="165" spans="2:24" ht="15.75" x14ac:dyDescent="0.2">
      <c r="B165" s="1">
        <v>42520</v>
      </c>
      <c r="C165" s="2" t="s">
        <v>26</v>
      </c>
      <c r="D165" s="2"/>
      <c r="E165" s="15"/>
      <c r="F165" s="15"/>
      <c r="G165" s="15"/>
      <c r="H165" s="10"/>
      <c r="I165" s="4"/>
      <c r="J165" s="11"/>
      <c r="K165" s="11"/>
      <c r="L165" s="12"/>
      <c r="M165" s="13"/>
      <c r="N165" s="4" t="str">
        <f t="shared" si="31"/>
        <v>НДС 10%</v>
      </c>
      <c r="O165" s="4"/>
      <c r="P165" s="7"/>
      <c r="Q165" s="7"/>
      <c r="R165" s="7"/>
      <c r="S165" s="7"/>
      <c r="T165" s="7"/>
      <c r="U165" s="7"/>
      <c r="V165" s="7"/>
      <c r="W165" s="7"/>
      <c r="X165" s="7"/>
    </row>
    <row r="166" spans="2:24" ht="15.75" x14ac:dyDescent="0.2">
      <c r="B166" s="1">
        <v>42520</v>
      </c>
      <c r="C166" s="17" t="s">
        <v>27</v>
      </c>
      <c r="D166" s="17"/>
      <c r="E166" s="15"/>
      <c r="F166" s="15"/>
      <c r="G166" s="15"/>
      <c r="H166" s="10"/>
      <c r="I166" s="13">
        <f t="shared" ref="I166:I184" si="38">ROUND(H166*1.1,2)</f>
        <v>0</v>
      </c>
      <c r="J166" s="11">
        <f t="shared" ref="J166:J180" si="39">ROUND(G166*E166,2)</f>
        <v>0</v>
      </c>
      <c r="K166" s="11">
        <f t="shared" ref="K166:K180" si="40">ROUND(G166*E166-H166*E166,2)</f>
        <v>0</v>
      </c>
      <c r="L166" s="12">
        <f>ROUND(H166*1.1,2)*E166</f>
        <v>0</v>
      </c>
      <c r="M166" s="13">
        <f t="shared" ref="M166:M180" si="41">IF(F166&gt;0,F166*ROUND(H166*1.1,2),ROUND(H166*1.1,2)*E166)</f>
        <v>0</v>
      </c>
      <c r="N166" s="4" t="str">
        <f t="shared" si="31"/>
        <v>НДС 10%</v>
      </c>
      <c r="O166" s="4"/>
      <c r="P166" s="7"/>
      <c r="Q166" s="7"/>
      <c r="R166" s="7"/>
      <c r="S166" s="7"/>
      <c r="T166" s="7"/>
      <c r="U166" s="7"/>
      <c r="V166" s="7"/>
      <c r="W166" s="7"/>
      <c r="X166" s="7"/>
    </row>
    <row r="167" spans="2:24" ht="15.75" x14ac:dyDescent="0.2">
      <c r="B167" s="1">
        <v>42520</v>
      </c>
      <c r="C167" s="9" t="s">
        <v>56</v>
      </c>
      <c r="D167" s="9">
        <v>150</v>
      </c>
      <c r="E167" s="15">
        <v>167</v>
      </c>
      <c r="F167" s="15"/>
      <c r="G167" s="15">
        <v>40</v>
      </c>
      <c r="H167" s="10">
        <v>36.36</v>
      </c>
      <c r="I167" s="13">
        <f t="shared" si="38"/>
        <v>40</v>
      </c>
      <c r="J167" s="11">
        <f t="shared" si="39"/>
        <v>6680</v>
      </c>
      <c r="K167" s="11">
        <f t="shared" si="40"/>
        <v>607.88</v>
      </c>
      <c r="L167" s="12">
        <f>ROUND(H167*1.1,2)*E167</f>
        <v>6680</v>
      </c>
      <c r="M167" s="13">
        <f t="shared" si="41"/>
        <v>6680</v>
      </c>
      <c r="N167" s="4" t="str">
        <f t="shared" si="31"/>
        <v>НДС 10%</v>
      </c>
      <c r="O167" s="4"/>
      <c r="P167" s="70" t="s">
        <v>29</v>
      </c>
      <c r="Q167" s="70"/>
      <c r="R167" s="70"/>
      <c r="S167" s="70"/>
      <c r="T167" s="7"/>
      <c r="U167" s="71" t="s">
        <v>54</v>
      </c>
      <c r="V167" s="71"/>
      <c r="W167" s="71"/>
      <c r="X167" s="71"/>
    </row>
    <row r="168" spans="2:24" ht="15.75" x14ac:dyDescent="0.2">
      <c r="B168" s="1">
        <v>42520</v>
      </c>
      <c r="C168" s="14" t="s">
        <v>31</v>
      </c>
      <c r="D168" s="14">
        <v>220</v>
      </c>
      <c r="E168" s="15">
        <v>220</v>
      </c>
      <c r="F168" s="25">
        <v>218</v>
      </c>
      <c r="G168" s="15">
        <v>45</v>
      </c>
      <c r="H168" s="10">
        <v>40.909999999999997</v>
      </c>
      <c r="I168" s="13">
        <f t="shared" si="38"/>
        <v>45</v>
      </c>
      <c r="J168" s="11">
        <f t="shared" si="39"/>
        <v>9900</v>
      </c>
      <c r="K168" s="11">
        <f t="shared" si="40"/>
        <v>899.8</v>
      </c>
      <c r="L168" s="12">
        <f t="shared" ref="L168:L183" si="42">I168*E168</f>
        <v>9900</v>
      </c>
      <c r="M168" s="13">
        <f t="shared" si="41"/>
        <v>9810</v>
      </c>
      <c r="N168" s="4" t="str">
        <f t="shared" si="31"/>
        <v>НДС 10%</v>
      </c>
      <c r="O168" s="4"/>
      <c r="P168" s="70"/>
      <c r="Q168" s="70"/>
      <c r="R168" s="70"/>
      <c r="S168" s="70"/>
      <c r="T168" s="7"/>
      <c r="U168" s="71"/>
      <c r="V168" s="71"/>
      <c r="W168" s="71"/>
      <c r="X168" s="71"/>
    </row>
    <row r="169" spans="2:24" ht="15.75" x14ac:dyDescent="0.2">
      <c r="B169" s="1">
        <v>42520</v>
      </c>
      <c r="C169" s="14" t="s">
        <v>32</v>
      </c>
      <c r="D169" s="14">
        <v>60</v>
      </c>
      <c r="E169" s="15">
        <v>61</v>
      </c>
      <c r="F169" s="15"/>
      <c r="G169" s="15">
        <v>98</v>
      </c>
      <c r="H169" s="10">
        <v>88.91</v>
      </c>
      <c r="I169" s="13">
        <f t="shared" si="38"/>
        <v>97.8</v>
      </c>
      <c r="J169" s="11">
        <f t="shared" si="39"/>
        <v>5978</v>
      </c>
      <c r="K169" s="11">
        <f t="shared" si="40"/>
        <v>554.49</v>
      </c>
      <c r="L169" s="12">
        <f t="shared" si="42"/>
        <v>5965.8</v>
      </c>
      <c r="M169" s="13">
        <f t="shared" si="41"/>
        <v>5965.8</v>
      </c>
      <c r="N169" s="4" t="str">
        <f t="shared" si="31"/>
        <v>НДС 10%</v>
      </c>
      <c r="O169" s="4"/>
      <c r="P169" s="70"/>
      <c r="Q169" s="70"/>
      <c r="R169" s="70"/>
      <c r="S169" s="70"/>
      <c r="T169" s="7"/>
      <c r="U169" s="71"/>
      <c r="V169" s="71"/>
      <c r="W169" s="71"/>
      <c r="X169" s="71"/>
    </row>
    <row r="170" spans="2:24" ht="15.75" x14ac:dyDescent="0.2">
      <c r="B170" s="1">
        <v>42520</v>
      </c>
      <c r="C170" s="14" t="s">
        <v>33</v>
      </c>
      <c r="D170" s="14">
        <v>13</v>
      </c>
      <c r="E170" s="15">
        <v>13</v>
      </c>
      <c r="F170" s="15"/>
      <c r="G170" s="15">
        <v>180</v>
      </c>
      <c r="H170" s="18">
        <v>174.55</v>
      </c>
      <c r="I170" s="13">
        <f t="shared" si="38"/>
        <v>192.01</v>
      </c>
      <c r="J170" s="11">
        <f t="shared" si="39"/>
        <v>2340</v>
      </c>
      <c r="K170" s="11">
        <f t="shared" si="40"/>
        <v>70.849999999999994</v>
      </c>
      <c r="L170" s="12">
        <f t="shared" si="42"/>
        <v>2496.13</v>
      </c>
      <c r="M170" s="13">
        <f t="shared" si="41"/>
        <v>2496.13</v>
      </c>
      <c r="N170" s="4" t="str">
        <f t="shared" si="31"/>
        <v>НДС 10%</v>
      </c>
      <c r="O170" s="4"/>
      <c r="P170" s="70"/>
      <c r="Q170" s="70"/>
      <c r="R170" s="70"/>
      <c r="S170" s="70"/>
      <c r="T170" s="7"/>
      <c r="U170" s="71"/>
      <c r="V170" s="71"/>
      <c r="W170" s="71"/>
      <c r="X170" s="71"/>
    </row>
    <row r="171" spans="2:24" ht="15.75" x14ac:dyDescent="0.2">
      <c r="B171" s="1">
        <v>42520</v>
      </c>
      <c r="C171" s="14" t="s">
        <v>34</v>
      </c>
      <c r="D171" s="14">
        <v>13</v>
      </c>
      <c r="E171" s="15">
        <v>13</v>
      </c>
      <c r="F171" s="15"/>
      <c r="G171" s="15">
        <v>192</v>
      </c>
      <c r="H171" s="10">
        <v>169.09</v>
      </c>
      <c r="I171" s="13">
        <f t="shared" si="38"/>
        <v>186</v>
      </c>
      <c r="J171" s="11">
        <f t="shared" si="39"/>
        <v>2496</v>
      </c>
      <c r="K171" s="11">
        <f t="shared" si="40"/>
        <v>297.83</v>
      </c>
      <c r="L171" s="12">
        <f t="shared" si="42"/>
        <v>2418</v>
      </c>
      <c r="M171" s="13">
        <f t="shared" si="41"/>
        <v>2418</v>
      </c>
      <c r="N171" s="4" t="str">
        <f t="shared" si="31"/>
        <v>НДС 10%</v>
      </c>
      <c r="O171" s="4"/>
      <c r="P171" s="70"/>
      <c r="Q171" s="70"/>
      <c r="R171" s="70"/>
      <c r="S171" s="70"/>
      <c r="T171" s="7"/>
      <c r="U171" s="71"/>
      <c r="V171" s="71"/>
      <c r="W171" s="71"/>
      <c r="X171" s="71"/>
    </row>
    <row r="172" spans="2:24" ht="15.75" x14ac:dyDescent="0.2">
      <c r="B172" s="1">
        <v>42520</v>
      </c>
      <c r="C172" s="14" t="s">
        <v>55</v>
      </c>
      <c r="D172" s="14">
        <v>11</v>
      </c>
      <c r="E172" s="15">
        <v>11</v>
      </c>
      <c r="F172" s="15"/>
      <c r="G172" s="15">
        <v>145</v>
      </c>
      <c r="H172" s="10">
        <v>131.82</v>
      </c>
      <c r="I172" s="13">
        <f t="shared" si="38"/>
        <v>145</v>
      </c>
      <c r="J172" s="11">
        <f t="shared" si="39"/>
        <v>1595</v>
      </c>
      <c r="K172" s="11">
        <f t="shared" si="40"/>
        <v>144.97999999999999</v>
      </c>
      <c r="L172" s="12">
        <f t="shared" si="42"/>
        <v>1595</v>
      </c>
      <c r="M172" s="13">
        <f t="shared" si="41"/>
        <v>1595</v>
      </c>
      <c r="N172" s="4" t="str">
        <f t="shared" si="31"/>
        <v>НДС 10%</v>
      </c>
      <c r="O172" s="4"/>
      <c r="P172" s="70"/>
      <c r="Q172" s="70"/>
      <c r="R172" s="70"/>
      <c r="S172" s="70"/>
      <c r="T172" s="7"/>
      <c r="U172" s="71"/>
      <c r="V172" s="71"/>
      <c r="W172" s="71"/>
      <c r="X172" s="71"/>
    </row>
    <row r="173" spans="2:24" ht="15.75" x14ac:dyDescent="0.2">
      <c r="B173" s="1">
        <v>42520</v>
      </c>
      <c r="C173" s="14" t="s">
        <v>35</v>
      </c>
      <c r="D173" s="14"/>
      <c r="E173" s="15"/>
      <c r="F173" s="15"/>
      <c r="G173" s="15"/>
      <c r="H173" s="10"/>
      <c r="I173" s="13">
        <f t="shared" si="38"/>
        <v>0</v>
      </c>
      <c r="J173" s="11">
        <f t="shared" si="39"/>
        <v>0</v>
      </c>
      <c r="K173" s="11">
        <f t="shared" si="40"/>
        <v>0</v>
      </c>
      <c r="L173" s="12">
        <f t="shared" si="42"/>
        <v>0</v>
      </c>
      <c r="M173" s="13">
        <f t="shared" si="41"/>
        <v>0</v>
      </c>
      <c r="N173" s="4" t="str">
        <f t="shared" si="31"/>
        <v>НДС 10%</v>
      </c>
      <c r="O173" s="4"/>
      <c r="P173" s="70"/>
      <c r="Q173" s="70"/>
      <c r="R173" s="70"/>
      <c r="S173" s="70"/>
      <c r="T173" s="7"/>
      <c r="U173" s="71"/>
      <c r="V173" s="71"/>
      <c r="W173" s="71"/>
      <c r="X173" s="71"/>
    </row>
    <row r="174" spans="2:24" ht="15.75" x14ac:dyDescent="0.2">
      <c r="B174" s="1">
        <v>42520</v>
      </c>
      <c r="C174" s="14" t="s">
        <v>36</v>
      </c>
      <c r="D174" s="14">
        <v>35</v>
      </c>
      <c r="E174" s="15">
        <v>35</v>
      </c>
      <c r="F174" s="15"/>
      <c r="G174" s="15">
        <v>276</v>
      </c>
      <c r="H174" s="10">
        <v>250.91</v>
      </c>
      <c r="I174" s="13">
        <f t="shared" si="38"/>
        <v>276</v>
      </c>
      <c r="J174" s="11">
        <f t="shared" si="39"/>
        <v>9660</v>
      </c>
      <c r="K174" s="11">
        <f t="shared" si="40"/>
        <v>878.15</v>
      </c>
      <c r="L174" s="12">
        <f t="shared" si="42"/>
        <v>9660</v>
      </c>
      <c r="M174" s="13">
        <f t="shared" si="41"/>
        <v>9660</v>
      </c>
      <c r="N174" s="4" t="str">
        <f t="shared" si="31"/>
        <v>НДС 10%</v>
      </c>
      <c r="O174" s="4"/>
      <c r="P174" s="70"/>
      <c r="Q174" s="70"/>
      <c r="R174" s="70"/>
      <c r="S174" s="70"/>
      <c r="T174" s="7"/>
      <c r="U174" s="71"/>
      <c r="V174" s="71"/>
      <c r="W174" s="71"/>
      <c r="X174" s="71"/>
    </row>
    <row r="175" spans="2:24" ht="15.75" x14ac:dyDescent="0.2">
      <c r="B175" s="1">
        <v>42520</v>
      </c>
      <c r="C175" s="14" t="s">
        <v>37</v>
      </c>
      <c r="D175" s="14">
        <v>5</v>
      </c>
      <c r="E175" s="15">
        <v>5.3</v>
      </c>
      <c r="F175" s="15"/>
      <c r="G175" s="15">
        <v>168</v>
      </c>
      <c r="H175" s="10">
        <v>152.72999999999999</v>
      </c>
      <c r="I175" s="13">
        <f t="shared" si="38"/>
        <v>168</v>
      </c>
      <c r="J175" s="11">
        <f t="shared" si="39"/>
        <v>890.4</v>
      </c>
      <c r="K175" s="11">
        <f t="shared" si="40"/>
        <v>80.930000000000007</v>
      </c>
      <c r="L175" s="12">
        <f t="shared" si="42"/>
        <v>890.4</v>
      </c>
      <c r="M175" s="13">
        <f t="shared" si="41"/>
        <v>890.4</v>
      </c>
      <c r="N175" s="4" t="str">
        <f t="shared" si="31"/>
        <v>НДС 10%</v>
      </c>
      <c r="O175" s="4"/>
      <c r="P175" s="70"/>
      <c r="Q175" s="70"/>
      <c r="R175" s="70"/>
      <c r="S175" s="70"/>
      <c r="T175" s="7"/>
      <c r="U175" s="71"/>
      <c r="V175" s="71"/>
      <c r="W175" s="71"/>
      <c r="X175" s="71"/>
    </row>
    <row r="176" spans="2:24" ht="15.75" x14ac:dyDescent="0.2">
      <c r="B176" s="1">
        <v>42520</v>
      </c>
      <c r="C176" s="14" t="s">
        <v>38</v>
      </c>
      <c r="D176" s="14"/>
      <c r="E176" s="15"/>
      <c r="F176" s="15"/>
      <c r="G176" s="15"/>
      <c r="H176" s="10"/>
      <c r="I176" s="13">
        <f t="shared" si="38"/>
        <v>0</v>
      </c>
      <c r="J176" s="11">
        <f t="shared" si="39"/>
        <v>0</v>
      </c>
      <c r="K176" s="11">
        <f t="shared" si="40"/>
        <v>0</v>
      </c>
      <c r="L176" s="12">
        <f t="shared" si="42"/>
        <v>0</v>
      </c>
      <c r="M176" s="13">
        <f t="shared" si="41"/>
        <v>0</v>
      </c>
      <c r="N176" s="4" t="str">
        <f t="shared" si="31"/>
        <v>НДС 10%</v>
      </c>
      <c r="O176" s="4"/>
      <c r="P176" s="70"/>
      <c r="Q176" s="70"/>
      <c r="R176" s="70"/>
      <c r="S176" s="70"/>
      <c r="T176" s="7"/>
      <c r="U176" s="71"/>
      <c r="V176" s="71"/>
      <c r="W176" s="71"/>
      <c r="X176" s="71"/>
    </row>
    <row r="177" spans="2:24" ht="15.75" x14ac:dyDescent="0.2">
      <c r="B177" s="1">
        <v>42520</v>
      </c>
      <c r="C177" s="14" t="s">
        <v>39</v>
      </c>
      <c r="D177" s="14"/>
      <c r="E177" s="15"/>
      <c r="F177" s="15"/>
      <c r="G177" s="15"/>
      <c r="H177" s="10"/>
      <c r="I177" s="13">
        <f t="shared" si="38"/>
        <v>0</v>
      </c>
      <c r="J177" s="11">
        <f t="shared" si="39"/>
        <v>0</v>
      </c>
      <c r="K177" s="11">
        <f t="shared" si="40"/>
        <v>0</v>
      </c>
      <c r="L177" s="12">
        <f t="shared" si="42"/>
        <v>0</v>
      </c>
      <c r="M177" s="13">
        <f t="shared" si="41"/>
        <v>0</v>
      </c>
      <c r="N177" s="4" t="str">
        <f t="shared" si="31"/>
        <v>НДС 10%</v>
      </c>
      <c r="O177" s="4"/>
      <c r="P177" s="70"/>
      <c r="Q177" s="70"/>
      <c r="R177" s="70"/>
      <c r="S177" s="70"/>
      <c r="T177" s="7"/>
      <c r="U177" s="71"/>
      <c r="V177" s="71"/>
      <c r="W177" s="71"/>
      <c r="X177" s="71"/>
    </row>
    <row r="178" spans="2:24" ht="15.75" x14ac:dyDescent="0.2">
      <c r="B178" s="1">
        <v>42520</v>
      </c>
      <c r="C178" s="14" t="s">
        <v>40</v>
      </c>
      <c r="D178" s="14"/>
      <c r="E178" s="15"/>
      <c r="F178" s="15"/>
      <c r="G178" s="15"/>
      <c r="H178" s="10"/>
      <c r="I178" s="13">
        <f t="shared" si="38"/>
        <v>0</v>
      </c>
      <c r="J178" s="11">
        <f t="shared" si="39"/>
        <v>0</v>
      </c>
      <c r="K178" s="11">
        <f t="shared" si="40"/>
        <v>0</v>
      </c>
      <c r="L178" s="12">
        <f t="shared" si="42"/>
        <v>0</v>
      </c>
      <c r="M178" s="13">
        <f t="shared" si="41"/>
        <v>0</v>
      </c>
      <c r="N178" s="4" t="str">
        <f t="shared" si="31"/>
        <v>НДС 10%</v>
      </c>
      <c r="O178" s="4"/>
      <c r="P178" s="70"/>
      <c r="Q178" s="70"/>
      <c r="R178" s="70"/>
      <c r="S178" s="70"/>
      <c r="T178" s="7"/>
      <c r="U178" s="71"/>
      <c r="V178" s="71"/>
      <c r="W178" s="71"/>
      <c r="X178" s="71"/>
    </row>
    <row r="179" spans="2:24" ht="15.75" x14ac:dyDescent="0.2">
      <c r="B179" s="1">
        <v>42520</v>
      </c>
      <c r="C179" s="14" t="s">
        <v>41</v>
      </c>
      <c r="D179" s="14"/>
      <c r="E179" s="15"/>
      <c r="F179" s="15"/>
      <c r="G179" s="15"/>
      <c r="H179" s="18"/>
      <c r="I179" s="13">
        <f t="shared" si="38"/>
        <v>0</v>
      </c>
      <c r="J179" s="11">
        <f t="shared" si="39"/>
        <v>0</v>
      </c>
      <c r="K179" s="11">
        <f t="shared" si="40"/>
        <v>0</v>
      </c>
      <c r="L179" s="12">
        <f t="shared" si="42"/>
        <v>0</v>
      </c>
      <c r="M179" s="13">
        <f t="shared" si="41"/>
        <v>0</v>
      </c>
      <c r="N179" s="4" t="str">
        <f t="shared" si="31"/>
        <v>НДС 10%</v>
      </c>
      <c r="O179" s="4"/>
      <c r="P179" s="70"/>
      <c r="Q179" s="70"/>
      <c r="R179" s="70"/>
      <c r="S179" s="70"/>
      <c r="T179" s="7"/>
      <c r="U179" s="71"/>
      <c r="V179" s="71"/>
      <c r="W179" s="71"/>
      <c r="X179" s="71"/>
    </row>
    <row r="180" spans="2:24" ht="15.75" x14ac:dyDescent="0.2">
      <c r="B180" s="1">
        <v>42520</v>
      </c>
      <c r="C180" s="14" t="s">
        <v>42</v>
      </c>
      <c r="D180" s="14"/>
      <c r="E180" s="10"/>
      <c r="F180" s="10"/>
      <c r="G180" s="15"/>
      <c r="H180" s="10"/>
      <c r="I180" s="13">
        <f t="shared" si="38"/>
        <v>0</v>
      </c>
      <c r="J180" s="11">
        <f t="shared" si="39"/>
        <v>0</v>
      </c>
      <c r="K180" s="11">
        <f t="shared" si="40"/>
        <v>0</v>
      </c>
      <c r="L180" s="12">
        <f t="shared" si="42"/>
        <v>0</v>
      </c>
      <c r="M180" s="13">
        <f t="shared" si="41"/>
        <v>0</v>
      </c>
      <c r="N180" s="4" t="str">
        <f t="shared" si="31"/>
        <v>НДС 10%</v>
      </c>
      <c r="O180" s="4"/>
      <c r="P180" s="70"/>
      <c r="Q180" s="70"/>
      <c r="R180" s="70"/>
      <c r="S180" s="70"/>
      <c r="T180" s="7"/>
      <c r="U180" s="71"/>
      <c r="V180" s="71"/>
      <c r="W180" s="71"/>
      <c r="X180" s="71"/>
    </row>
    <row r="181" spans="2:24" ht="15.75" x14ac:dyDescent="0.2">
      <c r="B181" s="1">
        <v>42520</v>
      </c>
      <c r="C181" s="14" t="s">
        <v>43</v>
      </c>
      <c r="D181" s="14"/>
      <c r="E181" s="10"/>
      <c r="F181" s="10"/>
      <c r="G181" s="15"/>
      <c r="H181" s="10"/>
      <c r="I181" s="13">
        <f t="shared" si="38"/>
        <v>0</v>
      </c>
      <c r="J181" s="11"/>
      <c r="K181" s="11"/>
      <c r="L181" s="12">
        <f t="shared" si="42"/>
        <v>0</v>
      </c>
      <c r="M181" s="13"/>
      <c r="N181" s="4" t="str">
        <f t="shared" si="31"/>
        <v>НДС 10%</v>
      </c>
      <c r="O181" s="4"/>
      <c r="P181" s="70"/>
      <c r="Q181" s="70"/>
      <c r="R181" s="70"/>
      <c r="S181" s="70"/>
      <c r="T181" s="7"/>
      <c r="U181" s="71"/>
      <c r="V181" s="71"/>
      <c r="W181" s="71"/>
      <c r="X181" s="71"/>
    </row>
    <row r="182" spans="2:24" ht="15.75" x14ac:dyDescent="0.2">
      <c r="B182" s="1">
        <v>42520</v>
      </c>
      <c r="C182" s="14" t="s">
        <v>44</v>
      </c>
      <c r="D182" s="14"/>
      <c r="E182" s="10"/>
      <c r="F182" s="10"/>
      <c r="G182" s="15"/>
      <c r="H182" s="10"/>
      <c r="I182" s="13">
        <f t="shared" si="38"/>
        <v>0</v>
      </c>
      <c r="J182" s="11">
        <f>ROUND(G182*E182,2)</f>
        <v>0</v>
      </c>
      <c r="K182" s="11">
        <f>ROUND(G182*E182-H182*E182,2)</f>
        <v>0</v>
      </c>
      <c r="L182" s="12">
        <f t="shared" si="42"/>
        <v>0</v>
      </c>
      <c r="M182" s="13">
        <f>IF(F182&gt;0,F182*ROUND(H182*1.1,2),ROUND(H182*1.1,2)*E182)</f>
        <v>0</v>
      </c>
      <c r="N182" s="4" t="str">
        <f t="shared" si="31"/>
        <v>НДС 10%</v>
      </c>
      <c r="O182" s="4"/>
      <c r="P182" s="70"/>
      <c r="Q182" s="70"/>
      <c r="R182" s="70"/>
      <c r="S182" s="70"/>
      <c r="T182" s="7"/>
      <c r="U182" s="71"/>
      <c r="V182" s="71"/>
      <c r="W182" s="71"/>
      <c r="X182" s="71"/>
    </row>
    <row r="183" spans="2:24" ht="15.75" x14ac:dyDescent="0.2">
      <c r="B183" s="1">
        <v>42520</v>
      </c>
      <c r="C183" s="14" t="s">
        <v>45</v>
      </c>
      <c r="D183" s="14">
        <v>5</v>
      </c>
      <c r="E183" s="10">
        <v>5.3</v>
      </c>
      <c r="F183" s="10"/>
      <c r="G183" s="15">
        <v>180</v>
      </c>
      <c r="H183" s="10">
        <v>163.63999999999999</v>
      </c>
      <c r="I183" s="13">
        <f t="shared" si="38"/>
        <v>180</v>
      </c>
      <c r="J183" s="11">
        <f>ROUND(G183*E183,2)</f>
        <v>954</v>
      </c>
      <c r="K183" s="11">
        <f>ROUND(G183*E183-H183*E183,2)</f>
        <v>86.71</v>
      </c>
      <c r="L183" s="12">
        <f t="shared" si="42"/>
        <v>954</v>
      </c>
      <c r="M183" s="13">
        <f>IF(F183&gt;0,F183*ROUND(H183*1.1,2),ROUND(H183*1.1,2)*E183)</f>
        <v>954</v>
      </c>
      <c r="N183" s="4" t="str">
        <f t="shared" si="31"/>
        <v>НДС 10%</v>
      </c>
      <c r="O183" s="4"/>
      <c r="P183" s="70"/>
      <c r="Q183" s="70"/>
      <c r="R183" s="70"/>
      <c r="S183" s="70"/>
      <c r="T183" s="7"/>
      <c r="U183" s="71"/>
      <c r="V183" s="71"/>
      <c r="W183" s="71"/>
      <c r="X183" s="71"/>
    </row>
    <row r="184" spans="2:24" x14ac:dyDescent="0.2">
      <c r="B184" s="1">
        <v>42520</v>
      </c>
      <c r="C184" s="14"/>
      <c r="D184" s="14"/>
      <c r="E184" s="10"/>
      <c r="F184" s="10"/>
      <c r="G184" s="15"/>
      <c r="H184" s="10"/>
      <c r="I184" s="13">
        <f t="shared" si="38"/>
        <v>0</v>
      </c>
      <c r="J184" s="4"/>
      <c r="K184" s="4"/>
      <c r="L184" s="4"/>
      <c r="M184" s="19">
        <f>SUM(L146:L183)</f>
        <v>72251.653599999991</v>
      </c>
      <c r="N184" s="4" t="str">
        <f t="shared" si="31"/>
        <v>НДС 10%</v>
      </c>
      <c r="O184" s="4"/>
      <c r="P184" s="70"/>
      <c r="Q184" s="70"/>
      <c r="R184" s="70"/>
      <c r="S184" s="70"/>
      <c r="U184" s="71"/>
      <c r="V184" s="71"/>
      <c r="W184" s="71"/>
      <c r="X184" s="71"/>
    </row>
    <row r="185" spans="2:24" ht="15.75" x14ac:dyDescent="0.2">
      <c r="C185" s="23"/>
      <c r="D185" s="23"/>
      <c r="E185" s="23"/>
      <c r="F185" s="23"/>
      <c r="G185" s="23"/>
      <c r="H185" s="23"/>
      <c r="I185" s="4"/>
      <c r="J185" s="4"/>
      <c r="K185" s="4"/>
      <c r="L185" s="4"/>
      <c r="M185" s="19"/>
      <c r="N185" s="4" t="str">
        <f t="shared" si="31"/>
        <v>НДС 10%</v>
      </c>
      <c r="O185" s="4"/>
      <c r="P185" s="24"/>
      <c r="Q185" s="24"/>
      <c r="R185" s="24"/>
      <c r="S185" s="24"/>
      <c r="U185" s="24"/>
      <c r="V185" s="24"/>
      <c r="W185" s="24"/>
      <c r="X185" s="24"/>
    </row>
    <row r="186" spans="2:24" x14ac:dyDescent="0.2">
      <c r="G186" s="8" t="s">
        <v>46</v>
      </c>
      <c r="I186" s="20">
        <f>SUM(J146:J183)</f>
        <v>72184.899999999994</v>
      </c>
      <c r="N186" s="4" t="str">
        <f t="shared" si="31"/>
        <v>НДС 10%</v>
      </c>
    </row>
    <row r="187" spans="2:24" x14ac:dyDescent="0.2">
      <c r="C187" s="8" t="s">
        <v>47</v>
      </c>
      <c r="G187" s="8" t="s">
        <v>48</v>
      </c>
      <c r="I187" s="20">
        <f>SUM(L146:L183)</f>
        <v>72251.653599999991</v>
      </c>
      <c r="N187" s="4" t="str">
        <f t="shared" si="31"/>
        <v>НДС 10%</v>
      </c>
    </row>
    <row r="188" spans="2:24" x14ac:dyDescent="0.2">
      <c r="C188" s="8" t="s">
        <v>49</v>
      </c>
      <c r="G188" s="8" t="s">
        <v>50</v>
      </c>
      <c r="I188" s="26">
        <f>SUM(M146:M183)</f>
        <v>72161.693999999989</v>
      </c>
      <c r="N188" s="4" t="str">
        <f t="shared" si="31"/>
        <v>НДС 10%</v>
      </c>
    </row>
    <row r="189" spans="2:24" x14ac:dyDescent="0.2">
      <c r="N189" s="4" t="str">
        <f t="shared" si="31"/>
        <v>НДС 10%</v>
      </c>
    </row>
    <row r="190" spans="2:24" x14ac:dyDescent="0.2">
      <c r="N190" s="4" t="str">
        <f t="shared" si="31"/>
        <v>НДС 10%</v>
      </c>
    </row>
    <row r="191" spans="2:24" x14ac:dyDescent="0.2">
      <c r="N191" s="4" t="str">
        <f t="shared" si="31"/>
        <v>НДС 10%</v>
      </c>
    </row>
    <row r="192" spans="2:24" x14ac:dyDescent="0.2">
      <c r="N192" s="4" t="str">
        <f t="shared" si="31"/>
        <v>НДС 10%</v>
      </c>
    </row>
    <row r="193" spans="2:24" x14ac:dyDescent="0.2">
      <c r="N193" s="4" t="str">
        <f t="shared" si="31"/>
        <v>НДС 10%</v>
      </c>
    </row>
    <row r="194" spans="2:24" x14ac:dyDescent="0.2">
      <c r="N194" s="4" t="str">
        <f t="shared" si="31"/>
        <v>НДС 10%</v>
      </c>
    </row>
    <row r="195" spans="2:24" x14ac:dyDescent="0.2">
      <c r="N195" s="4" t="str">
        <f t="shared" ref="N195:N258" si="43">IF(LEFT(C195,3)="НДС",C195,N194)</f>
        <v>НДС 10%</v>
      </c>
    </row>
    <row r="196" spans="2:24" ht="12.75" customHeight="1" x14ac:dyDescent="0.2">
      <c r="N196" s="4" t="str">
        <f t="shared" si="43"/>
        <v>НДС 10%</v>
      </c>
    </row>
    <row r="197" spans="2:24" ht="22.5" x14ac:dyDescent="0.2">
      <c r="B197" s="1">
        <v>42522</v>
      </c>
      <c r="C197" s="2" t="s">
        <v>0</v>
      </c>
      <c r="D197" s="3" t="s">
        <v>1</v>
      </c>
      <c r="E197" s="32" t="s">
        <v>2</v>
      </c>
      <c r="F197" s="32" t="s">
        <v>3</v>
      </c>
      <c r="G197" s="2" t="s">
        <v>52</v>
      </c>
      <c r="H197" s="34" t="s">
        <v>53</v>
      </c>
      <c r="I197" s="38"/>
      <c r="J197" s="5" t="s">
        <v>6</v>
      </c>
      <c r="K197" s="40" t="s">
        <v>7</v>
      </c>
      <c r="L197" s="42" t="s">
        <v>8</v>
      </c>
      <c r="M197" s="4" t="s">
        <v>9</v>
      </c>
      <c r="N197" s="4" t="str">
        <f t="shared" si="43"/>
        <v>НДС 18%</v>
      </c>
      <c r="O197" s="4"/>
      <c r="P197" s="70" t="s">
        <v>10</v>
      </c>
      <c r="Q197" s="70"/>
      <c r="R197" s="70"/>
      <c r="S197" s="70"/>
      <c r="T197" s="7"/>
      <c r="U197" s="70" t="s">
        <v>11</v>
      </c>
      <c r="V197" s="70"/>
      <c r="W197" s="70"/>
      <c r="X197" s="70"/>
    </row>
    <row r="198" spans="2:24" ht="15.75" x14ac:dyDescent="0.2">
      <c r="B198" s="1">
        <v>42522</v>
      </c>
      <c r="C198" s="9"/>
      <c r="D198" s="9"/>
      <c r="E198" s="33"/>
      <c r="F198" s="33"/>
      <c r="G198" s="10"/>
      <c r="H198" s="35"/>
      <c r="I198" s="39">
        <f t="shared" ref="I198" si="44">ROUND(H198*1.18,2)</f>
        <v>0</v>
      </c>
      <c r="J198" s="11">
        <f t="shared" ref="J198:J216" si="45">ROUND(G198*E198,2)</f>
        <v>0</v>
      </c>
      <c r="K198" s="41">
        <f t="shared" ref="K198:K216" si="46">ROUND(G198*E198-H198*E198,2)</f>
        <v>0</v>
      </c>
      <c r="L198" s="43">
        <f>H198*1.18*E198</f>
        <v>0</v>
      </c>
      <c r="M198" s="13">
        <f>IF(F198&gt;0,F198*H198*1.18,H198*1.18*E198)</f>
        <v>0</v>
      </c>
      <c r="N198" s="4" t="str">
        <f t="shared" si="43"/>
        <v>НДС 18%</v>
      </c>
      <c r="O198" s="4"/>
      <c r="P198" s="70"/>
      <c r="Q198" s="70"/>
      <c r="R198" s="70"/>
      <c r="S198" s="70"/>
      <c r="T198" s="7"/>
      <c r="U198" s="70"/>
      <c r="V198" s="70"/>
      <c r="W198" s="70"/>
      <c r="X198" s="70"/>
    </row>
    <row r="199" spans="2:24" ht="15.75" x14ac:dyDescent="0.2">
      <c r="B199" s="1">
        <v>42522</v>
      </c>
      <c r="C199" s="9" t="s">
        <v>12</v>
      </c>
      <c r="D199" s="9">
        <v>130</v>
      </c>
      <c r="E199" s="33">
        <v>131.19999999999999</v>
      </c>
      <c r="F199" s="33"/>
      <c r="G199" s="10">
        <v>64.8</v>
      </c>
      <c r="H199" s="35">
        <v>54.92</v>
      </c>
      <c r="I199" s="39">
        <f>ROUND(H199*1.18,1)</f>
        <v>64.8</v>
      </c>
      <c r="J199" s="11">
        <f t="shared" si="45"/>
        <v>8501.76</v>
      </c>
      <c r="K199" s="41">
        <f t="shared" si="46"/>
        <v>1296.26</v>
      </c>
      <c r="L199" s="43">
        <f>ROUND(H199*1.18,1)*E199</f>
        <v>8501.7599999999984</v>
      </c>
      <c r="M199" s="13">
        <f t="shared" ref="M199:M216" si="47">IF(F199&gt;0,F199*ROUND(H199*1.18,2),ROUND(H199*1.18,2)*E199)</f>
        <v>8503.0720000000001</v>
      </c>
      <c r="N199" s="4" t="str">
        <f t="shared" si="43"/>
        <v>НДС 18%</v>
      </c>
      <c r="O199" s="4"/>
      <c r="P199" s="70"/>
      <c r="Q199" s="70"/>
      <c r="R199" s="70"/>
      <c r="S199" s="70"/>
      <c r="T199" s="7"/>
      <c r="U199" s="70"/>
      <c r="V199" s="70"/>
      <c r="W199" s="70"/>
      <c r="X199" s="70"/>
    </row>
    <row r="200" spans="2:24" ht="15.75" x14ac:dyDescent="0.2">
      <c r="B200" s="1">
        <v>42522</v>
      </c>
      <c r="C200" s="9" t="s">
        <v>13</v>
      </c>
      <c r="D200" s="9">
        <v>200</v>
      </c>
      <c r="E200" s="33">
        <v>201</v>
      </c>
      <c r="F200" s="33"/>
      <c r="G200" s="10">
        <v>79</v>
      </c>
      <c r="H200" s="35">
        <v>66.95</v>
      </c>
      <c r="I200" s="39">
        <f t="shared" ref="I200:I216" si="48">ROUND(H200*1.18,1)</f>
        <v>79</v>
      </c>
      <c r="J200" s="11">
        <f t="shared" si="45"/>
        <v>15879</v>
      </c>
      <c r="K200" s="41">
        <f t="shared" si="46"/>
        <v>2422.0500000000002</v>
      </c>
      <c r="L200" s="43">
        <f t="shared" ref="L200:L216" si="49">ROUND(H200*1.18,1)*E200</f>
        <v>15879</v>
      </c>
      <c r="M200" s="13">
        <f t="shared" si="47"/>
        <v>15879</v>
      </c>
      <c r="N200" s="4" t="str">
        <f t="shared" si="43"/>
        <v>НДС 18%</v>
      </c>
      <c r="O200" s="4"/>
      <c r="P200" s="70"/>
      <c r="Q200" s="70"/>
      <c r="R200" s="70"/>
      <c r="S200" s="70"/>
      <c r="T200" s="7"/>
      <c r="U200" s="70"/>
      <c r="V200" s="70"/>
      <c r="W200" s="70"/>
      <c r="X200" s="70"/>
    </row>
    <row r="201" spans="2:24" ht="15.75" x14ac:dyDescent="0.2">
      <c r="B201" s="1">
        <v>42522</v>
      </c>
      <c r="C201" s="9" t="s">
        <v>14</v>
      </c>
      <c r="D201" s="9"/>
      <c r="E201" s="33"/>
      <c r="F201" s="33"/>
      <c r="G201" s="10"/>
      <c r="H201" s="35"/>
      <c r="I201" s="39">
        <f t="shared" si="48"/>
        <v>0</v>
      </c>
      <c r="J201" s="11">
        <f t="shared" si="45"/>
        <v>0</v>
      </c>
      <c r="K201" s="41">
        <f t="shared" si="46"/>
        <v>0</v>
      </c>
      <c r="L201" s="43">
        <f t="shared" si="49"/>
        <v>0</v>
      </c>
      <c r="M201" s="13">
        <f t="shared" si="47"/>
        <v>0</v>
      </c>
      <c r="N201" s="4" t="str">
        <f t="shared" si="43"/>
        <v>НДС 18%</v>
      </c>
      <c r="O201" s="4"/>
      <c r="P201" s="70"/>
      <c r="Q201" s="70"/>
      <c r="R201" s="70"/>
      <c r="S201" s="70"/>
      <c r="T201" s="7"/>
      <c r="U201" s="70"/>
      <c r="V201" s="70"/>
      <c r="W201" s="70"/>
      <c r="X201" s="70"/>
    </row>
    <row r="202" spans="2:24" ht="15.75" x14ac:dyDescent="0.2">
      <c r="B202" s="1">
        <v>42522</v>
      </c>
      <c r="C202" s="9"/>
      <c r="D202" s="9"/>
      <c r="E202" s="33"/>
      <c r="F202" s="33"/>
      <c r="G202" s="10"/>
      <c r="H202" s="35"/>
      <c r="I202" s="39">
        <f t="shared" si="48"/>
        <v>0</v>
      </c>
      <c r="J202" s="11">
        <f t="shared" si="45"/>
        <v>0</v>
      </c>
      <c r="K202" s="41">
        <f t="shared" si="46"/>
        <v>0</v>
      </c>
      <c r="L202" s="43">
        <f t="shared" si="49"/>
        <v>0</v>
      </c>
      <c r="M202" s="13">
        <f t="shared" si="47"/>
        <v>0</v>
      </c>
      <c r="N202" s="4" t="str">
        <f t="shared" si="43"/>
        <v>НДС 18%</v>
      </c>
      <c r="O202" s="4"/>
      <c r="P202" s="70"/>
      <c r="Q202" s="70"/>
      <c r="R202" s="70"/>
      <c r="S202" s="70"/>
      <c r="T202" s="7"/>
      <c r="U202" s="70"/>
      <c r="V202" s="70"/>
      <c r="W202" s="70"/>
      <c r="X202" s="70"/>
    </row>
    <row r="203" spans="2:24" ht="15.75" x14ac:dyDescent="0.2">
      <c r="B203" s="1">
        <v>42522</v>
      </c>
      <c r="C203" s="9"/>
      <c r="D203" s="9"/>
      <c r="E203" s="33"/>
      <c r="F203" s="33"/>
      <c r="G203" s="10"/>
      <c r="H203" s="35"/>
      <c r="I203" s="39">
        <f t="shared" si="48"/>
        <v>0</v>
      </c>
      <c r="J203" s="11">
        <f t="shared" si="45"/>
        <v>0</v>
      </c>
      <c r="K203" s="41">
        <f t="shared" si="46"/>
        <v>0</v>
      </c>
      <c r="L203" s="43">
        <f t="shared" si="49"/>
        <v>0</v>
      </c>
      <c r="M203" s="13">
        <f t="shared" si="47"/>
        <v>0</v>
      </c>
      <c r="N203" s="4" t="str">
        <f t="shared" si="43"/>
        <v>НДС 18%</v>
      </c>
      <c r="O203" s="4"/>
      <c r="P203" s="70"/>
      <c r="Q203" s="70"/>
      <c r="R203" s="70"/>
      <c r="S203" s="70"/>
      <c r="T203" s="7"/>
      <c r="U203" s="70"/>
      <c r="V203" s="70"/>
      <c r="W203" s="70"/>
      <c r="X203" s="70"/>
    </row>
    <row r="204" spans="2:24" ht="15.75" x14ac:dyDescent="0.2">
      <c r="B204" s="1">
        <v>42522</v>
      </c>
      <c r="C204" s="9" t="s">
        <v>15</v>
      </c>
      <c r="D204" s="9"/>
      <c r="E204" s="33"/>
      <c r="F204" s="33"/>
      <c r="G204" s="10"/>
      <c r="H204" s="35"/>
      <c r="I204" s="39">
        <f t="shared" si="48"/>
        <v>0</v>
      </c>
      <c r="J204" s="11">
        <f t="shared" si="45"/>
        <v>0</v>
      </c>
      <c r="K204" s="41">
        <f t="shared" si="46"/>
        <v>0</v>
      </c>
      <c r="L204" s="43">
        <f t="shared" si="49"/>
        <v>0</v>
      </c>
      <c r="M204" s="13">
        <f t="shared" si="47"/>
        <v>0</v>
      </c>
      <c r="N204" s="4" t="str">
        <f t="shared" si="43"/>
        <v>НДС 18%</v>
      </c>
      <c r="O204" s="4"/>
      <c r="P204" s="70"/>
      <c r="Q204" s="70"/>
      <c r="R204" s="70"/>
      <c r="S204" s="70"/>
      <c r="T204" s="7"/>
      <c r="U204" s="70"/>
      <c r="V204" s="70"/>
      <c r="W204" s="70"/>
      <c r="X204" s="70"/>
    </row>
    <row r="205" spans="2:24" ht="15.75" x14ac:dyDescent="0.2">
      <c r="B205" s="1">
        <v>42522</v>
      </c>
      <c r="C205" s="14" t="s">
        <v>16</v>
      </c>
      <c r="D205" s="14"/>
      <c r="E205" s="33"/>
      <c r="F205" s="33"/>
      <c r="G205" s="10"/>
      <c r="H205" s="35"/>
      <c r="I205" s="39">
        <f t="shared" si="48"/>
        <v>0</v>
      </c>
      <c r="J205" s="11">
        <f t="shared" si="45"/>
        <v>0</v>
      </c>
      <c r="K205" s="41">
        <f t="shared" si="46"/>
        <v>0</v>
      </c>
      <c r="L205" s="43">
        <f t="shared" si="49"/>
        <v>0</v>
      </c>
      <c r="M205" s="13">
        <f t="shared" si="47"/>
        <v>0</v>
      </c>
      <c r="N205" s="4" t="str">
        <f t="shared" si="43"/>
        <v>НДС 18%</v>
      </c>
      <c r="O205" s="4"/>
      <c r="P205" s="70"/>
      <c r="Q205" s="70"/>
      <c r="R205" s="70"/>
      <c r="S205" s="70"/>
      <c r="T205" s="7"/>
      <c r="U205" s="70"/>
      <c r="V205" s="70"/>
      <c r="W205" s="70"/>
      <c r="X205" s="70"/>
    </row>
    <row r="206" spans="2:24" x14ac:dyDescent="0.2">
      <c r="B206" s="1">
        <v>42522</v>
      </c>
      <c r="C206" s="14" t="s">
        <v>17</v>
      </c>
      <c r="D206" s="14"/>
      <c r="E206" s="33"/>
      <c r="F206" s="33"/>
      <c r="G206" s="10"/>
      <c r="H206" s="35"/>
      <c r="I206" s="39">
        <f t="shared" si="48"/>
        <v>0</v>
      </c>
      <c r="J206" s="11">
        <f t="shared" si="45"/>
        <v>0</v>
      </c>
      <c r="K206" s="41">
        <f t="shared" si="46"/>
        <v>0</v>
      </c>
      <c r="L206" s="43">
        <f t="shared" si="49"/>
        <v>0</v>
      </c>
      <c r="M206" s="13">
        <f t="shared" si="47"/>
        <v>0</v>
      </c>
      <c r="N206" s="4" t="str">
        <f t="shared" si="43"/>
        <v>НДС 18%</v>
      </c>
      <c r="O206" s="4"/>
      <c r="P206" s="70"/>
      <c r="Q206" s="70"/>
      <c r="R206" s="70"/>
      <c r="S206" s="70"/>
      <c r="U206" s="70"/>
      <c r="V206" s="70"/>
      <c r="W206" s="70"/>
      <c r="X206" s="70"/>
    </row>
    <row r="207" spans="2:24" ht="15.75" x14ac:dyDescent="0.2">
      <c r="B207" s="1">
        <v>42522</v>
      </c>
      <c r="C207" s="9" t="s">
        <v>18</v>
      </c>
      <c r="D207" s="9"/>
      <c r="E207" s="33"/>
      <c r="F207" s="33"/>
      <c r="G207" s="10"/>
      <c r="H207" s="35"/>
      <c r="I207" s="39">
        <f t="shared" si="48"/>
        <v>0</v>
      </c>
      <c r="J207" s="11">
        <f t="shared" si="45"/>
        <v>0</v>
      </c>
      <c r="K207" s="41">
        <f t="shared" si="46"/>
        <v>0</v>
      </c>
      <c r="L207" s="43">
        <f t="shared" si="49"/>
        <v>0</v>
      </c>
      <c r="M207" s="13">
        <f t="shared" si="47"/>
        <v>0</v>
      </c>
      <c r="N207" s="4" t="str">
        <f t="shared" si="43"/>
        <v>НДС 18%</v>
      </c>
      <c r="O207" s="4"/>
      <c r="P207" s="70"/>
      <c r="Q207" s="70"/>
      <c r="R207" s="70"/>
      <c r="S207" s="70"/>
      <c r="T207" s="7"/>
      <c r="U207" s="70"/>
      <c r="V207" s="70"/>
      <c r="W207" s="70"/>
      <c r="X207" s="70"/>
    </row>
    <row r="208" spans="2:24" ht="15.75" x14ac:dyDescent="0.2">
      <c r="B208" s="1">
        <v>42522</v>
      </c>
      <c r="C208" s="14" t="s">
        <v>19</v>
      </c>
      <c r="D208" s="14"/>
      <c r="E208" s="33"/>
      <c r="F208" s="33"/>
      <c r="G208" s="10"/>
      <c r="H208" s="35"/>
      <c r="I208" s="39">
        <f t="shared" si="48"/>
        <v>0</v>
      </c>
      <c r="J208" s="11">
        <f t="shared" si="45"/>
        <v>0</v>
      </c>
      <c r="K208" s="41">
        <f t="shared" si="46"/>
        <v>0</v>
      </c>
      <c r="L208" s="43">
        <f t="shared" si="49"/>
        <v>0</v>
      </c>
      <c r="M208" s="13">
        <f t="shared" si="47"/>
        <v>0</v>
      </c>
      <c r="N208" s="4" t="str">
        <f t="shared" si="43"/>
        <v>НДС 18%</v>
      </c>
      <c r="O208" s="4"/>
      <c r="P208" s="70"/>
      <c r="Q208" s="70"/>
      <c r="R208" s="70"/>
      <c r="S208" s="70"/>
      <c r="T208" s="7"/>
      <c r="U208" s="70"/>
      <c r="V208" s="70"/>
      <c r="W208" s="70"/>
      <c r="X208" s="70"/>
    </row>
    <row r="209" spans="2:24" ht="20.25" x14ac:dyDescent="0.2">
      <c r="B209" s="1">
        <v>42522</v>
      </c>
      <c r="C209" s="14" t="s">
        <v>19</v>
      </c>
      <c r="D209" s="14"/>
      <c r="E209" s="33"/>
      <c r="F209" s="33"/>
      <c r="G209" s="10"/>
      <c r="H209" s="36"/>
      <c r="I209" s="39">
        <f t="shared" si="48"/>
        <v>0</v>
      </c>
      <c r="J209" s="11">
        <f t="shared" si="45"/>
        <v>0</v>
      </c>
      <c r="K209" s="41">
        <f t="shared" si="46"/>
        <v>0</v>
      </c>
      <c r="L209" s="43">
        <f t="shared" si="49"/>
        <v>0</v>
      </c>
      <c r="M209" s="13">
        <f t="shared" si="47"/>
        <v>0</v>
      </c>
      <c r="N209" s="4" t="str">
        <f t="shared" si="43"/>
        <v>НДС 18%</v>
      </c>
      <c r="O209" s="4"/>
      <c r="P209" s="70"/>
      <c r="Q209" s="70"/>
      <c r="R209" s="70"/>
      <c r="S209" s="70"/>
      <c r="T209" s="7"/>
      <c r="U209" s="70"/>
      <c r="V209" s="70"/>
      <c r="W209" s="70"/>
      <c r="X209" s="70"/>
    </row>
    <row r="210" spans="2:24" ht="15.75" x14ac:dyDescent="0.2">
      <c r="B210" s="1">
        <v>42522</v>
      </c>
      <c r="C210" s="9"/>
      <c r="D210" s="9"/>
      <c r="E210" s="33"/>
      <c r="F210" s="33"/>
      <c r="G210" s="10"/>
      <c r="H210" s="35"/>
      <c r="I210" s="39">
        <f t="shared" si="48"/>
        <v>0</v>
      </c>
      <c r="J210" s="11">
        <f t="shared" si="45"/>
        <v>0</v>
      </c>
      <c r="K210" s="41">
        <f t="shared" si="46"/>
        <v>0</v>
      </c>
      <c r="L210" s="43">
        <f t="shared" si="49"/>
        <v>0</v>
      </c>
      <c r="M210" s="13">
        <f t="shared" si="47"/>
        <v>0</v>
      </c>
      <c r="N210" s="4" t="str">
        <f t="shared" si="43"/>
        <v>НДС 18%</v>
      </c>
      <c r="O210" s="4"/>
      <c r="P210" s="70"/>
      <c r="Q210" s="70"/>
      <c r="R210" s="70"/>
      <c r="S210" s="70"/>
      <c r="T210" s="7"/>
      <c r="U210" s="70"/>
      <c r="V210" s="70"/>
      <c r="W210" s="70"/>
      <c r="X210" s="70"/>
    </row>
    <row r="211" spans="2:24" ht="15.75" x14ac:dyDescent="0.2">
      <c r="B211" s="1">
        <v>42522</v>
      </c>
      <c r="C211" s="9" t="s">
        <v>20</v>
      </c>
      <c r="D211" s="9"/>
      <c r="E211" s="33"/>
      <c r="F211" s="33"/>
      <c r="G211" s="10"/>
      <c r="H211" s="35"/>
      <c r="I211" s="39">
        <f t="shared" si="48"/>
        <v>0</v>
      </c>
      <c r="J211" s="11">
        <f t="shared" si="45"/>
        <v>0</v>
      </c>
      <c r="K211" s="41">
        <f t="shared" si="46"/>
        <v>0</v>
      </c>
      <c r="L211" s="43">
        <f t="shared" si="49"/>
        <v>0</v>
      </c>
      <c r="M211" s="13">
        <f t="shared" si="47"/>
        <v>0</v>
      </c>
      <c r="N211" s="4" t="str">
        <f t="shared" si="43"/>
        <v>НДС 18%</v>
      </c>
      <c r="O211" s="4"/>
      <c r="P211" s="70"/>
      <c r="Q211" s="70"/>
      <c r="R211" s="70"/>
      <c r="S211" s="70"/>
      <c r="T211" s="7"/>
      <c r="U211" s="70"/>
      <c r="V211" s="70"/>
      <c r="W211" s="70"/>
      <c r="X211" s="70"/>
    </row>
    <row r="212" spans="2:24" ht="15.75" x14ac:dyDescent="0.2">
      <c r="B212" s="1">
        <v>42522</v>
      </c>
      <c r="C212" s="9" t="s">
        <v>21</v>
      </c>
      <c r="D212" s="9"/>
      <c r="E212" s="33"/>
      <c r="F212" s="33"/>
      <c r="G212" s="10"/>
      <c r="H212" s="35"/>
      <c r="I212" s="39">
        <f t="shared" si="48"/>
        <v>0</v>
      </c>
      <c r="J212" s="11">
        <f t="shared" si="45"/>
        <v>0</v>
      </c>
      <c r="K212" s="41">
        <f t="shared" si="46"/>
        <v>0</v>
      </c>
      <c r="L212" s="43">
        <f t="shared" si="49"/>
        <v>0</v>
      </c>
      <c r="M212" s="13">
        <f t="shared" si="47"/>
        <v>0</v>
      </c>
      <c r="N212" s="4" t="str">
        <f t="shared" si="43"/>
        <v>НДС 18%</v>
      </c>
      <c r="O212" s="4"/>
      <c r="P212" s="70"/>
      <c r="Q212" s="70"/>
      <c r="R212" s="70"/>
      <c r="S212" s="70"/>
      <c r="T212" s="7"/>
      <c r="U212" s="70"/>
      <c r="V212" s="70"/>
      <c r="W212" s="70"/>
      <c r="X212" s="70"/>
    </row>
    <row r="213" spans="2:24" ht="15.75" x14ac:dyDescent="0.2">
      <c r="B213" s="1">
        <v>42522</v>
      </c>
      <c r="C213" s="9" t="s">
        <v>22</v>
      </c>
      <c r="D213" s="9"/>
      <c r="E213" s="33"/>
      <c r="F213" s="33"/>
      <c r="G213" s="10"/>
      <c r="H213" s="35"/>
      <c r="I213" s="39">
        <f t="shared" si="48"/>
        <v>0</v>
      </c>
      <c r="J213" s="11">
        <f t="shared" si="45"/>
        <v>0</v>
      </c>
      <c r="K213" s="41">
        <f t="shared" si="46"/>
        <v>0</v>
      </c>
      <c r="L213" s="43">
        <f t="shared" si="49"/>
        <v>0</v>
      </c>
      <c r="M213" s="13">
        <f t="shared" si="47"/>
        <v>0</v>
      </c>
      <c r="N213" s="4" t="str">
        <f t="shared" si="43"/>
        <v>НДС 18%</v>
      </c>
      <c r="O213" s="4"/>
      <c r="P213" s="70"/>
      <c r="Q213" s="70"/>
      <c r="R213" s="70"/>
      <c r="S213" s="70"/>
      <c r="T213" s="7"/>
      <c r="U213" s="70"/>
      <c r="V213" s="70"/>
      <c r="W213" s="70"/>
      <c r="X213" s="70"/>
    </row>
    <row r="214" spans="2:24" ht="15.75" x14ac:dyDescent="0.2">
      <c r="B214" s="1">
        <v>42522</v>
      </c>
      <c r="C214" s="9" t="s">
        <v>23</v>
      </c>
      <c r="D214" s="9"/>
      <c r="E214" s="33"/>
      <c r="F214" s="33"/>
      <c r="G214" s="10"/>
      <c r="H214" s="35"/>
      <c r="I214" s="39">
        <f t="shared" si="48"/>
        <v>0</v>
      </c>
      <c r="J214" s="11">
        <f t="shared" si="45"/>
        <v>0</v>
      </c>
      <c r="K214" s="41">
        <f t="shared" si="46"/>
        <v>0</v>
      </c>
      <c r="L214" s="43">
        <f t="shared" si="49"/>
        <v>0</v>
      </c>
      <c r="M214" s="13">
        <f t="shared" si="47"/>
        <v>0</v>
      </c>
      <c r="N214" s="4" t="str">
        <f t="shared" si="43"/>
        <v>НДС 18%</v>
      </c>
      <c r="O214" s="4"/>
      <c r="P214" s="70"/>
      <c r="Q214" s="70"/>
      <c r="R214" s="70"/>
      <c r="S214" s="70"/>
      <c r="T214" s="7"/>
      <c r="U214" s="70"/>
      <c r="V214" s="70"/>
      <c r="W214" s="70"/>
      <c r="X214" s="70"/>
    </row>
    <row r="215" spans="2:24" ht="15.75" x14ac:dyDescent="0.2">
      <c r="B215" s="1">
        <v>42522</v>
      </c>
      <c r="C215" s="9" t="s">
        <v>24</v>
      </c>
      <c r="D215" s="9"/>
      <c r="E215" s="33"/>
      <c r="F215" s="33"/>
      <c r="G215" s="10"/>
      <c r="H215" s="35"/>
      <c r="I215" s="39">
        <f t="shared" si="48"/>
        <v>0</v>
      </c>
      <c r="J215" s="11">
        <f t="shared" si="45"/>
        <v>0</v>
      </c>
      <c r="K215" s="41">
        <f t="shared" si="46"/>
        <v>0</v>
      </c>
      <c r="L215" s="43">
        <f t="shared" si="49"/>
        <v>0</v>
      </c>
      <c r="M215" s="13">
        <f t="shared" si="47"/>
        <v>0</v>
      </c>
      <c r="N215" s="4" t="str">
        <f t="shared" si="43"/>
        <v>НДС 18%</v>
      </c>
      <c r="O215" s="4"/>
      <c r="P215" s="70"/>
      <c r="Q215" s="70"/>
      <c r="R215" s="70"/>
      <c r="S215" s="70"/>
      <c r="T215" s="7"/>
      <c r="U215" s="70"/>
      <c r="V215" s="70"/>
      <c r="W215" s="70"/>
      <c r="X215" s="70"/>
    </row>
    <row r="216" spans="2:24" ht="15.75" x14ac:dyDescent="0.2">
      <c r="B216" s="1">
        <v>42522</v>
      </c>
      <c r="C216" s="9" t="s">
        <v>25</v>
      </c>
      <c r="D216" s="9"/>
      <c r="E216" s="33"/>
      <c r="F216" s="33"/>
      <c r="G216" s="10"/>
      <c r="H216" s="35"/>
      <c r="I216" s="39">
        <f t="shared" si="48"/>
        <v>0</v>
      </c>
      <c r="J216" s="11">
        <f t="shared" si="45"/>
        <v>0</v>
      </c>
      <c r="K216" s="41">
        <f t="shared" si="46"/>
        <v>0</v>
      </c>
      <c r="L216" s="43">
        <f t="shared" si="49"/>
        <v>0</v>
      </c>
      <c r="M216" s="13">
        <f t="shared" si="47"/>
        <v>0</v>
      </c>
      <c r="N216" s="4" t="str">
        <f t="shared" si="43"/>
        <v>НДС 18%</v>
      </c>
      <c r="O216" s="4"/>
      <c r="P216" s="70"/>
      <c r="Q216" s="70"/>
      <c r="R216" s="70"/>
      <c r="S216" s="70"/>
      <c r="T216" s="7"/>
      <c r="U216" s="70"/>
      <c r="V216" s="70"/>
      <c r="W216" s="70"/>
      <c r="X216" s="70"/>
    </row>
    <row r="217" spans="2:24" ht="15.75" x14ac:dyDescent="0.2">
      <c r="B217" s="1">
        <v>42522</v>
      </c>
      <c r="C217" s="2" t="s">
        <v>26</v>
      </c>
      <c r="D217" s="2"/>
      <c r="E217" s="33"/>
      <c r="F217" s="33"/>
      <c r="G217" s="15"/>
      <c r="H217" s="35"/>
      <c r="I217" s="38"/>
      <c r="J217" s="11"/>
      <c r="K217" s="41"/>
      <c r="L217" s="43"/>
      <c r="M217" s="13"/>
      <c r="N217" s="4" t="str">
        <f t="shared" si="43"/>
        <v>НДС 10%</v>
      </c>
      <c r="O217" s="4"/>
      <c r="P217" s="7"/>
      <c r="Q217" s="7"/>
      <c r="R217" s="7"/>
      <c r="S217" s="7"/>
      <c r="T217" s="7"/>
      <c r="U217" s="7"/>
      <c r="V217" s="7"/>
      <c r="W217" s="7"/>
      <c r="X217" s="7"/>
    </row>
    <row r="218" spans="2:24" ht="15.75" x14ac:dyDescent="0.2">
      <c r="B218" s="1">
        <v>42522</v>
      </c>
      <c r="C218" s="17" t="s">
        <v>27</v>
      </c>
      <c r="D218" s="17">
        <v>100</v>
      </c>
      <c r="E218" s="33">
        <v>124</v>
      </c>
      <c r="F218" s="33"/>
      <c r="G218" s="15">
        <v>20</v>
      </c>
      <c r="H218" s="35">
        <v>18.18</v>
      </c>
      <c r="I218" s="39">
        <f>ROUND(H218*1.1,1)</f>
        <v>20</v>
      </c>
      <c r="J218" s="11">
        <f>ROUND(G218*E218,2)</f>
        <v>2480</v>
      </c>
      <c r="K218" s="41">
        <f t="shared" ref="K218:K232" si="50">ROUND(G218*E218-H218*E218,2)</f>
        <v>225.68</v>
      </c>
      <c r="L218" s="43">
        <f>ROUND(H218*1.1,1)*E218</f>
        <v>2480</v>
      </c>
      <c r="M218" s="13">
        <f t="shared" ref="M218:M232" si="51">IF(F218&gt;0,F218*ROUND(H218*1.1,2),ROUND(H218*1.1,2)*E218)</f>
        <v>2480</v>
      </c>
      <c r="N218" s="4" t="str">
        <f t="shared" si="43"/>
        <v>НДС 10%</v>
      </c>
      <c r="O218" s="4"/>
      <c r="P218" s="7"/>
      <c r="Q218" s="7"/>
      <c r="R218" s="7"/>
      <c r="S218" s="7"/>
      <c r="T218" s="7"/>
      <c r="U218" s="7"/>
      <c r="V218" s="7"/>
      <c r="W218" s="7"/>
      <c r="X218" s="7"/>
    </row>
    <row r="219" spans="2:24" ht="15.75" x14ac:dyDescent="0.2">
      <c r="B219" s="1">
        <v>42522</v>
      </c>
      <c r="C219" s="9" t="s">
        <v>56</v>
      </c>
      <c r="D219" s="9">
        <v>50</v>
      </c>
      <c r="E219" s="33">
        <v>60.5</v>
      </c>
      <c r="F219" s="33"/>
      <c r="G219" s="15">
        <v>40</v>
      </c>
      <c r="H219" s="35">
        <v>36.36</v>
      </c>
      <c r="I219" s="39">
        <f t="shared" ref="I219:I236" si="52">ROUND(H219*1.1,1)</f>
        <v>40</v>
      </c>
      <c r="J219" s="11">
        <f t="shared" ref="J219:J232" si="53">ROUND(G219*E219,2)</f>
        <v>2420</v>
      </c>
      <c r="K219" s="41">
        <f t="shared" si="50"/>
        <v>220.22</v>
      </c>
      <c r="L219" s="43">
        <f t="shared" ref="L219:L236" si="54">ROUND(H219*1.1,1)*E219</f>
        <v>2420</v>
      </c>
      <c r="M219" s="13">
        <f t="shared" si="51"/>
        <v>2420</v>
      </c>
      <c r="N219" s="4" t="str">
        <f t="shared" si="43"/>
        <v>НДС 10%</v>
      </c>
      <c r="O219" s="4"/>
      <c r="P219" s="70" t="s">
        <v>29</v>
      </c>
      <c r="Q219" s="70"/>
      <c r="R219" s="70"/>
      <c r="S219" s="70"/>
      <c r="T219" s="7"/>
      <c r="U219" s="71" t="s">
        <v>54</v>
      </c>
      <c r="V219" s="71"/>
      <c r="W219" s="71"/>
      <c r="X219" s="71"/>
    </row>
    <row r="220" spans="2:24" ht="15.75" x14ac:dyDescent="0.2">
      <c r="B220" s="1">
        <v>42522</v>
      </c>
      <c r="C220" s="14" t="s">
        <v>31</v>
      </c>
      <c r="D220" s="14">
        <v>150</v>
      </c>
      <c r="E220" s="33">
        <v>150</v>
      </c>
      <c r="F220" s="33"/>
      <c r="G220" s="15">
        <v>25</v>
      </c>
      <c r="H220" s="35">
        <v>22.73</v>
      </c>
      <c r="I220" s="39">
        <f t="shared" si="52"/>
        <v>25</v>
      </c>
      <c r="J220" s="11">
        <f t="shared" si="53"/>
        <v>3750</v>
      </c>
      <c r="K220" s="41">
        <f t="shared" si="50"/>
        <v>340.5</v>
      </c>
      <c r="L220" s="43">
        <f t="shared" si="54"/>
        <v>3750</v>
      </c>
      <c r="M220" s="13">
        <f t="shared" si="51"/>
        <v>3750</v>
      </c>
      <c r="N220" s="4" t="str">
        <f t="shared" si="43"/>
        <v>НДС 10%</v>
      </c>
      <c r="O220" s="4"/>
      <c r="P220" s="70"/>
      <c r="Q220" s="70"/>
      <c r="R220" s="70"/>
      <c r="S220" s="70"/>
      <c r="T220" s="7"/>
      <c r="U220" s="71"/>
      <c r="V220" s="71"/>
      <c r="W220" s="71"/>
      <c r="X220" s="71"/>
    </row>
    <row r="221" spans="2:24" ht="15.75" x14ac:dyDescent="0.2">
      <c r="B221" s="1">
        <v>42522</v>
      </c>
      <c r="C221" s="14" t="s">
        <v>32</v>
      </c>
      <c r="D221" s="14">
        <v>220</v>
      </c>
      <c r="E221" s="33">
        <v>233</v>
      </c>
      <c r="F221" s="33">
        <v>225.1</v>
      </c>
      <c r="G221" s="15">
        <v>78</v>
      </c>
      <c r="H221" s="35">
        <v>70.91</v>
      </c>
      <c r="I221" s="39">
        <f t="shared" si="52"/>
        <v>78</v>
      </c>
      <c r="J221" s="11">
        <f t="shared" si="53"/>
        <v>18174</v>
      </c>
      <c r="K221" s="41">
        <f t="shared" si="50"/>
        <v>1651.97</v>
      </c>
      <c r="L221" s="43">
        <f t="shared" si="54"/>
        <v>18174</v>
      </c>
      <c r="M221" s="13">
        <f t="shared" si="51"/>
        <v>17557.8</v>
      </c>
      <c r="N221" s="4" t="str">
        <f t="shared" si="43"/>
        <v>НДС 10%</v>
      </c>
      <c r="O221" s="4"/>
      <c r="P221" s="70"/>
      <c r="Q221" s="70"/>
      <c r="R221" s="70"/>
      <c r="S221" s="70"/>
      <c r="T221" s="7"/>
      <c r="U221" s="71"/>
      <c r="V221" s="71"/>
      <c r="W221" s="71"/>
      <c r="X221" s="71"/>
    </row>
    <row r="222" spans="2:24" ht="15.75" x14ac:dyDescent="0.2">
      <c r="B222" s="1">
        <v>42522</v>
      </c>
      <c r="C222" s="14" t="s">
        <v>33</v>
      </c>
      <c r="D222" s="14">
        <v>12</v>
      </c>
      <c r="E222" s="33">
        <v>12</v>
      </c>
      <c r="F222" s="33"/>
      <c r="G222" s="15">
        <v>204</v>
      </c>
      <c r="H222" s="37">
        <v>185.45</v>
      </c>
      <c r="I222" s="39">
        <f t="shared" si="52"/>
        <v>204</v>
      </c>
      <c r="J222" s="11">
        <f t="shared" si="53"/>
        <v>2448</v>
      </c>
      <c r="K222" s="41">
        <f t="shared" si="50"/>
        <v>222.6</v>
      </c>
      <c r="L222" s="43">
        <f t="shared" si="54"/>
        <v>2448</v>
      </c>
      <c r="M222" s="13">
        <f t="shared" si="51"/>
        <v>2448</v>
      </c>
      <c r="N222" s="4" t="str">
        <f t="shared" si="43"/>
        <v>НДС 10%</v>
      </c>
      <c r="O222" s="4"/>
      <c r="P222" s="70"/>
      <c r="Q222" s="70"/>
      <c r="R222" s="70"/>
      <c r="S222" s="70"/>
      <c r="T222" s="7"/>
      <c r="U222" s="71"/>
      <c r="V222" s="71"/>
      <c r="W222" s="71"/>
      <c r="X222" s="71"/>
    </row>
    <row r="223" spans="2:24" ht="15.75" x14ac:dyDescent="0.2">
      <c r="B223" s="1">
        <v>42522</v>
      </c>
      <c r="C223" s="14" t="s">
        <v>34</v>
      </c>
      <c r="D223" s="14">
        <v>16</v>
      </c>
      <c r="E223" s="33">
        <v>16</v>
      </c>
      <c r="F223" s="33"/>
      <c r="G223" s="15">
        <v>204</v>
      </c>
      <c r="H223" s="35">
        <v>185.45</v>
      </c>
      <c r="I223" s="39">
        <f t="shared" si="52"/>
        <v>204</v>
      </c>
      <c r="J223" s="11">
        <f t="shared" si="53"/>
        <v>3264</v>
      </c>
      <c r="K223" s="41">
        <f t="shared" si="50"/>
        <v>296.8</v>
      </c>
      <c r="L223" s="43">
        <f t="shared" si="54"/>
        <v>3264</v>
      </c>
      <c r="M223" s="13">
        <f t="shared" si="51"/>
        <v>3264</v>
      </c>
      <c r="N223" s="4" t="str">
        <f t="shared" si="43"/>
        <v>НДС 10%</v>
      </c>
      <c r="O223" s="4"/>
      <c r="P223" s="70"/>
      <c r="Q223" s="70"/>
      <c r="R223" s="70"/>
      <c r="S223" s="70"/>
      <c r="T223" s="7"/>
      <c r="U223" s="71"/>
      <c r="V223" s="71"/>
      <c r="W223" s="71"/>
      <c r="X223" s="71"/>
    </row>
    <row r="224" spans="2:24" ht="15.75" x14ac:dyDescent="0.2">
      <c r="B224" s="1">
        <v>42522</v>
      </c>
      <c r="C224" s="14" t="s">
        <v>55</v>
      </c>
      <c r="D224" s="14">
        <v>10</v>
      </c>
      <c r="E224" s="33">
        <v>10</v>
      </c>
      <c r="F224" s="33">
        <v>9.8000000000000007</v>
      </c>
      <c r="G224" s="15">
        <v>145</v>
      </c>
      <c r="H224" s="35">
        <v>131.82</v>
      </c>
      <c r="I224" s="39">
        <f t="shared" si="52"/>
        <v>145</v>
      </c>
      <c r="J224" s="11">
        <f t="shared" si="53"/>
        <v>1450</v>
      </c>
      <c r="K224" s="41">
        <f t="shared" si="50"/>
        <v>131.80000000000001</v>
      </c>
      <c r="L224" s="43">
        <f t="shared" si="54"/>
        <v>1450</v>
      </c>
      <c r="M224" s="13">
        <f t="shared" si="51"/>
        <v>1421</v>
      </c>
      <c r="N224" s="4" t="str">
        <f t="shared" si="43"/>
        <v>НДС 10%</v>
      </c>
      <c r="O224" s="4"/>
      <c r="P224" s="70"/>
      <c r="Q224" s="70"/>
      <c r="R224" s="70"/>
      <c r="S224" s="70"/>
      <c r="T224" s="7"/>
      <c r="U224" s="71"/>
      <c r="V224" s="71"/>
      <c r="W224" s="71"/>
      <c r="X224" s="71"/>
    </row>
    <row r="225" spans="2:24" ht="15.75" x14ac:dyDescent="0.2">
      <c r="B225" s="1">
        <v>42522</v>
      </c>
      <c r="C225" s="14" t="s">
        <v>35</v>
      </c>
      <c r="D225" s="14"/>
      <c r="E225" s="33"/>
      <c r="F225" s="33"/>
      <c r="G225" s="15"/>
      <c r="H225" s="35"/>
      <c r="I225" s="39">
        <f t="shared" si="52"/>
        <v>0</v>
      </c>
      <c r="J225" s="11">
        <f t="shared" si="53"/>
        <v>0</v>
      </c>
      <c r="K225" s="41">
        <f t="shared" si="50"/>
        <v>0</v>
      </c>
      <c r="L225" s="43">
        <f t="shared" si="54"/>
        <v>0</v>
      </c>
      <c r="M225" s="13">
        <f t="shared" si="51"/>
        <v>0</v>
      </c>
      <c r="N225" s="4" t="str">
        <f t="shared" si="43"/>
        <v>НДС 10%</v>
      </c>
      <c r="O225" s="4"/>
      <c r="P225" s="70"/>
      <c r="Q225" s="70"/>
      <c r="R225" s="70"/>
      <c r="S225" s="70"/>
      <c r="T225" s="7"/>
      <c r="U225" s="71"/>
      <c r="V225" s="71"/>
      <c r="W225" s="71"/>
      <c r="X225" s="71"/>
    </row>
    <row r="226" spans="2:24" ht="15.75" x14ac:dyDescent="0.2">
      <c r="B226" s="1">
        <v>42522</v>
      </c>
      <c r="C226" s="14" t="s">
        <v>36</v>
      </c>
      <c r="D226" s="14"/>
      <c r="E226" s="33"/>
      <c r="F226" s="33"/>
      <c r="G226" s="15"/>
      <c r="H226" s="35"/>
      <c r="I226" s="39">
        <f t="shared" si="52"/>
        <v>0</v>
      </c>
      <c r="J226" s="11">
        <f t="shared" si="53"/>
        <v>0</v>
      </c>
      <c r="K226" s="41">
        <f t="shared" si="50"/>
        <v>0</v>
      </c>
      <c r="L226" s="43">
        <f t="shared" si="54"/>
        <v>0</v>
      </c>
      <c r="M226" s="13">
        <f t="shared" si="51"/>
        <v>0</v>
      </c>
      <c r="N226" s="4" t="str">
        <f t="shared" si="43"/>
        <v>НДС 10%</v>
      </c>
      <c r="O226" s="4"/>
      <c r="P226" s="70"/>
      <c r="Q226" s="70"/>
      <c r="R226" s="70"/>
      <c r="S226" s="70"/>
      <c r="T226" s="7"/>
      <c r="U226" s="71"/>
      <c r="V226" s="71"/>
      <c r="W226" s="71"/>
      <c r="X226" s="71"/>
    </row>
    <row r="227" spans="2:24" ht="15.75" x14ac:dyDescent="0.2">
      <c r="B227" s="1">
        <v>42522</v>
      </c>
      <c r="C227" s="14" t="s">
        <v>37</v>
      </c>
      <c r="D227" s="14">
        <v>10</v>
      </c>
      <c r="E227" s="33">
        <v>10.199999999999999</v>
      </c>
      <c r="F227" s="33"/>
      <c r="G227" s="15">
        <v>168</v>
      </c>
      <c r="H227" s="35">
        <v>152.72999999999999</v>
      </c>
      <c r="I227" s="39">
        <f t="shared" si="52"/>
        <v>168</v>
      </c>
      <c r="J227" s="11">
        <f t="shared" si="53"/>
        <v>1713.6</v>
      </c>
      <c r="K227" s="41">
        <f t="shared" si="50"/>
        <v>155.75</v>
      </c>
      <c r="L227" s="43">
        <f t="shared" si="54"/>
        <v>1713.6</v>
      </c>
      <c r="M227" s="13">
        <f t="shared" si="51"/>
        <v>1713.6</v>
      </c>
      <c r="N227" s="4" t="str">
        <f t="shared" si="43"/>
        <v>НДС 10%</v>
      </c>
      <c r="O227" s="4"/>
      <c r="P227" s="70"/>
      <c r="Q227" s="70"/>
      <c r="R227" s="70"/>
      <c r="S227" s="70"/>
      <c r="T227" s="7"/>
      <c r="U227" s="71"/>
      <c r="V227" s="71"/>
      <c r="W227" s="71"/>
      <c r="X227" s="71"/>
    </row>
    <row r="228" spans="2:24" ht="15.75" x14ac:dyDescent="0.2">
      <c r="B228" s="1">
        <v>42522</v>
      </c>
      <c r="C228" s="14" t="s">
        <v>38</v>
      </c>
      <c r="D228" s="14"/>
      <c r="E228" s="33"/>
      <c r="F228" s="33"/>
      <c r="G228" s="15"/>
      <c r="H228" s="35"/>
      <c r="I228" s="39">
        <f t="shared" si="52"/>
        <v>0</v>
      </c>
      <c r="J228" s="11">
        <f t="shared" si="53"/>
        <v>0</v>
      </c>
      <c r="K228" s="41">
        <f t="shared" si="50"/>
        <v>0</v>
      </c>
      <c r="L228" s="43">
        <f t="shared" si="54"/>
        <v>0</v>
      </c>
      <c r="M228" s="13">
        <f t="shared" si="51"/>
        <v>0</v>
      </c>
      <c r="N228" s="4" t="str">
        <f t="shared" si="43"/>
        <v>НДС 10%</v>
      </c>
      <c r="O228" s="4"/>
      <c r="P228" s="70"/>
      <c r="Q228" s="70"/>
      <c r="R228" s="70"/>
      <c r="S228" s="70"/>
      <c r="T228" s="7"/>
      <c r="U228" s="71"/>
      <c r="V228" s="71"/>
      <c r="W228" s="71"/>
      <c r="X228" s="71"/>
    </row>
    <row r="229" spans="2:24" ht="15.75" x14ac:dyDescent="0.2">
      <c r="B229" s="1">
        <v>42522</v>
      </c>
      <c r="C229" s="14" t="s">
        <v>39</v>
      </c>
      <c r="D229" s="14"/>
      <c r="E229" s="33"/>
      <c r="F229" s="33"/>
      <c r="G229" s="15"/>
      <c r="H229" s="35"/>
      <c r="I229" s="39">
        <f t="shared" si="52"/>
        <v>0</v>
      </c>
      <c r="J229" s="11">
        <f t="shared" si="53"/>
        <v>0</v>
      </c>
      <c r="K229" s="41">
        <f t="shared" si="50"/>
        <v>0</v>
      </c>
      <c r="L229" s="43">
        <f t="shared" si="54"/>
        <v>0</v>
      </c>
      <c r="M229" s="13">
        <f t="shared" si="51"/>
        <v>0</v>
      </c>
      <c r="N229" s="4" t="str">
        <f t="shared" si="43"/>
        <v>НДС 10%</v>
      </c>
      <c r="O229" s="4"/>
      <c r="P229" s="70"/>
      <c r="Q229" s="70"/>
      <c r="R229" s="70"/>
      <c r="S229" s="70"/>
      <c r="T229" s="7"/>
      <c r="U229" s="71"/>
      <c r="V229" s="71"/>
      <c r="W229" s="71"/>
      <c r="X229" s="71"/>
    </row>
    <row r="230" spans="2:24" ht="15.75" x14ac:dyDescent="0.2">
      <c r="B230" s="1">
        <v>42522</v>
      </c>
      <c r="C230" s="14" t="s">
        <v>40</v>
      </c>
      <c r="D230" s="14"/>
      <c r="E230" s="33"/>
      <c r="F230" s="33"/>
      <c r="G230" s="15"/>
      <c r="H230" s="35"/>
      <c r="I230" s="39">
        <f t="shared" si="52"/>
        <v>0</v>
      </c>
      <c r="J230" s="11">
        <f t="shared" si="53"/>
        <v>0</v>
      </c>
      <c r="K230" s="41">
        <f t="shared" si="50"/>
        <v>0</v>
      </c>
      <c r="L230" s="43">
        <f t="shared" si="54"/>
        <v>0</v>
      </c>
      <c r="M230" s="13">
        <f t="shared" si="51"/>
        <v>0</v>
      </c>
      <c r="N230" s="4" t="str">
        <f t="shared" si="43"/>
        <v>НДС 10%</v>
      </c>
      <c r="O230" s="4"/>
      <c r="P230" s="70"/>
      <c r="Q230" s="70"/>
      <c r="R230" s="70"/>
      <c r="S230" s="70"/>
      <c r="T230" s="7"/>
      <c r="U230" s="71"/>
      <c r="V230" s="71"/>
      <c r="W230" s="71"/>
      <c r="X230" s="71"/>
    </row>
    <row r="231" spans="2:24" ht="15.75" x14ac:dyDescent="0.2">
      <c r="B231" s="1">
        <v>42522</v>
      </c>
      <c r="C231" s="14" t="s">
        <v>41</v>
      </c>
      <c r="D231" s="14">
        <v>10</v>
      </c>
      <c r="E231" s="33">
        <v>11.5</v>
      </c>
      <c r="F231" s="33"/>
      <c r="G231" s="15">
        <v>165</v>
      </c>
      <c r="H231" s="37">
        <v>150</v>
      </c>
      <c r="I231" s="39">
        <f t="shared" si="52"/>
        <v>165</v>
      </c>
      <c r="J231" s="11">
        <f t="shared" si="53"/>
        <v>1897.5</v>
      </c>
      <c r="K231" s="41">
        <f t="shared" si="50"/>
        <v>172.5</v>
      </c>
      <c r="L231" s="43">
        <f t="shared" si="54"/>
        <v>1897.5</v>
      </c>
      <c r="M231" s="13">
        <f t="shared" si="51"/>
        <v>1897.5</v>
      </c>
      <c r="N231" s="4" t="str">
        <f t="shared" si="43"/>
        <v>НДС 10%</v>
      </c>
      <c r="O231" s="4"/>
      <c r="P231" s="70"/>
      <c r="Q231" s="70"/>
      <c r="R231" s="70"/>
      <c r="S231" s="70"/>
      <c r="T231" s="7"/>
      <c r="U231" s="71"/>
      <c r="V231" s="71"/>
      <c r="W231" s="71"/>
      <c r="X231" s="71"/>
    </row>
    <row r="232" spans="2:24" ht="15.75" x14ac:dyDescent="0.2">
      <c r="B232" s="1">
        <v>42522</v>
      </c>
      <c r="C232" s="14" t="s">
        <v>42</v>
      </c>
      <c r="D232" s="14"/>
      <c r="E232" s="33"/>
      <c r="F232" s="33"/>
      <c r="G232" s="15"/>
      <c r="H232" s="35"/>
      <c r="I232" s="39">
        <f t="shared" si="52"/>
        <v>0</v>
      </c>
      <c r="J232" s="11">
        <f t="shared" si="53"/>
        <v>0</v>
      </c>
      <c r="K232" s="41">
        <f t="shared" si="50"/>
        <v>0</v>
      </c>
      <c r="L232" s="43">
        <f t="shared" si="54"/>
        <v>0</v>
      </c>
      <c r="M232" s="13">
        <f t="shared" si="51"/>
        <v>0</v>
      </c>
      <c r="N232" s="4" t="str">
        <f t="shared" si="43"/>
        <v>НДС 10%</v>
      </c>
      <c r="O232" s="4"/>
      <c r="P232" s="70"/>
      <c r="Q232" s="70"/>
      <c r="R232" s="70"/>
      <c r="S232" s="70"/>
      <c r="T232" s="7"/>
      <c r="U232" s="71"/>
      <c r="V232" s="71"/>
      <c r="W232" s="71"/>
      <c r="X232" s="71"/>
    </row>
    <row r="233" spans="2:24" ht="15.75" x14ac:dyDescent="0.2">
      <c r="B233" s="1">
        <v>42522</v>
      </c>
      <c r="C233" s="14" t="s">
        <v>43</v>
      </c>
      <c r="D233" s="14"/>
      <c r="E233" s="33"/>
      <c r="F233" s="33"/>
      <c r="G233" s="15"/>
      <c r="H233" s="35"/>
      <c r="I233" s="39">
        <f t="shared" si="52"/>
        <v>0</v>
      </c>
      <c r="J233" s="11"/>
      <c r="K233" s="41"/>
      <c r="L233" s="43">
        <f t="shared" si="54"/>
        <v>0</v>
      </c>
      <c r="M233" s="13"/>
      <c r="N233" s="4" t="str">
        <f t="shared" si="43"/>
        <v>НДС 10%</v>
      </c>
      <c r="O233" s="4"/>
      <c r="P233" s="70"/>
      <c r="Q233" s="70"/>
      <c r="R233" s="70"/>
      <c r="S233" s="70"/>
      <c r="T233" s="7"/>
      <c r="U233" s="71"/>
      <c r="V233" s="71"/>
      <c r="W233" s="71"/>
      <c r="X233" s="71"/>
    </row>
    <row r="234" spans="2:24" ht="15.75" x14ac:dyDescent="0.2">
      <c r="B234" s="1">
        <v>42522</v>
      </c>
      <c r="C234" s="14" t="s">
        <v>44</v>
      </c>
      <c r="D234" s="14"/>
      <c r="E234" s="33"/>
      <c r="F234" s="33"/>
      <c r="G234" s="15"/>
      <c r="H234" s="35"/>
      <c r="I234" s="39">
        <f t="shared" si="52"/>
        <v>0</v>
      </c>
      <c r="J234" s="11">
        <f>ROUND(G234*E234,2)</f>
        <v>0</v>
      </c>
      <c r="K234" s="41">
        <f>ROUND(G234*E234-H234*E234,2)</f>
        <v>0</v>
      </c>
      <c r="L234" s="43">
        <f t="shared" si="54"/>
        <v>0</v>
      </c>
      <c r="M234" s="13">
        <f>IF(F234&gt;0,F234*ROUND(H234*1.1,2),ROUND(H234*1.1,2)*E234)</f>
        <v>0</v>
      </c>
      <c r="N234" s="4" t="str">
        <f t="shared" si="43"/>
        <v>НДС 10%</v>
      </c>
      <c r="O234" s="4"/>
      <c r="P234" s="70"/>
      <c r="Q234" s="70"/>
      <c r="R234" s="70"/>
      <c r="S234" s="70"/>
      <c r="T234" s="7"/>
      <c r="U234" s="71"/>
      <c r="V234" s="71"/>
      <c r="W234" s="71"/>
      <c r="X234" s="71"/>
    </row>
    <row r="235" spans="2:24" ht="15.75" x14ac:dyDescent="0.2">
      <c r="B235" s="1">
        <v>42522</v>
      </c>
      <c r="C235" s="14" t="s">
        <v>45</v>
      </c>
      <c r="D235" s="14"/>
      <c r="E235" s="33"/>
      <c r="F235" s="33"/>
      <c r="G235" s="15"/>
      <c r="H235" s="35"/>
      <c r="I235" s="39">
        <f t="shared" si="52"/>
        <v>0</v>
      </c>
      <c r="J235" s="11">
        <f>ROUND(G235*E235,2)</f>
        <v>0</v>
      </c>
      <c r="K235" s="41">
        <f>ROUND(G235*E235-H235*E235,2)</f>
        <v>0</v>
      </c>
      <c r="L235" s="43">
        <f t="shared" si="54"/>
        <v>0</v>
      </c>
      <c r="M235" s="13"/>
      <c r="N235" s="4" t="str">
        <f t="shared" si="43"/>
        <v>НДС 10%</v>
      </c>
      <c r="O235" s="4"/>
      <c r="P235" s="70"/>
      <c r="Q235" s="70"/>
      <c r="R235" s="70"/>
      <c r="S235" s="70"/>
      <c r="T235" s="7"/>
      <c r="U235" s="71"/>
      <c r="V235" s="71"/>
      <c r="W235" s="71"/>
      <c r="X235" s="71"/>
    </row>
    <row r="236" spans="2:24" x14ac:dyDescent="0.2">
      <c r="B236" s="1">
        <v>42522</v>
      </c>
      <c r="C236" s="14" t="s">
        <v>57</v>
      </c>
      <c r="D236" s="14">
        <v>1</v>
      </c>
      <c r="E236" s="33">
        <v>1</v>
      </c>
      <c r="F236" s="33"/>
      <c r="G236" s="15">
        <v>436</v>
      </c>
      <c r="H236" s="35">
        <v>396.36</v>
      </c>
      <c r="I236" s="39">
        <f t="shared" si="52"/>
        <v>436</v>
      </c>
      <c r="J236" s="11">
        <f>ROUND(G236*E236,2)</f>
        <v>436</v>
      </c>
      <c r="K236" s="41">
        <f>ROUND(G236*E236-H236*E236,2)</f>
        <v>39.64</v>
      </c>
      <c r="L236" s="43">
        <f t="shared" si="54"/>
        <v>436</v>
      </c>
      <c r="M236" s="13"/>
      <c r="N236" s="4" t="str">
        <f t="shared" si="43"/>
        <v>НДС 10%</v>
      </c>
      <c r="O236" s="4"/>
      <c r="P236" s="70"/>
      <c r="Q236" s="70"/>
      <c r="R236" s="70"/>
      <c r="S236" s="70"/>
      <c r="U236" s="71"/>
      <c r="V236" s="71"/>
      <c r="W236" s="71"/>
      <c r="X236" s="71"/>
    </row>
    <row r="237" spans="2:24" ht="15.75" x14ac:dyDescent="0.2">
      <c r="C237" s="27"/>
      <c r="D237" s="27"/>
      <c r="E237" s="28"/>
      <c r="F237" s="28"/>
      <c r="G237" s="29"/>
      <c r="H237" s="28"/>
      <c r="I237" s="13"/>
      <c r="J237" s="4"/>
      <c r="K237" s="4"/>
      <c r="L237" s="4"/>
      <c r="M237" s="19">
        <f>SUM(L198:L236)</f>
        <v>62413.859999999993</v>
      </c>
      <c r="N237" s="4" t="str">
        <f t="shared" si="43"/>
        <v>НДС 10%</v>
      </c>
      <c r="O237" s="4"/>
      <c r="P237" s="24"/>
      <c r="Q237" s="24"/>
      <c r="R237" s="24"/>
      <c r="S237" s="24"/>
      <c r="U237" s="30"/>
      <c r="V237" s="30"/>
      <c r="W237" s="30"/>
      <c r="X237" s="30"/>
    </row>
    <row r="238" spans="2:24" ht="15.75" x14ac:dyDescent="0.2">
      <c r="C238" s="23"/>
      <c r="D238" s="23"/>
      <c r="E238" s="23"/>
      <c r="F238" s="23"/>
      <c r="G238" s="23"/>
      <c r="H238" s="23"/>
      <c r="I238" s="4"/>
      <c r="J238" s="4"/>
      <c r="K238" s="4"/>
      <c r="L238" s="4"/>
      <c r="M238" s="19"/>
      <c r="N238" s="4" t="str">
        <f t="shared" si="43"/>
        <v>НДС 10%</v>
      </c>
      <c r="O238" s="4"/>
      <c r="P238" s="24"/>
      <c r="Q238" s="24"/>
      <c r="R238" s="24"/>
      <c r="S238" s="24"/>
      <c r="U238" s="24"/>
      <c r="V238" s="24"/>
      <c r="W238" s="24"/>
      <c r="X238" s="24"/>
    </row>
    <row r="239" spans="2:24" x14ac:dyDescent="0.2">
      <c r="G239" s="8" t="s">
        <v>46</v>
      </c>
      <c r="I239" s="20">
        <f>SUM(J198:J236)</f>
        <v>62413.86</v>
      </c>
      <c r="M239" s="19"/>
      <c r="N239" s="4" t="str">
        <f t="shared" si="43"/>
        <v>НДС 10%</v>
      </c>
    </row>
    <row r="240" spans="2:24" x14ac:dyDescent="0.2">
      <c r="C240" s="8" t="s">
        <v>47</v>
      </c>
      <c r="G240" s="8" t="s">
        <v>48</v>
      </c>
      <c r="I240" s="20">
        <f>SUM(L198:L236)</f>
        <v>62413.859999999993</v>
      </c>
      <c r="N240" s="4" t="str">
        <f t="shared" si="43"/>
        <v>НДС 10%</v>
      </c>
    </row>
    <row r="241" spans="3:14" x14ac:dyDescent="0.2">
      <c r="C241" s="8" t="s">
        <v>49</v>
      </c>
      <c r="G241" s="8" t="s">
        <v>50</v>
      </c>
      <c r="I241" s="26">
        <f>SUM(M198:M236)</f>
        <v>61333.972000000002</v>
      </c>
      <c r="N241" s="4" t="str">
        <f t="shared" si="43"/>
        <v>НДС 10%</v>
      </c>
    </row>
    <row r="242" spans="3:14" x14ac:dyDescent="0.2">
      <c r="N242" s="4" t="str">
        <f t="shared" si="43"/>
        <v>НДС 10%</v>
      </c>
    </row>
    <row r="243" spans="3:14" x14ac:dyDescent="0.2">
      <c r="N243" s="4" t="str">
        <f t="shared" si="43"/>
        <v>НДС 10%</v>
      </c>
    </row>
    <row r="244" spans="3:14" x14ac:dyDescent="0.2">
      <c r="N244" s="4" t="str">
        <f t="shared" si="43"/>
        <v>НДС 10%</v>
      </c>
    </row>
    <row r="245" spans="3:14" x14ac:dyDescent="0.2">
      <c r="N245" s="4" t="str">
        <f t="shared" si="43"/>
        <v>НДС 10%</v>
      </c>
    </row>
    <row r="246" spans="3:14" x14ac:dyDescent="0.2">
      <c r="N246" s="4" t="str">
        <f t="shared" si="43"/>
        <v>НДС 10%</v>
      </c>
    </row>
    <row r="247" spans="3:14" x14ac:dyDescent="0.2">
      <c r="N247" s="4" t="str">
        <f t="shared" si="43"/>
        <v>НДС 10%</v>
      </c>
    </row>
    <row r="248" spans="3:14" x14ac:dyDescent="0.2">
      <c r="N248" s="4" t="str">
        <f t="shared" si="43"/>
        <v>НДС 10%</v>
      </c>
    </row>
    <row r="249" spans="3:14" x14ac:dyDescent="0.2">
      <c r="N249" s="4" t="str">
        <f t="shared" si="43"/>
        <v>НДС 10%</v>
      </c>
    </row>
    <row r="250" spans="3:14" x14ac:dyDescent="0.2">
      <c r="N250" s="4" t="str">
        <f t="shared" si="43"/>
        <v>НДС 10%</v>
      </c>
    </row>
    <row r="251" spans="3:14" x14ac:dyDescent="0.2">
      <c r="N251" s="4" t="str">
        <f t="shared" si="43"/>
        <v>НДС 10%</v>
      </c>
    </row>
    <row r="252" spans="3:14" x14ac:dyDescent="0.2">
      <c r="N252" s="4" t="str">
        <f t="shared" si="43"/>
        <v>НДС 10%</v>
      </c>
    </row>
    <row r="253" spans="3:14" x14ac:dyDescent="0.2">
      <c r="N253" s="4" t="str">
        <f t="shared" si="43"/>
        <v>НДС 10%</v>
      </c>
    </row>
    <row r="254" spans="3:14" x14ac:dyDescent="0.2">
      <c r="N254" s="4" t="str">
        <f t="shared" si="43"/>
        <v>НДС 10%</v>
      </c>
    </row>
    <row r="255" spans="3:14" x14ac:dyDescent="0.2">
      <c r="N255" s="4" t="str">
        <f t="shared" si="43"/>
        <v>НДС 10%</v>
      </c>
    </row>
    <row r="256" spans="3:14" x14ac:dyDescent="0.2">
      <c r="N256" s="4" t="str">
        <f t="shared" si="43"/>
        <v>НДС 10%</v>
      </c>
    </row>
    <row r="257" spans="14:14" x14ac:dyDescent="0.2">
      <c r="N257" s="4" t="str">
        <f t="shared" si="43"/>
        <v>НДС 10%</v>
      </c>
    </row>
    <row r="258" spans="14:14" x14ac:dyDescent="0.2">
      <c r="N258" s="4" t="str">
        <f t="shared" si="43"/>
        <v>НДС 10%</v>
      </c>
    </row>
    <row r="259" spans="14:14" x14ac:dyDescent="0.2">
      <c r="N259" s="4" t="str">
        <f t="shared" ref="N259:N322" si="55">IF(LEFT(C259,3)="НДС",C259,N258)</f>
        <v>НДС 10%</v>
      </c>
    </row>
    <row r="260" spans="14:14" x14ac:dyDescent="0.2">
      <c r="N260" s="4" t="str">
        <f t="shared" si="55"/>
        <v>НДС 10%</v>
      </c>
    </row>
    <row r="261" spans="14:14" x14ac:dyDescent="0.2">
      <c r="N261" s="4" t="str">
        <f t="shared" si="55"/>
        <v>НДС 10%</v>
      </c>
    </row>
    <row r="262" spans="14:14" x14ac:dyDescent="0.2">
      <c r="N262" s="4" t="str">
        <f t="shared" si="55"/>
        <v>НДС 10%</v>
      </c>
    </row>
    <row r="263" spans="14:14" x14ac:dyDescent="0.2">
      <c r="N263" s="4" t="str">
        <f t="shared" si="55"/>
        <v>НДС 10%</v>
      </c>
    </row>
    <row r="264" spans="14:14" x14ac:dyDescent="0.2">
      <c r="N264" s="4" t="str">
        <f t="shared" si="55"/>
        <v>НДС 10%</v>
      </c>
    </row>
    <row r="265" spans="14:14" x14ac:dyDescent="0.2">
      <c r="N265" s="4" t="str">
        <f t="shared" si="55"/>
        <v>НДС 10%</v>
      </c>
    </row>
    <row r="266" spans="14:14" x14ac:dyDescent="0.2">
      <c r="N266" s="4" t="str">
        <f t="shared" si="55"/>
        <v>НДС 10%</v>
      </c>
    </row>
    <row r="267" spans="14:14" x14ac:dyDescent="0.2">
      <c r="N267" s="4" t="str">
        <f t="shared" si="55"/>
        <v>НДС 10%</v>
      </c>
    </row>
    <row r="268" spans="14:14" x14ac:dyDescent="0.2">
      <c r="N268" s="4" t="str">
        <f t="shared" si="55"/>
        <v>НДС 10%</v>
      </c>
    </row>
    <row r="269" spans="14:14" x14ac:dyDescent="0.2">
      <c r="N269" s="4" t="str">
        <f t="shared" si="55"/>
        <v>НДС 10%</v>
      </c>
    </row>
    <row r="270" spans="14:14" x14ac:dyDescent="0.2">
      <c r="N270" s="4" t="str">
        <f t="shared" si="55"/>
        <v>НДС 10%</v>
      </c>
    </row>
    <row r="271" spans="14:14" x14ac:dyDescent="0.2">
      <c r="N271" s="4" t="str">
        <f t="shared" si="55"/>
        <v>НДС 10%</v>
      </c>
    </row>
    <row r="272" spans="14:14" x14ac:dyDescent="0.2">
      <c r="N272" s="4" t="str">
        <f t="shared" si="55"/>
        <v>НДС 10%</v>
      </c>
    </row>
    <row r="273" spans="14:14" x14ac:dyDescent="0.2">
      <c r="N273" s="4" t="str">
        <f t="shared" si="55"/>
        <v>НДС 10%</v>
      </c>
    </row>
    <row r="274" spans="14:14" x14ac:dyDescent="0.2">
      <c r="N274" s="4" t="str">
        <f t="shared" si="55"/>
        <v>НДС 10%</v>
      </c>
    </row>
    <row r="275" spans="14:14" x14ac:dyDescent="0.2">
      <c r="N275" s="4" t="str">
        <f t="shared" si="55"/>
        <v>НДС 10%</v>
      </c>
    </row>
    <row r="276" spans="14:14" x14ac:dyDescent="0.2">
      <c r="N276" s="4" t="str">
        <f t="shared" si="55"/>
        <v>НДС 10%</v>
      </c>
    </row>
    <row r="277" spans="14:14" x14ac:dyDescent="0.2">
      <c r="N277" s="4" t="str">
        <f t="shared" si="55"/>
        <v>НДС 10%</v>
      </c>
    </row>
    <row r="278" spans="14:14" x14ac:dyDescent="0.2">
      <c r="N278" s="4" t="str">
        <f t="shared" si="55"/>
        <v>НДС 10%</v>
      </c>
    </row>
    <row r="279" spans="14:14" x14ac:dyDescent="0.2">
      <c r="N279" s="4" t="str">
        <f t="shared" si="55"/>
        <v>НДС 10%</v>
      </c>
    </row>
    <row r="280" spans="14:14" x14ac:dyDescent="0.2">
      <c r="N280" s="4" t="str">
        <f t="shared" si="55"/>
        <v>НДС 10%</v>
      </c>
    </row>
    <row r="281" spans="14:14" x14ac:dyDescent="0.2">
      <c r="N281" s="4" t="str">
        <f t="shared" si="55"/>
        <v>НДС 10%</v>
      </c>
    </row>
    <row r="282" spans="14:14" x14ac:dyDescent="0.2">
      <c r="N282" s="4" t="str">
        <f t="shared" si="55"/>
        <v>НДС 10%</v>
      </c>
    </row>
    <row r="283" spans="14:14" x14ac:dyDescent="0.2">
      <c r="N283" s="4" t="str">
        <f t="shared" si="55"/>
        <v>НДС 10%</v>
      </c>
    </row>
    <row r="284" spans="14:14" x14ac:dyDescent="0.2">
      <c r="N284" s="4" t="str">
        <f t="shared" si="55"/>
        <v>НДС 10%</v>
      </c>
    </row>
    <row r="285" spans="14:14" x14ac:dyDescent="0.2">
      <c r="N285" s="4" t="str">
        <f t="shared" si="55"/>
        <v>НДС 10%</v>
      </c>
    </row>
    <row r="286" spans="14:14" x14ac:dyDescent="0.2">
      <c r="N286" s="4" t="str">
        <f t="shared" si="55"/>
        <v>НДС 10%</v>
      </c>
    </row>
    <row r="287" spans="14:14" x14ac:dyDescent="0.2">
      <c r="N287" s="4" t="str">
        <f t="shared" si="55"/>
        <v>НДС 10%</v>
      </c>
    </row>
    <row r="288" spans="14:14" x14ac:dyDescent="0.2">
      <c r="N288" s="4" t="str">
        <f t="shared" si="55"/>
        <v>НДС 10%</v>
      </c>
    </row>
    <row r="289" spans="14:14" x14ac:dyDescent="0.2">
      <c r="N289" s="4" t="str">
        <f t="shared" si="55"/>
        <v>НДС 10%</v>
      </c>
    </row>
    <row r="290" spans="14:14" x14ac:dyDescent="0.2">
      <c r="N290" s="4" t="str">
        <f t="shared" si="55"/>
        <v>НДС 10%</v>
      </c>
    </row>
    <row r="291" spans="14:14" x14ac:dyDescent="0.2">
      <c r="N291" s="4" t="str">
        <f t="shared" si="55"/>
        <v>НДС 10%</v>
      </c>
    </row>
    <row r="292" spans="14:14" x14ac:dyDescent="0.2">
      <c r="N292" s="4" t="str">
        <f t="shared" si="55"/>
        <v>НДС 10%</v>
      </c>
    </row>
    <row r="293" spans="14:14" x14ac:dyDescent="0.2">
      <c r="N293" s="4" t="str">
        <f t="shared" si="55"/>
        <v>НДС 10%</v>
      </c>
    </row>
    <row r="294" spans="14:14" x14ac:dyDescent="0.2">
      <c r="N294" s="4" t="str">
        <f t="shared" si="55"/>
        <v>НДС 10%</v>
      </c>
    </row>
    <row r="295" spans="14:14" x14ac:dyDescent="0.2">
      <c r="N295" s="4" t="str">
        <f t="shared" si="55"/>
        <v>НДС 10%</v>
      </c>
    </row>
    <row r="296" spans="14:14" x14ac:dyDescent="0.2">
      <c r="N296" s="4" t="str">
        <f t="shared" si="55"/>
        <v>НДС 10%</v>
      </c>
    </row>
    <row r="297" spans="14:14" x14ac:dyDescent="0.2">
      <c r="N297" s="4" t="str">
        <f t="shared" si="55"/>
        <v>НДС 10%</v>
      </c>
    </row>
    <row r="298" spans="14:14" x14ac:dyDescent="0.2">
      <c r="N298" s="4" t="str">
        <f t="shared" si="55"/>
        <v>НДС 10%</v>
      </c>
    </row>
    <row r="299" spans="14:14" x14ac:dyDescent="0.2">
      <c r="N299" s="4" t="str">
        <f t="shared" si="55"/>
        <v>НДС 10%</v>
      </c>
    </row>
    <row r="300" spans="14:14" x14ac:dyDescent="0.2">
      <c r="N300" s="4" t="str">
        <f t="shared" si="55"/>
        <v>НДС 10%</v>
      </c>
    </row>
    <row r="301" spans="14:14" x14ac:dyDescent="0.2">
      <c r="N301" s="4" t="str">
        <f t="shared" si="55"/>
        <v>НДС 10%</v>
      </c>
    </row>
    <row r="302" spans="14:14" x14ac:dyDescent="0.2">
      <c r="N302" s="4" t="str">
        <f t="shared" si="55"/>
        <v>НДС 10%</v>
      </c>
    </row>
    <row r="303" spans="14:14" x14ac:dyDescent="0.2">
      <c r="N303" s="4" t="str">
        <f t="shared" si="55"/>
        <v>НДС 10%</v>
      </c>
    </row>
    <row r="304" spans="14:14" x14ac:dyDescent="0.2">
      <c r="N304" s="4" t="str">
        <f t="shared" si="55"/>
        <v>НДС 10%</v>
      </c>
    </row>
    <row r="305" spans="14:14" x14ac:dyDescent="0.2">
      <c r="N305" s="4" t="str">
        <f t="shared" si="55"/>
        <v>НДС 10%</v>
      </c>
    </row>
    <row r="306" spans="14:14" x14ac:dyDescent="0.2">
      <c r="N306" s="4" t="str">
        <f t="shared" si="55"/>
        <v>НДС 10%</v>
      </c>
    </row>
    <row r="307" spans="14:14" x14ac:dyDescent="0.2">
      <c r="N307" s="4" t="str">
        <f t="shared" si="55"/>
        <v>НДС 10%</v>
      </c>
    </row>
    <row r="308" spans="14:14" x14ac:dyDescent="0.2">
      <c r="N308" s="4" t="str">
        <f t="shared" si="55"/>
        <v>НДС 10%</v>
      </c>
    </row>
    <row r="309" spans="14:14" x14ac:dyDescent="0.2">
      <c r="N309" s="4" t="str">
        <f t="shared" si="55"/>
        <v>НДС 10%</v>
      </c>
    </row>
    <row r="310" spans="14:14" x14ac:dyDescent="0.2">
      <c r="N310" s="4" t="str">
        <f t="shared" si="55"/>
        <v>НДС 10%</v>
      </c>
    </row>
    <row r="311" spans="14:14" x14ac:dyDescent="0.2">
      <c r="N311" s="4" t="str">
        <f t="shared" si="55"/>
        <v>НДС 10%</v>
      </c>
    </row>
    <row r="312" spans="14:14" x14ac:dyDescent="0.2">
      <c r="N312" s="4" t="str">
        <f t="shared" si="55"/>
        <v>НДС 10%</v>
      </c>
    </row>
    <row r="313" spans="14:14" x14ac:dyDescent="0.2">
      <c r="N313" s="4" t="str">
        <f t="shared" si="55"/>
        <v>НДС 10%</v>
      </c>
    </row>
    <row r="314" spans="14:14" x14ac:dyDescent="0.2">
      <c r="N314" s="4" t="str">
        <f t="shared" si="55"/>
        <v>НДС 10%</v>
      </c>
    </row>
    <row r="315" spans="14:14" x14ac:dyDescent="0.2">
      <c r="N315" s="4" t="str">
        <f t="shared" si="55"/>
        <v>НДС 10%</v>
      </c>
    </row>
    <row r="316" spans="14:14" x14ac:dyDescent="0.2">
      <c r="N316" s="4" t="str">
        <f t="shared" si="55"/>
        <v>НДС 10%</v>
      </c>
    </row>
    <row r="317" spans="14:14" x14ac:dyDescent="0.2">
      <c r="N317" s="4" t="str">
        <f t="shared" si="55"/>
        <v>НДС 10%</v>
      </c>
    </row>
    <row r="318" spans="14:14" x14ac:dyDescent="0.2">
      <c r="N318" s="4" t="str">
        <f t="shared" si="55"/>
        <v>НДС 10%</v>
      </c>
    </row>
    <row r="319" spans="14:14" x14ac:dyDescent="0.2">
      <c r="N319" s="4" t="str">
        <f t="shared" si="55"/>
        <v>НДС 10%</v>
      </c>
    </row>
    <row r="320" spans="14:14" x14ac:dyDescent="0.2">
      <c r="N320" s="4" t="str">
        <f t="shared" si="55"/>
        <v>НДС 10%</v>
      </c>
    </row>
    <row r="321" spans="14:14" x14ac:dyDescent="0.2">
      <c r="N321" s="4" t="str">
        <f t="shared" si="55"/>
        <v>НДС 10%</v>
      </c>
    </row>
    <row r="322" spans="14:14" x14ac:dyDescent="0.2">
      <c r="N322" s="4" t="str">
        <f t="shared" si="55"/>
        <v>НДС 10%</v>
      </c>
    </row>
    <row r="323" spans="14:14" x14ac:dyDescent="0.2">
      <c r="N323" s="4" t="str">
        <f t="shared" ref="N323:N337" si="56">IF(LEFT(C323,3)="НДС",C323,N322)</f>
        <v>НДС 10%</v>
      </c>
    </row>
    <row r="324" spans="14:14" x14ac:dyDescent="0.2">
      <c r="N324" s="4" t="str">
        <f t="shared" si="56"/>
        <v>НДС 10%</v>
      </c>
    </row>
    <row r="325" spans="14:14" x14ac:dyDescent="0.2">
      <c r="N325" s="4" t="str">
        <f t="shared" si="56"/>
        <v>НДС 10%</v>
      </c>
    </row>
    <row r="326" spans="14:14" x14ac:dyDescent="0.2">
      <c r="N326" s="4" t="str">
        <f t="shared" si="56"/>
        <v>НДС 10%</v>
      </c>
    </row>
    <row r="327" spans="14:14" x14ac:dyDescent="0.2">
      <c r="N327" s="4" t="str">
        <f t="shared" si="56"/>
        <v>НДС 10%</v>
      </c>
    </row>
    <row r="328" spans="14:14" x14ac:dyDescent="0.2">
      <c r="N328" s="4" t="str">
        <f t="shared" si="56"/>
        <v>НДС 10%</v>
      </c>
    </row>
    <row r="329" spans="14:14" x14ac:dyDescent="0.2">
      <c r="N329" s="4" t="str">
        <f t="shared" si="56"/>
        <v>НДС 10%</v>
      </c>
    </row>
    <row r="330" spans="14:14" x14ac:dyDescent="0.2">
      <c r="N330" s="4" t="str">
        <f t="shared" si="56"/>
        <v>НДС 10%</v>
      </c>
    </row>
    <row r="331" spans="14:14" x14ac:dyDescent="0.2">
      <c r="N331" s="4" t="str">
        <f t="shared" si="56"/>
        <v>НДС 10%</v>
      </c>
    </row>
    <row r="332" spans="14:14" x14ac:dyDescent="0.2">
      <c r="N332" s="4" t="str">
        <f t="shared" si="56"/>
        <v>НДС 10%</v>
      </c>
    </row>
    <row r="333" spans="14:14" x14ac:dyDescent="0.2">
      <c r="N333" s="4" t="str">
        <f t="shared" si="56"/>
        <v>НДС 10%</v>
      </c>
    </row>
    <row r="334" spans="14:14" x14ac:dyDescent="0.2">
      <c r="N334" s="4" t="str">
        <f t="shared" si="56"/>
        <v>НДС 10%</v>
      </c>
    </row>
    <row r="335" spans="14:14" x14ac:dyDescent="0.2">
      <c r="N335" s="4" t="str">
        <f t="shared" si="56"/>
        <v>НДС 10%</v>
      </c>
    </row>
    <row r="336" spans="14:14" x14ac:dyDescent="0.2">
      <c r="N336" s="4" t="str">
        <f t="shared" si="56"/>
        <v>НДС 10%</v>
      </c>
    </row>
    <row r="337" spans="14:14" x14ac:dyDescent="0.2">
      <c r="N337" s="4" t="str">
        <f t="shared" si="56"/>
        <v>НДС 10%</v>
      </c>
    </row>
  </sheetData>
  <mergeCells count="16">
    <mergeCell ref="P2:S21"/>
    <mergeCell ref="U2:X21"/>
    <mergeCell ref="P24:S40"/>
    <mergeCell ref="U24:X40"/>
    <mergeCell ref="P94:S113"/>
    <mergeCell ref="U94:X113"/>
    <mergeCell ref="P197:S216"/>
    <mergeCell ref="U197:X216"/>
    <mergeCell ref="P219:S236"/>
    <mergeCell ref="U219:X236"/>
    <mergeCell ref="P116:S133"/>
    <mergeCell ref="U116:X133"/>
    <mergeCell ref="P145:S164"/>
    <mergeCell ref="U145:X164"/>
    <mergeCell ref="P167:S184"/>
    <mergeCell ref="U167:X184"/>
  </mergeCells>
  <conditionalFormatting sqref="G3:G22">
    <cfRule type="expression" dxfId="15" priority="14">
      <formula>ROUND(H3,2)&lt;&gt;ROUND(G3/1.18,2)</formula>
    </cfRule>
  </conditionalFormatting>
  <conditionalFormatting sqref="G23:G39">
    <cfRule type="expression" dxfId="14" priority="13">
      <formula>ROUND(H23,2)&lt;&gt;ROUND(G23/1.1,2)</formula>
    </cfRule>
  </conditionalFormatting>
  <conditionalFormatting sqref="G95:G114">
    <cfRule type="expression" dxfId="13" priority="12">
      <formula>ROUND(H95,2)&lt;&gt;ROUND(G95/1.18,2)</formula>
    </cfRule>
  </conditionalFormatting>
  <conditionalFormatting sqref="G115:G132">
    <cfRule type="expression" dxfId="12" priority="11">
      <formula>ROUND(H115,2)&lt;&gt;ROUND(G115/1.1,2)</formula>
    </cfRule>
  </conditionalFormatting>
  <conditionalFormatting sqref="G133">
    <cfRule type="expression" dxfId="11" priority="10">
      <formula>ROUND(H133,2)&lt;&gt;ROUND(G133/1.1,2)</formula>
    </cfRule>
  </conditionalFormatting>
  <conditionalFormatting sqref="G132">
    <cfRule type="expression" dxfId="10" priority="9">
      <formula>ROUND(H132,2)&lt;&gt;ROUND(G132/1.1,2)</formula>
    </cfRule>
  </conditionalFormatting>
  <conditionalFormatting sqref="G146:G165">
    <cfRule type="expression" dxfId="9" priority="8">
      <formula>ROUND(H146,2)&lt;&gt;ROUND(G146/1.18,2)</formula>
    </cfRule>
  </conditionalFormatting>
  <conditionalFormatting sqref="G166:G183">
    <cfRule type="expression" dxfId="8" priority="7">
      <formula>ROUND(H166,2)&lt;&gt;ROUND(G166/1.1,2)</formula>
    </cfRule>
  </conditionalFormatting>
  <conditionalFormatting sqref="G184">
    <cfRule type="expression" dxfId="7" priority="6">
      <formula>ROUND(H184,2)&lt;&gt;ROUND(G184/1.1,2)</formula>
    </cfRule>
  </conditionalFormatting>
  <conditionalFormatting sqref="G183">
    <cfRule type="expression" dxfId="6" priority="5">
      <formula>ROUND(H183,2)&lt;&gt;ROUND(G183/1.1,2)</formula>
    </cfRule>
  </conditionalFormatting>
  <conditionalFormatting sqref="G198:G217">
    <cfRule type="expression" dxfId="5" priority="4">
      <formula>ROUND(H198,2)&lt;&gt;ROUND(G198/1.18,2)</formula>
    </cfRule>
  </conditionalFormatting>
  <conditionalFormatting sqref="G218:G235">
    <cfRule type="expression" dxfId="4" priority="3">
      <formula>ROUND(H218,2)&lt;&gt;ROUND(G218/1.1,2)</formula>
    </cfRule>
  </conditionalFormatting>
  <conditionalFormatting sqref="G236:G237">
    <cfRule type="expression" dxfId="3" priority="2">
      <formula>ROUND(H236,2)&lt;&gt;ROUND(G236/1.1,2)</formula>
    </cfRule>
  </conditionalFormatting>
  <conditionalFormatting sqref="G235">
    <cfRule type="expression" dxfId="2" priority="1">
      <formula>ROUND(H235,2)&lt;&gt;ROUND(G235/1.1,2)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E24"/>
  <sheetViews>
    <sheetView tabSelected="1" workbookViewId="0">
      <selection activeCell="I7" sqref="I7"/>
    </sheetView>
  </sheetViews>
  <sheetFormatPr defaultRowHeight="15" x14ac:dyDescent="0.25"/>
  <cols>
    <col min="1" max="1" width="34.28515625" style="74" bestFit="1" customWidth="1"/>
    <col min="2" max="2" width="12.140625" style="74" customWidth="1"/>
    <col min="3" max="3" width="28.5703125" style="74" bestFit="1" customWidth="1"/>
    <col min="4" max="4" width="17" style="74" bestFit="1" customWidth="1"/>
    <col min="5" max="5" width="13.5703125" style="74" bestFit="1" customWidth="1"/>
    <col min="6" max="16384" width="9.140625" style="74"/>
  </cols>
  <sheetData>
    <row r="3" spans="1:5" x14ac:dyDescent="0.25">
      <c r="A3" s="73" t="s">
        <v>68</v>
      </c>
      <c r="B3" s="73" t="s">
        <v>71</v>
      </c>
      <c r="C3" s="73" t="s">
        <v>0</v>
      </c>
      <c r="D3" s="73" t="s">
        <v>2</v>
      </c>
      <c r="E3" s="73" t="s">
        <v>4</v>
      </c>
    </row>
    <row r="4" spans="1:5" x14ac:dyDescent="0.25">
      <c r="A4" s="75">
        <v>42513</v>
      </c>
      <c r="B4" s="74" t="s">
        <v>26</v>
      </c>
      <c r="C4" s="74" t="s">
        <v>39</v>
      </c>
      <c r="D4" s="74">
        <v>48</v>
      </c>
      <c r="E4" s="74">
        <v>240</v>
      </c>
    </row>
    <row r="5" spans="1:5" x14ac:dyDescent="0.25">
      <c r="C5" s="74" t="s">
        <v>35</v>
      </c>
      <c r="D5" s="74">
        <v>26</v>
      </c>
      <c r="E5" s="74">
        <v>42</v>
      </c>
    </row>
    <row r="6" spans="1:5" x14ac:dyDescent="0.25">
      <c r="C6" s="74" t="s">
        <v>44</v>
      </c>
      <c r="D6" s="74">
        <v>3</v>
      </c>
      <c r="E6" s="74">
        <v>66</v>
      </c>
    </row>
    <row r="7" spans="1:5" x14ac:dyDescent="0.25">
      <c r="C7" s="74" t="s">
        <v>41</v>
      </c>
      <c r="D7" s="74">
        <v>20.8</v>
      </c>
      <c r="E7" s="74">
        <v>96</v>
      </c>
    </row>
    <row r="8" spans="1:5" x14ac:dyDescent="0.25">
      <c r="C8" s="74" t="s">
        <v>27</v>
      </c>
      <c r="D8" s="74">
        <v>13.65</v>
      </c>
      <c r="E8" s="74">
        <v>50</v>
      </c>
    </row>
    <row r="9" spans="1:5" x14ac:dyDescent="0.25">
      <c r="C9" s="74" t="s">
        <v>42</v>
      </c>
      <c r="D9" s="74">
        <v>5.6</v>
      </c>
      <c r="E9" s="74">
        <v>180</v>
      </c>
    </row>
    <row r="10" spans="1:5" x14ac:dyDescent="0.25">
      <c r="C10" s="74" t="s">
        <v>45</v>
      </c>
      <c r="D10" s="74">
        <v>9.6999999999999993</v>
      </c>
      <c r="E10" s="74">
        <v>205</v>
      </c>
    </row>
    <row r="11" spans="1:5" x14ac:dyDescent="0.25">
      <c r="C11" s="74" t="s">
        <v>31</v>
      </c>
      <c r="D11" s="74">
        <v>126</v>
      </c>
      <c r="E11" s="74">
        <v>57.5</v>
      </c>
    </row>
    <row r="12" spans="1:5" x14ac:dyDescent="0.25">
      <c r="C12" s="74" t="s">
        <v>37</v>
      </c>
      <c r="D12" s="74">
        <v>30</v>
      </c>
      <c r="E12" s="74">
        <v>132</v>
      </c>
    </row>
    <row r="13" spans="1:5" x14ac:dyDescent="0.25">
      <c r="C13" s="74" t="s">
        <v>36</v>
      </c>
      <c r="D13" s="74">
        <v>21.1</v>
      </c>
      <c r="E13" s="74">
        <v>300</v>
      </c>
    </row>
    <row r="14" spans="1:5" x14ac:dyDescent="0.25">
      <c r="C14" s="74" t="s">
        <v>34</v>
      </c>
      <c r="D14" s="74">
        <v>22</v>
      </c>
      <c r="E14" s="74">
        <v>180</v>
      </c>
    </row>
    <row r="15" spans="1:5" x14ac:dyDescent="0.25">
      <c r="C15" s="74" t="s">
        <v>32</v>
      </c>
      <c r="D15" s="74">
        <v>133.1</v>
      </c>
      <c r="E15" s="74">
        <v>50</v>
      </c>
    </row>
    <row r="16" spans="1:5" x14ac:dyDescent="0.25">
      <c r="C16" s="74" t="s">
        <v>33</v>
      </c>
      <c r="D16" s="74">
        <v>18</v>
      </c>
      <c r="E16" s="74">
        <v>180</v>
      </c>
    </row>
    <row r="17" spans="1:5" x14ac:dyDescent="0.25">
      <c r="C17" s="74" t="s">
        <v>38</v>
      </c>
      <c r="D17" s="74">
        <v>30.4</v>
      </c>
      <c r="E17" s="74">
        <v>228</v>
      </c>
    </row>
    <row r="18" spans="1:5" x14ac:dyDescent="0.25">
      <c r="B18" s="74" t="s">
        <v>0</v>
      </c>
      <c r="C18" s="74" t="s">
        <v>12</v>
      </c>
      <c r="D18" s="74">
        <v>253</v>
      </c>
      <c r="E18" s="74">
        <v>73</v>
      </c>
    </row>
    <row r="19" spans="1:5" x14ac:dyDescent="0.25">
      <c r="C19" s="74" t="s">
        <v>18</v>
      </c>
      <c r="D19" s="74">
        <v>40.1</v>
      </c>
      <c r="E19" s="74">
        <v>210</v>
      </c>
    </row>
    <row r="20" spans="1:5" x14ac:dyDescent="0.25">
      <c r="C20" s="74" t="s">
        <v>13</v>
      </c>
      <c r="D20" s="74">
        <v>210</v>
      </c>
      <c r="E20" s="74">
        <v>85</v>
      </c>
    </row>
    <row r="21" spans="1:5" x14ac:dyDescent="0.25">
      <c r="C21" s="74" t="s">
        <v>25</v>
      </c>
      <c r="D21" s="74">
        <v>1</v>
      </c>
      <c r="E21" s="74">
        <v>120</v>
      </c>
    </row>
    <row r="22" spans="1:5" x14ac:dyDescent="0.25">
      <c r="C22" s="74" t="s">
        <v>24</v>
      </c>
      <c r="D22" s="74">
        <v>1</v>
      </c>
      <c r="E22" s="74">
        <v>96</v>
      </c>
    </row>
    <row r="23" spans="1:5" x14ac:dyDescent="0.25">
      <c r="A23" s="74" t="s">
        <v>72</v>
      </c>
    </row>
    <row r="24" spans="1:5" x14ac:dyDescent="0.25">
      <c r="A24" s="74" t="s">
        <v>70</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желаемый результат</vt:lpstr>
      <vt:lpstr>исходные данные</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Антон</dc:creator>
  <cp:lastModifiedBy>Мария</cp:lastModifiedBy>
  <dcterms:created xsi:type="dcterms:W3CDTF">2016-06-01T17:50:45Z</dcterms:created>
  <dcterms:modified xsi:type="dcterms:W3CDTF">2016-06-01T19:02:57Z</dcterms:modified>
</cp:coreProperties>
</file>