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chevskiy_sf\Desktop\Работа ГБУ\Табеля\2016\Новая форма\"/>
    </mc:Choice>
  </mc:AlternateContent>
  <bookViews>
    <workbookView xWindow="0" yWindow="90" windowWidth="15195" windowHeight="8700"/>
  </bookViews>
  <sheets>
    <sheet name="Табель" sheetId="39677" r:id="rId1"/>
    <sheet name="Исходные данные" sheetId="39678" state="hidden" r:id="rId2"/>
    <sheet name="Календарь" sheetId="39679" r:id="rId3"/>
  </sheets>
  <definedNames>
    <definedName name="выхрабд">Календарь!$I$3:$I$23</definedName>
    <definedName name="допнер">Календарь!$H$2:$H$23</definedName>
    <definedName name="месяцы">Календарь!$A$1:$D$12</definedName>
    <definedName name="_xlnm.Print_Area" localSheetId="0">Табель!$A$1:$FO$37</definedName>
    <definedName name="празд">Календарь!$G$3:$G$23</definedName>
    <definedName name="предпр">Календарь!$F$3:$F$23</definedName>
  </definedNames>
  <calcPr calcId="152511" refMode="R1C1"/>
</workbook>
</file>

<file path=xl/calcChain.xml><?xml version="1.0" encoding="utf-8"?>
<calcChain xmlns="http://schemas.openxmlformats.org/spreadsheetml/2006/main">
  <c r="DA25" i="39677" l="1"/>
  <c r="DE25" i="39677"/>
  <c r="DI25" i="39677"/>
  <c r="DM25" i="39677"/>
  <c r="DQ25" i="39677"/>
  <c r="DU25" i="39677"/>
  <c r="DY25" i="39677"/>
  <c r="EC25" i="39677"/>
  <c r="EG25" i="39677"/>
  <c r="EK25" i="39677"/>
  <c r="EO25" i="39677"/>
  <c r="ES25" i="39677"/>
  <c r="EW25" i="39677"/>
  <c r="FA25" i="39677"/>
  <c r="FE25" i="39677"/>
  <c r="CW25" i="39677"/>
  <c r="AL25" i="39677"/>
  <c r="AP25" i="39677"/>
  <c r="AT25" i="39677"/>
  <c r="AX25" i="39677"/>
  <c r="BB25" i="39677"/>
  <c r="BJ25" i="39677"/>
  <c r="BN25" i="39677"/>
  <c r="BR25" i="39677"/>
  <c r="BV25" i="39677"/>
  <c r="BZ25" i="39677"/>
  <c r="CD25" i="39677"/>
  <c r="CH25" i="39677"/>
  <c r="CL25" i="39677"/>
  <c r="AH25" i="39677"/>
  <c r="DA23" i="39677"/>
  <c r="DE23" i="39677"/>
  <c r="DI23" i="39677"/>
  <c r="DM23" i="39677"/>
  <c r="DQ23" i="39677"/>
  <c r="DU23" i="39677"/>
  <c r="DY23" i="39677"/>
  <c r="EC23" i="39677"/>
  <c r="EG23" i="39677"/>
  <c r="EK23" i="39677"/>
  <c r="EO23" i="39677"/>
  <c r="ES23" i="39677"/>
  <c r="EW23" i="39677"/>
  <c r="FA23" i="39677"/>
  <c r="FE23" i="39677"/>
  <c r="CW23" i="39677"/>
  <c r="AL23" i="39677"/>
  <c r="AP23" i="39677"/>
  <c r="AT23" i="39677"/>
  <c r="AX23" i="39677"/>
  <c r="BB23" i="39677"/>
  <c r="BJ23" i="39677"/>
  <c r="BN23" i="39677"/>
  <c r="BR23" i="39677"/>
  <c r="BV23" i="39677"/>
  <c r="BZ23" i="39677"/>
  <c r="CD23" i="39677"/>
  <c r="CH23" i="39677"/>
  <c r="CL23" i="39677"/>
  <c r="AH23" i="39677"/>
  <c r="DA21" i="39677"/>
  <c r="DE21" i="39677"/>
  <c r="DI21" i="39677"/>
  <c r="DM21" i="39677"/>
  <c r="DQ21" i="39677"/>
  <c r="DU21" i="39677"/>
  <c r="DY21" i="39677"/>
  <c r="EC21" i="39677"/>
  <c r="EG21" i="39677"/>
  <c r="EK21" i="39677"/>
  <c r="EO21" i="39677"/>
  <c r="ES21" i="39677"/>
  <c r="EW21" i="39677"/>
  <c r="FA21" i="39677"/>
  <c r="FE21" i="39677"/>
  <c r="CW21" i="39677"/>
  <c r="AL21" i="39677"/>
  <c r="AP21" i="39677"/>
  <c r="AT21" i="39677"/>
  <c r="AX21" i="39677"/>
  <c r="BB21" i="39677"/>
  <c r="BJ21" i="39677"/>
  <c r="BN21" i="39677"/>
  <c r="BR21" i="39677"/>
  <c r="BV21" i="39677"/>
  <c r="BZ21" i="39677"/>
  <c r="CD21" i="39677"/>
  <c r="CH21" i="39677"/>
  <c r="CL21" i="39677"/>
  <c r="AH21" i="39677"/>
  <c r="DA19" i="39677"/>
  <c r="DE19" i="39677"/>
  <c r="DI19" i="39677"/>
  <c r="DM19" i="39677"/>
  <c r="DQ19" i="39677"/>
  <c r="DU19" i="39677"/>
  <c r="DY19" i="39677"/>
  <c r="EC19" i="39677"/>
  <c r="EG19" i="39677"/>
  <c r="EK19" i="39677"/>
  <c r="EO19" i="39677"/>
  <c r="ES19" i="39677"/>
  <c r="EW19" i="39677"/>
  <c r="FA19" i="39677"/>
  <c r="FE19" i="39677"/>
  <c r="CW19" i="39677"/>
  <c r="AL19" i="39677"/>
  <c r="AP19" i="39677"/>
  <c r="AT19" i="39677"/>
  <c r="AX19" i="39677"/>
  <c r="BB19" i="39677"/>
  <c r="BJ19" i="39677"/>
  <c r="BN19" i="39677"/>
  <c r="BR19" i="39677"/>
  <c r="BV19" i="39677"/>
  <c r="BZ19" i="39677"/>
  <c r="CD19" i="39677"/>
  <c r="CH19" i="39677"/>
  <c r="CL19" i="39677"/>
  <c r="AH19" i="39677"/>
  <c r="DA17" i="39677"/>
  <c r="DE17" i="39677"/>
  <c r="DI17" i="39677"/>
  <c r="DM17" i="39677"/>
  <c r="DQ17" i="39677"/>
  <c r="DU17" i="39677"/>
  <c r="DY17" i="39677"/>
  <c r="EC17" i="39677"/>
  <c r="EG17" i="39677"/>
  <c r="EK17" i="39677"/>
  <c r="EO17" i="39677"/>
  <c r="ES17" i="39677"/>
  <c r="EW17" i="39677"/>
  <c r="FA17" i="39677"/>
  <c r="FE17" i="39677"/>
  <c r="CW17" i="39677"/>
  <c r="AL17" i="39677"/>
  <c r="AP17" i="39677"/>
  <c r="AT17" i="39677"/>
  <c r="AX17" i="39677"/>
  <c r="BB17" i="39677"/>
  <c r="BJ17" i="39677"/>
  <c r="BN17" i="39677"/>
  <c r="BR17" i="39677"/>
  <c r="BV17" i="39677"/>
  <c r="BZ17" i="39677"/>
  <c r="CD17" i="39677"/>
  <c r="CH17" i="39677"/>
  <c r="CL17" i="39677"/>
  <c r="AH17" i="39677"/>
  <c r="DA15" i="39677"/>
  <c r="DE15" i="39677"/>
  <c r="DI15" i="39677"/>
  <c r="DM15" i="39677"/>
  <c r="DQ15" i="39677"/>
  <c r="DU15" i="39677"/>
  <c r="DY15" i="39677"/>
  <c r="EC15" i="39677"/>
  <c r="EG15" i="39677"/>
  <c r="EK15" i="39677"/>
  <c r="EO15" i="39677"/>
  <c r="ES15" i="39677"/>
  <c r="EW15" i="39677"/>
  <c r="FA15" i="39677"/>
  <c r="FE15" i="39677"/>
  <c r="CW15" i="39677"/>
  <c r="AL15" i="39677"/>
  <c r="AP15" i="39677"/>
  <c r="AT15" i="39677"/>
  <c r="AX15" i="39677"/>
  <c r="BB15" i="39677"/>
  <c r="BJ15" i="39677"/>
  <c r="BN15" i="39677"/>
  <c r="BR15" i="39677"/>
  <c r="BV15" i="39677"/>
  <c r="BZ15" i="39677"/>
  <c r="CD15" i="39677"/>
  <c r="CH15" i="39677"/>
  <c r="CL15" i="39677"/>
  <c r="AH15" i="39677"/>
  <c r="DA13" i="39677"/>
  <c r="DE13" i="39677"/>
  <c r="DI13" i="39677"/>
  <c r="DM13" i="39677"/>
  <c r="DQ13" i="39677"/>
  <c r="DU13" i="39677"/>
  <c r="DY13" i="39677"/>
  <c r="EC13" i="39677"/>
  <c r="EG13" i="39677"/>
  <c r="EK13" i="39677"/>
  <c r="EO13" i="39677"/>
  <c r="ES13" i="39677"/>
  <c r="EW13" i="39677"/>
  <c r="FA13" i="39677"/>
  <c r="FE13" i="39677"/>
  <c r="CW13" i="39677"/>
  <c r="AL13" i="39677"/>
  <c r="AP13" i="39677"/>
  <c r="AT13" i="39677"/>
  <c r="AX13" i="39677"/>
  <c r="BB13" i="39677"/>
  <c r="BJ13" i="39677"/>
  <c r="BN13" i="39677"/>
  <c r="BR13" i="39677"/>
  <c r="BV13" i="39677"/>
  <c r="BZ13" i="39677"/>
  <c r="CD13" i="39677"/>
  <c r="CH13" i="39677"/>
  <c r="CL13" i="39677"/>
  <c r="AH13" i="39677"/>
  <c r="Y19" i="39677" l="1"/>
  <c r="BR4" i="39677" l="1"/>
  <c r="M19" i="39677" l="1"/>
  <c r="C19" i="39677"/>
  <c r="C34" i="39677" l="1"/>
  <c r="J34" i="39677"/>
  <c r="AE34" i="39677"/>
  <c r="Y25" i="39677" l="1"/>
  <c r="Y23" i="39677"/>
  <c r="Y21" i="39677"/>
  <c r="Y17" i="39677"/>
  <c r="Y15" i="39677"/>
  <c r="M25" i="39677"/>
  <c r="M23" i="39677"/>
  <c r="M21" i="39677"/>
  <c r="M17" i="39677"/>
  <c r="M15" i="39677"/>
  <c r="M13" i="39677"/>
  <c r="C25" i="39677"/>
  <c r="C23" i="39677"/>
  <c r="C21" i="39677"/>
  <c r="C17" i="39677"/>
  <c r="C15" i="39677"/>
  <c r="C13" i="39677"/>
  <c r="AP11" i="39677" l="1"/>
  <c r="BB11" i="39677"/>
  <c r="BB20" i="39677" s="1"/>
  <c r="AX11" i="39677"/>
  <c r="AT11" i="39677"/>
  <c r="AL11" i="39677"/>
  <c r="AH11" i="39677"/>
  <c r="AH20" i="39677" s="1"/>
  <c r="BF11" i="39677"/>
  <c r="BJ11" i="39677"/>
  <c r="BN11" i="39677"/>
  <c r="BR11" i="39677"/>
  <c r="BV11" i="39677"/>
  <c r="BZ11" i="39677"/>
  <c r="CD11" i="39677"/>
  <c r="CH11" i="39677"/>
  <c r="CL11" i="39677"/>
  <c r="CL14" i="39677" l="1"/>
  <c r="CL20" i="39677"/>
  <c r="BF14" i="39677"/>
  <c r="BF13" i="39677" s="1"/>
  <c r="BF20" i="39677"/>
  <c r="BF19" i="39677" s="1"/>
  <c r="BR14" i="39677"/>
  <c r="BR20" i="39677"/>
  <c r="CD14" i="39677"/>
  <c r="CD20" i="39677"/>
  <c r="AL14" i="39677"/>
  <c r="AL20" i="39677"/>
  <c r="BZ14" i="39677"/>
  <c r="BZ20" i="39677"/>
  <c r="BJ14" i="39677"/>
  <c r="BJ20" i="39677"/>
  <c r="BV14" i="39677"/>
  <c r="BV20" i="39677"/>
  <c r="CH14" i="39677"/>
  <c r="CH20" i="39677"/>
  <c r="BN14" i="39677"/>
  <c r="BN20" i="39677"/>
  <c r="AP14" i="39677"/>
  <c r="AP20" i="39677"/>
  <c r="AT20" i="39677"/>
  <c r="AT14" i="39677"/>
  <c r="AX20" i="39677"/>
  <c r="AX14" i="39677"/>
  <c r="BB14" i="39677"/>
  <c r="CH26" i="39677"/>
  <c r="BZ26" i="39677"/>
  <c r="BJ26" i="39677"/>
  <c r="CL26" i="39677"/>
  <c r="BV26" i="39677"/>
  <c r="BF26" i="39677"/>
  <c r="BF25" i="39677" s="1"/>
  <c r="BR26" i="39677"/>
  <c r="CD26" i="39677"/>
  <c r="BN26" i="39677"/>
  <c r="AT26" i="39677"/>
  <c r="AH26" i="39677"/>
  <c r="BB26" i="39677"/>
  <c r="AX26" i="39677"/>
  <c r="AL26" i="39677"/>
  <c r="AP26" i="39677"/>
  <c r="BN16" i="39677"/>
  <c r="BN22" i="39677"/>
  <c r="BN24" i="39677"/>
  <c r="BJ16" i="39677"/>
  <c r="BJ22" i="39677"/>
  <c r="BJ24" i="39677"/>
  <c r="BR16" i="39677"/>
  <c r="BR24" i="39677"/>
  <c r="BR22" i="39677"/>
  <c r="AH22" i="39677"/>
  <c r="AH24" i="39677"/>
  <c r="AL22" i="39677"/>
  <c r="AL24" i="39677"/>
  <c r="AP24" i="39677"/>
  <c r="AP22" i="39677"/>
  <c r="CD16" i="39677"/>
  <c r="CD22" i="39677"/>
  <c r="CD24" i="39677"/>
  <c r="BZ16" i="39677"/>
  <c r="BZ24" i="39677"/>
  <c r="BZ22" i="39677"/>
  <c r="CH16" i="39677"/>
  <c r="CL16" i="39677"/>
  <c r="BV16" i="39677"/>
  <c r="BV22" i="39677"/>
  <c r="BV24" i="39677"/>
  <c r="AX24" i="39677"/>
  <c r="AX22" i="39677"/>
  <c r="BF16" i="39677"/>
  <c r="BF15" i="39677" s="1"/>
  <c r="BF22" i="39677"/>
  <c r="BF21" i="39677" s="1"/>
  <c r="BF24" i="39677"/>
  <c r="BF23" i="39677" s="1"/>
  <c r="BB22" i="39677"/>
  <c r="BB24" i="39677"/>
  <c r="AT24" i="39677"/>
  <c r="AT22" i="39677"/>
  <c r="AT16" i="39677"/>
  <c r="AH14" i="39677"/>
  <c r="AH16" i="39677"/>
  <c r="BB16" i="39677"/>
  <c r="AX16" i="39677"/>
  <c r="AL16" i="39677"/>
  <c r="AP16" i="39677"/>
  <c r="CT22" i="39677" l="1"/>
  <c r="CT16" i="39677"/>
  <c r="CT24" i="39677"/>
  <c r="CT23" i="39677"/>
  <c r="CT15" i="39677"/>
  <c r="FE11" i="39677"/>
  <c r="FA11" i="39677"/>
  <c r="EW11" i="39677"/>
  <c r="ES11" i="39677"/>
  <c r="EO11" i="39677"/>
  <c r="EK11" i="39677"/>
  <c r="EG11" i="39677"/>
  <c r="EC11" i="39677"/>
  <c r="DY11" i="39677"/>
  <c r="DU11" i="39677"/>
  <c r="DQ11" i="39677"/>
  <c r="DM11" i="39677"/>
  <c r="DI11" i="39677"/>
  <c r="DE11" i="39677"/>
  <c r="DA11" i="39677"/>
  <c r="CW11" i="39677"/>
  <c r="Y13" i="39677"/>
  <c r="F17" i="39679"/>
  <c r="CW20" i="39677" l="1"/>
  <c r="DA20" i="39677"/>
  <c r="DI20" i="39677"/>
  <c r="DA14" i="39677"/>
  <c r="DE20" i="39677"/>
  <c r="DE14" i="39677"/>
  <c r="CW14" i="39677"/>
  <c r="DQ26" i="39677"/>
  <c r="DQ20" i="39677"/>
  <c r="EG26" i="39677"/>
  <c r="EG20" i="39677"/>
  <c r="EW26" i="39677"/>
  <c r="EW20" i="39677"/>
  <c r="DY26" i="39677"/>
  <c r="DY20" i="39677"/>
  <c r="FE26" i="39677"/>
  <c r="FE20" i="39677"/>
  <c r="DU26" i="39677"/>
  <c r="DU20" i="39677"/>
  <c r="EK26" i="39677"/>
  <c r="EK20" i="39677"/>
  <c r="FA26" i="39677"/>
  <c r="FA20" i="39677"/>
  <c r="EO26" i="39677"/>
  <c r="EO20" i="39677"/>
  <c r="DM26" i="39677"/>
  <c r="DM20" i="39677"/>
  <c r="EC26" i="39677"/>
  <c r="EC20" i="39677"/>
  <c r="ES26" i="39677"/>
  <c r="ES20" i="39677"/>
  <c r="DE26" i="39677"/>
  <c r="DA26" i="39677"/>
  <c r="DI26" i="39677"/>
  <c r="DI14" i="39677"/>
  <c r="CW26" i="39677"/>
  <c r="FA24" i="39677"/>
  <c r="FA16" i="39677"/>
  <c r="FA22" i="39677"/>
  <c r="FA18" i="39677"/>
  <c r="FA14" i="39677"/>
  <c r="FE24" i="39677"/>
  <c r="FE16" i="39677"/>
  <c r="FE22" i="39677"/>
  <c r="FE14" i="39677"/>
  <c r="FE18" i="39677"/>
  <c r="DE16" i="39677"/>
  <c r="DE18" i="39677"/>
  <c r="DU16" i="39677"/>
  <c r="DU14" i="39677"/>
  <c r="DU18" i="39677"/>
  <c r="EK18" i="39677"/>
  <c r="EK22" i="39677"/>
  <c r="EK16" i="39677"/>
  <c r="EK14" i="39677"/>
  <c r="DA18" i="39677"/>
  <c r="DA16" i="39677"/>
  <c r="DQ18" i="39677"/>
  <c r="DQ16" i="39677"/>
  <c r="DQ14" i="39677"/>
  <c r="EW24" i="39677"/>
  <c r="EW22" i="39677"/>
  <c r="EW18" i="39677"/>
  <c r="EW16" i="39677"/>
  <c r="EW14" i="39677"/>
  <c r="DI18" i="39677"/>
  <c r="DI16" i="39677"/>
  <c r="DY22" i="39677"/>
  <c r="DY18" i="39677"/>
  <c r="DY16" i="39677"/>
  <c r="DY14" i="39677"/>
  <c r="EO22" i="39677"/>
  <c r="EO18" i="39677"/>
  <c r="EO16" i="39677"/>
  <c r="EO14" i="39677"/>
  <c r="CW18" i="39677"/>
  <c r="CW16" i="39677"/>
  <c r="DM18" i="39677"/>
  <c r="DM16" i="39677"/>
  <c r="DM14" i="39677"/>
  <c r="EC22" i="39677"/>
  <c r="EC18" i="39677"/>
  <c r="EC16" i="39677"/>
  <c r="EC14" i="39677"/>
  <c r="ES24" i="39677"/>
  <c r="ES22" i="39677"/>
  <c r="ES18" i="39677"/>
  <c r="ES16" i="39677"/>
  <c r="ES14" i="39677"/>
  <c r="EG22" i="39677"/>
  <c r="EG18" i="39677"/>
  <c r="EG16" i="39677"/>
  <c r="EG14" i="39677"/>
  <c r="AP18" i="39677"/>
  <c r="BB18" i="39677"/>
  <c r="BR18" i="39677"/>
  <c r="AL18" i="39677"/>
  <c r="AH18" i="39677"/>
  <c r="BJ18" i="39677"/>
  <c r="BZ18" i="39677"/>
  <c r="CL18" i="39677"/>
  <c r="CD18" i="39677"/>
  <c r="BN18" i="39677"/>
  <c r="AX18" i="39677"/>
  <c r="BV18" i="39677"/>
  <c r="BF18" i="39677"/>
  <c r="BF17" i="39677" s="1"/>
  <c r="CH18" i="39677"/>
  <c r="AT18" i="39677"/>
  <c r="FM22" i="39677" l="1"/>
  <c r="FM24" i="39677"/>
  <c r="FM16" i="39677"/>
  <c r="FM13" i="39677"/>
  <c r="FM23" i="39677"/>
  <c r="FM21" i="39677"/>
  <c r="FM15" i="39677"/>
  <c r="FI15" i="39677"/>
  <c r="FM17" i="39677"/>
  <c r="CT18" i="39677"/>
  <c r="CT17" i="39677"/>
  <c r="CT13" i="39677"/>
  <c r="FI17" i="39677"/>
  <c r="FM14" i="39677" l="1"/>
  <c r="FM18" i="39677"/>
  <c r="FI25" i="39677"/>
  <c r="FM25" i="39677"/>
  <c r="CT25" i="39677"/>
  <c r="CT14" i="39677"/>
  <c r="CT26" i="39677" l="1"/>
  <c r="FI26" i="39677" s="1"/>
  <c r="FM26" i="39677"/>
  <c r="CT19" i="39677"/>
  <c r="FM19" i="39677"/>
  <c r="CT21" i="39677"/>
  <c r="CT20" i="39677" l="1"/>
  <c r="FM20" i="39677"/>
</calcChain>
</file>

<file path=xl/sharedStrings.xml><?xml version="1.0" encoding="utf-8"?>
<sst xmlns="http://schemas.openxmlformats.org/spreadsheetml/2006/main" count="118" uniqueCount="70">
  <si>
    <t>(подпись)</t>
  </si>
  <si>
    <t>(расшифровка подписи)</t>
  </si>
  <si>
    <t>"</t>
  </si>
  <si>
    <t>Форма по ОКУД</t>
  </si>
  <si>
    <t>Дата</t>
  </si>
  <si>
    <t>по ОКПО</t>
  </si>
  <si>
    <t>Учреждение</t>
  </si>
  <si>
    <t>Структурное подразделение</t>
  </si>
  <si>
    <t>(должность)</t>
  </si>
  <si>
    <t>учета использования рабочего времени</t>
  </si>
  <si>
    <t>0504421</t>
  </si>
  <si>
    <t>Числа месяца</t>
  </si>
  <si>
    <t>Исполнитель</t>
  </si>
  <si>
    <t>Должность
(профессия)</t>
  </si>
  <si>
    <t>Учетный номер</t>
  </si>
  <si>
    <t>Итого дней (часов) явок (неявок)
с 1 по 15</t>
  </si>
  <si>
    <t>Всего дней (часов) явок (неявок)
за месяц</t>
  </si>
  <si>
    <t xml:space="preserve">1. </t>
  </si>
  <si>
    <t xml:space="preserve"> г.</t>
  </si>
  <si>
    <t>Ответственный</t>
  </si>
  <si>
    <t>исполнитель</t>
  </si>
  <si>
    <t>Отметка бухгалтерии о принятии настоящего табеля</t>
  </si>
  <si>
    <t>Коды</t>
  </si>
  <si>
    <t>Номер корректировки</t>
  </si>
  <si>
    <t>Дата формирования документа</t>
  </si>
  <si>
    <t xml:space="preserve">за период с 1 по </t>
  </si>
  <si>
    <t>Вид табеля</t>
  </si>
  <si>
    <t xml:space="preserve">Т а б е л ь  № </t>
  </si>
  <si>
    <t>Фамилия, имя
отчество</t>
  </si>
  <si>
    <t>(первичный - 0; корректирующий - 1, 2 и т.д.)</t>
  </si>
  <si>
    <t>2.</t>
  </si>
  <si>
    <t>3.</t>
  </si>
  <si>
    <t>4.</t>
  </si>
  <si>
    <t>5.</t>
  </si>
  <si>
    <t>6.</t>
  </si>
  <si>
    <t>наименование приздников</t>
  </si>
  <si>
    <t>Список
гос. предпраздничных дней
(дополняемый)</t>
  </si>
  <si>
    <t>Список
гос. праздничных дней
(дополняемый)</t>
  </si>
  <si>
    <t>Список дополнительных нерабочих дней</t>
  </si>
  <si>
    <t>Рабочие выходные</t>
  </si>
  <si>
    <t>Новый год</t>
  </si>
  <si>
    <t>Рождество</t>
  </si>
  <si>
    <t>Защитник</t>
  </si>
  <si>
    <t>Международный</t>
  </si>
  <si>
    <t>Весна и туд</t>
  </si>
  <si>
    <t>День Победы</t>
  </si>
  <si>
    <t>День России</t>
  </si>
  <si>
    <t>День единства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</si>
  <si>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</si>
  <si>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</si>
  <si>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</si>
  <si>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</si>
  <si>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</si>
  <si>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</si>
  <si>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</si>
  <si>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</si>
  <si>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</si>
  <si>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</si>
  <si>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</si>
  <si>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</si>
  <si>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О</t>
  </si>
  <si>
    <t>Ф.И.О.</t>
  </si>
  <si>
    <t>Табельный номер</t>
  </si>
  <si>
    <t>Должность</t>
  </si>
  <si>
    <t>2016</t>
  </si>
  <si>
    <t>Государственное бюджетное учреждение города Москвы "Единый информационно-расчетный центр города Москвы"</t>
  </si>
  <si>
    <t>Управление материально-технического обеспечения</t>
  </si>
  <si>
    <t>7.</t>
  </si>
  <si>
    <t>Как сделать если число ровное то формат был бы без 00, тоесть 7 ?</t>
  </si>
  <si>
    <t>Как сделать чтобы корректно считались минуты, форматы не помогают?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</si>
</sst>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\ ddd"/>
    <numFmt numFmtId="165" formatCode="0000000000"/>
    <numFmt numFmtId="166" formatCode="[$-419]mmmm;@"/>
    <numFmt numFmtId="167" formatCode="d"/>
  </numFmts>
  <fonts count="19" x14ac:knownFonts="1">
    <font>
      <sz val="10"/>
      <name val="Arial Cyr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7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6.8"/>
      <name val="Arial"/>
      <family val="2"/>
      <charset val="204"/>
    </font>
    <font>
      <b/>
      <sz val="11"/>
      <name val="Arial Cyr"/>
      <charset val="204"/>
    </font>
    <font>
      <u/>
      <sz val="10"/>
      <color theme="10"/>
      <name val="Arial Cyr"/>
      <charset val="204"/>
    </font>
    <font>
      <sz val="10"/>
      <name val="Arial Narrow"/>
      <family val="2"/>
      <charset val="204"/>
    </font>
    <font>
      <sz val="8"/>
      <name val="Arial Narrow"/>
      <family val="2"/>
      <charset val="204"/>
    </font>
    <font>
      <b/>
      <sz val="8"/>
      <name val="Arial Narrow"/>
      <family val="2"/>
      <charset val="204"/>
    </font>
    <font>
      <sz val="12"/>
      <name val="Arial Narrow"/>
      <family val="2"/>
      <charset val="204"/>
    </font>
    <font>
      <sz val="10"/>
      <color indexed="43"/>
      <name val="Arial Narrow"/>
      <family val="2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sz val="2"/>
      <name val="Arial"/>
      <family val="2"/>
      <charset val="204"/>
    </font>
    <font>
      <sz val="8"/>
      <color rgb="FFFF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72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/>
    <xf numFmtId="0" fontId="1" fillId="0" borderId="0" xfId="0" applyFont="1" applyBorder="1" applyAlignment="1"/>
    <xf numFmtId="49" fontId="1" fillId="0" borderId="0" xfId="0" applyNumberFormat="1" applyFont="1" applyBorder="1" applyAlignment="1"/>
    <xf numFmtId="49" fontId="1" fillId="0" borderId="0" xfId="0" applyNumberFormat="1" applyFont="1" applyBorder="1" applyAlignment="1">
      <alignment horizontal="righ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/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/>
    <xf numFmtId="0" fontId="1" fillId="0" borderId="0" xfId="0" applyFont="1" applyFill="1" applyBorder="1" applyAlignment="1"/>
    <xf numFmtId="0" fontId="1" fillId="0" borderId="0" xfId="0" applyFont="1" applyAlignment="1">
      <alignment horizontal="right"/>
    </xf>
    <xf numFmtId="0" fontId="5" fillId="0" borderId="0" xfId="0" applyFont="1"/>
    <xf numFmtId="0" fontId="3" fillId="0" borderId="1" xfId="0" applyFont="1" applyBorder="1" applyAlignment="1">
      <alignment horizontal="center" vertical="top"/>
    </xf>
    <xf numFmtId="0" fontId="3" fillId="0" borderId="0" xfId="0" applyFont="1"/>
    <xf numFmtId="0" fontId="3" fillId="0" borderId="0" xfId="0" applyFont="1" applyBorder="1"/>
    <xf numFmtId="0" fontId="3" fillId="0" borderId="0" xfId="0" applyFont="1" applyAlignment="1"/>
    <xf numFmtId="0" fontId="3" fillId="0" borderId="0" xfId="0" applyFont="1" applyAlignment="1">
      <alignment horizontal="center" vertical="top"/>
    </xf>
    <xf numFmtId="0" fontId="4" fillId="0" borderId="0" xfId="0" applyFont="1" applyAlignment="1"/>
    <xf numFmtId="0" fontId="4" fillId="0" borderId="0" xfId="0" applyFont="1" applyBorder="1" applyAlignment="1"/>
    <xf numFmtId="49" fontId="4" fillId="0" borderId="0" xfId="0" applyNumberFormat="1" applyFont="1" applyBorder="1" applyAlignment="1"/>
    <xf numFmtId="49" fontId="4" fillId="0" borderId="0" xfId="0" applyNumberFormat="1" applyFont="1" applyBorder="1" applyAlignment="1">
      <alignment horizontal="right"/>
    </xf>
    <xf numFmtId="0" fontId="4" fillId="0" borderId="0" xfId="0" applyFont="1" applyFill="1" applyAlignment="1">
      <alignment horizontal="left"/>
    </xf>
    <xf numFmtId="0" fontId="8" fillId="0" borderId="0" xfId="1" applyFont="1" applyBorder="1" applyAlignment="1" applyProtection="1">
      <alignment horizontal="right"/>
    </xf>
    <xf numFmtId="0" fontId="10" fillId="2" borderId="9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vertical="top"/>
    </xf>
    <xf numFmtId="0" fontId="12" fillId="0" borderId="9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/>
    </xf>
    <xf numFmtId="0" fontId="13" fillId="2" borderId="9" xfId="0" applyFont="1" applyFill="1" applyBorder="1" applyAlignment="1">
      <alignment vertical="top"/>
    </xf>
    <xf numFmtId="164" fontId="13" fillId="2" borderId="9" xfId="0" applyNumberFormat="1" applyFont="1" applyFill="1" applyBorder="1" applyAlignment="1">
      <alignment vertical="top" wrapText="1"/>
    </xf>
    <xf numFmtId="14" fontId="13" fillId="2" borderId="9" xfId="0" applyNumberFormat="1" applyFont="1" applyFill="1" applyBorder="1" applyAlignment="1">
      <alignment vertical="top" wrapText="1"/>
    </xf>
    <xf numFmtId="14" fontId="13" fillId="2" borderId="9" xfId="0" applyNumberFormat="1" applyFont="1" applyFill="1" applyBorder="1" applyAlignment="1">
      <alignment vertical="top"/>
    </xf>
    <xf numFmtId="14" fontId="13" fillId="3" borderId="9" xfId="0" applyNumberFormat="1" applyFont="1" applyFill="1" applyBorder="1" applyAlignment="1">
      <alignment horizontal="center" vertical="top"/>
    </xf>
    <xf numFmtId="14" fontId="10" fillId="3" borderId="9" xfId="0" applyNumberFormat="1" applyFont="1" applyFill="1" applyBorder="1" applyAlignment="1">
      <alignment horizontal="center" vertical="top"/>
    </xf>
    <xf numFmtId="14" fontId="13" fillId="2" borderId="9" xfId="0" applyNumberFormat="1" applyFont="1" applyFill="1" applyBorder="1"/>
    <xf numFmtId="14" fontId="10" fillId="0" borderId="9" xfId="0" applyNumberFormat="1" applyFont="1" applyBorder="1" applyAlignment="1">
      <alignment vertical="top"/>
    </xf>
    <xf numFmtId="0" fontId="14" fillId="4" borderId="9" xfId="0" applyFont="1" applyFill="1" applyBorder="1" applyAlignment="1">
      <alignment vertical="top"/>
    </xf>
    <xf numFmtId="0" fontId="10" fillId="0" borderId="9" xfId="0" applyFont="1" applyBorder="1" applyAlignment="1">
      <alignment vertical="top"/>
    </xf>
    <xf numFmtId="0" fontId="10" fillId="0" borderId="9" xfId="0" applyFont="1" applyBorder="1"/>
    <xf numFmtId="0" fontId="11" fillId="2" borderId="9" xfId="0" applyFont="1" applyFill="1" applyBorder="1"/>
    <xf numFmtId="0" fontId="10" fillId="2" borderId="9" xfId="0" applyFont="1" applyFill="1" applyBorder="1"/>
    <xf numFmtId="14" fontId="10" fillId="2" borderId="9" xfId="0" applyNumberFormat="1" applyFont="1" applyFill="1" applyBorder="1"/>
    <xf numFmtId="14" fontId="10" fillId="0" borderId="9" xfId="0" applyNumberFormat="1" applyFont="1" applyBorder="1"/>
    <xf numFmtId="165" fontId="0" fillId="0" borderId="9" xfId="0" applyNumberFormat="1" applyBorder="1" applyAlignment="1">
      <alignment horizontal="center" vertical="center"/>
    </xf>
    <xf numFmtId="0" fontId="15" fillId="0" borderId="9" xfId="0" applyFont="1" applyFill="1" applyBorder="1" applyAlignment="1" applyProtection="1">
      <alignment horizontal="center" vertical="center" wrapText="1"/>
      <protection locked="0"/>
    </xf>
    <xf numFmtId="0" fontId="16" fillId="5" borderId="9" xfId="0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0" fontId="18" fillId="0" borderId="0" xfId="0" applyFont="1" applyAlignment="1"/>
    <xf numFmtId="0" fontId="1" fillId="0" borderId="0" xfId="0" applyFont="1" applyAlignment="1"/>
    <xf numFmtId="49" fontId="1" fillId="0" borderId="2" xfId="0" applyNumberFormat="1" applyFont="1" applyFill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Border="1"/>
    <xf numFmtId="0" fontId="6" fillId="0" borderId="0" xfId="0" applyFont="1" applyBorder="1" applyAlignment="1">
      <alignment horizontal="center"/>
    </xf>
    <xf numFmtId="0" fontId="5" fillId="0" borderId="3" xfId="0" applyFont="1" applyBorder="1"/>
    <xf numFmtId="0" fontId="1" fillId="0" borderId="2" xfId="0" applyFont="1" applyBorder="1" applyAlignment="1">
      <alignment horizontal="right"/>
    </xf>
    <xf numFmtId="0" fontId="1" fillId="0" borderId="2" xfId="0" applyFont="1" applyBorder="1" applyAlignment="1"/>
    <xf numFmtId="49" fontId="1" fillId="0" borderId="2" xfId="0" applyNumberFormat="1" applyFont="1" applyBorder="1" applyAlignment="1">
      <alignment horizontal="left"/>
    </xf>
    <xf numFmtId="0" fontId="1" fillId="0" borderId="26" xfId="0" applyFont="1" applyBorder="1"/>
    <xf numFmtId="0" fontId="1" fillId="0" borderId="26" xfId="0" applyFont="1" applyBorder="1" applyAlignment="1"/>
    <xf numFmtId="0" fontId="1" fillId="0" borderId="7" xfId="0" applyFont="1" applyBorder="1"/>
    <xf numFmtId="0" fontId="1" fillId="0" borderId="8" xfId="0" applyFont="1" applyBorder="1" applyAlignment="1"/>
    <xf numFmtId="0" fontId="1" fillId="6" borderId="0" xfId="0" applyFont="1" applyFill="1"/>
    <xf numFmtId="0" fontId="1" fillId="5" borderId="0" xfId="0" applyFont="1" applyFill="1"/>
    <xf numFmtId="0" fontId="6" fillId="0" borderId="0" xfId="0" applyFont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1" fontId="3" fillId="0" borderId="2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2" fontId="3" fillId="0" borderId="5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1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right" vertical="center"/>
    </xf>
    <xf numFmtId="1" fontId="3" fillId="0" borderId="6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65" fontId="3" fillId="0" borderId="12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8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/>
    </xf>
    <xf numFmtId="1" fontId="1" fillId="0" borderId="2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166" fontId="1" fillId="0" borderId="2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3" fillId="0" borderId="25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1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right"/>
    </xf>
    <xf numFmtId="49" fontId="1" fillId="0" borderId="2" xfId="0" applyNumberFormat="1" applyFont="1" applyFill="1" applyBorder="1" applyAlignment="1">
      <alignment horizontal="left"/>
    </xf>
    <xf numFmtId="0" fontId="1" fillId="0" borderId="0" xfId="0" applyFont="1" applyAlignment="1">
      <alignment horizontal="right"/>
    </xf>
    <xf numFmtId="3" fontId="1" fillId="0" borderId="2" xfId="0" applyNumberFormat="1" applyFont="1" applyFill="1" applyBorder="1" applyAlignment="1">
      <alignment horizontal="center"/>
    </xf>
    <xf numFmtId="0" fontId="1" fillId="0" borderId="0" xfId="0" applyFont="1" applyAlignment="1"/>
    <xf numFmtId="49" fontId="1" fillId="0" borderId="2" xfId="0" applyNumberFormat="1" applyFont="1" applyFill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Border="1"/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167" fontId="3" fillId="0" borderId="10" xfId="0" applyNumberFormat="1" applyFont="1" applyBorder="1" applyAlignment="1">
      <alignment horizontal="center" vertical="center"/>
    </xf>
    <xf numFmtId="167" fontId="3" fillId="0" borderId="3" xfId="0" applyNumberFormat="1" applyFont="1" applyBorder="1" applyAlignment="1">
      <alignment horizontal="center" vertical="center"/>
    </xf>
    <xf numFmtId="167" fontId="3" fillId="0" borderId="11" xfId="0" applyNumberFormat="1" applyFont="1" applyBorder="1" applyAlignment="1">
      <alignment horizontal="center" vertical="center"/>
    </xf>
    <xf numFmtId="167" fontId="3" fillId="0" borderId="10" xfId="0" applyNumberFormat="1" applyFont="1" applyFill="1" applyBorder="1" applyAlignment="1">
      <alignment horizontal="center" vertical="center"/>
    </xf>
    <xf numFmtId="167" fontId="3" fillId="0" borderId="3" xfId="0" applyNumberFormat="1" applyFont="1" applyFill="1" applyBorder="1" applyAlignment="1">
      <alignment horizontal="center" vertical="center"/>
    </xf>
    <xf numFmtId="167" fontId="3" fillId="0" borderId="11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49" fontId="5" fillId="0" borderId="13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49" fontId="1" fillId="0" borderId="19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49" fontId="1" fillId="0" borderId="20" xfId="0" applyNumberFormat="1" applyFont="1" applyFill="1" applyBorder="1" applyAlignment="1">
      <alignment horizontal="center"/>
    </xf>
    <xf numFmtId="49" fontId="1" fillId="0" borderId="21" xfId="0" applyNumberFormat="1" applyFont="1" applyFill="1" applyBorder="1" applyAlignment="1">
      <alignment horizontal="center"/>
    </xf>
    <xf numFmtId="49" fontId="1" fillId="0" borderId="22" xfId="0" applyNumberFormat="1" applyFont="1" applyFill="1" applyBorder="1" applyAlignment="1">
      <alignment horizontal="center"/>
    </xf>
    <xf numFmtId="49" fontId="1" fillId="0" borderId="23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2" fontId="3" fillId="5" borderId="5" xfId="0" applyNumberFormat="1" applyFont="1" applyFill="1" applyBorder="1" applyAlignment="1">
      <alignment horizontal="center" vertical="center"/>
    </xf>
    <xf numFmtId="2" fontId="3" fillId="7" borderId="2" xfId="0" applyNumberFormat="1" applyFont="1" applyFill="1" applyBorder="1" applyAlignment="1">
      <alignment horizontal="left" vertical="center"/>
    </xf>
    <xf numFmtId="2" fontId="3" fillId="7" borderId="8" xfId="0" applyNumberFormat="1" applyFont="1" applyFill="1" applyBorder="1" applyAlignment="1">
      <alignment horizontal="left" vertical="center"/>
    </xf>
  </cellXfs>
  <cellStyles count="2">
    <cellStyle name="Гиперссылка" xfId="1" builtinId="8"/>
    <cellStyle name="Обычный" xfId="0" builtinId="0"/>
  </cellStyles>
  <dxfs count="165"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  <dxf>
      <font>
        <b/>
        <i val="0"/>
        <strike val="0"/>
        <color auto="1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blanker.ru/doc/tabel-ucheta-ispolzovaniya-rabochego-vremeni-f050442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O37"/>
  <sheetViews>
    <sheetView showZeros="0" tabSelected="1" view="pageBreakPreview" topLeftCell="A13" zoomScale="145" zoomScaleNormal="100" zoomScaleSheetLayoutView="145" workbookViewId="0">
      <selection activeCell="F38" sqref="F38"/>
    </sheetView>
  </sheetViews>
  <sheetFormatPr defaultColWidth="0.85546875" defaultRowHeight="11.25" x14ac:dyDescent="0.2"/>
  <cols>
    <col min="1" max="11" width="0.85546875" style="1"/>
    <col min="12" max="12" width="2.7109375" style="1" customWidth="1"/>
    <col min="13" max="14" width="0.85546875" style="1"/>
    <col min="15" max="15" width="0.42578125" style="1" customWidth="1"/>
    <col min="16" max="16" width="1.42578125" style="1" customWidth="1"/>
    <col min="17" max="17" width="0.5703125" style="1" customWidth="1"/>
    <col min="18" max="19" width="0.85546875" style="1"/>
    <col min="20" max="20" width="2" style="1" customWidth="1"/>
    <col min="21" max="21" width="0.85546875" style="1"/>
    <col min="22" max="22" width="0.85546875" style="1" customWidth="1"/>
    <col min="23" max="23" width="0.5703125" style="1" hidden="1" customWidth="1"/>
    <col min="24" max="24" width="0.42578125" style="1" customWidth="1"/>
    <col min="25" max="31" width="0.85546875" style="1"/>
    <col min="32" max="32" width="2.5703125" style="1" customWidth="1"/>
    <col min="33" max="33" width="1" style="1" customWidth="1"/>
    <col min="34" max="92" width="0.85546875" style="1"/>
    <col min="93" max="93" width="0.85546875" style="1" customWidth="1"/>
    <col min="94" max="96" width="0.85546875" style="1"/>
    <col min="97" max="97" width="0.5703125" style="1" customWidth="1"/>
    <col min="98" max="98" width="0.85546875" style="1"/>
    <col min="99" max="99" width="1.28515625" style="1" customWidth="1"/>
    <col min="100" max="100" width="1.85546875" style="1" customWidth="1"/>
    <col min="101" max="103" width="0.85546875" style="1"/>
    <col min="104" max="104" width="0.85546875" style="1" customWidth="1"/>
    <col min="105" max="170" width="0.85546875" style="1"/>
    <col min="171" max="171" width="3.28515625" style="1" customWidth="1"/>
    <col min="172" max="16384" width="0.85546875" style="1"/>
  </cols>
  <sheetData>
    <row r="1" spans="1:171" s="20" customFormat="1" ht="15" x14ac:dyDescent="0.25">
      <c r="AW1" s="21"/>
      <c r="AX1" s="21"/>
      <c r="AY1" s="21"/>
      <c r="AZ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5" t="s">
        <v>27</v>
      </c>
      <c r="CA1" s="104"/>
      <c r="CB1" s="104"/>
      <c r="CC1" s="104"/>
      <c r="CD1" s="104"/>
      <c r="CE1" s="104"/>
      <c r="CF1" s="104"/>
      <c r="CG1" s="104"/>
      <c r="CH1" s="104"/>
      <c r="CI1" s="104"/>
      <c r="CJ1" s="104"/>
      <c r="CK1" s="104"/>
      <c r="CL1" s="104"/>
      <c r="CM1" s="104"/>
      <c r="CN1" s="104"/>
      <c r="CO1" s="104"/>
      <c r="CP1" s="104"/>
      <c r="CQ1" s="104"/>
      <c r="CR1" s="104"/>
      <c r="CS1" s="104"/>
      <c r="CT1" s="104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3"/>
    </row>
    <row r="2" spans="1:171" s="3" customFormat="1" ht="15.75" customHeight="1" thickBot="1" x14ac:dyDescent="0.3"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102" t="s">
        <v>9</v>
      </c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  <c r="CC2" s="102"/>
      <c r="CD2" s="102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2"/>
      <c r="CW2" s="102"/>
      <c r="CX2" s="102"/>
      <c r="CY2" s="102"/>
      <c r="CZ2" s="102"/>
      <c r="DA2" s="102"/>
      <c r="DB2" s="102"/>
      <c r="DC2" s="102"/>
      <c r="DD2" s="102"/>
      <c r="DE2" s="102"/>
      <c r="DF2" s="102"/>
      <c r="DG2" s="102"/>
      <c r="DH2" s="102"/>
      <c r="DI2" s="102"/>
      <c r="DJ2" s="102"/>
      <c r="DK2" s="102"/>
      <c r="DL2" s="102"/>
      <c r="DM2" s="102"/>
      <c r="DN2" s="102"/>
      <c r="DO2" s="102"/>
      <c r="DP2" s="102"/>
      <c r="DQ2" s="102"/>
      <c r="DR2" s="102"/>
      <c r="DS2" s="102"/>
      <c r="DT2" s="102"/>
      <c r="DU2" s="102"/>
      <c r="DV2" s="102"/>
      <c r="DW2" s="102"/>
      <c r="DX2" s="102"/>
      <c r="DY2" s="102"/>
      <c r="DZ2" s="102"/>
      <c r="EA2" s="102"/>
      <c r="EB2" s="102"/>
      <c r="EC2" s="102"/>
      <c r="ED2" s="102"/>
      <c r="EE2" s="102"/>
      <c r="EF2" s="102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5"/>
      <c r="FA2" s="156" t="s">
        <v>22</v>
      </c>
      <c r="FB2" s="157"/>
      <c r="FC2" s="157"/>
      <c r="FD2" s="157"/>
      <c r="FE2" s="157"/>
      <c r="FF2" s="157"/>
      <c r="FG2" s="157"/>
      <c r="FH2" s="157"/>
      <c r="FI2" s="157"/>
      <c r="FJ2" s="157"/>
      <c r="FK2" s="157"/>
      <c r="FL2" s="157"/>
      <c r="FM2" s="157"/>
      <c r="FN2" s="157"/>
      <c r="FO2" s="158"/>
    </row>
    <row r="3" spans="1:171" s="3" customFormat="1" ht="14.25" customHeight="1" x14ac:dyDescent="0.2"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2"/>
      <c r="AX3" s="12"/>
      <c r="AY3" s="12"/>
      <c r="AZ3" s="12"/>
      <c r="BA3" s="12"/>
      <c r="BB3" s="12"/>
      <c r="BC3" s="11"/>
      <c r="BD3" s="11"/>
      <c r="BE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6" t="s">
        <v>3</v>
      </c>
      <c r="EZ3" s="5"/>
      <c r="FA3" s="159" t="s">
        <v>10</v>
      </c>
      <c r="FB3" s="160"/>
      <c r="FC3" s="160"/>
      <c r="FD3" s="160"/>
      <c r="FE3" s="160"/>
      <c r="FF3" s="160"/>
      <c r="FG3" s="160"/>
      <c r="FH3" s="160"/>
      <c r="FI3" s="160"/>
      <c r="FJ3" s="160"/>
      <c r="FK3" s="160"/>
      <c r="FL3" s="160"/>
      <c r="FM3" s="160"/>
      <c r="FN3" s="160"/>
      <c r="FO3" s="161"/>
    </row>
    <row r="4" spans="1:171" s="9" customFormat="1" ht="12.75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8" t="s">
        <v>25</v>
      </c>
      <c r="BR4" s="103">
        <f>VLOOKUP(BY4,месяцы,4,0)</f>
        <v>30</v>
      </c>
      <c r="BS4" s="103"/>
      <c r="BT4" s="103"/>
      <c r="BU4" s="103"/>
      <c r="BV4" s="103"/>
      <c r="BW4" s="103"/>
      <c r="BX4" s="7"/>
      <c r="BY4" s="105" t="s">
        <v>53</v>
      </c>
      <c r="BZ4" s="105"/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6" t="s">
        <v>64</v>
      </c>
      <c r="CS4" s="106"/>
      <c r="CT4" s="106"/>
      <c r="CU4" s="106"/>
      <c r="CV4" s="106"/>
      <c r="CW4" s="106"/>
      <c r="CX4" s="106"/>
      <c r="CY4" s="106"/>
      <c r="CZ4" s="2" t="s">
        <v>18</v>
      </c>
      <c r="DA4" s="2"/>
      <c r="DB4" s="2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8" t="s">
        <v>4</v>
      </c>
      <c r="EZ4" s="7"/>
      <c r="FA4" s="162"/>
      <c r="FB4" s="163"/>
      <c r="FC4" s="163"/>
      <c r="FD4" s="163"/>
      <c r="FE4" s="163"/>
      <c r="FF4" s="163"/>
      <c r="FG4" s="163"/>
      <c r="FH4" s="163"/>
      <c r="FI4" s="163"/>
      <c r="FJ4" s="163"/>
      <c r="FK4" s="163"/>
      <c r="FL4" s="163"/>
      <c r="FM4" s="163"/>
      <c r="FN4" s="163"/>
      <c r="FO4" s="164"/>
    </row>
    <row r="5" spans="1:171" s="3" customFormat="1" ht="16.5" customHeight="1" x14ac:dyDescent="0.2">
      <c r="A5" s="3" t="s">
        <v>6</v>
      </c>
      <c r="Y5" s="99" t="s">
        <v>65</v>
      </c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99"/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99"/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99"/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6" t="s">
        <v>5</v>
      </c>
      <c r="EZ5" s="5"/>
      <c r="FA5" s="162"/>
      <c r="FB5" s="163"/>
      <c r="FC5" s="163"/>
      <c r="FD5" s="163"/>
      <c r="FE5" s="163"/>
      <c r="FF5" s="163"/>
      <c r="FG5" s="163"/>
      <c r="FH5" s="163"/>
      <c r="FI5" s="163"/>
      <c r="FJ5" s="163"/>
      <c r="FK5" s="163"/>
      <c r="FL5" s="163"/>
      <c r="FM5" s="163"/>
      <c r="FN5" s="163"/>
      <c r="FO5" s="164"/>
    </row>
    <row r="6" spans="1:171" s="3" customFormat="1" ht="16.5" customHeight="1" x14ac:dyDescent="0.2">
      <c r="A6" s="3" t="s">
        <v>7</v>
      </c>
      <c r="Y6" s="100" t="s">
        <v>66</v>
      </c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0"/>
      <c r="BM6" s="100"/>
      <c r="BN6" s="100"/>
      <c r="BO6" s="100"/>
      <c r="BP6" s="100"/>
      <c r="BQ6" s="100"/>
      <c r="BR6" s="100"/>
      <c r="BS6" s="100"/>
      <c r="BT6" s="100"/>
      <c r="BU6" s="100"/>
      <c r="BV6" s="100"/>
      <c r="BW6" s="100"/>
      <c r="BX6" s="100"/>
      <c r="BY6" s="100"/>
      <c r="BZ6" s="100"/>
      <c r="CA6" s="100"/>
      <c r="CB6" s="100"/>
      <c r="CC6" s="100"/>
      <c r="CD6" s="100"/>
      <c r="CE6" s="100"/>
      <c r="CF6" s="100"/>
      <c r="CG6" s="100"/>
      <c r="CH6" s="100"/>
      <c r="CI6" s="100"/>
      <c r="CJ6" s="100"/>
      <c r="CK6" s="100"/>
      <c r="CL6" s="100"/>
      <c r="CM6" s="100"/>
      <c r="CN6" s="100"/>
      <c r="CO6" s="100"/>
      <c r="CP6" s="100"/>
      <c r="CQ6" s="100"/>
      <c r="CR6" s="100"/>
      <c r="CS6" s="100"/>
      <c r="CT6" s="100"/>
      <c r="CU6" s="100"/>
      <c r="CV6" s="100"/>
      <c r="CW6" s="100"/>
      <c r="CX6" s="100"/>
      <c r="CY6" s="100"/>
      <c r="CZ6" s="100"/>
      <c r="DA6" s="100"/>
      <c r="DB6" s="100"/>
      <c r="DC6" s="100"/>
      <c r="DD6" s="100"/>
      <c r="DE6" s="100"/>
      <c r="DF6" s="100"/>
      <c r="DG6" s="100"/>
      <c r="DH6" s="100"/>
      <c r="DI6" s="100"/>
      <c r="DJ6" s="100"/>
      <c r="DK6" s="100"/>
      <c r="DL6" s="100"/>
      <c r="DM6" s="100"/>
      <c r="DN6" s="100"/>
      <c r="DO6" s="100"/>
      <c r="DP6" s="100"/>
      <c r="DQ6" s="100"/>
      <c r="DR6" s="100"/>
      <c r="DS6" s="100"/>
      <c r="DT6" s="100"/>
      <c r="DU6" s="100"/>
      <c r="DV6" s="100"/>
      <c r="DW6" s="100"/>
      <c r="DX6" s="100"/>
      <c r="DY6" s="100"/>
      <c r="DZ6" s="100"/>
      <c r="EA6" s="100"/>
      <c r="EB6" s="100"/>
      <c r="EC6" s="100"/>
      <c r="ED6" s="100"/>
      <c r="EE6" s="100"/>
      <c r="EF6" s="100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6"/>
      <c r="EZ6" s="5"/>
      <c r="FA6" s="162"/>
      <c r="FB6" s="163"/>
      <c r="FC6" s="163"/>
      <c r="FD6" s="163"/>
      <c r="FE6" s="163"/>
      <c r="FF6" s="163"/>
      <c r="FG6" s="163"/>
      <c r="FH6" s="163"/>
      <c r="FI6" s="163"/>
      <c r="FJ6" s="163"/>
      <c r="FK6" s="163"/>
      <c r="FL6" s="163"/>
      <c r="FM6" s="163"/>
      <c r="FN6" s="163"/>
      <c r="FO6" s="164"/>
    </row>
    <row r="7" spans="1:171" s="3" customFormat="1" ht="16.5" customHeight="1" x14ac:dyDescent="0.2">
      <c r="A7" s="3" t="s">
        <v>26</v>
      </c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1"/>
      <c r="DF7" s="101"/>
      <c r="DG7" s="101"/>
      <c r="DH7" s="101"/>
      <c r="DI7" s="101"/>
      <c r="DJ7" s="101"/>
      <c r="DK7" s="101"/>
      <c r="DL7" s="101"/>
      <c r="DM7" s="101"/>
      <c r="DN7" s="101"/>
      <c r="DO7" s="101"/>
      <c r="DP7" s="101"/>
      <c r="DQ7" s="101"/>
      <c r="DR7" s="101"/>
      <c r="DS7" s="101"/>
      <c r="DT7" s="101"/>
      <c r="DU7" s="101"/>
      <c r="DV7" s="101"/>
      <c r="DW7" s="101"/>
      <c r="DX7" s="101"/>
      <c r="DY7" s="101"/>
      <c r="DZ7" s="101"/>
      <c r="EA7" s="101"/>
      <c r="EB7" s="101"/>
      <c r="EC7" s="101"/>
      <c r="ED7" s="101"/>
      <c r="EE7" s="101"/>
      <c r="EF7" s="101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6" t="s">
        <v>23</v>
      </c>
      <c r="EZ7" s="5"/>
      <c r="FA7" s="162"/>
      <c r="FB7" s="163"/>
      <c r="FC7" s="163"/>
      <c r="FD7" s="163"/>
      <c r="FE7" s="163"/>
      <c r="FF7" s="163"/>
      <c r="FG7" s="163"/>
      <c r="FH7" s="163"/>
      <c r="FI7" s="163"/>
      <c r="FJ7" s="163"/>
      <c r="FK7" s="163"/>
      <c r="FL7" s="163"/>
      <c r="FM7" s="163"/>
      <c r="FN7" s="163"/>
      <c r="FO7" s="164"/>
    </row>
    <row r="8" spans="1:171" s="3" customFormat="1" ht="16.5" customHeight="1" thickBot="1" x14ac:dyDescent="0.25"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 t="s">
        <v>29</v>
      </c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6" t="s">
        <v>24</v>
      </c>
      <c r="EZ8" s="5"/>
      <c r="FA8" s="165"/>
      <c r="FB8" s="166"/>
      <c r="FC8" s="166"/>
      <c r="FD8" s="166"/>
      <c r="FE8" s="166"/>
      <c r="FF8" s="166"/>
      <c r="FG8" s="166"/>
      <c r="FH8" s="166"/>
      <c r="FI8" s="166"/>
      <c r="FJ8" s="166"/>
      <c r="FK8" s="166"/>
      <c r="FL8" s="166"/>
      <c r="FM8" s="166"/>
      <c r="FN8" s="166"/>
      <c r="FO8" s="167"/>
    </row>
    <row r="9" spans="1:171" s="3" customFormat="1" ht="12.75" customHeight="1" x14ac:dyDescent="0.2">
      <c r="AG9" s="50">
        <v>1</v>
      </c>
      <c r="AJ9" s="51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6"/>
    </row>
    <row r="10" spans="1:171" s="18" customFormat="1" ht="17.25" customHeight="1" x14ac:dyDescent="0.2">
      <c r="A10" s="138" t="s">
        <v>28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40"/>
      <c r="M10" s="150" t="s">
        <v>14</v>
      </c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6"/>
      <c r="Y10" s="144" t="s">
        <v>13</v>
      </c>
      <c r="Z10" s="145"/>
      <c r="AA10" s="145"/>
      <c r="AB10" s="145"/>
      <c r="AC10" s="145"/>
      <c r="AD10" s="145"/>
      <c r="AE10" s="145"/>
      <c r="AF10" s="145"/>
      <c r="AG10" s="146"/>
      <c r="AH10" s="150" t="s">
        <v>11</v>
      </c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135"/>
      <c r="BL10" s="135"/>
      <c r="BM10" s="135"/>
      <c r="BN10" s="135"/>
      <c r="BO10" s="135"/>
      <c r="BP10" s="135"/>
      <c r="BQ10" s="135"/>
      <c r="BR10" s="135"/>
      <c r="BS10" s="135"/>
      <c r="BT10" s="135"/>
      <c r="BU10" s="135"/>
      <c r="BV10" s="135"/>
      <c r="BW10" s="135"/>
      <c r="BX10" s="135"/>
      <c r="BY10" s="135"/>
      <c r="BZ10" s="135"/>
      <c r="CA10" s="135"/>
      <c r="CB10" s="135"/>
      <c r="CC10" s="135"/>
      <c r="CD10" s="135"/>
      <c r="CE10" s="135"/>
      <c r="CF10" s="135"/>
      <c r="CG10" s="135"/>
      <c r="CH10" s="135"/>
      <c r="CI10" s="135"/>
      <c r="CJ10" s="135"/>
      <c r="CK10" s="135"/>
      <c r="CL10" s="135"/>
      <c r="CM10" s="135"/>
      <c r="CN10" s="135"/>
      <c r="CO10" s="135"/>
      <c r="CP10" s="135"/>
      <c r="CQ10" s="135"/>
      <c r="CR10" s="135"/>
      <c r="CS10" s="135"/>
      <c r="CT10" s="135"/>
      <c r="CU10" s="135"/>
      <c r="CV10" s="135"/>
      <c r="CW10" s="135"/>
      <c r="CX10" s="135"/>
      <c r="CY10" s="135"/>
      <c r="CZ10" s="135"/>
      <c r="DA10" s="135"/>
      <c r="DB10" s="135"/>
      <c r="DC10" s="135"/>
      <c r="DD10" s="135"/>
      <c r="DE10" s="135"/>
      <c r="DF10" s="135"/>
      <c r="DG10" s="135"/>
      <c r="DH10" s="135"/>
      <c r="DI10" s="135"/>
      <c r="DJ10" s="135"/>
      <c r="DK10" s="135"/>
      <c r="DL10" s="135"/>
      <c r="DM10" s="135"/>
      <c r="DN10" s="135"/>
      <c r="DO10" s="135"/>
      <c r="DP10" s="135"/>
      <c r="DQ10" s="135"/>
      <c r="DR10" s="135"/>
      <c r="DS10" s="135"/>
      <c r="DT10" s="135"/>
      <c r="DU10" s="135"/>
      <c r="DV10" s="135"/>
      <c r="DW10" s="135"/>
      <c r="DX10" s="135"/>
      <c r="DY10" s="135"/>
      <c r="DZ10" s="135"/>
      <c r="EA10" s="135"/>
      <c r="EB10" s="135"/>
      <c r="EC10" s="135"/>
      <c r="ED10" s="135"/>
      <c r="EE10" s="135"/>
      <c r="EF10" s="135"/>
      <c r="EG10" s="135"/>
      <c r="EH10" s="135"/>
      <c r="EI10" s="135"/>
      <c r="EJ10" s="135"/>
      <c r="EK10" s="135"/>
      <c r="EL10" s="135"/>
      <c r="EM10" s="135"/>
      <c r="EN10" s="135"/>
      <c r="EO10" s="135"/>
      <c r="EP10" s="135"/>
      <c r="EQ10" s="135"/>
      <c r="ER10" s="135"/>
      <c r="ES10" s="135"/>
      <c r="ET10" s="135"/>
      <c r="EU10" s="135"/>
      <c r="EV10" s="135"/>
      <c r="EW10" s="135"/>
      <c r="EX10" s="135"/>
      <c r="EY10" s="135"/>
      <c r="EZ10" s="135"/>
      <c r="FA10" s="135"/>
      <c r="FB10" s="135"/>
      <c r="FC10" s="135"/>
      <c r="FD10" s="135"/>
      <c r="FE10" s="135"/>
      <c r="FF10" s="135"/>
      <c r="FG10" s="135"/>
      <c r="FH10" s="135"/>
      <c r="FI10" s="135"/>
      <c r="FJ10" s="135"/>
      <c r="FK10" s="135"/>
      <c r="FL10" s="135"/>
      <c r="FM10" s="135"/>
      <c r="FN10" s="135"/>
      <c r="FO10" s="135"/>
    </row>
    <row r="11" spans="1:171" s="18" customFormat="1" ht="58.5" customHeight="1" x14ac:dyDescent="0.2">
      <c r="A11" s="141"/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3"/>
      <c r="M11" s="151"/>
      <c r="N11" s="152"/>
      <c r="O11" s="152"/>
      <c r="P11" s="152"/>
      <c r="Q11" s="152"/>
      <c r="R11" s="153"/>
      <c r="S11" s="151"/>
      <c r="T11" s="152"/>
      <c r="U11" s="152"/>
      <c r="V11" s="152"/>
      <c r="W11" s="152"/>
      <c r="X11" s="153"/>
      <c r="Y11" s="147"/>
      <c r="Z11" s="148"/>
      <c r="AA11" s="148"/>
      <c r="AB11" s="148"/>
      <c r="AC11" s="148"/>
      <c r="AD11" s="148"/>
      <c r="AE11" s="148"/>
      <c r="AF11" s="148"/>
      <c r="AG11" s="149"/>
      <c r="AH11" s="131">
        <f>DATE(CR4,VLOOKUP(BY4,Календарь!A1:B12,2,0),1)</f>
        <v>42522</v>
      </c>
      <c r="AI11" s="132"/>
      <c r="AJ11" s="132"/>
      <c r="AK11" s="133"/>
      <c r="AL11" s="128">
        <f>DATE(CR4,VLOOKUP(BY4,Календарь!A1:B12,2,0),1+COLUMN(A:A))</f>
        <v>42523</v>
      </c>
      <c r="AM11" s="129"/>
      <c r="AN11" s="129"/>
      <c r="AO11" s="130"/>
      <c r="AP11" s="131">
        <f>DATE(CR4,VLOOKUP(BY4,Календарь!A1:B12,2,0),1+COLUMN(B:B))</f>
        <v>42524</v>
      </c>
      <c r="AQ11" s="132"/>
      <c r="AR11" s="132"/>
      <c r="AS11" s="133"/>
      <c r="AT11" s="128">
        <f>DATE(CR4,VLOOKUP(BY4,Календарь!A1:B12,2,0),1+COLUMN(C:C))</f>
        <v>42525</v>
      </c>
      <c r="AU11" s="129"/>
      <c r="AV11" s="129"/>
      <c r="AW11" s="130"/>
      <c r="AX11" s="128">
        <f>DATE(CR4,VLOOKUP(BY4,Календарь!A1:B12,2,0),1+COLUMN(D:D))</f>
        <v>42526</v>
      </c>
      <c r="AY11" s="129"/>
      <c r="AZ11" s="129"/>
      <c r="BA11" s="130"/>
      <c r="BB11" s="131">
        <f>DATE(CR4,VLOOKUP(BY4,Календарь!A1:B12,2,0),1+COLUMN(E:E))</f>
        <v>42527</v>
      </c>
      <c r="BC11" s="132"/>
      <c r="BD11" s="132"/>
      <c r="BE11" s="133"/>
      <c r="BF11" s="128">
        <f>DATE(CR4,VLOOKUP(BY4,Календарь!A1:B12,2,0),1+COLUMN(F:F))</f>
        <v>42528</v>
      </c>
      <c r="BG11" s="129"/>
      <c r="BH11" s="129"/>
      <c r="BI11" s="130"/>
      <c r="BJ11" s="128">
        <f>DATE(CR4,VLOOKUP(BY4,Календарь!A1:B12,2,0),1+COLUMN(G:G))</f>
        <v>42529</v>
      </c>
      <c r="BK11" s="129"/>
      <c r="BL11" s="129"/>
      <c r="BM11" s="130"/>
      <c r="BN11" s="131">
        <f>DATE(CR4,VLOOKUP(BY4,Календарь!A1:B12,2,0),1+COLUMN(H:H))</f>
        <v>42530</v>
      </c>
      <c r="BO11" s="132"/>
      <c r="BP11" s="132"/>
      <c r="BQ11" s="133"/>
      <c r="BR11" s="128">
        <f>DATE(CR4,VLOOKUP(BY4,Календарь!A1:B12,2,0),1+COLUMN(I:I))</f>
        <v>42531</v>
      </c>
      <c r="BS11" s="129"/>
      <c r="BT11" s="129"/>
      <c r="BU11" s="130"/>
      <c r="BV11" s="128">
        <f>DATE(CR4,VLOOKUP(BY4,Календарь!A1:B12,2,0),1+COLUMN(J:J))</f>
        <v>42532</v>
      </c>
      <c r="BW11" s="129"/>
      <c r="BX11" s="129"/>
      <c r="BY11" s="130"/>
      <c r="BZ11" s="128">
        <f>DATE(CR4,VLOOKUP(BY4,Календарь!A1:B12,2,0),1+COLUMN(K:K))</f>
        <v>42533</v>
      </c>
      <c r="CA11" s="129"/>
      <c r="CB11" s="129"/>
      <c r="CC11" s="130"/>
      <c r="CD11" s="131">
        <f>DATE(CR4,VLOOKUP(BY4,Календарь!A1:B12,2,0),1+COLUMN(L:L))</f>
        <v>42534</v>
      </c>
      <c r="CE11" s="132"/>
      <c r="CF11" s="132"/>
      <c r="CG11" s="133"/>
      <c r="CH11" s="131">
        <f>DATE(CR4,VLOOKUP(BY4,Календарь!A1:B12,2,0),1+COLUMN(M:M))</f>
        <v>42535</v>
      </c>
      <c r="CI11" s="132"/>
      <c r="CJ11" s="132"/>
      <c r="CK11" s="133"/>
      <c r="CL11" s="128">
        <f>DATE(CR4,VLOOKUP(BY4,Календарь!A1:B12,2,0),1+COLUMN(N:N))</f>
        <v>42536</v>
      </c>
      <c r="CM11" s="129"/>
      <c r="CN11" s="129"/>
      <c r="CO11" s="130"/>
      <c r="CP11" s="134" t="s">
        <v>15</v>
      </c>
      <c r="CQ11" s="135"/>
      <c r="CR11" s="135"/>
      <c r="CS11" s="135"/>
      <c r="CT11" s="135"/>
      <c r="CU11" s="135"/>
      <c r="CV11" s="136"/>
      <c r="CW11" s="128">
        <f>DATE(CR4,VLOOKUP(BY4,Календарь!A1:B12,2,0),1+COLUMN(O:O))</f>
        <v>42537</v>
      </c>
      <c r="CX11" s="129"/>
      <c r="CY11" s="129"/>
      <c r="CZ11" s="130"/>
      <c r="DA11" s="128">
        <f>DATE(CR4,VLOOKUP(BY4,Календарь!A1:B12,2,0),1+COLUMN(P:P))</f>
        <v>42538</v>
      </c>
      <c r="DB11" s="129"/>
      <c r="DC11" s="129"/>
      <c r="DD11" s="130"/>
      <c r="DE11" s="128">
        <f>DATE(CR4,VLOOKUP(BY4,Календарь!A1:B12,2,0),1+COLUMN(Q:Q))</f>
        <v>42539</v>
      </c>
      <c r="DF11" s="129"/>
      <c r="DG11" s="129"/>
      <c r="DH11" s="130"/>
      <c r="DI11" s="128">
        <f>DATE(CR4,VLOOKUP(BY4,Календарь!A1:B12,2,0),1+COLUMN(R:R))</f>
        <v>42540</v>
      </c>
      <c r="DJ11" s="129"/>
      <c r="DK11" s="129"/>
      <c r="DL11" s="130"/>
      <c r="DM11" s="128">
        <f>DATE(CR4,VLOOKUP(BY4,Календарь!A1:B12,2,0),1+COLUMN(S:S))</f>
        <v>42541</v>
      </c>
      <c r="DN11" s="129"/>
      <c r="DO11" s="129"/>
      <c r="DP11" s="130"/>
      <c r="DQ11" s="128">
        <f>DATE(CR4,VLOOKUP(BY4,Календарь!A1:B12,2,0),1+COLUMN(T:T))</f>
        <v>42542</v>
      </c>
      <c r="DR11" s="129"/>
      <c r="DS11" s="129"/>
      <c r="DT11" s="130"/>
      <c r="DU11" s="128">
        <f>DATE(CR4,VLOOKUP(BY4,Календарь!A1:B12,2,0),1+COLUMN(U:U))</f>
        <v>42543</v>
      </c>
      <c r="DV11" s="129"/>
      <c r="DW11" s="129"/>
      <c r="DX11" s="130"/>
      <c r="DY11" s="128">
        <f>DATE(CR4,VLOOKUP(BY4,Календарь!A1:B12,2,0),1+COLUMN(V:V))</f>
        <v>42544</v>
      </c>
      <c r="DZ11" s="129"/>
      <c r="EA11" s="129"/>
      <c r="EB11" s="130"/>
      <c r="EC11" s="128">
        <f>DATE(CR4,VLOOKUP(BY4,Календарь!A1:B12,2,0),1+COLUMN(W:W))</f>
        <v>42545</v>
      </c>
      <c r="ED11" s="129"/>
      <c r="EE11" s="129"/>
      <c r="EF11" s="130"/>
      <c r="EG11" s="128">
        <f>DATE(CR4,VLOOKUP(BY4,Календарь!A1:B12,2,0),1+COLUMN(X:X))</f>
        <v>42546</v>
      </c>
      <c r="EH11" s="129"/>
      <c r="EI11" s="129"/>
      <c r="EJ11" s="130"/>
      <c r="EK11" s="128">
        <f>DATE(CR4,VLOOKUP(BY4,Календарь!A1:B12,2,0),1+COLUMN(Y:Y))</f>
        <v>42547</v>
      </c>
      <c r="EL11" s="129"/>
      <c r="EM11" s="129"/>
      <c r="EN11" s="130"/>
      <c r="EO11" s="128">
        <f>DATE(CR4,VLOOKUP(BY4,Календарь!A1:B12,2,0),1+COLUMN(Z:Z))</f>
        <v>42548</v>
      </c>
      <c r="EP11" s="129"/>
      <c r="EQ11" s="129"/>
      <c r="ER11" s="130"/>
      <c r="ES11" s="128">
        <f>DATE(CR4,VLOOKUP(BY4,Календарь!A1:B12,2,0),1+COLUMN(AA:AA))</f>
        <v>42549</v>
      </c>
      <c r="ET11" s="129"/>
      <c r="EU11" s="129"/>
      <c r="EV11" s="130"/>
      <c r="EW11" s="128">
        <f>IF(DATE(CR4,VLOOKUP(BY4,Календарь!A1:B12,2,0),1+COLUMN(AB:AB))&gt;EOMONTH(DATE(CR4,VLOOKUP(BY4,Календарь!A1:B12,2,0),1),0),"",DATE(CR4,VLOOKUP(BY4,Календарь!A1:B12,2,0),1+COLUMN(AB:AB)))</f>
        <v>42550</v>
      </c>
      <c r="EX11" s="129"/>
      <c r="EY11" s="129"/>
      <c r="EZ11" s="130"/>
      <c r="FA11" s="128">
        <f>IF(DATE(CR4,VLOOKUP(BY4,Календарь!A1:B12,2,0),1+COLUMN(AC:AC))&gt;EOMONTH(DATE(CR4,VLOOKUP(BY4,Календарь!A1:B12,2,0),1),0),"",DATE(CR4,VLOOKUP(BY4,Календарь!A1:B12,2,0),1+COLUMN(AC:AC)))</f>
        <v>42551</v>
      </c>
      <c r="FB11" s="129"/>
      <c r="FC11" s="129"/>
      <c r="FD11" s="130"/>
      <c r="FE11" s="128" t="str">
        <f>IF(DATE(CR4,VLOOKUP(BY4,Календарь!A1:B12,2,0),1+COLUMN(AD:AD))&gt;EOMONTH(DATE(CR4,VLOOKUP(BY4,Календарь!A1:B12,2,0),1),0),"",DATE(CR4,VLOOKUP(BY4,Календарь!A1:B12,2,0),1+COLUMN(AD:AD)))</f>
        <v/>
      </c>
      <c r="FF11" s="129"/>
      <c r="FG11" s="129"/>
      <c r="FH11" s="130"/>
      <c r="FI11" s="134" t="s">
        <v>16</v>
      </c>
      <c r="FJ11" s="135"/>
      <c r="FK11" s="135"/>
      <c r="FL11" s="135"/>
      <c r="FM11" s="135"/>
      <c r="FN11" s="135"/>
      <c r="FO11" s="136"/>
    </row>
    <row r="12" spans="1:171" s="19" customFormat="1" ht="9.75" x14ac:dyDescent="0.2">
      <c r="A12" s="126">
        <v>1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7">
        <v>2</v>
      </c>
      <c r="N12" s="154"/>
      <c r="O12" s="154"/>
      <c r="P12" s="154"/>
      <c r="Q12" s="154"/>
      <c r="R12" s="155"/>
      <c r="S12" s="127">
        <v>3</v>
      </c>
      <c r="T12" s="154"/>
      <c r="U12" s="154"/>
      <c r="V12" s="154"/>
      <c r="W12" s="154"/>
      <c r="X12" s="155"/>
      <c r="Y12" s="126">
        <v>4</v>
      </c>
      <c r="Z12" s="126"/>
      <c r="AA12" s="126"/>
      <c r="AB12" s="126"/>
      <c r="AC12" s="126"/>
      <c r="AD12" s="126"/>
      <c r="AE12" s="126"/>
      <c r="AF12" s="126"/>
      <c r="AG12" s="126"/>
      <c r="AH12" s="126">
        <v>5</v>
      </c>
      <c r="AI12" s="126"/>
      <c r="AJ12" s="126"/>
      <c r="AK12" s="126"/>
      <c r="AL12" s="126">
        <v>6</v>
      </c>
      <c r="AM12" s="126"/>
      <c r="AN12" s="126"/>
      <c r="AO12" s="126"/>
      <c r="AP12" s="126">
        <v>7</v>
      </c>
      <c r="AQ12" s="126"/>
      <c r="AR12" s="126"/>
      <c r="AS12" s="126"/>
      <c r="AT12" s="126">
        <v>8</v>
      </c>
      <c r="AU12" s="126"/>
      <c r="AV12" s="126"/>
      <c r="AW12" s="126"/>
      <c r="AX12" s="126">
        <v>9</v>
      </c>
      <c r="AY12" s="126"/>
      <c r="AZ12" s="126"/>
      <c r="BA12" s="126"/>
      <c r="BB12" s="126">
        <v>10</v>
      </c>
      <c r="BC12" s="126"/>
      <c r="BD12" s="126"/>
      <c r="BE12" s="126"/>
      <c r="BF12" s="126">
        <v>11</v>
      </c>
      <c r="BG12" s="126"/>
      <c r="BH12" s="126"/>
      <c r="BI12" s="126"/>
      <c r="BJ12" s="126">
        <v>12</v>
      </c>
      <c r="BK12" s="126"/>
      <c r="BL12" s="126"/>
      <c r="BM12" s="126"/>
      <c r="BN12" s="126">
        <v>13</v>
      </c>
      <c r="BO12" s="126"/>
      <c r="BP12" s="126"/>
      <c r="BQ12" s="126"/>
      <c r="BR12" s="126">
        <v>14</v>
      </c>
      <c r="BS12" s="126"/>
      <c r="BT12" s="126"/>
      <c r="BU12" s="126"/>
      <c r="BV12" s="126">
        <v>15</v>
      </c>
      <c r="BW12" s="126"/>
      <c r="BX12" s="126"/>
      <c r="BY12" s="126"/>
      <c r="BZ12" s="126">
        <v>16</v>
      </c>
      <c r="CA12" s="126"/>
      <c r="CB12" s="126"/>
      <c r="CC12" s="126"/>
      <c r="CD12" s="126">
        <v>17</v>
      </c>
      <c r="CE12" s="126"/>
      <c r="CF12" s="126"/>
      <c r="CG12" s="126"/>
      <c r="CH12" s="126">
        <v>18</v>
      </c>
      <c r="CI12" s="126"/>
      <c r="CJ12" s="126"/>
      <c r="CK12" s="126"/>
      <c r="CL12" s="126">
        <v>19</v>
      </c>
      <c r="CM12" s="126"/>
      <c r="CN12" s="126"/>
      <c r="CO12" s="126"/>
      <c r="CP12" s="137">
        <v>20</v>
      </c>
      <c r="CQ12" s="137"/>
      <c r="CR12" s="137"/>
      <c r="CS12" s="137"/>
      <c r="CT12" s="137"/>
      <c r="CU12" s="137"/>
      <c r="CV12" s="137"/>
      <c r="CW12" s="126">
        <v>21</v>
      </c>
      <c r="CX12" s="126"/>
      <c r="CY12" s="126"/>
      <c r="CZ12" s="126"/>
      <c r="DA12" s="126">
        <v>22</v>
      </c>
      <c r="DB12" s="126"/>
      <c r="DC12" s="126"/>
      <c r="DD12" s="126"/>
      <c r="DE12" s="126">
        <v>23</v>
      </c>
      <c r="DF12" s="126"/>
      <c r="DG12" s="126"/>
      <c r="DH12" s="126"/>
      <c r="DI12" s="126">
        <v>24</v>
      </c>
      <c r="DJ12" s="126"/>
      <c r="DK12" s="126"/>
      <c r="DL12" s="126"/>
      <c r="DM12" s="126">
        <v>25</v>
      </c>
      <c r="DN12" s="126"/>
      <c r="DO12" s="126"/>
      <c r="DP12" s="126"/>
      <c r="DQ12" s="126">
        <v>26</v>
      </c>
      <c r="DR12" s="126"/>
      <c r="DS12" s="126"/>
      <c r="DT12" s="126"/>
      <c r="DU12" s="126">
        <v>27</v>
      </c>
      <c r="DV12" s="126"/>
      <c r="DW12" s="126"/>
      <c r="DX12" s="126"/>
      <c r="DY12" s="126">
        <v>28</v>
      </c>
      <c r="DZ12" s="126"/>
      <c r="EA12" s="126"/>
      <c r="EB12" s="126"/>
      <c r="EC12" s="126">
        <v>29</v>
      </c>
      <c r="ED12" s="126"/>
      <c r="EE12" s="126"/>
      <c r="EF12" s="126"/>
      <c r="EG12" s="126">
        <v>30</v>
      </c>
      <c r="EH12" s="126"/>
      <c r="EI12" s="126"/>
      <c r="EJ12" s="126"/>
      <c r="EK12" s="126">
        <v>31</v>
      </c>
      <c r="EL12" s="126"/>
      <c r="EM12" s="126"/>
      <c r="EN12" s="126"/>
      <c r="EO12" s="126">
        <v>32</v>
      </c>
      <c r="EP12" s="126"/>
      <c r="EQ12" s="126"/>
      <c r="ER12" s="126"/>
      <c r="ES12" s="126">
        <v>33</v>
      </c>
      <c r="ET12" s="126"/>
      <c r="EU12" s="126"/>
      <c r="EV12" s="126"/>
      <c r="EW12" s="126">
        <v>34</v>
      </c>
      <c r="EX12" s="126"/>
      <c r="EY12" s="126"/>
      <c r="EZ12" s="126"/>
      <c r="FA12" s="126">
        <v>35</v>
      </c>
      <c r="FB12" s="126"/>
      <c r="FC12" s="126"/>
      <c r="FD12" s="126"/>
      <c r="FE12" s="126">
        <v>36</v>
      </c>
      <c r="FF12" s="126"/>
      <c r="FG12" s="126"/>
      <c r="FH12" s="127"/>
      <c r="FI12" s="126">
        <v>37</v>
      </c>
      <c r="FJ12" s="126"/>
      <c r="FK12" s="126"/>
      <c r="FL12" s="126"/>
      <c r="FM12" s="126"/>
      <c r="FN12" s="126"/>
      <c r="FO12" s="126"/>
    </row>
    <row r="13" spans="1:171" s="18" customFormat="1" ht="15.75" customHeight="1" x14ac:dyDescent="0.2">
      <c r="A13" s="83" t="s">
        <v>17</v>
      </c>
      <c r="B13" s="84"/>
      <c r="C13" s="84">
        <f>'Исходные данные'!C2</f>
        <v>0</v>
      </c>
      <c r="D13" s="84"/>
      <c r="E13" s="84"/>
      <c r="F13" s="84"/>
      <c r="G13" s="84"/>
      <c r="H13" s="84"/>
      <c r="I13" s="84"/>
      <c r="J13" s="84"/>
      <c r="K13" s="84"/>
      <c r="L13" s="87"/>
      <c r="M13" s="89">
        <f>'Исходные данные'!D2</f>
        <v>521</v>
      </c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1"/>
      <c r="Y13" s="83">
        <f>'Исходные данные'!B2</f>
        <v>0</v>
      </c>
      <c r="Z13" s="84"/>
      <c r="AA13" s="84"/>
      <c r="AB13" s="84"/>
      <c r="AC13" s="84"/>
      <c r="AD13" s="84"/>
      <c r="AE13" s="84"/>
      <c r="AF13" s="84"/>
      <c r="AG13" s="87"/>
      <c r="AH13" s="74" t="str">
        <f>IF(AH14="О",(IF(AH$11="","",IF(AND(AH$11&gt;=$AG9,AH$11&lt;=FQ6),"Б",IF(NOT(ISERROR(VLOOKUP(AH$11,предпр,1,0)=AH$11)),$FP6*8-1,IF(NOT(ISERROR(VLOOKUP(AH$11,выхрабд,1,0)=AH$11)),$AG9*IF(WEEKDAY(AH$11,2)=5,7,8.15),IF(OR(WEEKDAY(AH$11,2)&gt;5,ISNUMBER(MATCH(AH$11,празд,0)),SUMPRODUCT(1*(AH$11=допнер))),"",IF(WEEKDAY(AH$11,2)&lt;6,$AG9*IF(WEEKDAY(AH$11,2)=5,7,8.15)))))))),IF(AH14="Б",IF(WEEKDAY(AH$11,2)=5,7,8.15),""))</f>
        <v/>
      </c>
      <c r="AI13" s="74"/>
      <c r="AJ13" s="74"/>
      <c r="AK13" s="74"/>
      <c r="AL13" s="74" t="str">
        <f>IF(AL14="О",(IF(AL$11="","",IF(AND(AL$11&gt;=$AG9,AL$11&lt;=FU6),"Б",IF(NOT(ISERROR(VLOOKUP(AL$11,предпр,1,0)=AL$11)),$FP6*8-1,IF(NOT(ISERROR(VLOOKUP(AL$11,выхрабд,1,0)=AL$11)),$AG9*IF(WEEKDAY(AL$11,2)=5,7,8.15),IF(OR(WEEKDAY(AL$11,2)&gt;5,ISNUMBER(MATCH(AL$11,празд,0)),SUMPRODUCT(1*(AL$11=допнер))),"",IF(WEEKDAY(AL$11,2)&lt;6,$AG9*IF(WEEKDAY(AL$11,2)=5,7,8.15)))))))),IF(AL14="Б",IF(WEEKDAY(AL$11,2)=5,7,8.15),""))</f>
        <v/>
      </c>
      <c r="AM13" s="74"/>
      <c r="AN13" s="74"/>
      <c r="AO13" s="74"/>
      <c r="AP13" s="74" t="str">
        <f>IF(AP14="О",(IF(AP$11="","",IF(AND(AP$11&gt;=$AG9,AP$11&lt;=FY6),"Б",IF(NOT(ISERROR(VLOOKUP(AP$11,предпр,1,0)=AP$11)),$FP6*8-1,IF(NOT(ISERROR(VLOOKUP(AP$11,выхрабд,1,0)=AP$11)),$AG9*IF(WEEKDAY(AP$11,2)=5,7,8.15),IF(OR(WEEKDAY(AP$11,2)&gt;5,ISNUMBER(MATCH(AP$11,празд,0)),SUMPRODUCT(1*(AP$11=допнер))),"",IF(WEEKDAY(AP$11,2)&lt;6,$AG9*IF(WEEKDAY(AP$11,2)=5,7,8.15)))))))),IF(AP14="Б",IF(WEEKDAY(AP$11,2)=5,7,8.15),""))</f>
        <v/>
      </c>
      <c r="AQ13" s="74"/>
      <c r="AR13" s="74"/>
      <c r="AS13" s="74"/>
      <c r="AT13" s="74" t="str">
        <f>IF(AT14="О",(IF(AT$11="","",IF(AND(AT$11&gt;=$AG9,AT$11&lt;=GC6),"Б",IF(NOT(ISERROR(VLOOKUP(AT$11,предпр,1,0)=AT$11)),$FP6*8-1,IF(NOT(ISERROR(VLOOKUP(AT$11,выхрабд,1,0)=AT$11)),$AG9*IF(WEEKDAY(AT$11,2)=5,7,8.15),IF(OR(WEEKDAY(AT$11,2)&gt;5,ISNUMBER(MATCH(AT$11,празд,0)),SUMPRODUCT(1*(AT$11=допнер))),"",IF(WEEKDAY(AT$11,2)&lt;6,$AG9*IF(WEEKDAY(AT$11,2)=5,7,8.15)))))))),IF(AT14="Б",IF(WEEKDAY(AT$11,2)=5,7,8.15),""))</f>
        <v/>
      </c>
      <c r="AU13" s="74"/>
      <c r="AV13" s="74"/>
      <c r="AW13" s="74"/>
      <c r="AX13" s="74" t="str">
        <f>IF(AX14="О",(IF(AX$11="","",IF(AND(AX$11&gt;=$AG9,AX$11&lt;=GG6),"Б",IF(NOT(ISERROR(VLOOKUP(AX$11,предпр,1,0)=AX$11)),$FP6*8-1,IF(NOT(ISERROR(VLOOKUP(AX$11,выхрабд,1,0)=AX$11)),$AG9*IF(WEEKDAY(AX$11,2)=5,7,8.15),IF(OR(WEEKDAY(AX$11,2)&gt;5,ISNUMBER(MATCH(AX$11,празд,0)),SUMPRODUCT(1*(AX$11=допнер))),"",IF(WEEKDAY(AX$11,2)&lt;6,$AG9*IF(WEEKDAY(AX$11,2)=5,7,8.15)))))))),IF(AX14="Б",IF(WEEKDAY(AX$11,2)=5,7,8.15),""))</f>
        <v/>
      </c>
      <c r="AY13" s="74"/>
      <c r="AZ13" s="74"/>
      <c r="BA13" s="74"/>
      <c r="BB13" s="74" t="str">
        <f>IF(BB14="О",(IF(BB$11="","",IF(AND(BB$11&gt;=$AG9,BB$11&lt;=GK6),"Б",IF(NOT(ISERROR(VLOOKUP(BB$11,предпр,1,0)=BB$11)),$FP6*8-1,IF(NOT(ISERROR(VLOOKUP(BB$11,выхрабд,1,0)=BB$11)),$AG9*IF(WEEKDAY(BB$11,2)=5,7,8.15),IF(OR(WEEKDAY(BB$11,2)&gt;5,ISNUMBER(MATCH(BB$11,празд,0)),SUMPRODUCT(1*(BB$11=допнер))),"",IF(WEEKDAY(BB$11,2)&lt;6,$AG9*IF(WEEKDAY(BB$11,2)=5,7,8.15)))))))),IF(BB14="Б",IF(WEEKDAY(BB$11,2)=5,7,8.15),""))</f>
        <v/>
      </c>
      <c r="BC13" s="74"/>
      <c r="BD13" s="74"/>
      <c r="BE13" s="74"/>
      <c r="BF13" s="74" t="str">
        <f>IF(BF14="О",(IF(BF$11="","",IF(AND(BF$11&gt;=$AG9,BF$11&lt;=GO6),"Б",IF(NOT(ISERROR(VLOOKUP(BF$11,предпр,1,0)=BF$11)),$FP6*8-1,IF(NOT(ISERROR(VLOOKUP(BF$11,выхрабд,1,0)=BF$11)),$AG9*IF(WEEKDAY(BF$11,2)=5,7,8.15),IF(OR(WEEKDAY(BF$11,2)&gt;5,ISNUMBER(MATCH(BF$11,празд,0)),SUMPRODUCT(1*(BF$11=допнер))),"",IF(WEEKDAY(BF$11,2)&lt;6,$AG9*IF(WEEKDAY(BF$11,2)=5,7,8.15)))))))),IF(BF14="Б",IF(WEEKDAY(BF$11,2)=5,7,8.15),""))</f>
        <v/>
      </c>
      <c r="BG13" s="74"/>
      <c r="BH13" s="74"/>
      <c r="BI13" s="74"/>
      <c r="BJ13" s="74" t="str">
        <f>IF(BJ14="О",(IF(BJ$11="","",IF(AND(BJ$11&gt;=$AG9,BJ$11&lt;=GS6),"Б",IF(NOT(ISERROR(VLOOKUP(BJ$11,предпр,1,0)=BJ$11)),$FP6*8-1,IF(NOT(ISERROR(VLOOKUP(BJ$11,выхрабд,1,0)=BJ$11)),$AG9*IF(WEEKDAY(BJ$11,2)=5,7,8.15),IF(OR(WEEKDAY(BJ$11,2)&gt;5,ISNUMBER(MATCH(BJ$11,празд,0)),SUMPRODUCT(1*(BJ$11=допнер))),"",IF(WEEKDAY(BJ$11,2)&lt;6,$AG9*IF(WEEKDAY(BJ$11,2)=5,7,8.15)))))))),IF(BJ14="Б",IF(WEEKDAY(BJ$11,2)=5,7,8.15),""))</f>
        <v/>
      </c>
      <c r="BK13" s="74"/>
      <c r="BL13" s="74"/>
      <c r="BM13" s="74"/>
      <c r="BN13" s="74" t="str">
        <f>IF(BN14="О",(IF(BN$11="","",IF(AND(BN$11&gt;=$AG9,BN$11&lt;=GW6),"Б",IF(NOT(ISERROR(VLOOKUP(BN$11,предпр,1,0)=BN$11)),$FP6*8-1,IF(NOT(ISERROR(VLOOKUP(BN$11,выхрабд,1,0)=BN$11)),$AG9*IF(WEEKDAY(BN$11,2)=5,7,8.15),IF(OR(WEEKDAY(BN$11,2)&gt;5,ISNUMBER(MATCH(BN$11,празд,0)),SUMPRODUCT(1*(BN$11=допнер))),"",IF(WEEKDAY(BN$11,2)&lt;6,$AG9*IF(WEEKDAY(BN$11,2)=5,7,8.15)))))))),IF(BN14="Б",IF(WEEKDAY(BN$11,2)=5,7,8.15),""))</f>
        <v/>
      </c>
      <c r="BO13" s="74"/>
      <c r="BP13" s="74"/>
      <c r="BQ13" s="74"/>
      <c r="BR13" s="74" t="str">
        <f>IF(BR14="О",(IF(BR$11="","",IF(AND(BR$11&gt;=$AG9,BR$11&lt;=HA6),"Б",IF(NOT(ISERROR(VLOOKUP(BR$11,предпр,1,0)=BR$11)),$FP6*8-1,IF(NOT(ISERROR(VLOOKUP(BR$11,выхрабд,1,0)=BR$11)),$AG9*IF(WEEKDAY(BR$11,2)=5,7,8.15),IF(OR(WEEKDAY(BR$11,2)&gt;5,ISNUMBER(MATCH(BR$11,празд,0)),SUMPRODUCT(1*(BR$11=допнер))),"",IF(WEEKDAY(BR$11,2)&lt;6,$AG9*IF(WEEKDAY(BR$11,2)=5,7,8.15)))))))),IF(BR14="Б",IF(WEEKDAY(BR$11,2)=5,7,8.15),""))</f>
        <v/>
      </c>
      <c r="BS13" s="74"/>
      <c r="BT13" s="74"/>
      <c r="BU13" s="74"/>
      <c r="BV13" s="74" t="str">
        <f>IF(BV14="О",(IF(BV$11="","",IF(AND(BV$11&gt;=$AG9,BV$11&lt;=HE6),"Б",IF(NOT(ISERROR(VLOOKUP(BV$11,предпр,1,0)=BV$11)),$FP6*8-1,IF(NOT(ISERROR(VLOOKUP(BV$11,выхрабд,1,0)=BV$11)),$AG9*IF(WEEKDAY(BV$11,2)=5,7,8.15),IF(OR(WEEKDAY(BV$11,2)&gt;5,ISNUMBER(MATCH(BV$11,празд,0)),SUMPRODUCT(1*(BV$11=допнер))),"",IF(WEEKDAY(BV$11,2)&lt;6,$AG9*IF(WEEKDAY(BV$11,2)=5,7,8.15)))))))),IF(BV14="Б",IF(WEEKDAY(BV$11,2)=5,7,8.15),""))</f>
        <v/>
      </c>
      <c r="BW13" s="74"/>
      <c r="BX13" s="74"/>
      <c r="BY13" s="74"/>
      <c r="BZ13" s="74" t="str">
        <f>IF(BZ14="О",(IF(BZ$11="","",IF(AND(BZ$11&gt;=$AG9,BZ$11&lt;=HI6),"Б",IF(NOT(ISERROR(VLOOKUP(BZ$11,предпр,1,0)=BZ$11)),$FP6*8-1,IF(NOT(ISERROR(VLOOKUP(BZ$11,выхрабд,1,0)=BZ$11)),$AG9*IF(WEEKDAY(BZ$11,2)=5,7,8.15),IF(OR(WEEKDAY(BZ$11,2)&gt;5,ISNUMBER(MATCH(BZ$11,празд,0)),SUMPRODUCT(1*(BZ$11=допнер))),"",IF(WEEKDAY(BZ$11,2)&lt;6,$AG9*IF(WEEKDAY(BZ$11,2)=5,7,8.15)))))))),IF(BZ14="Б",IF(WEEKDAY(BZ$11,2)=5,7,8.15),""))</f>
        <v/>
      </c>
      <c r="CA13" s="74"/>
      <c r="CB13" s="74"/>
      <c r="CC13" s="74"/>
      <c r="CD13" s="74" t="str">
        <f>IF(CD14="О",(IF(CD$11="","",IF(AND(CD$11&gt;=$AG9,CD$11&lt;=HM6),"Б",IF(NOT(ISERROR(VLOOKUP(CD$11,предпр,1,0)=CD$11)),$FP6*8-1,IF(NOT(ISERROR(VLOOKUP(CD$11,выхрабд,1,0)=CD$11)),$AG9*IF(WEEKDAY(CD$11,2)=5,7,8.15),IF(OR(WEEKDAY(CD$11,2)&gt;5,ISNUMBER(MATCH(CD$11,празд,0)),SUMPRODUCT(1*(CD$11=допнер))),"",IF(WEEKDAY(CD$11,2)&lt;6,$AG9*IF(WEEKDAY(CD$11,2)=5,7,8.15)))))))),IF(CD14="Б",IF(WEEKDAY(CD$11,2)=5,7,8.15),""))</f>
        <v/>
      </c>
      <c r="CE13" s="74"/>
      <c r="CF13" s="74"/>
      <c r="CG13" s="74"/>
      <c r="CH13" s="74" t="str">
        <f>IF(CH14="О",(IF(CH$11="","",IF(AND(CH$11&gt;=$AG9,CH$11&lt;=HQ6),"Б",IF(NOT(ISERROR(VLOOKUP(CH$11,предпр,1,0)=CH$11)),$FP6*8-1,IF(NOT(ISERROR(VLOOKUP(CH$11,выхрабд,1,0)=CH$11)),$AG9*IF(WEEKDAY(CH$11,2)=5,7,8.15),IF(OR(WEEKDAY(CH$11,2)&gt;5,ISNUMBER(MATCH(CH$11,празд,0)),SUMPRODUCT(1*(CH$11=допнер))),"",IF(WEEKDAY(CH$11,2)&lt;6,$AG9*IF(WEEKDAY(CH$11,2)=5,7,8.15)))))))),IF(CH14="Б",IF(WEEKDAY(CH$11,2)=5,7,8.15),""))</f>
        <v/>
      </c>
      <c r="CI13" s="74"/>
      <c r="CJ13" s="74"/>
      <c r="CK13" s="74"/>
      <c r="CL13" s="74" t="str">
        <f>IF(CL14="О",(IF(CL$11="","",IF(AND(CL$11&gt;=$AG9,CL$11&lt;=HU6),"Б",IF(NOT(ISERROR(VLOOKUP(CL$11,предпр,1,0)=CL$11)),$FP6*8-1,IF(NOT(ISERROR(VLOOKUP(CL$11,выхрабд,1,0)=CL$11)),$AG9*IF(WEEKDAY(CL$11,2)=5,7,8.15),IF(OR(WEEKDAY(CL$11,2)&gt;5,ISNUMBER(MATCH(CL$11,празд,0)),SUMPRODUCT(1*(CL$11=допнер))),"",IF(WEEKDAY(CL$11,2)&lt;6,$AG9*IF(WEEKDAY(CL$11,2)=5,7,8.15)))))))),IF(CL14="Б",IF(WEEKDAY(CL$11,2)=5,7,8.15),""))</f>
        <v/>
      </c>
      <c r="CM13" s="74"/>
      <c r="CN13" s="74"/>
      <c r="CO13" s="74"/>
      <c r="CP13" s="75"/>
      <c r="CQ13" s="76"/>
      <c r="CR13" s="76"/>
      <c r="CS13" s="76"/>
      <c r="CT13" s="77">
        <f>COUNTIF(AH14:CO14,"О")*1+COUNTIF(AH14:CO14,"Б")*1</f>
        <v>0</v>
      </c>
      <c r="CU13" s="78"/>
      <c r="CV13" s="79"/>
      <c r="CW13" s="74" t="str">
        <f>IF(CW14="О",(IF(CW$11="","",IF(AND(CW$11&gt;=$AG9,CW$11&lt;=IF6),"Б",IF(NOT(ISERROR(VLOOKUP(CW$11,предпр,1,0)=CW$11)),$FP6*8-1,IF(NOT(ISERROR(VLOOKUP(CW$11,выхрабд,1,0)=CW$11)),$AG9*IF(WEEKDAY(CW$11,2)=5,7,8.15),IF(OR(WEEKDAY(CW$11,2)&gt;5,ISNUMBER(MATCH(CW$11,празд,0)),SUMPRODUCT(1*(CW$11=допнер))),"",IF(WEEKDAY(CW$11,2)&lt;6,$AG9*IF(WEEKDAY(CW$11,2)=5,7,8.15)))))))),IF(CW14="Б",IF(WEEKDAY(CW$11,2)=5,7,8.15),""))</f>
        <v/>
      </c>
      <c r="CX13" s="74"/>
      <c r="CY13" s="74"/>
      <c r="CZ13" s="74"/>
      <c r="DA13" s="74" t="str">
        <f>IF(DA14="О",(IF(DA$11="","",IF(AND(DA$11&gt;=$AG9,DA$11&lt;=IJ6),"Б",IF(NOT(ISERROR(VLOOKUP(DA$11,предпр,1,0)=DA$11)),$FP6*8-1,IF(NOT(ISERROR(VLOOKUP(DA$11,выхрабд,1,0)=DA$11)),$AG9*IF(WEEKDAY(DA$11,2)=5,7,8.15),IF(OR(WEEKDAY(DA$11,2)&gt;5,ISNUMBER(MATCH(DA$11,празд,0)),SUMPRODUCT(1*(DA$11=допнер))),"",IF(WEEKDAY(DA$11,2)&lt;6,$AG9*IF(WEEKDAY(DA$11,2)=5,7,8.15)))))))),IF(DA14="Б",IF(WEEKDAY(DA$11,2)=5,7,8.15),""))</f>
        <v/>
      </c>
      <c r="DB13" s="74"/>
      <c r="DC13" s="74"/>
      <c r="DD13" s="74"/>
      <c r="DE13" s="74" t="str">
        <f>IF(DE14="О",(IF(DE$11="","",IF(AND(DE$11&gt;=$AG9,DE$11&lt;=IN6),"Б",IF(NOT(ISERROR(VLOOKUP(DE$11,предпр,1,0)=DE$11)),$FP6*8-1,IF(NOT(ISERROR(VLOOKUP(DE$11,выхрабд,1,0)=DE$11)),$AG9*IF(WEEKDAY(DE$11,2)=5,7,8.15),IF(OR(WEEKDAY(DE$11,2)&gt;5,ISNUMBER(MATCH(DE$11,празд,0)),SUMPRODUCT(1*(DE$11=допнер))),"",IF(WEEKDAY(DE$11,2)&lt;6,$AG9*IF(WEEKDAY(DE$11,2)=5,7,8.15)))))))),IF(DE14="Б",IF(WEEKDAY(DE$11,2)=5,7,8.15),""))</f>
        <v/>
      </c>
      <c r="DF13" s="74"/>
      <c r="DG13" s="74"/>
      <c r="DH13" s="74"/>
      <c r="DI13" s="74" t="str">
        <f>IF(DI14="О",(IF(DI$11="","",IF(AND(DI$11&gt;=$AG9,DI$11&lt;=IR6),"Б",IF(NOT(ISERROR(VLOOKUP(DI$11,предпр,1,0)=DI$11)),$FP6*8-1,IF(NOT(ISERROR(VLOOKUP(DI$11,выхрабд,1,0)=DI$11)),$AG9*IF(WEEKDAY(DI$11,2)=5,7,8.15),IF(OR(WEEKDAY(DI$11,2)&gt;5,ISNUMBER(MATCH(DI$11,празд,0)),SUMPRODUCT(1*(DI$11=допнер))),"",IF(WEEKDAY(DI$11,2)&lt;6,$AG9*IF(WEEKDAY(DI$11,2)=5,7,8.15)))))))),IF(DI14="Б",IF(WEEKDAY(DI$11,2)=5,7,8.15),""))</f>
        <v/>
      </c>
      <c r="DJ13" s="74"/>
      <c r="DK13" s="74"/>
      <c r="DL13" s="74"/>
      <c r="DM13" s="74" t="str">
        <f>IF(DM14="О",(IF(DM$11="","",IF(AND(DM$11&gt;=$AG9,DM$11&lt;=IV6),"Б",IF(NOT(ISERROR(VLOOKUP(DM$11,предпр,1,0)=DM$11)),$FP6*8-1,IF(NOT(ISERROR(VLOOKUP(DM$11,выхрабд,1,0)=DM$11)),$AG9*IF(WEEKDAY(DM$11,2)=5,7,8.15),IF(OR(WEEKDAY(DM$11,2)&gt;5,ISNUMBER(MATCH(DM$11,празд,0)),SUMPRODUCT(1*(DM$11=допнер))),"",IF(WEEKDAY(DM$11,2)&lt;6,$AG9*IF(WEEKDAY(DM$11,2)=5,7,8.15)))))))),IF(DM14="Б",IF(WEEKDAY(DM$11,2)=5,7,8.15),""))</f>
        <v/>
      </c>
      <c r="DN13" s="74"/>
      <c r="DO13" s="74"/>
      <c r="DP13" s="74"/>
      <c r="DQ13" s="74" t="str">
        <f>IF(DQ14="О",(IF(DQ$11="","",IF(AND(DQ$11&gt;=$AG9,DQ$11&lt;=IZ6),"Б",IF(NOT(ISERROR(VLOOKUP(DQ$11,предпр,1,0)=DQ$11)),$FP6*8-1,IF(NOT(ISERROR(VLOOKUP(DQ$11,выхрабд,1,0)=DQ$11)),$AG9*IF(WEEKDAY(DQ$11,2)=5,7,8.15),IF(OR(WEEKDAY(DQ$11,2)&gt;5,ISNUMBER(MATCH(DQ$11,празд,0)),SUMPRODUCT(1*(DQ$11=допнер))),"",IF(WEEKDAY(DQ$11,2)&lt;6,$AG9*IF(WEEKDAY(DQ$11,2)=5,7,8.15)))))))),IF(DQ14="Б",IF(WEEKDAY(DQ$11,2)=5,7,8.15),""))</f>
        <v/>
      </c>
      <c r="DR13" s="74"/>
      <c r="DS13" s="74"/>
      <c r="DT13" s="74"/>
      <c r="DU13" s="74" t="str">
        <f>IF(DU14="О",(IF(DU$11="","",IF(AND(DU$11&gt;=$AG9,DU$11&lt;=JD6),"Б",IF(NOT(ISERROR(VLOOKUP(DU$11,предпр,1,0)=DU$11)),$FP6*8-1,IF(NOT(ISERROR(VLOOKUP(DU$11,выхрабд,1,0)=DU$11)),$AG9*IF(WEEKDAY(DU$11,2)=5,7,8.15),IF(OR(WEEKDAY(DU$11,2)&gt;5,ISNUMBER(MATCH(DU$11,празд,0)),SUMPRODUCT(1*(DU$11=допнер))),"",IF(WEEKDAY(DU$11,2)&lt;6,$AG9*IF(WEEKDAY(DU$11,2)=5,7,8.15)))))))),IF(DU14="Б",IF(WEEKDAY(DU$11,2)=5,7,8.15),""))</f>
        <v/>
      </c>
      <c r="DV13" s="74"/>
      <c r="DW13" s="74"/>
      <c r="DX13" s="74"/>
      <c r="DY13" s="74" t="str">
        <f>IF(DY14="О",(IF(DY$11="","",IF(AND(DY$11&gt;=$AG9,DY$11&lt;=JH6),"Б",IF(NOT(ISERROR(VLOOKUP(DY$11,предпр,1,0)=DY$11)),$FP6*8-1,IF(NOT(ISERROR(VLOOKUP(DY$11,выхрабд,1,0)=DY$11)),$AG9*IF(WEEKDAY(DY$11,2)=5,7,8.15),IF(OR(WEEKDAY(DY$11,2)&gt;5,ISNUMBER(MATCH(DY$11,празд,0)),SUMPRODUCT(1*(DY$11=допнер))),"",IF(WEEKDAY(DY$11,2)&lt;6,$AG9*IF(WEEKDAY(DY$11,2)=5,7,8.15)))))))),IF(DY14="Б",IF(WEEKDAY(DY$11,2)=5,7,8.15),""))</f>
        <v/>
      </c>
      <c r="DZ13" s="74"/>
      <c r="EA13" s="74"/>
      <c r="EB13" s="74"/>
      <c r="EC13" s="74" t="str">
        <f>IF(EC14="О",(IF(EC$11="","",IF(AND(EC$11&gt;=$AG9,EC$11&lt;=JL6),"Б",IF(NOT(ISERROR(VLOOKUP(EC$11,предпр,1,0)=EC$11)),$FP6*8-1,IF(NOT(ISERROR(VLOOKUP(EC$11,выхрабд,1,0)=EC$11)),$AG9*IF(WEEKDAY(EC$11,2)=5,7,8.15),IF(OR(WEEKDAY(EC$11,2)&gt;5,ISNUMBER(MATCH(EC$11,празд,0)),SUMPRODUCT(1*(EC$11=допнер))),"",IF(WEEKDAY(EC$11,2)&lt;6,$AG9*IF(WEEKDAY(EC$11,2)=5,7,8.15)))))))),IF(EC14="Б",IF(WEEKDAY(EC$11,2)=5,7,8.15),""))</f>
        <v/>
      </c>
      <c r="ED13" s="74"/>
      <c r="EE13" s="74"/>
      <c r="EF13" s="74"/>
      <c r="EG13" s="74" t="str">
        <f>IF(EG14="О",(IF(EG$11="","",IF(AND(EG$11&gt;=$AG9,EG$11&lt;=JP6),"Б",IF(NOT(ISERROR(VLOOKUP(EG$11,предпр,1,0)=EG$11)),$FP6*8-1,IF(NOT(ISERROR(VLOOKUP(EG$11,выхрабд,1,0)=EG$11)),$AG9*IF(WEEKDAY(EG$11,2)=5,7,8.15),IF(OR(WEEKDAY(EG$11,2)&gt;5,ISNUMBER(MATCH(EG$11,празд,0)),SUMPRODUCT(1*(EG$11=допнер))),"",IF(WEEKDAY(EG$11,2)&lt;6,$AG9*IF(WEEKDAY(EG$11,2)=5,7,8.15)))))))),IF(EG14="Б",IF(WEEKDAY(EG$11,2)=5,7,8.15),""))</f>
        <v/>
      </c>
      <c r="EH13" s="74"/>
      <c r="EI13" s="74"/>
      <c r="EJ13" s="74"/>
      <c r="EK13" s="74" t="str">
        <f>IF(EK14="О",(IF(EK$11="","",IF(AND(EK$11&gt;=$AG9,EK$11&lt;=JT6),"Б",IF(NOT(ISERROR(VLOOKUP(EK$11,предпр,1,0)=EK$11)),$FP6*8-1,IF(NOT(ISERROR(VLOOKUP(EK$11,выхрабд,1,0)=EK$11)),$AG9*IF(WEEKDAY(EK$11,2)=5,7,8.15),IF(OR(WEEKDAY(EK$11,2)&gt;5,ISNUMBER(MATCH(EK$11,празд,0)),SUMPRODUCT(1*(EK$11=допнер))),"",IF(WEEKDAY(EK$11,2)&lt;6,$AG9*IF(WEEKDAY(EK$11,2)=5,7,8.15)))))))),IF(EK14="Б",IF(WEEKDAY(EK$11,2)=5,7,8.15),""))</f>
        <v/>
      </c>
      <c r="EL13" s="74"/>
      <c r="EM13" s="74"/>
      <c r="EN13" s="74"/>
      <c r="EO13" s="74" t="str">
        <f>IF(EO14="О",(IF(EO$11="","",IF(AND(EO$11&gt;=$AG9,EO$11&lt;=JX6),"Б",IF(NOT(ISERROR(VLOOKUP(EO$11,предпр,1,0)=EO$11)),$FP6*8-1,IF(NOT(ISERROR(VLOOKUP(EO$11,выхрабд,1,0)=EO$11)),$AG9*IF(WEEKDAY(EO$11,2)=5,7,8.15),IF(OR(WEEKDAY(EO$11,2)&gt;5,ISNUMBER(MATCH(EO$11,празд,0)),SUMPRODUCT(1*(EO$11=допнер))),"",IF(WEEKDAY(EO$11,2)&lt;6,$AG9*IF(WEEKDAY(EO$11,2)=5,7,8.15)))))))),IF(EO14="Б",IF(WEEKDAY(EO$11,2)=5,7,8.15),""))</f>
        <v/>
      </c>
      <c r="EP13" s="74"/>
      <c r="EQ13" s="74"/>
      <c r="ER13" s="74"/>
      <c r="ES13" s="74" t="str">
        <f>IF(ES14="О",(IF(ES$11="","",IF(AND(ES$11&gt;=$AG9,ES$11&lt;=KB6),"Б",IF(NOT(ISERROR(VLOOKUP(ES$11,предпр,1,0)=ES$11)),$FP6*8-1,IF(NOT(ISERROR(VLOOKUP(ES$11,выхрабд,1,0)=ES$11)),$AG9*IF(WEEKDAY(ES$11,2)=5,7,8.15),IF(OR(WEEKDAY(ES$11,2)&gt;5,ISNUMBER(MATCH(ES$11,празд,0)),SUMPRODUCT(1*(ES$11=допнер))),"",IF(WEEKDAY(ES$11,2)&lt;6,$AG9*IF(WEEKDAY(ES$11,2)=5,7,8.15)))))))),IF(ES14="Б",IF(WEEKDAY(ES$11,2)=5,7,8.15),""))</f>
        <v/>
      </c>
      <c r="ET13" s="74"/>
      <c r="EU13" s="74"/>
      <c r="EV13" s="74"/>
      <c r="EW13" s="74" t="str">
        <f>IF(EW14="О",(IF(EW$11="","",IF(AND(EW$11&gt;=$AG9,EW$11&lt;=KF6),"Б",IF(NOT(ISERROR(VLOOKUP(EW$11,предпр,1,0)=EW$11)),$FP6*8-1,IF(NOT(ISERROR(VLOOKUP(EW$11,выхрабд,1,0)=EW$11)),$AG9*IF(WEEKDAY(EW$11,2)=5,7,8.15),IF(OR(WEEKDAY(EW$11,2)&gt;5,ISNUMBER(MATCH(EW$11,празд,0)),SUMPRODUCT(1*(EW$11=допнер))),"",IF(WEEKDAY(EW$11,2)&lt;6,$AG9*IF(WEEKDAY(EW$11,2)=5,7,8.15)))))))),IF(EW14="Б",IF(WEEKDAY(EW$11,2)=5,7,8.15),""))</f>
        <v/>
      </c>
      <c r="EX13" s="74"/>
      <c r="EY13" s="74"/>
      <c r="EZ13" s="74"/>
      <c r="FA13" s="74" t="str">
        <f>IF(FA14="О",(IF(FA$11="","",IF(AND(FA$11&gt;=$AG9,FA$11&lt;=KJ6),"Б",IF(NOT(ISERROR(VLOOKUP(FA$11,предпр,1,0)=FA$11)),$FP6*8-1,IF(NOT(ISERROR(VLOOKUP(FA$11,выхрабд,1,0)=FA$11)),$AG9*IF(WEEKDAY(FA$11,2)=5,7,8.15),IF(OR(WEEKDAY(FA$11,2)&gt;5,ISNUMBER(MATCH(FA$11,празд,0)),SUMPRODUCT(1*(FA$11=допнер))),"",IF(WEEKDAY(FA$11,2)&lt;6,$AG9*IF(WEEKDAY(FA$11,2)=5,7,8.15)))))))),IF(FA14="Б",IF(WEEKDAY(FA$11,2)=5,7,8.15),""))</f>
        <v/>
      </c>
      <c r="FB13" s="74"/>
      <c r="FC13" s="74"/>
      <c r="FD13" s="74"/>
      <c r="FE13" s="74" t="str">
        <f>IF(FE14="О",(IF(FE$11="","",IF(AND(FE$11&gt;=$AG9,FE$11&lt;=KN6),"Б",IF(NOT(ISERROR(VLOOKUP(FE$11,предпр,1,0)=FE$11)),$FP6*8-1,IF(NOT(ISERROR(VLOOKUP(FE$11,выхрабд,1,0)=FE$11)),$AG9*IF(WEEKDAY(FE$11,2)=5,7,8.15),IF(OR(WEEKDAY(FE$11,2)&gt;5,ISNUMBER(MATCH(FE$11,празд,0)),SUMPRODUCT(1*(FE$11=допнер))),"",IF(WEEKDAY(FE$11,2)&lt;6,$AG9*IF(WEEKDAY(FE$11,2)=5,7,8.15)))))))),IF(FE14="Б",IF(WEEKDAY(FE$11,2)=5,7,8.15),""))</f>
        <v/>
      </c>
      <c r="FF13" s="74"/>
      <c r="FG13" s="74"/>
      <c r="FH13" s="74"/>
      <c r="FI13" s="75"/>
      <c r="FJ13" s="76"/>
      <c r="FK13" s="76"/>
      <c r="FL13" s="76"/>
      <c r="FM13" s="77">
        <f>SUM((COUNTIF(AH14:CO14,"О")*1+COUNTIF(AH14:CO14,"Б")*1+COUNTIF(AH14:CO14,"ОР")*1+COUNTIF(AH14:CO14,"П")*1+COUNTIF(AH14:CO14,"НН")*1+COUNTIF(AH14:CO14,"А")*1+COUNTIF(AH14:CO14,"ВУ")*1+COUNTIF(AH14:CO14,"ОУ")*1+COUNTIF(AH14:CO14,"РП")*1+COUNTIF(AH14:CO14,"К")*1)+(COUNTIF(CW14:FH14,"О")*1+COUNTIF(CW14:FH14,"Б")*1+COUNTIF(CW14:FH14,"ОР")*1+COUNTIF(CW14:FH14,"П")*1+COUNTIF(CW14:FH14,"НН")*1+COUNTIF(CW14:FH14,"А")*1+COUNTIF(CW14:FH14,"ВУ")*1+COUNTIF(CW14:FH14,"ОУ")*1+COUNTIF(CW14:FH14,"РП")*1+COUNTIF(CW14:FH14,"К")*1))</f>
        <v>0</v>
      </c>
      <c r="FN13" s="78"/>
      <c r="FO13" s="79"/>
    </row>
    <row r="14" spans="1:171" s="18" customFormat="1" ht="18.75" customHeight="1" x14ac:dyDescent="0.2">
      <c r="A14" s="85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8"/>
      <c r="M14" s="92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4"/>
      <c r="Y14" s="85"/>
      <c r="Z14" s="86"/>
      <c r="AA14" s="86"/>
      <c r="AB14" s="86"/>
      <c r="AC14" s="86"/>
      <c r="AD14" s="86"/>
      <c r="AE14" s="86"/>
      <c r="AF14" s="86"/>
      <c r="AG14" s="88"/>
      <c r="AH14" s="68" t="str">
        <f>IF(AH11="","",IF(AND(AH11&gt;=FP14,AH11&lt;=FQ14),"Р",IF(NOT(ISERROR(VLOOKUP(AH11,предпр,1,0)=AH11)),"",IF(NOT(ISERROR(VLOOKUP(AH11,выхрабд,1,0)=AH11)),"",IF(OR(WEEKDAY(AH11,2)&gt;5,ISNUMBER(MATCH(AH11,празд,0)),SUMPRODUCT(1*(AH11=допнер))),"В",IF(WEEKDAY(AH11,2)&lt;6,""))))))</f>
        <v/>
      </c>
      <c r="AI14" s="68"/>
      <c r="AJ14" s="68"/>
      <c r="AK14" s="68"/>
      <c r="AL14" s="68" t="str">
        <f>IF(AL11="","",IF(AND(AL11&gt;=FT14,AL11&lt;=FU14),"Р",IF(NOT(ISERROR(VLOOKUP(AL11,предпр,1,0)=AL11)),"",IF(NOT(ISERROR(VLOOKUP(AL11,выхрабд,1,0)=AL11)),"",IF(OR(WEEKDAY(AL11,2)&gt;5,ISNUMBER(MATCH(AL11,празд,0)),SUMPRODUCT(1*(AL11=допнер))),"В",IF(WEEKDAY(AL11,2)&lt;6,""))))))</f>
        <v/>
      </c>
      <c r="AM14" s="68"/>
      <c r="AN14" s="68"/>
      <c r="AO14" s="68"/>
      <c r="AP14" s="68" t="str">
        <f>IF(AP11="","",IF(AND(AP11&gt;=FX14,AP11&lt;=FY14),"Р",IF(NOT(ISERROR(VLOOKUP(AP11,предпр,1,0)=AP11)),"",IF(NOT(ISERROR(VLOOKUP(AP11,выхрабд,1,0)=AP11)),"",IF(OR(WEEKDAY(AP11,2)&gt;5,ISNUMBER(MATCH(AP11,празд,0)),SUMPRODUCT(1*(AP11=допнер))),"В",IF(WEEKDAY(AP11,2)&lt;6,""))))))</f>
        <v/>
      </c>
      <c r="AQ14" s="68"/>
      <c r="AR14" s="68"/>
      <c r="AS14" s="68"/>
      <c r="AT14" s="68" t="str">
        <f>IF(AT11="","",IF(AND(AT11&gt;=GB14,AT11&lt;=GC14),"Р",IF(NOT(ISERROR(VLOOKUP(AT11,предпр,1,0)=AT11)),"",IF(NOT(ISERROR(VLOOKUP(AT11,выхрабд,1,0)=AT11)),"",IF(OR(WEEKDAY(AT11,2)&gt;5,ISNUMBER(MATCH(AT11,празд,0)),SUMPRODUCT(1*(AT11=допнер))),"В",IF(WEEKDAY(AT11,2)&lt;6,""))))))</f>
        <v>В</v>
      </c>
      <c r="AU14" s="68"/>
      <c r="AV14" s="68"/>
      <c r="AW14" s="68"/>
      <c r="AX14" s="68" t="str">
        <f>IF(AX11="","",IF(AND(AX11&gt;=GF14,AX11&lt;=GG14),"Р",IF(NOT(ISERROR(VLOOKUP(AX11,предпр,1,0)=AX11)),"",IF(NOT(ISERROR(VLOOKUP(AX11,выхрабд,1,0)=AX11)),"",IF(OR(WEEKDAY(AX11,2)&gt;5,ISNUMBER(MATCH(AX11,празд,0)),SUMPRODUCT(1*(AX11=допнер))),"В",IF(WEEKDAY(AX11,2)&lt;6,""))))))</f>
        <v>В</v>
      </c>
      <c r="AY14" s="68"/>
      <c r="AZ14" s="68"/>
      <c r="BA14" s="68"/>
      <c r="BB14" s="68" t="str">
        <f>IF(BB11="","",IF(AND(BB11&gt;=GJ14,BB11&lt;=GK14),"Р",IF(NOT(ISERROR(VLOOKUP(BB11,предпр,1,0)=BB11)),"",IF(NOT(ISERROR(VLOOKUP(BB11,выхрабд,1,0)=BB11)),"",IF(OR(WEEKDAY(BB11,2)&gt;5,ISNUMBER(MATCH(BB11,празд,0)),SUMPRODUCT(1*(BB11=допнер))),"В",IF(WEEKDAY(BB11,2)&lt;6,""))))))</f>
        <v/>
      </c>
      <c r="BC14" s="68"/>
      <c r="BD14" s="68"/>
      <c r="BE14" s="68"/>
      <c r="BF14" s="68" t="str">
        <f>IF(BF11="","",IF(AND(BF11&gt;=GN14,BF11&lt;=GO14),"Р",IF(NOT(ISERROR(VLOOKUP(BF11,предпр,1,0)=BF11)),"",IF(NOT(ISERROR(VLOOKUP(BF11,выхрабд,1,0)=BF11)),"",IF(OR(WEEKDAY(BF11,2)&gt;5,ISNUMBER(MATCH(BF11,празд,0)),SUMPRODUCT(1*(BF11=допнер))),"В",IF(WEEKDAY(BF11,2)&lt;6,""))))))</f>
        <v/>
      </c>
      <c r="BG14" s="68"/>
      <c r="BH14" s="68"/>
      <c r="BI14" s="68"/>
      <c r="BJ14" s="68" t="str">
        <f>IF(BJ11="","",IF(AND(BJ11&gt;=GR14,BJ11&lt;=GS14),"Р",IF(NOT(ISERROR(VLOOKUP(BJ11,предпр,1,0)=BJ11)),"",IF(NOT(ISERROR(VLOOKUP(BJ11,выхрабд,1,0)=BJ11)),"",IF(OR(WEEKDAY(BJ11,2)&gt;5,ISNUMBER(MATCH(BJ11,празд,0)),SUMPRODUCT(1*(BJ11=допнер))),"В",IF(WEEKDAY(BJ11,2)&lt;6,""))))))</f>
        <v/>
      </c>
      <c r="BK14" s="68"/>
      <c r="BL14" s="68"/>
      <c r="BM14" s="68"/>
      <c r="BN14" s="68" t="str">
        <f>IF(BN11="","",IF(AND(BN11&gt;=GV14,BN11&lt;=GW14),"Р",IF(NOT(ISERROR(VLOOKUP(BN11,предпр,1,0)=BN11)),"",IF(NOT(ISERROR(VLOOKUP(BN11,выхрабд,1,0)=BN11)),"",IF(OR(WEEKDAY(BN11,2)&gt;5,ISNUMBER(MATCH(BN11,празд,0)),SUMPRODUCT(1*(BN11=допнер))),"В",IF(WEEKDAY(BN11,2)&lt;6,""))))))</f>
        <v/>
      </c>
      <c r="BO14" s="68"/>
      <c r="BP14" s="68"/>
      <c r="BQ14" s="68"/>
      <c r="BR14" s="68" t="str">
        <f>IF(BR11="","",IF(AND(BR11&gt;=GZ14,BR11&lt;=HA14),"Р",IF(NOT(ISERROR(VLOOKUP(BR11,предпр,1,0)=BR11)),"",IF(NOT(ISERROR(VLOOKUP(BR11,выхрабд,1,0)=BR11)),"",IF(OR(WEEKDAY(BR11,2)&gt;5,ISNUMBER(MATCH(BR11,празд,0)),SUMPRODUCT(1*(BR11=допнер))),"В",IF(WEEKDAY(BR11,2)&lt;6,""))))))</f>
        <v/>
      </c>
      <c r="BS14" s="68"/>
      <c r="BT14" s="68"/>
      <c r="BU14" s="68"/>
      <c r="BV14" s="68" t="str">
        <f>IF(BV11="","",IF(AND(BV11&gt;=HD14,BV11&lt;=HE14),"Р",IF(NOT(ISERROR(VLOOKUP(BV11,предпр,1,0)=BV11)),"",IF(NOT(ISERROR(VLOOKUP(BV11,выхрабд,1,0)=BV11)),"",IF(OR(WEEKDAY(BV11,2)&gt;5,ISNUMBER(MATCH(BV11,празд,0)),SUMPRODUCT(1*(BV11=допнер))),"В",IF(WEEKDAY(BV11,2)&lt;6,""))))))</f>
        <v>В</v>
      </c>
      <c r="BW14" s="68"/>
      <c r="BX14" s="68"/>
      <c r="BY14" s="68"/>
      <c r="BZ14" s="68" t="str">
        <f>IF(BZ11="","",IF(AND(BZ11&gt;=HH14,BZ11&lt;=HI14),"Р",IF(NOT(ISERROR(VLOOKUP(BZ11,предпр,1,0)=BZ11)),"",IF(NOT(ISERROR(VLOOKUP(BZ11,выхрабд,1,0)=BZ11)),"",IF(OR(WEEKDAY(BZ11,2)&gt;5,ISNUMBER(MATCH(BZ11,празд,0)),SUMPRODUCT(1*(BZ11=допнер))),"В",IF(WEEKDAY(BZ11,2)&lt;6,""))))))</f>
        <v>В</v>
      </c>
      <c r="CA14" s="68"/>
      <c r="CB14" s="68"/>
      <c r="CC14" s="68"/>
      <c r="CD14" s="68" t="str">
        <f>IF(CD11="","",IF(AND(CD11&gt;=HL14,CD11&lt;=HM14),"Р",IF(NOT(ISERROR(VLOOKUP(CD11,предпр,1,0)=CD11)),"",IF(NOT(ISERROR(VLOOKUP(CD11,выхрабд,1,0)=CD11)),"",IF(OR(WEEKDAY(CD11,2)&gt;5,ISNUMBER(MATCH(CD11,празд,0)),SUMPRODUCT(1*(CD11=допнер))),"В",IF(WEEKDAY(CD11,2)&lt;6,""))))))</f>
        <v>В</v>
      </c>
      <c r="CE14" s="68"/>
      <c r="CF14" s="68"/>
      <c r="CG14" s="68"/>
      <c r="CH14" s="68" t="str">
        <f>IF(CH11="","",IF(AND(CH11&gt;=HP14,CH11&lt;=HQ14),"Р",IF(NOT(ISERROR(VLOOKUP(CH11,предпр,1,0)=CH11)),"",IF(NOT(ISERROR(VLOOKUP(CH11,выхрабд,1,0)=CH11)),"",IF(OR(WEEKDAY(CH11,2)&gt;5,ISNUMBER(MATCH(CH11,празд,0)),SUMPRODUCT(1*(CH11=допнер))),"В",IF(WEEKDAY(CH11,2)&lt;6,""))))))</f>
        <v/>
      </c>
      <c r="CI14" s="68"/>
      <c r="CJ14" s="68"/>
      <c r="CK14" s="68"/>
      <c r="CL14" s="68" t="str">
        <f>IF(CL11="","",IF(AND(CL11&gt;=HT14,CL11&lt;=HU14),"Р",IF(NOT(ISERROR(VLOOKUP(CL11,предпр,1,0)=CL11)),"",IF(NOT(ISERROR(VLOOKUP(CL11,выхрабд,1,0)=CL11)),"",IF(OR(WEEKDAY(CL11,2)&gt;5,ISNUMBER(MATCH(CL11,празд,0)),SUMPRODUCT(1*(CL11=допнер))),"В",IF(WEEKDAY(CL11,2)&lt;6,""))))))</f>
        <v/>
      </c>
      <c r="CM14" s="68"/>
      <c r="CN14" s="68"/>
      <c r="CO14" s="68"/>
      <c r="CP14" s="107"/>
      <c r="CQ14" s="108"/>
      <c r="CR14" s="108"/>
      <c r="CS14" s="108"/>
      <c r="CT14" s="109">
        <f>SUM(AH13:CO13)</f>
        <v>0</v>
      </c>
      <c r="CU14" s="110"/>
      <c r="CV14" s="111"/>
      <c r="CW14" s="68" t="str">
        <f>IF(CW11="","",IF(AND(CW11&gt;=IE14,CW11&lt;=IF14),"Р",IF(NOT(ISERROR(VLOOKUP(CW11,предпр,1,0)=CW11)),"",IF(NOT(ISERROR(VLOOKUP(CW11,выхрабд,1,0)=CW11)),"",IF(OR(WEEKDAY(CW11,2)&gt;5,ISNUMBER(MATCH(CW11,празд,0)),SUMPRODUCT(1*(CW11=допнер))),"В",IF(WEEKDAY(CW11,2)&lt;6,""))))))</f>
        <v/>
      </c>
      <c r="CX14" s="68"/>
      <c r="CY14" s="68"/>
      <c r="CZ14" s="68"/>
      <c r="DA14" s="68" t="str">
        <f>IF(DA11="","",IF(AND(DA11&gt;=II14,DA11&lt;=IJ14),"Р",IF(NOT(ISERROR(VLOOKUP(DA11,предпр,1,0)=DA11)),"",IF(NOT(ISERROR(VLOOKUP(DA11,выхрабд,1,0)=DA11)),"",IF(OR(WEEKDAY(DA11,2)&gt;5,ISNUMBER(MATCH(DA11,празд,0)),SUMPRODUCT(1*(DA11=допнер))),"В",IF(WEEKDAY(DA11,2)&lt;6,""))))))</f>
        <v/>
      </c>
      <c r="DB14" s="68"/>
      <c r="DC14" s="68"/>
      <c r="DD14" s="68"/>
      <c r="DE14" s="68" t="str">
        <f>IF(DE11="","",IF(AND(DE11&gt;=IM14,DE11&lt;=IN14),"Р",IF(NOT(ISERROR(VLOOKUP(DE11,предпр,1,0)=DE11)),"",IF(NOT(ISERROR(VLOOKUP(DE11,выхрабд,1,0)=DE11)),"",IF(OR(WEEKDAY(DE11,2)&gt;5,ISNUMBER(MATCH(DE11,празд,0)),SUMPRODUCT(1*(DE11=допнер))),"В",IF(WEEKDAY(DE11,2)&lt;6,""))))))</f>
        <v>В</v>
      </c>
      <c r="DF14" s="68"/>
      <c r="DG14" s="68"/>
      <c r="DH14" s="68"/>
      <c r="DI14" s="68" t="str">
        <f>IF(DI11="","",IF(AND(DI11&gt;=IQ14,DI11&lt;=IR14),"Р",IF(NOT(ISERROR(VLOOKUP(DI11,предпр,1,0)=DI11)),"",IF(NOT(ISERROR(VLOOKUP(DI11,выхрабд,1,0)=DI11)),"",IF(OR(WEEKDAY(DI11,2)&gt;5,ISNUMBER(MATCH(DI11,празд,0)),SUMPRODUCT(1*(DI11=допнер))),"В",IF(WEEKDAY(DI11,2)&lt;6,""))))))</f>
        <v>В</v>
      </c>
      <c r="DJ14" s="68"/>
      <c r="DK14" s="68"/>
      <c r="DL14" s="68"/>
      <c r="DM14" s="68" t="str">
        <f>IF(DM11="","",IF(AND(DM11&gt;=IU14,DM11&lt;=IV14),"Р",IF(NOT(ISERROR(VLOOKUP(DM11,предпр,1,0)=DM11)),"",IF(NOT(ISERROR(VLOOKUP(DM11,выхрабд,1,0)=DM11)),"",IF(OR(WEEKDAY(DM11,2)&gt;5,ISNUMBER(MATCH(DM11,празд,0)),SUMPRODUCT(1*(DM11=допнер))),"В",IF(WEEKDAY(DM11,2)&lt;6,""))))))</f>
        <v/>
      </c>
      <c r="DN14" s="68"/>
      <c r="DO14" s="68"/>
      <c r="DP14" s="68"/>
      <c r="DQ14" s="68" t="str">
        <f>IF(DQ11="","",IF(AND(DQ11&gt;=IY14,DQ11&lt;=IZ14),"Р",IF(NOT(ISERROR(VLOOKUP(DQ11,предпр,1,0)=DQ11)),"",IF(NOT(ISERROR(VLOOKUP(DQ11,выхрабд,1,0)=DQ11)),"",IF(OR(WEEKDAY(DQ11,2)&gt;5,ISNUMBER(MATCH(DQ11,празд,0)),SUMPRODUCT(1*(DQ11=допнер))),"В",IF(WEEKDAY(DQ11,2)&lt;6,""))))))</f>
        <v/>
      </c>
      <c r="DR14" s="68"/>
      <c r="DS14" s="68"/>
      <c r="DT14" s="68"/>
      <c r="DU14" s="68" t="str">
        <f>IF(DU11="","",IF(AND(DU11&gt;=JC14,DU11&lt;=JD14),"Р",IF(NOT(ISERROR(VLOOKUP(DU11,предпр,1,0)=DU11)),"",IF(NOT(ISERROR(VLOOKUP(DU11,выхрабд,1,0)=DU11)),"",IF(OR(WEEKDAY(DU11,2)&gt;5,ISNUMBER(MATCH(DU11,празд,0)),SUMPRODUCT(1*(DU11=допнер))),"В",IF(WEEKDAY(DU11,2)&lt;6,""))))))</f>
        <v/>
      </c>
      <c r="DV14" s="68"/>
      <c r="DW14" s="68"/>
      <c r="DX14" s="68"/>
      <c r="DY14" s="68" t="str">
        <f>IF(DY11="","",IF(AND(DY11&gt;=JG14,DY11&lt;=JH14),"Р",IF(NOT(ISERROR(VLOOKUP(DY11,предпр,1,0)=DY11)),"",IF(NOT(ISERROR(VLOOKUP(DY11,выхрабд,1,0)=DY11)),"",IF(OR(WEEKDAY(DY11,2)&gt;5,ISNUMBER(MATCH(DY11,празд,0)),SUMPRODUCT(1*(DY11=допнер))),"В",IF(WEEKDAY(DY11,2)&lt;6,""))))))</f>
        <v/>
      </c>
      <c r="DZ14" s="68"/>
      <c r="EA14" s="68"/>
      <c r="EB14" s="68"/>
      <c r="EC14" s="68" t="str">
        <f>IF(EC11="","",IF(AND(EC11&gt;=JK14,EC11&lt;=JL14),"Р",IF(NOT(ISERROR(VLOOKUP(EC11,предпр,1,0)=EC11)),"",IF(NOT(ISERROR(VLOOKUP(EC11,выхрабд,1,0)=EC11)),"",IF(OR(WEEKDAY(EC11,2)&gt;5,ISNUMBER(MATCH(EC11,празд,0)),SUMPRODUCT(1*(EC11=допнер))),"В",IF(WEEKDAY(EC11,2)&lt;6,""))))))</f>
        <v/>
      </c>
      <c r="ED14" s="68"/>
      <c r="EE14" s="68"/>
      <c r="EF14" s="68"/>
      <c r="EG14" s="68" t="str">
        <f>IF(EG11="","",IF(AND(EG11&gt;=JO14,EG11&lt;=JP14),"Р",IF(NOT(ISERROR(VLOOKUP(EG11,предпр,1,0)=EG11)),"",IF(NOT(ISERROR(VLOOKUP(EG11,выхрабд,1,0)=EG11)),"",IF(OR(WEEKDAY(EG11,2)&gt;5,ISNUMBER(MATCH(EG11,празд,0)),SUMPRODUCT(1*(EG11=допнер))),"В",IF(WEEKDAY(EG11,2)&lt;6,""))))))</f>
        <v>В</v>
      </c>
      <c r="EH14" s="68"/>
      <c r="EI14" s="68"/>
      <c r="EJ14" s="68"/>
      <c r="EK14" s="68" t="str">
        <f>IF(EK11="","",IF(AND(EK11&gt;=JS14,EK11&lt;=JT14),"Р",IF(NOT(ISERROR(VLOOKUP(EK11,предпр,1,0)=EK11)),"",IF(NOT(ISERROR(VLOOKUP(EK11,выхрабд,1,0)=EK11)),"",IF(OR(WEEKDAY(EK11,2)&gt;5,ISNUMBER(MATCH(EK11,празд,0)),SUMPRODUCT(1*(EK11=допнер))),"В",IF(WEEKDAY(EK11,2)&lt;6,""))))))</f>
        <v>В</v>
      </c>
      <c r="EL14" s="68"/>
      <c r="EM14" s="68"/>
      <c r="EN14" s="68"/>
      <c r="EO14" s="68" t="str">
        <f>IF(EO11="","",IF(AND(EO11&gt;=JW14,EO11&lt;=JX14),"Р",IF(NOT(ISERROR(VLOOKUP(EO11,предпр,1,0)=EO11)),"",IF(NOT(ISERROR(VLOOKUP(EO11,выхрабд,1,0)=EO11)),"",IF(OR(WEEKDAY(EO11,2)&gt;5,ISNUMBER(MATCH(EO11,празд,0)),SUMPRODUCT(1*(EO11=допнер))),"В",IF(WEEKDAY(EO11,2)&lt;6,""))))))</f>
        <v/>
      </c>
      <c r="EP14" s="68"/>
      <c r="EQ14" s="68"/>
      <c r="ER14" s="68"/>
      <c r="ES14" s="68" t="str">
        <f>IF(ES11="","",IF(AND(ES11&gt;=KA14,ES11&lt;=KB14),"Р",IF(NOT(ISERROR(VLOOKUP(ES11,предпр,1,0)=ES11)),"",IF(NOT(ISERROR(VLOOKUP(ES11,выхрабд,1,0)=ES11)),"",IF(OR(WEEKDAY(ES11,2)&gt;5,ISNUMBER(MATCH(ES11,празд,0)),SUMPRODUCT(1*(ES11=допнер))),"В",IF(WEEKDAY(ES11,2)&lt;6,""))))))</f>
        <v/>
      </c>
      <c r="ET14" s="68"/>
      <c r="EU14" s="68"/>
      <c r="EV14" s="68"/>
      <c r="EW14" s="68" t="str">
        <f>IF(EW11="","",IF(AND(EW11&gt;=KE14,EW11&lt;=KF14),"Р",IF(NOT(ISERROR(VLOOKUP(EW11,предпр,1,0)=EW11)),"",IF(NOT(ISERROR(VLOOKUP(EW11,выхрабд,1,0)=EW11)),"",IF(OR(WEEKDAY(EW11,2)&gt;5,ISNUMBER(MATCH(EW11,празд,0)),SUMPRODUCT(1*(EW11=допнер))),"В",IF(WEEKDAY(EW11,2)&lt;6,""))))))</f>
        <v/>
      </c>
      <c r="EX14" s="68"/>
      <c r="EY14" s="68"/>
      <c r="EZ14" s="68"/>
      <c r="FA14" s="68" t="str">
        <f>IF(FA11="","",IF(AND(FA11&gt;=KI14,FA11&lt;=KJ14),"Р",IF(NOT(ISERROR(VLOOKUP(FA11,предпр,1,0)=FA11)),"",IF(NOT(ISERROR(VLOOKUP(FA11,выхрабд,1,0)=FA11)),"",IF(OR(WEEKDAY(FA11,2)&gt;5,ISNUMBER(MATCH(FA11,празд,0)),SUMPRODUCT(1*(FA11=допнер))),"В",IF(WEEKDAY(FA11,2)&lt;6,""))))))</f>
        <v/>
      </c>
      <c r="FB14" s="68"/>
      <c r="FC14" s="68"/>
      <c r="FD14" s="68"/>
      <c r="FE14" s="68" t="str">
        <f>IF(FE11="","",IF(AND(FE11&gt;=KM14,FE11&lt;=KN14),"Р",IF(NOT(ISERROR(VLOOKUP(FE11,предпр,1,0)=FE11)),"",IF(NOT(ISERROR(VLOOKUP(FE11,выхрабд,1,0)=FE11)),"",IF(OR(WEEKDAY(FE11,2)&gt;5,ISNUMBER(MATCH(FE11,празд,0)),SUMPRODUCT(1*(FE11=допнер))),"В",IF(WEEKDAY(FE11,2)&lt;6,""))))))</f>
        <v/>
      </c>
      <c r="FF14" s="68"/>
      <c r="FG14" s="68"/>
      <c r="FH14" s="68"/>
      <c r="FI14" s="80"/>
      <c r="FJ14" s="70"/>
      <c r="FK14" s="70"/>
      <c r="FL14" s="70"/>
      <c r="FM14" s="71">
        <f>SUM(AH13:CO13,CW13:FH13)</f>
        <v>0</v>
      </c>
      <c r="FN14" s="72"/>
      <c r="FO14" s="73"/>
    </row>
    <row r="15" spans="1:171" s="18" customFormat="1" ht="15" customHeight="1" x14ac:dyDescent="0.2">
      <c r="A15" s="83" t="s">
        <v>30</v>
      </c>
      <c r="B15" s="84"/>
      <c r="C15" s="84">
        <f>'Исходные данные'!C3</f>
        <v>0</v>
      </c>
      <c r="D15" s="84"/>
      <c r="E15" s="84"/>
      <c r="F15" s="84"/>
      <c r="G15" s="84"/>
      <c r="H15" s="84"/>
      <c r="I15" s="84"/>
      <c r="J15" s="84"/>
      <c r="K15" s="84"/>
      <c r="L15" s="87"/>
      <c r="M15" s="89">
        <f>'Исходные данные'!D3</f>
        <v>644</v>
      </c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1"/>
      <c r="Y15" s="83">
        <f>'Исходные данные'!B3</f>
        <v>0</v>
      </c>
      <c r="Z15" s="84"/>
      <c r="AA15" s="84"/>
      <c r="AB15" s="84"/>
      <c r="AC15" s="84"/>
      <c r="AD15" s="84"/>
      <c r="AE15" s="84"/>
      <c r="AF15" s="84"/>
      <c r="AG15" s="87"/>
      <c r="AH15" s="74" t="str">
        <f>IF(AH16="О",(IF(AH$11="","",IF(AND(AH$11&gt;=$AG9,AH$11&lt;=FQ8),"Б",IF(NOT(ISERROR(VLOOKUP(AH$11,предпр,1,0)=AH$11)),$FP8*8-1,IF(NOT(ISERROR(VLOOKUP(AH$11,выхрабд,1,0)=AH$11)),$AG9*IF(WEEKDAY(AH$11,2)=5,7,8.15),IF(OR(WEEKDAY(AH$11,2)&gt;5,ISNUMBER(MATCH(AH$11,празд,0)),SUMPRODUCT(1*(AH$11=допнер))),"",IF(WEEKDAY(AH$11,2)&lt;6,$AG9*IF(WEEKDAY(AH$11,2)=5,7,8.15)))))))),IF(AH16="Б",IF(WEEKDAY(AH$11,2)=5,7,8.15),""))</f>
        <v/>
      </c>
      <c r="AI15" s="74"/>
      <c r="AJ15" s="74"/>
      <c r="AK15" s="74"/>
      <c r="AL15" s="74" t="str">
        <f>IF(AL16="О",(IF(AL$11="","",IF(AND(AL$11&gt;=$AG9,AL$11&lt;=FU8),"Б",IF(NOT(ISERROR(VLOOKUP(AL$11,предпр,1,0)=AL$11)),$FP8*8-1,IF(NOT(ISERROR(VLOOKUP(AL$11,выхрабд,1,0)=AL$11)),$AG9*IF(WEEKDAY(AL$11,2)=5,7,8.15),IF(OR(WEEKDAY(AL$11,2)&gt;5,ISNUMBER(MATCH(AL$11,празд,0)),SUMPRODUCT(1*(AL$11=допнер))),"",IF(WEEKDAY(AL$11,2)&lt;6,$AG9*IF(WEEKDAY(AL$11,2)=5,7,8.15)))))))),IF(AL16="Б",IF(WEEKDAY(AL$11,2)=5,7,8.15),""))</f>
        <v/>
      </c>
      <c r="AM15" s="74"/>
      <c r="AN15" s="74"/>
      <c r="AO15" s="74"/>
      <c r="AP15" s="74" t="str">
        <f>IF(AP16="О",(IF(AP$11="","",IF(AND(AP$11&gt;=$AG9,AP$11&lt;=FY8),"Б",IF(NOT(ISERROR(VLOOKUP(AP$11,предпр,1,0)=AP$11)),$FP8*8-1,IF(NOT(ISERROR(VLOOKUP(AP$11,выхрабд,1,0)=AP$11)),$AG9*IF(WEEKDAY(AP$11,2)=5,7,8.15),IF(OR(WEEKDAY(AP$11,2)&gt;5,ISNUMBER(MATCH(AP$11,празд,0)),SUMPRODUCT(1*(AP$11=допнер))),"",IF(WEEKDAY(AP$11,2)&lt;6,$AG9*IF(WEEKDAY(AP$11,2)=5,7,8.15)))))))),IF(AP16="Б",IF(WEEKDAY(AP$11,2)=5,7,8.15),""))</f>
        <v/>
      </c>
      <c r="AQ15" s="74"/>
      <c r="AR15" s="74"/>
      <c r="AS15" s="74"/>
      <c r="AT15" s="74" t="str">
        <f>IF(AT16="О",(IF(AT$11="","",IF(AND(AT$11&gt;=$AG9,AT$11&lt;=GC8),"Б",IF(NOT(ISERROR(VLOOKUP(AT$11,предпр,1,0)=AT$11)),$FP8*8-1,IF(NOT(ISERROR(VLOOKUP(AT$11,выхрабд,1,0)=AT$11)),$AG9*IF(WEEKDAY(AT$11,2)=5,7,8.15),IF(OR(WEEKDAY(AT$11,2)&gt;5,ISNUMBER(MATCH(AT$11,празд,0)),SUMPRODUCT(1*(AT$11=допнер))),"",IF(WEEKDAY(AT$11,2)&lt;6,$AG9*IF(WEEKDAY(AT$11,2)=5,7,8.15)))))))),IF(AT16="Б",IF(WEEKDAY(AT$11,2)=5,7,8.15),""))</f>
        <v/>
      </c>
      <c r="AU15" s="74"/>
      <c r="AV15" s="74"/>
      <c r="AW15" s="74"/>
      <c r="AX15" s="74" t="str">
        <f>IF(AX16="О",(IF(AX$11="","",IF(AND(AX$11&gt;=$AG9,AX$11&lt;=GG8),"Б",IF(NOT(ISERROR(VLOOKUP(AX$11,предпр,1,0)=AX$11)),$FP8*8-1,IF(NOT(ISERROR(VLOOKUP(AX$11,выхрабд,1,0)=AX$11)),$AG9*IF(WEEKDAY(AX$11,2)=5,7,8.15),IF(OR(WEEKDAY(AX$11,2)&gt;5,ISNUMBER(MATCH(AX$11,празд,0)),SUMPRODUCT(1*(AX$11=допнер))),"",IF(WEEKDAY(AX$11,2)&lt;6,$AG9*IF(WEEKDAY(AX$11,2)=5,7,8.15)))))))),IF(AX16="Б",IF(WEEKDAY(AX$11,2)=5,7,8.15),""))</f>
        <v/>
      </c>
      <c r="AY15" s="74"/>
      <c r="AZ15" s="74"/>
      <c r="BA15" s="74"/>
      <c r="BB15" s="74" t="str">
        <f>IF(BB16="О",(IF(BB$11="","",IF(AND(BB$11&gt;=$AG9,BB$11&lt;=GK8),"Б",IF(NOT(ISERROR(VLOOKUP(BB$11,предпр,1,0)=BB$11)),$FP8*8-1,IF(NOT(ISERROR(VLOOKUP(BB$11,выхрабд,1,0)=BB$11)),$AG9*IF(WEEKDAY(BB$11,2)=5,7,8.15),IF(OR(WEEKDAY(BB$11,2)&gt;5,ISNUMBER(MATCH(BB$11,празд,0)),SUMPRODUCT(1*(BB$11=допнер))),"",IF(WEEKDAY(BB$11,2)&lt;6,$AG9*IF(WEEKDAY(BB$11,2)=5,7,8.15)))))))),IF(BB16="Б",IF(WEEKDAY(BB$11,2)=5,7,8.15),""))</f>
        <v/>
      </c>
      <c r="BC15" s="74"/>
      <c r="BD15" s="74"/>
      <c r="BE15" s="74"/>
      <c r="BF15" s="74" t="str">
        <f>IF(BF16="О",(IF(BF$11="","",IF(AND(BF$11&gt;=$AG9,BF$11&lt;=GO8),"Б",IF(NOT(ISERROR(VLOOKUP(BF$11,предпр,1,0)=BF$11)),$FP8*8-1,IF(NOT(ISERROR(VLOOKUP(BF$11,выхрабд,1,0)=BF$11)),$AG9*IF(WEEKDAY(BF$11,2)=5,7,8.15),IF(OR(WEEKDAY(BF$11,2)&gt;5,ISNUMBER(MATCH(BF$11,празд,0)),SUMPRODUCT(1*(BF$11=допнер))),"",IF(WEEKDAY(BF$11,2)&lt;6,$AG9*IF(WEEKDAY(BF$11,2)=5,7,8.15)))))))),IF(BF16="Б",IF(WEEKDAY(BF$11,2)=5,7,8.15),""))</f>
        <v/>
      </c>
      <c r="BG15" s="74"/>
      <c r="BH15" s="74"/>
      <c r="BI15" s="74"/>
      <c r="BJ15" s="74" t="str">
        <f>IF(BJ16="О",(IF(BJ$11="","",IF(AND(BJ$11&gt;=$AG9,BJ$11&lt;=GS8),"Б",IF(NOT(ISERROR(VLOOKUP(BJ$11,предпр,1,0)=BJ$11)),$FP8*8-1,IF(NOT(ISERROR(VLOOKUP(BJ$11,выхрабд,1,0)=BJ$11)),$AG9*IF(WEEKDAY(BJ$11,2)=5,7,8.15),IF(OR(WEEKDAY(BJ$11,2)&gt;5,ISNUMBER(MATCH(BJ$11,празд,0)),SUMPRODUCT(1*(BJ$11=допнер))),"",IF(WEEKDAY(BJ$11,2)&lt;6,$AG9*IF(WEEKDAY(BJ$11,2)=5,7,8.15)))))))),IF(BJ16="Б",IF(WEEKDAY(BJ$11,2)=5,7,8.15),""))</f>
        <v/>
      </c>
      <c r="BK15" s="74"/>
      <c r="BL15" s="74"/>
      <c r="BM15" s="74"/>
      <c r="BN15" s="74" t="str">
        <f>IF(BN16="О",(IF(BN$11="","",IF(AND(BN$11&gt;=$AG9,BN$11&lt;=GW8),"Б",IF(NOT(ISERROR(VLOOKUP(BN$11,предпр,1,0)=BN$11)),$FP8*8-1,IF(NOT(ISERROR(VLOOKUP(BN$11,выхрабд,1,0)=BN$11)),$AG9*IF(WEEKDAY(BN$11,2)=5,7,8.15),IF(OR(WEEKDAY(BN$11,2)&gt;5,ISNUMBER(MATCH(BN$11,празд,0)),SUMPRODUCT(1*(BN$11=допнер))),"",IF(WEEKDAY(BN$11,2)&lt;6,$AG9*IF(WEEKDAY(BN$11,2)=5,7,8.15)))))))),IF(BN16="Б",IF(WEEKDAY(BN$11,2)=5,7,8.15),""))</f>
        <v/>
      </c>
      <c r="BO15" s="74"/>
      <c r="BP15" s="74"/>
      <c r="BQ15" s="74"/>
      <c r="BR15" s="74" t="str">
        <f>IF(BR16="О",(IF(BR$11="","",IF(AND(BR$11&gt;=$AG9,BR$11&lt;=HA8),"Б",IF(NOT(ISERROR(VLOOKUP(BR$11,предпр,1,0)=BR$11)),$FP8*8-1,IF(NOT(ISERROR(VLOOKUP(BR$11,выхрабд,1,0)=BR$11)),$AG9*IF(WEEKDAY(BR$11,2)=5,7,8.15),IF(OR(WEEKDAY(BR$11,2)&gt;5,ISNUMBER(MATCH(BR$11,празд,0)),SUMPRODUCT(1*(BR$11=допнер))),"",IF(WEEKDAY(BR$11,2)&lt;6,$AG9*IF(WEEKDAY(BR$11,2)=5,7,8.15)))))))),IF(BR16="Б",IF(WEEKDAY(BR$11,2)=5,7,8.15),""))</f>
        <v/>
      </c>
      <c r="BS15" s="74"/>
      <c r="BT15" s="74"/>
      <c r="BU15" s="74"/>
      <c r="BV15" s="74" t="str">
        <f>IF(BV16="О",(IF(BV$11="","",IF(AND(BV$11&gt;=$AG9,BV$11&lt;=HE8),"Б",IF(NOT(ISERROR(VLOOKUP(BV$11,предпр,1,0)=BV$11)),$FP8*8-1,IF(NOT(ISERROR(VLOOKUP(BV$11,выхрабд,1,0)=BV$11)),$AG9*IF(WEEKDAY(BV$11,2)=5,7,8.15),IF(OR(WEEKDAY(BV$11,2)&gt;5,ISNUMBER(MATCH(BV$11,празд,0)),SUMPRODUCT(1*(BV$11=допнер))),"",IF(WEEKDAY(BV$11,2)&lt;6,$AG9*IF(WEEKDAY(BV$11,2)=5,7,8.15)))))))),IF(BV16="Б",IF(WEEKDAY(BV$11,2)=5,7,8.15),""))</f>
        <v/>
      </c>
      <c r="BW15" s="74"/>
      <c r="BX15" s="74"/>
      <c r="BY15" s="74"/>
      <c r="BZ15" s="74" t="str">
        <f>IF(BZ16="О",(IF(BZ$11="","",IF(AND(BZ$11&gt;=$AG9,BZ$11&lt;=HI8),"Б",IF(NOT(ISERROR(VLOOKUP(BZ$11,предпр,1,0)=BZ$11)),$FP8*8-1,IF(NOT(ISERROR(VLOOKUP(BZ$11,выхрабд,1,0)=BZ$11)),$AG9*IF(WEEKDAY(BZ$11,2)=5,7,8.15),IF(OR(WEEKDAY(BZ$11,2)&gt;5,ISNUMBER(MATCH(BZ$11,празд,0)),SUMPRODUCT(1*(BZ$11=допнер))),"",IF(WEEKDAY(BZ$11,2)&lt;6,$AG9*IF(WEEKDAY(BZ$11,2)=5,7,8.15)))))))),IF(BZ16="Б",IF(WEEKDAY(BZ$11,2)=5,7,8.15),""))</f>
        <v/>
      </c>
      <c r="CA15" s="74"/>
      <c r="CB15" s="74"/>
      <c r="CC15" s="74"/>
      <c r="CD15" s="74" t="str">
        <f>IF(CD16="О",(IF(CD$11="","",IF(AND(CD$11&gt;=$AG9,CD$11&lt;=HM8),"Б",IF(NOT(ISERROR(VLOOKUP(CD$11,предпр,1,0)=CD$11)),$FP8*8-1,IF(NOT(ISERROR(VLOOKUP(CD$11,выхрабд,1,0)=CD$11)),$AG9*IF(WEEKDAY(CD$11,2)=5,7,8.15),IF(OR(WEEKDAY(CD$11,2)&gt;5,ISNUMBER(MATCH(CD$11,празд,0)),SUMPRODUCT(1*(CD$11=допнер))),"",IF(WEEKDAY(CD$11,2)&lt;6,$AG9*IF(WEEKDAY(CD$11,2)=5,7,8.15)))))))),IF(CD16="Б",IF(WEEKDAY(CD$11,2)=5,7,8.15),""))</f>
        <v/>
      </c>
      <c r="CE15" s="74"/>
      <c r="CF15" s="74"/>
      <c r="CG15" s="74"/>
      <c r="CH15" s="74" t="str">
        <f>IF(CH16="О",(IF(CH$11="","",IF(AND(CH$11&gt;=$AG9,CH$11&lt;=HQ8),"Б",IF(NOT(ISERROR(VLOOKUP(CH$11,предпр,1,0)=CH$11)),$FP8*8-1,IF(NOT(ISERROR(VLOOKUP(CH$11,выхрабд,1,0)=CH$11)),$AG9*IF(WEEKDAY(CH$11,2)=5,7,8.15),IF(OR(WEEKDAY(CH$11,2)&gt;5,ISNUMBER(MATCH(CH$11,празд,0)),SUMPRODUCT(1*(CH$11=допнер))),"",IF(WEEKDAY(CH$11,2)&lt;6,$AG9*IF(WEEKDAY(CH$11,2)=5,7,8.15)))))))),IF(CH16="Б",IF(WEEKDAY(CH$11,2)=5,7,8.15),""))</f>
        <v/>
      </c>
      <c r="CI15" s="74"/>
      <c r="CJ15" s="74"/>
      <c r="CK15" s="74"/>
      <c r="CL15" s="74" t="str">
        <f>IF(CL16="О",(IF(CL$11="","",IF(AND(CL$11&gt;=$AG9,CL$11&lt;=HU8),"Б",IF(NOT(ISERROR(VLOOKUP(CL$11,предпр,1,0)=CL$11)),$FP8*8-1,IF(NOT(ISERROR(VLOOKUP(CL$11,выхрабд,1,0)=CL$11)),$AG9*IF(WEEKDAY(CL$11,2)=5,7,8.15),IF(OR(WEEKDAY(CL$11,2)&gt;5,ISNUMBER(MATCH(CL$11,празд,0)),SUMPRODUCT(1*(CL$11=допнер))),"",IF(WEEKDAY(CL$11,2)&lt;6,$AG9*IF(WEEKDAY(CL$11,2)=5,7,8.15)))))))),IF(CL16="Б",IF(WEEKDAY(CL$11,2)=5,7,8.15),""))</f>
        <v/>
      </c>
      <c r="CM15" s="74"/>
      <c r="CN15" s="74"/>
      <c r="CO15" s="74"/>
      <c r="CP15" s="75"/>
      <c r="CQ15" s="76"/>
      <c r="CR15" s="76"/>
      <c r="CS15" s="76"/>
      <c r="CT15" s="77">
        <f>COUNTIF(AH16:CO16,"О")*1+COUNTIF(AH16:CO16,"Б")*1</f>
        <v>0</v>
      </c>
      <c r="CU15" s="78"/>
      <c r="CV15" s="79"/>
      <c r="CW15" s="74" t="str">
        <f>IF(CW16="О",(IF(CW$11="","",IF(AND(CW$11&gt;=$AG9,CW$11&lt;=IF8),"Б",IF(NOT(ISERROR(VLOOKUP(CW$11,предпр,1,0)=CW$11)),$FP8*8-1,IF(NOT(ISERROR(VLOOKUP(CW$11,выхрабд,1,0)=CW$11)),$AG9*IF(WEEKDAY(CW$11,2)=5,7,8.15),IF(OR(WEEKDAY(CW$11,2)&gt;5,ISNUMBER(MATCH(CW$11,празд,0)),SUMPRODUCT(1*(CW$11=допнер))),"",IF(WEEKDAY(CW$11,2)&lt;6,$AG9*IF(WEEKDAY(CW$11,2)=5,7,8.15)))))))),IF(CW16="Б",IF(WEEKDAY(CW$11,2)=5,7,8.15),""))</f>
        <v/>
      </c>
      <c r="CX15" s="74"/>
      <c r="CY15" s="74"/>
      <c r="CZ15" s="74"/>
      <c r="DA15" s="74" t="str">
        <f>IF(DA16="О",(IF(DA$11="","",IF(AND(DA$11&gt;=$AG9,DA$11&lt;=IJ8),"Б",IF(NOT(ISERROR(VLOOKUP(DA$11,предпр,1,0)=DA$11)),$FP8*8-1,IF(NOT(ISERROR(VLOOKUP(DA$11,выхрабд,1,0)=DA$11)),$AG9*IF(WEEKDAY(DA$11,2)=5,7,8.15),IF(OR(WEEKDAY(DA$11,2)&gt;5,ISNUMBER(MATCH(DA$11,празд,0)),SUMPRODUCT(1*(DA$11=допнер))),"",IF(WEEKDAY(DA$11,2)&lt;6,$AG9*IF(WEEKDAY(DA$11,2)=5,7,8.15)))))))),IF(DA16="Б",IF(WEEKDAY(DA$11,2)=5,7,8.15),""))</f>
        <v/>
      </c>
      <c r="DB15" s="74"/>
      <c r="DC15" s="74"/>
      <c r="DD15" s="74"/>
      <c r="DE15" s="74" t="str">
        <f>IF(DE16="О",(IF(DE$11="","",IF(AND(DE$11&gt;=$AG9,DE$11&lt;=IN8),"Б",IF(NOT(ISERROR(VLOOKUP(DE$11,предпр,1,0)=DE$11)),$FP8*8-1,IF(NOT(ISERROR(VLOOKUP(DE$11,выхрабд,1,0)=DE$11)),$AG9*IF(WEEKDAY(DE$11,2)=5,7,8.15),IF(OR(WEEKDAY(DE$11,2)&gt;5,ISNUMBER(MATCH(DE$11,празд,0)),SUMPRODUCT(1*(DE$11=допнер))),"",IF(WEEKDAY(DE$11,2)&lt;6,$AG9*IF(WEEKDAY(DE$11,2)=5,7,8.15)))))))),IF(DE16="Б",IF(WEEKDAY(DE$11,2)=5,7,8.15),""))</f>
        <v/>
      </c>
      <c r="DF15" s="74"/>
      <c r="DG15" s="74"/>
      <c r="DH15" s="74"/>
      <c r="DI15" s="74" t="str">
        <f>IF(DI16="О",(IF(DI$11="","",IF(AND(DI$11&gt;=$AG9,DI$11&lt;=IR8),"Б",IF(NOT(ISERROR(VLOOKUP(DI$11,предпр,1,0)=DI$11)),$FP8*8-1,IF(NOT(ISERROR(VLOOKUP(DI$11,выхрабд,1,0)=DI$11)),$AG9*IF(WEEKDAY(DI$11,2)=5,7,8.15),IF(OR(WEEKDAY(DI$11,2)&gt;5,ISNUMBER(MATCH(DI$11,празд,0)),SUMPRODUCT(1*(DI$11=допнер))),"",IF(WEEKDAY(DI$11,2)&lt;6,$AG9*IF(WEEKDAY(DI$11,2)=5,7,8.15)))))))),IF(DI16="Б",IF(WEEKDAY(DI$11,2)=5,7,8.15),""))</f>
        <v/>
      </c>
      <c r="DJ15" s="74"/>
      <c r="DK15" s="74"/>
      <c r="DL15" s="74"/>
      <c r="DM15" s="74" t="str">
        <f>IF(DM16="О",(IF(DM$11="","",IF(AND(DM$11&gt;=$AG9,DM$11&lt;=IV8),"Б",IF(NOT(ISERROR(VLOOKUP(DM$11,предпр,1,0)=DM$11)),$FP8*8-1,IF(NOT(ISERROR(VLOOKUP(DM$11,выхрабд,1,0)=DM$11)),$AG9*IF(WEEKDAY(DM$11,2)=5,7,8.15),IF(OR(WEEKDAY(DM$11,2)&gt;5,ISNUMBER(MATCH(DM$11,празд,0)),SUMPRODUCT(1*(DM$11=допнер))),"",IF(WEEKDAY(DM$11,2)&lt;6,$AG9*IF(WEEKDAY(DM$11,2)=5,7,8.15)))))))),IF(DM16="Б",IF(WEEKDAY(DM$11,2)=5,7,8.15),""))</f>
        <v/>
      </c>
      <c r="DN15" s="74"/>
      <c r="DO15" s="74"/>
      <c r="DP15" s="74"/>
      <c r="DQ15" s="74" t="str">
        <f>IF(DQ16="О",(IF(DQ$11="","",IF(AND(DQ$11&gt;=$AG9,DQ$11&lt;=IZ8),"Б",IF(NOT(ISERROR(VLOOKUP(DQ$11,предпр,1,0)=DQ$11)),$FP8*8-1,IF(NOT(ISERROR(VLOOKUP(DQ$11,выхрабд,1,0)=DQ$11)),$AG9*IF(WEEKDAY(DQ$11,2)=5,7,8.15),IF(OR(WEEKDAY(DQ$11,2)&gt;5,ISNUMBER(MATCH(DQ$11,празд,0)),SUMPRODUCT(1*(DQ$11=допнер))),"",IF(WEEKDAY(DQ$11,2)&lt;6,$AG9*IF(WEEKDAY(DQ$11,2)=5,7,8.15)))))))),IF(DQ16="Б",IF(WEEKDAY(DQ$11,2)=5,7,8.15),""))</f>
        <v/>
      </c>
      <c r="DR15" s="74"/>
      <c r="DS15" s="74"/>
      <c r="DT15" s="74"/>
      <c r="DU15" s="74" t="str">
        <f>IF(DU16="О",(IF(DU$11="","",IF(AND(DU$11&gt;=$AG9,DU$11&lt;=JD8),"Б",IF(NOT(ISERROR(VLOOKUP(DU$11,предпр,1,0)=DU$11)),$FP8*8-1,IF(NOT(ISERROR(VLOOKUP(DU$11,выхрабд,1,0)=DU$11)),$AG9*IF(WEEKDAY(DU$11,2)=5,7,8.15),IF(OR(WEEKDAY(DU$11,2)&gt;5,ISNUMBER(MATCH(DU$11,празд,0)),SUMPRODUCT(1*(DU$11=допнер))),"",IF(WEEKDAY(DU$11,2)&lt;6,$AG9*IF(WEEKDAY(DU$11,2)=5,7,8.15)))))))),IF(DU16="Б",IF(WEEKDAY(DU$11,2)=5,7,8.15),""))</f>
        <v/>
      </c>
      <c r="DV15" s="74"/>
      <c r="DW15" s="74"/>
      <c r="DX15" s="74"/>
      <c r="DY15" s="74" t="str">
        <f>IF(DY16="О",(IF(DY$11="","",IF(AND(DY$11&gt;=$AG9,DY$11&lt;=JH8),"Б",IF(NOT(ISERROR(VLOOKUP(DY$11,предпр,1,0)=DY$11)),$FP8*8-1,IF(NOT(ISERROR(VLOOKUP(DY$11,выхрабд,1,0)=DY$11)),$AG9*IF(WEEKDAY(DY$11,2)=5,7,8.15),IF(OR(WEEKDAY(DY$11,2)&gt;5,ISNUMBER(MATCH(DY$11,празд,0)),SUMPRODUCT(1*(DY$11=допнер))),"",IF(WEEKDAY(DY$11,2)&lt;6,$AG9*IF(WEEKDAY(DY$11,2)=5,7,8.15)))))))),IF(DY16="Б",IF(WEEKDAY(DY$11,2)=5,7,8.15),""))</f>
        <v/>
      </c>
      <c r="DZ15" s="74"/>
      <c r="EA15" s="74"/>
      <c r="EB15" s="74"/>
      <c r="EC15" s="74" t="str">
        <f>IF(EC16="О",(IF(EC$11="","",IF(AND(EC$11&gt;=$AG9,EC$11&lt;=JL8),"Б",IF(NOT(ISERROR(VLOOKUP(EC$11,предпр,1,0)=EC$11)),$FP8*8-1,IF(NOT(ISERROR(VLOOKUP(EC$11,выхрабд,1,0)=EC$11)),$AG9*IF(WEEKDAY(EC$11,2)=5,7,8.15),IF(OR(WEEKDAY(EC$11,2)&gt;5,ISNUMBER(MATCH(EC$11,празд,0)),SUMPRODUCT(1*(EC$11=допнер))),"",IF(WEEKDAY(EC$11,2)&lt;6,$AG9*IF(WEEKDAY(EC$11,2)=5,7,8.15)))))))),IF(EC16="Б",IF(WEEKDAY(EC$11,2)=5,7,8.15),""))</f>
        <v/>
      </c>
      <c r="ED15" s="74"/>
      <c r="EE15" s="74"/>
      <c r="EF15" s="74"/>
      <c r="EG15" s="74" t="str">
        <f>IF(EG16="О",(IF(EG$11="","",IF(AND(EG$11&gt;=$AG9,EG$11&lt;=JP8),"Б",IF(NOT(ISERROR(VLOOKUP(EG$11,предпр,1,0)=EG$11)),$FP8*8-1,IF(NOT(ISERROR(VLOOKUP(EG$11,выхрабд,1,0)=EG$11)),$AG9*IF(WEEKDAY(EG$11,2)=5,7,8.15),IF(OR(WEEKDAY(EG$11,2)&gt;5,ISNUMBER(MATCH(EG$11,празд,0)),SUMPRODUCT(1*(EG$11=допнер))),"",IF(WEEKDAY(EG$11,2)&lt;6,$AG9*IF(WEEKDAY(EG$11,2)=5,7,8.15)))))))),IF(EG16="Б",IF(WEEKDAY(EG$11,2)=5,7,8.15),""))</f>
        <v/>
      </c>
      <c r="EH15" s="74"/>
      <c r="EI15" s="74"/>
      <c r="EJ15" s="74"/>
      <c r="EK15" s="74" t="str">
        <f>IF(EK16="О",(IF(EK$11="","",IF(AND(EK$11&gt;=$AG9,EK$11&lt;=JT8),"Б",IF(NOT(ISERROR(VLOOKUP(EK$11,предпр,1,0)=EK$11)),$FP8*8-1,IF(NOT(ISERROR(VLOOKUP(EK$11,выхрабд,1,0)=EK$11)),$AG9*IF(WEEKDAY(EK$11,2)=5,7,8.15),IF(OR(WEEKDAY(EK$11,2)&gt;5,ISNUMBER(MATCH(EK$11,празд,0)),SUMPRODUCT(1*(EK$11=допнер))),"",IF(WEEKDAY(EK$11,2)&lt;6,$AG9*IF(WEEKDAY(EK$11,2)=5,7,8.15)))))))),IF(EK16="Б",IF(WEEKDAY(EK$11,2)=5,7,8.15),""))</f>
        <v/>
      </c>
      <c r="EL15" s="74"/>
      <c r="EM15" s="74"/>
      <c r="EN15" s="74"/>
      <c r="EO15" s="74" t="str">
        <f>IF(EO16="О",(IF(EO$11="","",IF(AND(EO$11&gt;=$AG9,EO$11&lt;=JX8),"Б",IF(NOT(ISERROR(VLOOKUP(EO$11,предпр,1,0)=EO$11)),$FP8*8-1,IF(NOT(ISERROR(VLOOKUP(EO$11,выхрабд,1,0)=EO$11)),$AG9*IF(WEEKDAY(EO$11,2)=5,7,8.15),IF(OR(WEEKDAY(EO$11,2)&gt;5,ISNUMBER(MATCH(EO$11,празд,0)),SUMPRODUCT(1*(EO$11=допнер))),"",IF(WEEKDAY(EO$11,2)&lt;6,$AG9*IF(WEEKDAY(EO$11,2)=5,7,8.15)))))))),IF(EO16="Б",IF(WEEKDAY(EO$11,2)=5,7,8.15),""))</f>
        <v/>
      </c>
      <c r="EP15" s="74"/>
      <c r="EQ15" s="74"/>
      <c r="ER15" s="74"/>
      <c r="ES15" s="74" t="str">
        <f>IF(ES16="О",(IF(ES$11="","",IF(AND(ES$11&gt;=$AG9,ES$11&lt;=KB8),"Б",IF(NOT(ISERROR(VLOOKUP(ES$11,предпр,1,0)=ES$11)),$FP8*8-1,IF(NOT(ISERROR(VLOOKUP(ES$11,выхрабд,1,0)=ES$11)),$AG9*IF(WEEKDAY(ES$11,2)=5,7,8.15),IF(OR(WEEKDAY(ES$11,2)&gt;5,ISNUMBER(MATCH(ES$11,празд,0)),SUMPRODUCT(1*(ES$11=допнер))),"",IF(WEEKDAY(ES$11,2)&lt;6,$AG9*IF(WEEKDAY(ES$11,2)=5,7,8.15)))))))),IF(ES16="Б",IF(WEEKDAY(ES$11,2)=5,7,8.15),""))</f>
        <v/>
      </c>
      <c r="ET15" s="74"/>
      <c r="EU15" s="74"/>
      <c r="EV15" s="74"/>
      <c r="EW15" s="74" t="str">
        <f>IF(EW16="О",(IF(EW$11="","",IF(AND(EW$11&gt;=$AG9,EW$11&lt;=KF8),"Б",IF(NOT(ISERROR(VLOOKUP(EW$11,предпр,1,0)=EW$11)),$FP8*8-1,IF(NOT(ISERROR(VLOOKUP(EW$11,выхрабд,1,0)=EW$11)),$AG9*IF(WEEKDAY(EW$11,2)=5,7,8.15),IF(OR(WEEKDAY(EW$11,2)&gt;5,ISNUMBER(MATCH(EW$11,празд,0)),SUMPRODUCT(1*(EW$11=допнер))),"",IF(WEEKDAY(EW$11,2)&lt;6,$AG9*IF(WEEKDAY(EW$11,2)=5,7,8.15)))))))),IF(EW16="Б",IF(WEEKDAY(EW$11,2)=5,7,8.15),""))</f>
        <v/>
      </c>
      <c r="EX15" s="74"/>
      <c r="EY15" s="74"/>
      <c r="EZ15" s="74"/>
      <c r="FA15" s="74" t="str">
        <f>IF(FA16="О",(IF(FA$11="","",IF(AND(FA$11&gt;=$AG9,FA$11&lt;=KJ8),"Б",IF(NOT(ISERROR(VLOOKUP(FA$11,предпр,1,0)=FA$11)),$FP8*8-1,IF(NOT(ISERROR(VLOOKUP(FA$11,выхрабд,1,0)=FA$11)),$AG9*IF(WEEKDAY(FA$11,2)=5,7,8.15),IF(OR(WEEKDAY(FA$11,2)&gt;5,ISNUMBER(MATCH(FA$11,празд,0)),SUMPRODUCT(1*(FA$11=допнер))),"",IF(WEEKDAY(FA$11,2)&lt;6,$AG9*IF(WEEKDAY(FA$11,2)=5,7,8.15)))))))),IF(FA16="Б",IF(WEEKDAY(FA$11,2)=5,7,8.15),""))</f>
        <v/>
      </c>
      <c r="FB15" s="74"/>
      <c r="FC15" s="74"/>
      <c r="FD15" s="74"/>
      <c r="FE15" s="74" t="str">
        <f>IF(FE16="О",(IF(FE$11="","",IF(AND(FE$11&gt;=$AG9,FE$11&lt;=KN8),"Б",IF(NOT(ISERROR(VLOOKUP(FE$11,предпр,1,0)=FE$11)),$FP8*8-1,IF(NOT(ISERROR(VLOOKUP(FE$11,выхрабд,1,0)=FE$11)),$AG9*IF(WEEKDAY(FE$11,2)=5,7,8.15),IF(OR(WEEKDAY(FE$11,2)&gt;5,ISNUMBER(MATCH(FE$11,празд,0)),SUMPRODUCT(1*(FE$11=допнер))),"",IF(WEEKDAY(FE$11,2)&lt;6,$AG9*IF(WEEKDAY(FE$11,2)=5,7,8.15)))))))),IF(FE16="Б",IF(WEEKDAY(FE$11,2)=5,7,8.15),""))</f>
        <v/>
      </c>
      <c r="FF15" s="74"/>
      <c r="FG15" s="74"/>
      <c r="FH15" s="74"/>
      <c r="FI15" s="95">
        <f>SUM((COUNTIF(AH16:CO16,"О")*1+COUNTIF(AH16:CO16,"Б")*1+COUNTIF(AH16:CO16,"ОР")*1+COUNTIF(AH16:CO16,"П")*1+COUNTIF(AH16:CO16,"НН")*1+COUNTIF(AH16:CO16,"А")*1+COUNTIF(AH16:CO16,"ВУ")*1+COUNTIF(AH16:CO16,"ОУ")*1+COUNTIF(AH16:CO16,"РП")*1+COUNTIF(AH16:CO16,"К")*1)+(COUNTIF(CW16:FH16,"О")*1+COUNTIF(CW16:FH16,"Б")*1+COUNTIF(CW16:FH16,"ОР")*1+COUNTIF(CW16:FH16,"П")*1+COUNTIF(CW16:FH16,"НН")*1+COUNTIF(CW16:FH16,"А")*1+COUNTIF(CW16:FH16,"ВУ")*1+COUNTIF(CW16:FH16,"ОУ")*1+COUNTIF(CW16:FH16,"РП")*1+COUNTIF(CW16:FH16,"К")*1))</f>
        <v>0</v>
      </c>
      <c r="FJ15" s="96"/>
      <c r="FK15" s="96"/>
      <c r="FL15" s="96"/>
      <c r="FM15" s="97">
        <f>SUM((COUNTIF(AH16:CO16,"О")*1+COUNTIF(AH16:CO16,"Б")*1+COUNTIF(AH16:CO16,"ОР")*1+COUNTIF(AH16:CO16,"П")*1+COUNTIF(AH16:CO16,"НН")*1+COUNTIF(AH16:CO16,"А")*1+COUNTIF(AH16:CO16,"ВУ")*1+COUNTIF(AH16:CO16,"ОУ")*1+COUNTIF(AH16:CO16,"РП")*1+COUNTIF(AH16:CO16,"К")*1)+(COUNTIF(CW16:FH16,"О")*1+COUNTIF(CW16:FH16,"Б")*1+COUNTIF(CW16:FH16,"ОР")*1+COUNTIF(CW16:FH16,"П")*1+COUNTIF(CW16:FH16,"НН")*1+COUNTIF(CW16:FH16,"А")*1+COUNTIF(CW16:FH16,"ВУ")*1+COUNTIF(CW16:FH16,"ОУ")*1+COUNTIF(CW16:FH16,"РП")*1+COUNTIF(CW16:FH16,"К")*1))</f>
        <v>0</v>
      </c>
      <c r="FN15" s="96"/>
      <c r="FO15" s="98"/>
    </row>
    <row r="16" spans="1:171" s="18" customFormat="1" ht="16.5" customHeight="1" x14ac:dyDescent="0.2">
      <c r="A16" s="85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8"/>
      <c r="M16" s="92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4"/>
      <c r="Y16" s="85"/>
      <c r="Z16" s="86"/>
      <c r="AA16" s="86"/>
      <c r="AB16" s="86"/>
      <c r="AC16" s="86"/>
      <c r="AD16" s="86"/>
      <c r="AE16" s="86"/>
      <c r="AF16" s="86"/>
      <c r="AG16" s="88"/>
      <c r="AH16" s="68" t="str">
        <f>IF(AH11="","",IF(AND(AH11&gt;=FP16,AH11&lt;=FQ16),"Р",IF(NOT(ISERROR(VLOOKUP(AH11,предпр,1,0)=AH11)),"",IF(NOT(ISERROR(VLOOKUP(AH11,выхрабд,1,0)=AH11)),"",IF(OR(WEEKDAY(AH11,2)&gt;5,ISNUMBER(MATCH(AH11,празд,0)),SUMPRODUCT(1*(AH11=допнер))),"В",IF(WEEKDAY(AH11,2)&lt;6,""))))))</f>
        <v/>
      </c>
      <c r="AI16" s="68"/>
      <c r="AJ16" s="68"/>
      <c r="AK16" s="68"/>
      <c r="AL16" s="68" t="str">
        <f>IF(AL11="","",IF(AND(AL11&gt;=FT16,AL11&lt;=FU16),"Р",IF(NOT(ISERROR(VLOOKUP(AL11,предпр,1,0)=AL11)),"",IF(NOT(ISERROR(VLOOKUP(AL11,выхрабд,1,0)=AL11)),"",IF(OR(WEEKDAY(AL11,2)&gt;5,ISNUMBER(MATCH(AL11,празд,0)),SUMPRODUCT(1*(AL11=допнер))),"В",IF(WEEKDAY(AL11,2)&lt;6,""))))))</f>
        <v/>
      </c>
      <c r="AM16" s="68"/>
      <c r="AN16" s="68"/>
      <c r="AO16" s="68"/>
      <c r="AP16" s="68" t="str">
        <f>IF(AP11="","",IF(AND(AP11&gt;=FX16,AP11&lt;=FY16),"Р",IF(NOT(ISERROR(VLOOKUP(AP11,предпр,1,0)=AP11)),"",IF(NOT(ISERROR(VLOOKUP(AP11,выхрабд,1,0)=AP11)),"",IF(OR(WEEKDAY(AP11,2)&gt;5,ISNUMBER(MATCH(AP11,празд,0)),SUMPRODUCT(1*(AP11=допнер))),"В",IF(WEEKDAY(AP11,2)&lt;6,""))))))</f>
        <v/>
      </c>
      <c r="AQ16" s="68"/>
      <c r="AR16" s="68"/>
      <c r="AS16" s="68"/>
      <c r="AT16" s="68" t="str">
        <f>IF(AT11="","",IF(AND(AT11&gt;=GB16,AT11&lt;=GC16),"Р",IF(NOT(ISERROR(VLOOKUP(AT11,предпр,1,0)=AT11)),"",IF(NOT(ISERROR(VLOOKUP(AT11,выхрабд,1,0)=AT11)),"",IF(OR(WEEKDAY(AT11,2)&gt;5,ISNUMBER(MATCH(AT11,празд,0)),SUMPRODUCT(1*(AT11=допнер))),"В",IF(WEEKDAY(AT11,2)&lt;6,""))))))</f>
        <v>В</v>
      </c>
      <c r="AU16" s="68"/>
      <c r="AV16" s="68"/>
      <c r="AW16" s="68"/>
      <c r="AX16" s="68" t="str">
        <f>IF(AX11="","",IF(AND(AX11&gt;=GF16,AX11&lt;=GG16),"Р",IF(NOT(ISERROR(VLOOKUP(AX11,предпр,1,0)=AX11)),"",IF(NOT(ISERROR(VLOOKUP(AX11,выхрабд,1,0)=AX11)),"",IF(OR(WEEKDAY(AX11,2)&gt;5,ISNUMBER(MATCH(AX11,празд,0)),SUMPRODUCT(1*(AX11=допнер))),"В",IF(WEEKDAY(AX11,2)&lt;6,""))))))</f>
        <v>В</v>
      </c>
      <c r="AY16" s="68"/>
      <c r="AZ16" s="68"/>
      <c r="BA16" s="68"/>
      <c r="BB16" s="68" t="str">
        <f>IF(BB11="","",IF(AND(BB11&gt;=GJ16,BB11&lt;=GK16),"Р",IF(NOT(ISERROR(VLOOKUP(BB11,предпр,1,0)=BB11)),"",IF(NOT(ISERROR(VLOOKUP(BB11,выхрабд,1,0)=BB11)),"",IF(OR(WEEKDAY(BB11,2)&gt;5,ISNUMBER(MATCH(BB11,празд,0)),SUMPRODUCT(1*(BB11=допнер))),"В",IF(WEEKDAY(BB11,2)&lt;6,""))))))</f>
        <v/>
      </c>
      <c r="BC16" s="68"/>
      <c r="BD16" s="68"/>
      <c r="BE16" s="68"/>
      <c r="BF16" s="68" t="str">
        <f>IF(BF11="","",IF(AND(BF11&gt;=GN16,BF11&lt;=GO16),"Р",IF(NOT(ISERROR(VLOOKUP(BF11,предпр,1,0)=BF11)),"",IF(NOT(ISERROR(VLOOKUP(BF11,выхрабд,1,0)=BF11)),"",IF(OR(WEEKDAY(BF11,2)&gt;5,ISNUMBER(MATCH(BF11,празд,0)),SUMPRODUCT(1*(BF11=допнер))),"В",IF(WEEKDAY(BF11,2)&lt;6,""))))))</f>
        <v/>
      </c>
      <c r="BG16" s="68"/>
      <c r="BH16" s="68"/>
      <c r="BI16" s="68"/>
      <c r="BJ16" s="68" t="str">
        <f>IF(BJ11="","",IF(AND(BJ11&gt;=GR16,BJ11&lt;=GS16),"Р",IF(NOT(ISERROR(VLOOKUP(BJ11,предпр,1,0)=BJ11)),"",IF(NOT(ISERROR(VLOOKUP(BJ11,выхрабд,1,0)=BJ11)),"",IF(OR(WEEKDAY(BJ11,2)&gt;5,ISNUMBER(MATCH(BJ11,празд,0)),SUMPRODUCT(1*(BJ11=допнер))),"В",IF(WEEKDAY(BJ11,2)&lt;6,""))))))</f>
        <v/>
      </c>
      <c r="BK16" s="68"/>
      <c r="BL16" s="68"/>
      <c r="BM16" s="68"/>
      <c r="BN16" s="68" t="str">
        <f>IF(BN11="","",IF(AND(BN11&gt;=GV16,BN11&lt;=GW16),"Р",IF(NOT(ISERROR(VLOOKUP(BN11,предпр,1,0)=BN11)),"",IF(NOT(ISERROR(VLOOKUP(BN11,выхрабд,1,0)=BN11)),"",IF(OR(WEEKDAY(BN11,2)&gt;5,ISNUMBER(MATCH(BN11,празд,0)),SUMPRODUCT(1*(BN11=допнер))),"В",IF(WEEKDAY(BN11,2)&lt;6,""))))))</f>
        <v/>
      </c>
      <c r="BO16" s="68"/>
      <c r="BP16" s="68"/>
      <c r="BQ16" s="68"/>
      <c r="BR16" s="68" t="str">
        <f>IF(BR11="","",IF(AND(BR11&gt;=GZ16,BR11&lt;=HA16),"Р",IF(NOT(ISERROR(VLOOKUP(BR11,предпр,1,0)=BR11)),"",IF(NOT(ISERROR(VLOOKUP(BR11,выхрабд,1,0)=BR11)),"",IF(OR(WEEKDAY(BR11,2)&gt;5,ISNUMBER(MATCH(BR11,празд,0)),SUMPRODUCT(1*(BR11=допнер))),"В",IF(WEEKDAY(BR11,2)&lt;6,""))))))</f>
        <v/>
      </c>
      <c r="BS16" s="68"/>
      <c r="BT16" s="68"/>
      <c r="BU16" s="68"/>
      <c r="BV16" s="68" t="str">
        <f>IF(BV11="","",IF(AND(BV11&gt;=HD16,BV11&lt;=HE16),"Р",IF(NOT(ISERROR(VLOOKUP(BV11,предпр,1,0)=BV11)),"",IF(NOT(ISERROR(VLOOKUP(BV11,выхрабд,1,0)=BV11)),"",IF(OR(WEEKDAY(BV11,2)&gt;5,ISNUMBER(MATCH(BV11,празд,0)),SUMPRODUCT(1*(BV11=допнер))),"В",IF(WEEKDAY(BV11,2)&lt;6,""))))))</f>
        <v>В</v>
      </c>
      <c r="BW16" s="68"/>
      <c r="BX16" s="68"/>
      <c r="BY16" s="68"/>
      <c r="BZ16" s="68" t="str">
        <f>IF(BZ11="","",IF(AND(BZ11&gt;=HH16,BZ11&lt;=HI16),"Р",IF(NOT(ISERROR(VLOOKUP(BZ11,предпр,1,0)=BZ11)),"",IF(NOT(ISERROR(VLOOKUP(BZ11,выхрабд,1,0)=BZ11)),"",IF(OR(WEEKDAY(BZ11,2)&gt;5,ISNUMBER(MATCH(BZ11,празд,0)),SUMPRODUCT(1*(BZ11=допнер))),"В",IF(WEEKDAY(BZ11,2)&lt;6,""))))))</f>
        <v>В</v>
      </c>
      <c r="CA16" s="68"/>
      <c r="CB16" s="68"/>
      <c r="CC16" s="68"/>
      <c r="CD16" s="68" t="str">
        <f>IF(CD11="","",IF(AND(CD11&gt;=HL16,CD11&lt;=HM16),"Р",IF(NOT(ISERROR(VLOOKUP(CD11,предпр,1,0)=CD11)),"",IF(NOT(ISERROR(VLOOKUP(CD11,выхрабд,1,0)=CD11)),"",IF(OR(WEEKDAY(CD11,2)&gt;5,ISNUMBER(MATCH(CD11,празд,0)),SUMPRODUCT(1*(CD11=допнер))),"В",IF(WEEKDAY(CD11,2)&lt;6,""))))))</f>
        <v>В</v>
      </c>
      <c r="CE16" s="68"/>
      <c r="CF16" s="68"/>
      <c r="CG16" s="68"/>
      <c r="CH16" s="68" t="str">
        <f>IF(CH11="","",IF(AND(CH11&gt;=HP16,CH11&lt;=HQ16),"Р",IF(NOT(ISERROR(VLOOKUP(CH11,предпр,1,0)=CH11)),"",IF(NOT(ISERROR(VLOOKUP(CH11,выхрабд,1,0)=CH11)),"",IF(OR(WEEKDAY(CH11,2)&gt;5,ISNUMBER(MATCH(CH11,празд,0)),SUMPRODUCT(1*(CH11=допнер))),"В",IF(WEEKDAY(CH11,2)&lt;6,""))))))</f>
        <v/>
      </c>
      <c r="CI16" s="68"/>
      <c r="CJ16" s="68"/>
      <c r="CK16" s="68"/>
      <c r="CL16" s="68" t="str">
        <f>IF(CL11="","",IF(AND(CL11&gt;=HT16,CL11&lt;=HU16),"Р",IF(NOT(ISERROR(VLOOKUP(CL11,предпр,1,0)=CL11)),"",IF(NOT(ISERROR(VLOOKUP(CL11,выхрабд,1,0)=CL11)),"",IF(OR(WEEKDAY(CL11,2)&gt;5,ISNUMBER(MATCH(CL11,празд,0)),SUMPRODUCT(1*(CL11=допнер))),"В",IF(WEEKDAY(CL11,2)&lt;6,""))))))</f>
        <v/>
      </c>
      <c r="CM16" s="68"/>
      <c r="CN16" s="68"/>
      <c r="CO16" s="68"/>
      <c r="CP16" s="107"/>
      <c r="CQ16" s="108"/>
      <c r="CR16" s="108"/>
      <c r="CS16" s="108"/>
      <c r="CT16" s="109">
        <f>SUM(AH15:CO15)</f>
        <v>0</v>
      </c>
      <c r="CU16" s="110"/>
      <c r="CV16" s="111"/>
      <c r="CW16" s="68" t="str">
        <f>IF(CW11="","",IF(AND(CW11&gt;=IE16,CW11&lt;=IF16),"Р",IF(NOT(ISERROR(VLOOKUP(CW11,предпр,1,0)=CW11)),"",IF(NOT(ISERROR(VLOOKUP(CW11,выхрабд,1,0)=CW11)),"",IF(OR(WEEKDAY(CW11,2)&gt;5,ISNUMBER(MATCH(CW11,празд,0)),SUMPRODUCT(1*(CW11=допнер))),"В",IF(WEEKDAY(CW11,2)&lt;6,""))))))</f>
        <v/>
      </c>
      <c r="CX16" s="68"/>
      <c r="CY16" s="68"/>
      <c r="CZ16" s="68"/>
      <c r="DA16" s="68" t="str">
        <f>IF(DA11="","",IF(AND(DA11&gt;=II16,DA11&lt;=IJ16),"Р",IF(NOT(ISERROR(VLOOKUP(DA11,предпр,1,0)=DA11)),"",IF(NOT(ISERROR(VLOOKUP(DA11,выхрабд,1,0)=DA11)),"",IF(OR(WEEKDAY(DA11,2)&gt;5,ISNUMBER(MATCH(DA11,празд,0)),SUMPRODUCT(1*(DA11=допнер))),"В",IF(WEEKDAY(DA11,2)&lt;6,""))))))</f>
        <v/>
      </c>
      <c r="DB16" s="68"/>
      <c r="DC16" s="68"/>
      <c r="DD16" s="68"/>
      <c r="DE16" s="68" t="str">
        <f>IF(DE11="","",IF(AND(DE11&gt;=IM16,DE11&lt;=IN16),"Р",IF(NOT(ISERROR(VLOOKUP(DE11,предпр,1,0)=DE11)),"",IF(NOT(ISERROR(VLOOKUP(DE11,выхрабд,1,0)=DE11)),"",IF(OR(WEEKDAY(DE11,2)&gt;5,ISNUMBER(MATCH(DE11,празд,0)),SUMPRODUCT(1*(DE11=допнер))),"В",IF(WEEKDAY(DE11,2)&lt;6,""))))))</f>
        <v>В</v>
      </c>
      <c r="DF16" s="68"/>
      <c r="DG16" s="68"/>
      <c r="DH16" s="68"/>
      <c r="DI16" s="68" t="str">
        <f>IF(DI11="","",IF(AND(DI11&gt;=IQ16,DI11&lt;=IR16),"Р",IF(NOT(ISERROR(VLOOKUP(DI11,предпр,1,0)=DI11)),"",IF(NOT(ISERROR(VLOOKUP(DI11,выхрабд,1,0)=DI11)),"",IF(OR(WEEKDAY(DI11,2)&gt;5,ISNUMBER(MATCH(DI11,празд,0)),SUMPRODUCT(1*(DI11=допнер))),"В",IF(WEEKDAY(DI11,2)&lt;6,""))))))</f>
        <v>В</v>
      </c>
      <c r="DJ16" s="68"/>
      <c r="DK16" s="68"/>
      <c r="DL16" s="68"/>
      <c r="DM16" s="68" t="str">
        <f>IF(DM11="","",IF(AND(DM11&gt;=IU16,DM11&lt;=IV16),"Р",IF(NOT(ISERROR(VLOOKUP(DM11,предпр,1,0)=DM11)),"",IF(NOT(ISERROR(VLOOKUP(DM11,выхрабд,1,0)=DM11)),"",IF(OR(WEEKDAY(DM11,2)&gt;5,ISNUMBER(MATCH(DM11,празд,0)),SUMPRODUCT(1*(DM11=допнер))),"В",IF(WEEKDAY(DM11,2)&lt;6,""))))))</f>
        <v/>
      </c>
      <c r="DN16" s="68"/>
      <c r="DO16" s="68"/>
      <c r="DP16" s="68"/>
      <c r="DQ16" s="68" t="str">
        <f>IF(DQ11="","",IF(AND(DQ11&gt;=IY16,DQ11&lt;=IZ16),"Р",IF(NOT(ISERROR(VLOOKUP(DQ11,предпр,1,0)=DQ11)),"",IF(NOT(ISERROR(VLOOKUP(DQ11,выхрабд,1,0)=DQ11)),"",IF(OR(WEEKDAY(DQ11,2)&gt;5,ISNUMBER(MATCH(DQ11,празд,0)),SUMPRODUCT(1*(DQ11=допнер))),"В",IF(WEEKDAY(DQ11,2)&lt;6,""))))))</f>
        <v/>
      </c>
      <c r="DR16" s="68"/>
      <c r="DS16" s="68"/>
      <c r="DT16" s="68"/>
      <c r="DU16" s="68" t="str">
        <f>IF(DU11="","",IF(AND(DU11&gt;=JC16,DU11&lt;=JD16),"Р",IF(NOT(ISERROR(VLOOKUP(DU11,предпр,1,0)=DU11)),"",IF(NOT(ISERROR(VLOOKUP(DU11,выхрабд,1,0)=DU11)),"",IF(OR(WEEKDAY(DU11,2)&gt;5,ISNUMBER(MATCH(DU11,празд,0)),SUMPRODUCT(1*(DU11=допнер))),"В",IF(WEEKDAY(DU11,2)&lt;6,""))))))</f>
        <v/>
      </c>
      <c r="DV16" s="68"/>
      <c r="DW16" s="68"/>
      <c r="DX16" s="68"/>
      <c r="DY16" s="68" t="str">
        <f>IF(DY11="","",IF(AND(DY11&gt;=JG16,DY11&lt;=JH16),"Р",IF(NOT(ISERROR(VLOOKUP(DY11,предпр,1,0)=DY11)),"",IF(NOT(ISERROR(VLOOKUP(DY11,выхрабд,1,0)=DY11)),"",IF(OR(WEEKDAY(DY11,2)&gt;5,ISNUMBER(MATCH(DY11,празд,0)),SUMPRODUCT(1*(DY11=допнер))),"В",IF(WEEKDAY(DY11,2)&lt;6,""))))))</f>
        <v/>
      </c>
      <c r="DZ16" s="68"/>
      <c r="EA16" s="68"/>
      <c r="EB16" s="68"/>
      <c r="EC16" s="68" t="str">
        <f>IF(EC11="","",IF(AND(EC11&gt;=JK16,EC11&lt;=JL16),"Р",IF(NOT(ISERROR(VLOOKUP(EC11,предпр,1,0)=EC11)),"",IF(NOT(ISERROR(VLOOKUP(EC11,выхрабд,1,0)=EC11)),"",IF(OR(WEEKDAY(EC11,2)&gt;5,ISNUMBER(MATCH(EC11,празд,0)),SUMPRODUCT(1*(EC11=допнер))),"В",IF(WEEKDAY(EC11,2)&lt;6,""))))))</f>
        <v/>
      </c>
      <c r="ED16" s="68"/>
      <c r="EE16" s="68"/>
      <c r="EF16" s="68"/>
      <c r="EG16" s="68" t="str">
        <f>IF(EG11="","",IF(AND(EG11&gt;=JO16,EG11&lt;=JP16),"Р",IF(NOT(ISERROR(VLOOKUP(EG11,предпр,1,0)=EG11)),"",IF(NOT(ISERROR(VLOOKUP(EG11,выхрабд,1,0)=EG11)),"",IF(OR(WEEKDAY(EG11,2)&gt;5,ISNUMBER(MATCH(EG11,празд,0)),SUMPRODUCT(1*(EG11=допнер))),"В",IF(WEEKDAY(EG11,2)&lt;6,""))))))</f>
        <v>В</v>
      </c>
      <c r="EH16" s="68"/>
      <c r="EI16" s="68"/>
      <c r="EJ16" s="68"/>
      <c r="EK16" s="68" t="str">
        <f>IF(EK11="","",IF(AND(EK11&gt;=JS16,EK11&lt;=JT16),"Р",IF(NOT(ISERROR(VLOOKUP(EK11,предпр,1,0)=EK11)),"",IF(NOT(ISERROR(VLOOKUP(EK11,выхрабд,1,0)=EK11)),"",IF(OR(WEEKDAY(EK11,2)&gt;5,ISNUMBER(MATCH(EK11,празд,0)),SUMPRODUCT(1*(EK11=допнер))),"В",IF(WEEKDAY(EK11,2)&lt;6,""))))))</f>
        <v>В</v>
      </c>
      <c r="EL16" s="68"/>
      <c r="EM16" s="68"/>
      <c r="EN16" s="68"/>
      <c r="EO16" s="68" t="str">
        <f>IF(EO11="","",IF(AND(EO11&gt;=JW16,EO11&lt;=JX16),"Р",IF(NOT(ISERROR(VLOOKUP(EO11,предпр,1,0)=EO11)),"",IF(NOT(ISERROR(VLOOKUP(EO11,выхрабд,1,0)=EO11)),"",IF(OR(WEEKDAY(EO11,2)&gt;5,ISNUMBER(MATCH(EO11,празд,0)),SUMPRODUCT(1*(EO11=допнер))),"В",IF(WEEKDAY(EO11,2)&lt;6,""))))))</f>
        <v/>
      </c>
      <c r="EP16" s="68"/>
      <c r="EQ16" s="68"/>
      <c r="ER16" s="68"/>
      <c r="ES16" s="68" t="str">
        <f>IF(ES11="","",IF(AND(ES11&gt;=KA16,ES11&lt;=KB16),"Р",IF(NOT(ISERROR(VLOOKUP(ES11,предпр,1,0)=ES11)),"",IF(NOT(ISERROR(VLOOKUP(ES11,выхрабд,1,0)=ES11)),"",IF(OR(WEEKDAY(ES11,2)&gt;5,ISNUMBER(MATCH(ES11,празд,0)),SUMPRODUCT(1*(ES11=допнер))),"В",IF(WEEKDAY(ES11,2)&lt;6,""))))))</f>
        <v/>
      </c>
      <c r="ET16" s="68"/>
      <c r="EU16" s="68"/>
      <c r="EV16" s="68"/>
      <c r="EW16" s="68" t="str">
        <f>IF(EW11="","",IF(AND(EW11&gt;=KE16,EW11&lt;=KF16),"Р",IF(NOT(ISERROR(VLOOKUP(EW11,предпр,1,0)=EW11)),"",IF(NOT(ISERROR(VLOOKUP(EW11,выхрабд,1,0)=EW11)),"",IF(OR(WEEKDAY(EW11,2)&gt;5,ISNUMBER(MATCH(EW11,празд,0)),SUMPRODUCT(1*(EW11=допнер))),"В",IF(WEEKDAY(EW11,2)&lt;6,""))))))</f>
        <v/>
      </c>
      <c r="EX16" s="68"/>
      <c r="EY16" s="68"/>
      <c r="EZ16" s="68"/>
      <c r="FA16" s="68" t="str">
        <f>IF(FA11="","",IF(AND(FA11&gt;=KI16,FA11&lt;=KJ16),"Р",IF(NOT(ISERROR(VLOOKUP(FA11,предпр,1,0)=FA11)),"",IF(NOT(ISERROR(VLOOKUP(FA11,выхрабд,1,0)=FA11)),"",IF(OR(WEEKDAY(FA11,2)&gt;5,ISNUMBER(MATCH(FA11,празд,0)),SUMPRODUCT(1*(FA11=допнер))),"В",IF(WEEKDAY(FA11,2)&lt;6,""))))))</f>
        <v/>
      </c>
      <c r="FB16" s="68"/>
      <c r="FC16" s="68"/>
      <c r="FD16" s="68"/>
      <c r="FE16" s="68" t="str">
        <f>IF(FE11="","",IF(AND(FE11&gt;=KM16,FE11&lt;=KN16),"Р",IF(NOT(ISERROR(VLOOKUP(FE11,предпр,1,0)=FE11)),"",IF(NOT(ISERROR(VLOOKUP(FE11,выхрабд,1,0)=FE11)),"",IF(OR(WEEKDAY(FE11,2)&gt;5,ISNUMBER(MATCH(FE11,празд,0)),SUMPRODUCT(1*(FE11=допнер))),"В",IF(WEEKDAY(FE11,2)&lt;6,""))))))</f>
        <v/>
      </c>
      <c r="FF16" s="68"/>
      <c r="FG16" s="68"/>
      <c r="FH16" s="68"/>
      <c r="FI16" s="168"/>
      <c r="FJ16" s="82"/>
      <c r="FK16" s="82"/>
      <c r="FL16" s="82"/>
      <c r="FM16" s="71">
        <f>SUM(AH15:CO15,CW15:FH15)</f>
        <v>0</v>
      </c>
      <c r="FN16" s="72"/>
      <c r="FO16" s="73"/>
    </row>
    <row r="17" spans="1:171" s="18" customFormat="1" ht="15" customHeight="1" x14ac:dyDescent="0.2">
      <c r="A17" s="83" t="s">
        <v>31</v>
      </c>
      <c r="B17" s="84"/>
      <c r="C17" s="84">
        <f>'Исходные данные'!C4</f>
        <v>0</v>
      </c>
      <c r="D17" s="84"/>
      <c r="E17" s="84"/>
      <c r="F17" s="84"/>
      <c r="G17" s="84"/>
      <c r="H17" s="84"/>
      <c r="I17" s="84"/>
      <c r="J17" s="84"/>
      <c r="K17" s="84"/>
      <c r="L17" s="87"/>
      <c r="M17" s="89">
        <f>'Исходные данные'!D4</f>
        <v>544</v>
      </c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1"/>
      <c r="Y17" s="83">
        <f>'Исходные данные'!B4</f>
        <v>0</v>
      </c>
      <c r="Z17" s="84"/>
      <c r="AA17" s="84"/>
      <c r="AB17" s="84"/>
      <c r="AC17" s="84"/>
      <c r="AD17" s="84"/>
      <c r="AE17" s="84"/>
      <c r="AF17" s="84"/>
      <c r="AG17" s="87"/>
      <c r="AH17" s="74" t="str">
        <f>IF(AH18="О",(IF(AH$11="","",IF(AND(AH$11&gt;=$AG9,AH$11&lt;=FQ10),"Б",IF(NOT(ISERROR(VLOOKUP(AH$11,предпр,1,0)=AH$11)),$FP10*8-1,IF(NOT(ISERROR(VLOOKUP(AH$11,выхрабд,1,0)=AH$11)),$AG9*IF(WEEKDAY(AH$11,2)=5,7,8.15),IF(OR(WEEKDAY(AH$11,2)&gt;5,ISNUMBER(MATCH(AH$11,празд,0)),SUMPRODUCT(1*(AH$11=допнер))),"",IF(WEEKDAY(AH$11,2)&lt;6,$AG9*IF(WEEKDAY(AH$11,2)=5,7,8.15)))))))),IF(AH18="Б",IF(WEEKDAY(AH$11,2)=5,7,8.15),""))</f>
        <v/>
      </c>
      <c r="AI17" s="74"/>
      <c r="AJ17" s="74"/>
      <c r="AK17" s="74"/>
      <c r="AL17" s="74" t="str">
        <f>IF(AL18="О",(IF(AL$11="","",IF(AND(AL$11&gt;=$AG9,AL$11&lt;=FU10),"Б",IF(NOT(ISERROR(VLOOKUP(AL$11,предпр,1,0)=AL$11)),$FP10*8-1,IF(NOT(ISERROR(VLOOKUP(AL$11,выхрабд,1,0)=AL$11)),$AG9*IF(WEEKDAY(AL$11,2)=5,7,8.15),IF(OR(WEEKDAY(AL$11,2)&gt;5,ISNUMBER(MATCH(AL$11,празд,0)),SUMPRODUCT(1*(AL$11=допнер))),"",IF(WEEKDAY(AL$11,2)&lt;6,$AG9*IF(WEEKDAY(AL$11,2)=5,7,8.15)))))))),IF(AL18="Б",IF(WEEKDAY(AL$11,2)=5,7,8.15),""))</f>
        <v/>
      </c>
      <c r="AM17" s="74"/>
      <c r="AN17" s="74"/>
      <c r="AO17" s="74"/>
      <c r="AP17" s="74" t="str">
        <f>IF(AP18="О",(IF(AP$11="","",IF(AND(AP$11&gt;=$AG9,AP$11&lt;=FY10),"Б",IF(NOT(ISERROR(VLOOKUP(AP$11,предпр,1,0)=AP$11)),$FP10*8-1,IF(NOT(ISERROR(VLOOKUP(AP$11,выхрабд,1,0)=AP$11)),$AG9*IF(WEEKDAY(AP$11,2)=5,7,8.15),IF(OR(WEEKDAY(AP$11,2)&gt;5,ISNUMBER(MATCH(AP$11,празд,0)),SUMPRODUCT(1*(AP$11=допнер))),"",IF(WEEKDAY(AP$11,2)&lt;6,$AG9*IF(WEEKDAY(AP$11,2)=5,7,8.15)))))))),IF(AP18="Б",IF(WEEKDAY(AP$11,2)=5,7,8.15),""))</f>
        <v/>
      </c>
      <c r="AQ17" s="74"/>
      <c r="AR17" s="74"/>
      <c r="AS17" s="74"/>
      <c r="AT17" s="74" t="str">
        <f>IF(AT18="О",(IF(AT$11="","",IF(AND(AT$11&gt;=$AG9,AT$11&lt;=GC10),"Б",IF(NOT(ISERROR(VLOOKUP(AT$11,предпр,1,0)=AT$11)),$FP10*8-1,IF(NOT(ISERROR(VLOOKUP(AT$11,выхрабд,1,0)=AT$11)),$AG9*IF(WEEKDAY(AT$11,2)=5,7,8.15),IF(OR(WEEKDAY(AT$11,2)&gt;5,ISNUMBER(MATCH(AT$11,празд,0)),SUMPRODUCT(1*(AT$11=допнер))),"",IF(WEEKDAY(AT$11,2)&lt;6,$AG9*IF(WEEKDAY(AT$11,2)=5,7,8.15)))))))),IF(AT18="Б",IF(WEEKDAY(AT$11,2)=5,7,8.15),""))</f>
        <v/>
      </c>
      <c r="AU17" s="74"/>
      <c r="AV17" s="74"/>
      <c r="AW17" s="74"/>
      <c r="AX17" s="74" t="str">
        <f>IF(AX18="О",(IF(AX$11="","",IF(AND(AX$11&gt;=$AG9,AX$11&lt;=GG10),"Б",IF(NOT(ISERROR(VLOOKUP(AX$11,предпр,1,0)=AX$11)),$FP10*8-1,IF(NOT(ISERROR(VLOOKUP(AX$11,выхрабд,1,0)=AX$11)),$AG9*IF(WEEKDAY(AX$11,2)=5,7,8.15),IF(OR(WEEKDAY(AX$11,2)&gt;5,ISNUMBER(MATCH(AX$11,празд,0)),SUMPRODUCT(1*(AX$11=допнер))),"",IF(WEEKDAY(AX$11,2)&lt;6,$AG9*IF(WEEKDAY(AX$11,2)=5,7,8.15)))))))),IF(AX18="Б",IF(WEEKDAY(AX$11,2)=5,7,8.15),""))</f>
        <v/>
      </c>
      <c r="AY17" s="74"/>
      <c r="AZ17" s="74"/>
      <c r="BA17" s="74"/>
      <c r="BB17" s="74" t="str">
        <f>IF(BB18="О",(IF(BB$11="","",IF(AND(BB$11&gt;=$AG9,BB$11&lt;=GK10),"Б",IF(NOT(ISERROR(VLOOKUP(BB$11,предпр,1,0)=BB$11)),$FP10*8-1,IF(NOT(ISERROR(VLOOKUP(BB$11,выхрабд,1,0)=BB$11)),$AG9*IF(WEEKDAY(BB$11,2)=5,7,8.15),IF(OR(WEEKDAY(BB$11,2)&gt;5,ISNUMBER(MATCH(BB$11,празд,0)),SUMPRODUCT(1*(BB$11=допнер))),"",IF(WEEKDAY(BB$11,2)&lt;6,$AG9*IF(WEEKDAY(BB$11,2)=5,7,8.15)))))))),IF(BB18="Б",IF(WEEKDAY(BB$11,2)=5,7,8.15),""))</f>
        <v/>
      </c>
      <c r="BC17" s="74"/>
      <c r="BD17" s="74"/>
      <c r="BE17" s="74"/>
      <c r="BF17" s="74" t="str">
        <f>IF(BF18="О",(IF(BF$11="","",IF(AND(BF$11&gt;=$AG9,BF$11&lt;=GO10),"Б",IF(NOT(ISERROR(VLOOKUP(BF$11,предпр,1,0)=BF$11)),$FP10*8-1,IF(NOT(ISERROR(VLOOKUP(BF$11,выхрабд,1,0)=BF$11)),$AG9*IF(WEEKDAY(BF$11,2)=5,7,8.15),IF(OR(WEEKDAY(BF$11,2)&gt;5,ISNUMBER(MATCH(BF$11,празд,0)),SUMPRODUCT(1*(BF$11=допнер))),"",IF(WEEKDAY(BF$11,2)&lt;6,$AG9*IF(WEEKDAY(BF$11,2)=5,7,8.15)))))))),IF(BF18="Б",IF(WEEKDAY(BF$11,2)=5,7,8.15),""))</f>
        <v/>
      </c>
      <c r="BG17" s="74"/>
      <c r="BH17" s="74"/>
      <c r="BI17" s="74"/>
      <c r="BJ17" s="74" t="str">
        <f>IF(BJ18="О",(IF(BJ$11="","",IF(AND(BJ$11&gt;=$AG9,BJ$11&lt;=GS10),"Б",IF(NOT(ISERROR(VLOOKUP(BJ$11,предпр,1,0)=BJ$11)),$FP10*8-1,IF(NOT(ISERROR(VLOOKUP(BJ$11,выхрабд,1,0)=BJ$11)),$AG9*IF(WEEKDAY(BJ$11,2)=5,7,8.15),IF(OR(WEEKDAY(BJ$11,2)&gt;5,ISNUMBER(MATCH(BJ$11,празд,0)),SUMPRODUCT(1*(BJ$11=допнер))),"",IF(WEEKDAY(BJ$11,2)&lt;6,$AG9*IF(WEEKDAY(BJ$11,2)=5,7,8.15)))))))),IF(BJ18="Б",IF(WEEKDAY(BJ$11,2)=5,7,8.15),""))</f>
        <v/>
      </c>
      <c r="BK17" s="74"/>
      <c r="BL17" s="74"/>
      <c r="BM17" s="74"/>
      <c r="BN17" s="74" t="str">
        <f>IF(BN18="О",(IF(BN$11="","",IF(AND(BN$11&gt;=$AG9,BN$11&lt;=GW10),"Б",IF(NOT(ISERROR(VLOOKUP(BN$11,предпр,1,0)=BN$11)),$FP10*8-1,IF(NOT(ISERROR(VLOOKUP(BN$11,выхрабд,1,0)=BN$11)),$AG9*IF(WEEKDAY(BN$11,2)=5,7,8.15),IF(OR(WEEKDAY(BN$11,2)&gt;5,ISNUMBER(MATCH(BN$11,празд,0)),SUMPRODUCT(1*(BN$11=допнер))),"",IF(WEEKDAY(BN$11,2)&lt;6,$AG9*IF(WEEKDAY(BN$11,2)=5,7,8.15)))))))),IF(BN18="Б",IF(WEEKDAY(BN$11,2)=5,7,8.15),""))</f>
        <v/>
      </c>
      <c r="BO17" s="74"/>
      <c r="BP17" s="74"/>
      <c r="BQ17" s="74"/>
      <c r="BR17" s="74" t="str">
        <f>IF(BR18="О",(IF(BR$11="","",IF(AND(BR$11&gt;=$AG9,BR$11&lt;=HA10),"Б",IF(NOT(ISERROR(VLOOKUP(BR$11,предпр,1,0)=BR$11)),$FP10*8-1,IF(NOT(ISERROR(VLOOKUP(BR$11,выхрабд,1,0)=BR$11)),$AG9*IF(WEEKDAY(BR$11,2)=5,7,8.15),IF(OR(WEEKDAY(BR$11,2)&gt;5,ISNUMBER(MATCH(BR$11,празд,0)),SUMPRODUCT(1*(BR$11=допнер))),"",IF(WEEKDAY(BR$11,2)&lt;6,$AG9*IF(WEEKDAY(BR$11,2)=5,7,8.15)))))))),IF(BR18="Б",IF(WEEKDAY(BR$11,2)=5,7,8.15),""))</f>
        <v/>
      </c>
      <c r="BS17" s="74"/>
      <c r="BT17" s="74"/>
      <c r="BU17" s="74"/>
      <c r="BV17" s="74" t="str">
        <f>IF(BV18="О",(IF(BV$11="","",IF(AND(BV$11&gt;=$AG9,BV$11&lt;=HE10),"Б",IF(NOT(ISERROR(VLOOKUP(BV$11,предпр,1,0)=BV$11)),$FP10*8-1,IF(NOT(ISERROR(VLOOKUP(BV$11,выхрабд,1,0)=BV$11)),$AG9*IF(WEEKDAY(BV$11,2)=5,7,8.15),IF(OR(WEEKDAY(BV$11,2)&gt;5,ISNUMBER(MATCH(BV$11,празд,0)),SUMPRODUCT(1*(BV$11=допнер))),"",IF(WEEKDAY(BV$11,2)&lt;6,$AG9*IF(WEEKDAY(BV$11,2)=5,7,8.15)))))))),IF(BV18="Б",IF(WEEKDAY(BV$11,2)=5,7,8.15),""))</f>
        <v/>
      </c>
      <c r="BW17" s="74"/>
      <c r="BX17" s="74"/>
      <c r="BY17" s="74"/>
      <c r="BZ17" s="74" t="str">
        <f>IF(BZ18="О",(IF(BZ$11="","",IF(AND(BZ$11&gt;=$AG9,BZ$11&lt;=HI10),"Б",IF(NOT(ISERROR(VLOOKUP(BZ$11,предпр,1,0)=BZ$11)),$FP10*8-1,IF(NOT(ISERROR(VLOOKUP(BZ$11,выхрабд,1,0)=BZ$11)),$AG9*IF(WEEKDAY(BZ$11,2)=5,7,8.15),IF(OR(WEEKDAY(BZ$11,2)&gt;5,ISNUMBER(MATCH(BZ$11,празд,0)),SUMPRODUCT(1*(BZ$11=допнер))),"",IF(WEEKDAY(BZ$11,2)&lt;6,$AG9*IF(WEEKDAY(BZ$11,2)=5,7,8.15)))))))),IF(BZ18="Б",IF(WEEKDAY(BZ$11,2)=5,7,8.15),""))</f>
        <v/>
      </c>
      <c r="CA17" s="74"/>
      <c r="CB17" s="74"/>
      <c r="CC17" s="74"/>
      <c r="CD17" s="74" t="str">
        <f>IF(CD18="О",(IF(CD$11="","",IF(AND(CD$11&gt;=$AG9,CD$11&lt;=HM10),"Б",IF(NOT(ISERROR(VLOOKUP(CD$11,предпр,1,0)=CD$11)),$FP10*8-1,IF(NOT(ISERROR(VLOOKUP(CD$11,выхрабд,1,0)=CD$11)),$AG9*IF(WEEKDAY(CD$11,2)=5,7,8.15),IF(OR(WEEKDAY(CD$11,2)&gt;5,ISNUMBER(MATCH(CD$11,празд,0)),SUMPRODUCT(1*(CD$11=допнер))),"",IF(WEEKDAY(CD$11,2)&lt;6,$AG9*IF(WEEKDAY(CD$11,2)=5,7,8.15)))))))),IF(CD18="Б",IF(WEEKDAY(CD$11,2)=5,7,8.15),""))</f>
        <v/>
      </c>
      <c r="CE17" s="74"/>
      <c r="CF17" s="74"/>
      <c r="CG17" s="74"/>
      <c r="CH17" s="74" t="str">
        <f>IF(CH18="О",(IF(CH$11="","",IF(AND(CH$11&gt;=$AG9,CH$11&lt;=HQ10),"Б",IF(NOT(ISERROR(VLOOKUP(CH$11,предпр,1,0)=CH$11)),$FP10*8-1,IF(NOT(ISERROR(VLOOKUP(CH$11,выхрабд,1,0)=CH$11)),$AG9*IF(WEEKDAY(CH$11,2)=5,7,8.15),IF(OR(WEEKDAY(CH$11,2)&gt;5,ISNUMBER(MATCH(CH$11,празд,0)),SUMPRODUCT(1*(CH$11=допнер))),"",IF(WEEKDAY(CH$11,2)&lt;6,$AG9*IF(WEEKDAY(CH$11,2)=5,7,8.15)))))))),IF(CH18="Б",IF(WEEKDAY(CH$11,2)=5,7,8.15),""))</f>
        <v/>
      </c>
      <c r="CI17" s="74"/>
      <c r="CJ17" s="74"/>
      <c r="CK17" s="74"/>
      <c r="CL17" s="74" t="str">
        <f>IF(CL18="О",(IF(CL$11="","",IF(AND(CL$11&gt;=$AG9,CL$11&lt;=HU10),"Б",IF(NOT(ISERROR(VLOOKUP(CL$11,предпр,1,0)=CL$11)),$FP10*8-1,IF(NOT(ISERROR(VLOOKUP(CL$11,выхрабд,1,0)=CL$11)),$AG9*IF(WEEKDAY(CL$11,2)=5,7,8.15),IF(OR(WEEKDAY(CL$11,2)&gt;5,ISNUMBER(MATCH(CL$11,празд,0)),SUMPRODUCT(1*(CL$11=допнер))),"",IF(WEEKDAY(CL$11,2)&lt;6,$AG9*IF(WEEKDAY(CL$11,2)=5,7,8.15)))))))),IF(CL18="Б",IF(WEEKDAY(CL$11,2)=5,7,8.15),""))</f>
        <v/>
      </c>
      <c r="CM17" s="74"/>
      <c r="CN17" s="74"/>
      <c r="CO17" s="74"/>
      <c r="CP17" s="75"/>
      <c r="CQ17" s="76"/>
      <c r="CR17" s="76"/>
      <c r="CS17" s="76"/>
      <c r="CT17" s="77">
        <f>COUNTIF(AH18:CO18,"О")*1+COUNTIF(AH18:CO18,"Б")*1</f>
        <v>0</v>
      </c>
      <c r="CU17" s="78"/>
      <c r="CV17" s="79"/>
      <c r="CW17" s="74" t="str">
        <f>IF(CW18="О",(IF(CW$11="","",IF(AND(CW$11&gt;=$AG9,CW$11&lt;=IF10),"Б",IF(NOT(ISERROR(VLOOKUP(CW$11,предпр,1,0)=CW$11)),$FP10*8-1,IF(NOT(ISERROR(VLOOKUP(CW$11,выхрабд,1,0)=CW$11)),$AG9*IF(WEEKDAY(CW$11,2)=5,7,8.15),IF(OR(WEEKDAY(CW$11,2)&gt;5,ISNUMBER(MATCH(CW$11,празд,0)),SUMPRODUCT(1*(CW$11=допнер))),"",IF(WEEKDAY(CW$11,2)&lt;6,$AG9*IF(WEEKDAY(CW$11,2)=5,7,8.15)))))))),IF(CW18="Б",IF(WEEKDAY(CW$11,2)=5,7,8.15),""))</f>
        <v/>
      </c>
      <c r="CX17" s="74"/>
      <c r="CY17" s="74"/>
      <c r="CZ17" s="74"/>
      <c r="DA17" s="74" t="str">
        <f>IF(DA18="О",(IF(DA$11="","",IF(AND(DA$11&gt;=$AG9,DA$11&lt;=IJ10),"Б",IF(NOT(ISERROR(VLOOKUP(DA$11,предпр,1,0)=DA$11)),$FP10*8-1,IF(NOT(ISERROR(VLOOKUP(DA$11,выхрабд,1,0)=DA$11)),$AG9*IF(WEEKDAY(DA$11,2)=5,7,8.15),IF(OR(WEEKDAY(DA$11,2)&gt;5,ISNUMBER(MATCH(DA$11,празд,0)),SUMPRODUCT(1*(DA$11=допнер))),"",IF(WEEKDAY(DA$11,2)&lt;6,$AG9*IF(WEEKDAY(DA$11,2)=5,7,8.15)))))))),IF(DA18="Б",IF(WEEKDAY(DA$11,2)=5,7,8.15),""))</f>
        <v/>
      </c>
      <c r="DB17" s="74"/>
      <c r="DC17" s="74"/>
      <c r="DD17" s="74"/>
      <c r="DE17" s="74" t="str">
        <f>IF(DE18="О",(IF(DE$11="","",IF(AND(DE$11&gt;=$AG9,DE$11&lt;=IN10),"Б",IF(NOT(ISERROR(VLOOKUP(DE$11,предпр,1,0)=DE$11)),$FP10*8-1,IF(NOT(ISERROR(VLOOKUP(DE$11,выхрабд,1,0)=DE$11)),$AG9*IF(WEEKDAY(DE$11,2)=5,7,8.15),IF(OR(WEEKDAY(DE$11,2)&gt;5,ISNUMBER(MATCH(DE$11,празд,0)),SUMPRODUCT(1*(DE$11=допнер))),"",IF(WEEKDAY(DE$11,2)&lt;6,$AG9*IF(WEEKDAY(DE$11,2)=5,7,8.15)))))))),IF(DE18="Б",IF(WEEKDAY(DE$11,2)=5,7,8.15),""))</f>
        <v/>
      </c>
      <c r="DF17" s="74"/>
      <c r="DG17" s="74"/>
      <c r="DH17" s="74"/>
      <c r="DI17" s="74" t="str">
        <f>IF(DI18="О",(IF(DI$11="","",IF(AND(DI$11&gt;=$AG9,DI$11&lt;=IR10),"Б",IF(NOT(ISERROR(VLOOKUP(DI$11,предпр,1,0)=DI$11)),$FP10*8-1,IF(NOT(ISERROR(VLOOKUP(DI$11,выхрабд,1,0)=DI$11)),$AG9*IF(WEEKDAY(DI$11,2)=5,7,8.15),IF(OR(WEEKDAY(DI$11,2)&gt;5,ISNUMBER(MATCH(DI$11,празд,0)),SUMPRODUCT(1*(DI$11=допнер))),"",IF(WEEKDAY(DI$11,2)&lt;6,$AG9*IF(WEEKDAY(DI$11,2)=5,7,8.15)))))))),IF(DI18="Б",IF(WEEKDAY(DI$11,2)=5,7,8.15),""))</f>
        <v/>
      </c>
      <c r="DJ17" s="74"/>
      <c r="DK17" s="74"/>
      <c r="DL17" s="74"/>
      <c r="DM17" s="74" t="str">
        <f>IF(DM18="О",(IF(DM$11="","",IF(AND(DM$11&gt;=$AG9,DM$11&lt;=IV10),"Б",IF(NOT(ISERROR(VLOOKUP(DM$11,предпр,1,0)=DM$11)),$FP10*8-1,IF(NOT(ISERROR(VLOOKUP(DM$11,выхрабд,1,0)=DM$11)),$AG9*IF(WEEKDAY(DM$11,2)=5,7,8.15),IF(OR(WEEKDAY(DM$11,2)&gt;5,ISNUMBER(MATCH(DM$11,празд,0)),SUMPRODUCT(1*(DM$11=допнер))),"",IF(WEEKDAY(DM$11,2)&lt;6,$AG9*IF(WEEKDAY(DM$11,2)=5,7,8.15)))))))),IF(DM18="Б",IF(WEEKDAY(DM$11,2)=5,7,8.15),""))</f>
        <v/>
      </c>
      <c r="DN17" s="74"/>
      <c r="DO17" s="74"/>
      <c r="DP17" s="74"/>
      <c r="DQ17" s="74" t="str">
        <f>IF(DQ18="О",(IF(DQ$11="","",IF(AND(DQ$11&gt;=$AG9,DQ$11&lt;=IZ10),"Б",IF(NOT(ISERROR(VLOOKUP(DQ$11,предпр,1,0)=DQ$11)),$FP10*8-1,IF(NOT(ISERROR(VLOOKUP(DQ$11,выхрабд,1,0)=DQ$11)),$AG9*IF(WEEKDAY(DQ$11,2)=5,7,8.15),IF(OR(WEEKDAY(DQ$11,2)&gt;5,ISNUMBER(MATCH(DQ$11,празд,0)),SUMPRODUCT(1*(DQ$11=допнер))),"",IF(WEEKDAY(DQ$11,2)&lt;6,$AG9*IF(WEEKDAY(DQ$11,2)=5,7,8.15)))))))),IF(DQ18="Б",IF(WEEKDAY(DQ$11,2)=5,7,8.15),""))</f>
        <v/>
      </c>
      <c r="DR17" s="74"/>
      <c r="DS17" s="74"/>
      <c r="DT17" s="74"/>
      <c r="DU17" s="74" t="str">
        <f>IF(DU18="О",(IF(DU$11="","",IF(AND(DU$11&gt;=$AG9,DU$11&lt;=JD10),"Б",IF(NOT(ISERROR(VLOOKUP(DU$11,предпр,1,0)=DU$11)),$FP10*8-1,IF(NOT(ISERROR(VLOOKUP(DU$11,выхрабд,1,0)=DU$11)),$AG9*IF(WEEKDAY(DU$11,2)=5,7,8.15),IF(OR(WEEKDAY(DU$11,2)&gt;5,ISNUMBER(MATCH(DU$11,празд,0)),SUMPRODUCT(1*(DU$11=допнер))),"",IF(WEEKDAY(DU$11,2)&lt;6,$AG9*IF(WEEKDAY(DU$11,2)=5,7,8.15)))))))),IF(DU18="Б",IF(WEEKDAY(DU$11,2)=5,7,8.15),""))</f>
        <v/>
      </c>
      <c r="DV17" s="74"/>
      <c r="DW17" s="74"/>
      <c r="DX17" s="74"/>
      <c r="DY17" s="74" t="str">
        <f>IF(DY18="О",(IF(DY$11="","",IF(AND(DY$11&gt;=$AG9,DY$11&lt;=JH10),"Б",IF(NOT(ISERROR(VLOOKUP(DY$11,предпр,1,0)=DY$11)),$FP10*8-1,IF(NOT(ISERROR(VLOOKUP(DY$11,выхрабд,1,0)=DY$11)),$AG9*IF(WEEKDAY(DY$11,2)=5,7,8.15),IF(OR(WEEKDAY(DY$11,2)&gt;5,ISNUMBER(MATCH(DY$11,празд,0)),SUMPRODUCT(1*(DY$11=допнер))),"",IF(WEEKDAY(DY$11,2)&lt;6,$AG9*IF(WEEKDAY(DY$11,2)=5,7,8.15)))))))),IF(DY18="Б",IF(WEEKDAY(DY$11,2)=5,7,8.15),""))</f>
        <v/>
      </c>
      <c r="DZ17" s="74"/>
      <c r="EA17" s="74"/>
      <c r="EB17" s="74"/>
      <c r="EC17" s="74" t="str">
        <f>IF(EC18="О",(IF(EC$11="","",IF(AND(EC$11&gt;=$AG9,EC$11&lt;=JL10),"Б",IF(NOT(ISERROR(VLOOKUP(EC$11,предпр,1,0)=EC$11)),$FP10*8-1,IF(NOT(ISERROR(VLOOKUP(EC$11,выхрабд,1,0)=EC$11)),$AG9*IF(WEEKDAY(EC$11,2)=5,7,8.15),IF(OR(WEEKDAY(EC$11,2)&gt;5,ISNUMBER(MATCH(EC$11,празд,0)),SUMPRODUCT(1*(EC$11=допнер))),"",IF(WEEKDAY(EC$11,2)&lt;6,$AG9*IF(WEEKDAY(EC$11,2)=5,7,8.15)))))))),IF(EC18="Б",IF(WEEKDAY(EC$11,2)=5,7,8.15),""))</f>
        <v/>
      </c>
      <c r="ED17" s="74"/>
      <c r="EE17" s="74"/>
      <c r="EF17" s="74"/>
      <c r="EG17" s="74" t="str">
        <f>IF(EG18="О",(IF(EG$11="","",IF(AND(EG$11&gt;=$AG9,EG$11&lt;=JP10),"Б",IF(NOT(ISERROR(VLOOKUP(EG$11,предпр,1,0)=EG$11)),$FP10*8-1,IF(NOT(ISERROR(VLOOKUP(EG$11,выхрабд,1,0)=EG$11)),$AG9*IF(WEEKDAY(EG$11,2)=5,7,8.15),IF(OR(WEEKDAY(EG$11,2)&gt;5,ISNUMBER(MATCH(EG$11,празд,0)),SUMPRODUCT(1*(EG$11=допнер))),"",IF(WEEKDAY(EG$11,2)&lt;6,$AG9*IF(WEEKDAY(EG$11,2)=5,7,8.15)))))))),IF(EG18="Б",IF(WEEKDAY(EG$11,2)=5,7,8.15),""))</f>
        <v/>
      </c>
      <c r="EH17" s="74"/>
      <c r="EI17" s="74"/>
      <c r="EJ17" s="74"/>
      <c r="EK17" s="74" t="str">
        <f>IF(EK18="О",(IF(EK$11="","",IF(AND(EK$11&gt;=$AG9,EK$11&lt;=JT10),"Б",IF(NOT(ISERROR(VLOOKUP(EK$11,предпр,1,0)=EK$11)),$FP10*8-1,IF(NOT(ISERROR(VLOOKUP(EK$11,выхрабд,1,0)=EK$11)),$AG9*IF(WEEKDAY(EK$11,2)=5,7,8.15),IF(OR(WEEKDAY(EK$11,2)&gt;5,ISNUMBER(MATCH(EK$11,празд,0)),SUMPRODUCT(1*(EK$11=допнер))),"",IF(WEEKDAY(EK$11,2)&lt;6,$AG9*IF(WEEKDAY(EK$11,2)=5,7,8.15)))))))),IF(EK18="Б",IF(WEEKDAY(EK$11,2)=5,7,8.15),""))</f>
        <v/>
      </c>
      <c r="EL17" s="74"/>
      <c r="EM17" s="74"/>
      <c r="EN17" s="74"/>
      <c r="EO17" s="74" t="str">
        <f>IF(EO18="О",(IF(EO$11="","",IF(AND(EO$11&gt;=$AG9,EO$11&lt;=JX10),"Б",IF(NOT(ISERROR(VLOOKUP(EO$11,предпр,1,0)=EO$11)),$FP10*8-1,IF(NOT(ISERROR(VLOOKUP(EO$11,выхрабд,1,0)=EO$11)),$AG9*IF(WEEKDAY(EO$11,2)=5,7,8.15),IF(OR(WEEKDAY(EO$11,2)&gt;5,ISNUMBER(MATCH(EO$11,празд,0)),SUMPRODUCT(1*(EO$11=допнер))),"",IF(WEEKDAY(EO$11,2)&lt;6,$AG9*IF(WEEKDAY(EO$11,2)=5,7,8.15)))))))),IF(EO18="Б",IF(WEEKDAY(EO$11,2)=5,7,8.15),""))</f>
        <v/>
      </c>
      <c r="EP17" s="74"/>
      <c r="EQ17" s="74"/>
      <c r="ER17" s="74"/>
      <c r="ES17" s="74" t="str">
        <f>IF(ES18="О",(IF(ES$11="","",IF(AND(ES$11&gt;=$AG9,ES$11&lt;=KB10),"Б",IF(NOT(ISERROR(VLOOKUP(ES$11,предпр,1,0)=ES$11)),$FP10*8-1,IF(NOT(ISERROR(VLOOKUP(ES$11,выхрабд,1,0)=ES$11)),$AG9*IF(WEEKDAY(ES$11,2)=5,7,8.15),IF(OR(WEEKDAY(ES$11,2)&gt;5,ISNUMBER(MATCH(ES$11,празд,0)),SUMPRODUCT(1*(ES$11=допнер))),"",IF(WEEKDAY(ES$11,2)&lt;6,$AG9*IF(WEEKDAY(ES$11,2)=5,7,8.15)))))))),IF(ES18="Б",IF(WEEKDAY(ES$11,2)=5,7,8.15),""))</f>
        <v/>
      </c>
      <c r="ET17" s="74"/>
      <c r="EU17" s="74"/>
      <c r="EV17" s="74"/>
      <c r="EW17" s="74" t="str">
        <f>IF(EW18="О",(IF(EW$11="","",IF(AND(EW$11&gt;=$AG9,EW$11&lt;=KF10),"Б",IF(NOT(ISERROR(VLOOKUP(EW$11,предпр,1,0)=EW$11)),$FP10*8-1,IF(NOT(ISERROR(VLOOKUP(EW$11,выхрабд,1,0)=EW$11)),$AG9*IF(WEEKDAY(EW$11,2)=5,7,8.15),IF(OR(WEEKDAY(EW$11,2)&gt;5,ISNUMBER(MATCH(EW$11,празд,0)),SUMPRODUCT(1*(EW$11=допнер))),"",IF(WEEKDAY(EW$11,2)&lt;6,$AG9*IF(WEEKDAY(EW$11,2)=5,7,8.15)))))))),IF(EW18="Б",IF(WEEKDAY(EW$11,2)=5,7,8.15),""))</f>
        <v/>
      </c>
      <c r="EX17" s="74"/>
      <c r="EY17" s="74"/>
      <c r="EZ17" s="74"/>
      <c r="FA17" s="74" t="str">
        <f>IF(FA18="О",(IF(FA$11="","",IF(AND(FA$11&gt;=$AG9,FA$11&lt;=KJ10),"Б",IF(NOT(ISERROR(VLOOKUP(FA$11,предпр,1,0)=FA$11)),$FP10*8-1,IF(NOT(ISERROR(VLOOKUP(FA$11,выхрабд,1,0)=FA$11)),$AG9*IF(WEEKDAY(FA$11,2)=5,7,8.15),IF(OR(WEEKDAY(FA$11,2)&gt;5,ISNUMBER(MATCH(FA$11,празд,0)),SUMPRODUCT(1*(FA$11=допнер))),"",IF(WEEKDAY(FA$11,2)&lt;6,$AG9*IF(WEEKDAY(FA$11,2)=5,7,8.15)))))))),IF(FA18="Б",IF(WEEKDAY(FA$11,2)=5,7,8.15),""))</f>
        <v/>
      </c>
      <c r="FB17" s="74"/>
      <c r="FC17" s="74"/>
      <c r="FD17" s="74"/>
      <c r="FE17" s="74" t="str">
        <f>IF(FE18="О",(IF(FE$11="","",IF(AND(FE$11&gt;=$AG9,FE$11&lt;=KN10),"Б",IF(NOT(ISERROR(VLOOKUP(FE$11,предпр,1,0)=FE$11)),$FP10*8-1,IF(NOT(ISERROR(VLOOKUP(FE$11,выхрабд,1,0)=FE$11)),$AG9*IF(WEEKDAY(FE$11,2)=5,7,8.15),IF(OR(WEEKDAY(FE$11,2)&gt;5,ISNUMBER(MATCH(FE$11,празд,0)),SUMPRODUCT(1*(FE$11=допнер))),"",IF(WEEKDAY(FE$11,2)&lt;6,$AG9*IF(WEEKDAY(FE$11,2)=5,7,8.15)))))))),IF(FE18="Б",IF(WEEKDAY(FE$11,2)=5,7,8.15),""))</f>
        <v/>
      </c>
      <c r="FF17" s="74"/>
      <c r="FG17" s="74"/>
      <c r="FH17" s="74"/>
      <c r="FI17" s="95">
        <f>SUM((COUNTIF(AH18:CO18,"О")*1+COUNTIF(AH18:CO18,"Б")*1+COUNTIF(AH18:CO18,"ОР")*1+COUNTIF(AH18:CO18,"П")*1+COUNTIF(AH18:CO18,"НН")*1+COUNTIF(AH18:CO18,"А")*1+COUNTIF(AH18:CO18,"ВУ")*1+COUNTIF(AH18:CO18,"ОУ")*1+COUNTIF(AH18:CO18,"РП")*1+COUNTIF(AH18:CO18,"К")*1)+(COUNTIF(CW18:FH18,"О")*1+COUNTIF(CW18:FH18,"Б")*1+COUNTIF(CW18:FH18,"ОР")*1+COUNTIF(CW18:FH18,"П")*1+COUNTIF(CW18:FH18,"НН")*1+COUNTIF(CW18:FH18,"А")*1+COUNTIF(CW18:FH18,"ВУ")*1+COUNTIF(CW18:FH18,"ОУ")*1+COUNTIF(CW18:FH18,"РП")*1+COUNTIF(CW18:FH18,"К")*1))</f>
        <v>0</v>
      </c>
      <c r="FJ17" s="96"/>
      <c r="FK17" s="96"/>
      <c r="FL17" s="96"/>
      <c r="FM17" s="97">
        <f>SUM((COUNTIF(AH18:CO18,"О")*1+COUNTIF(AH18:CO18,"Б")*1+COUNTIF(AH18:CO18,"ОР")*1+COUNTIF(AH18:CO18,"П")*1+COUNTIF(AH18:CO18,"НН")*1+COUNTIF(AH18:CO18,"А")*1+COUNTIF(AH18:CO18,"ВУ")*1+COUNTIF(AH18:CO18,"ОУ")*1+COUNTIF(AH18:CO18,"РП")*1+COUNTIF(AH18:CO18,"К")*1)+(COUNTIF(CW18:FH18,"О")*1+COUNTIF(CW18:FH18,"Б")*1+COUNTIF(CW18:FH18,"ОР")*1+COUNTIF(CW18:FH18,"П")*1+COUNTIF(CW18:FH18,"НН")*1+COUNTIF(CW18:FH18,"А")*1+COUNTIF(CW18:FH18,"ВУ")*1+COUNTIF(CW18:FH18,"ОУ")*1+COUNTIF(CW18:FH18,"РП")*1+COUNTIF(CW18:FH18,"К")*1))</f>
        <v>0</v>
      </c>
      <c r="FN17" s="96"/>
      <c r="FO17" s="98"/>
    </row>
    <row r="18" spans="1:171" s="18" customFormat="1" ht="17.25" customHeight="1" x14ac:dyDescent="0.2">
      <c r="A18" s="85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8"/>
      <c r="M18" s="92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4"/>
      <c r="Y18" s="85"/>
      <c r="Z18" s="86"/>
      <c r="AA18" s="86"/>
      <c r="AB18" s="86"/>
      <c r="AC18" s="86"/>
      <c r="AD18" s="86"/>
      <c r="AE18" s="86"/>
      <c r="AF18" s="86"/>
      <c r="AG18" s="88"/>
      <c r="AH18" s="68" t="str">
        <f>IF(AH11="","",IF(AND(AH11&gt;=$AI28,AH11&lt;=$AJ28),"Р",IF(NOT(ISERROR(VLOOKUP(AH11,предпр,1,0)=AH11)),"",IF(NOT(ISERROR(VLOOKUP(AH11,выхрабд,1,0)=AH11)),"",IF(OR(WEEKDAY(AH11,2)&gt;5,ISNUMBER(MATCH(AH11,празд,0)),SUMPRODUCT(1*(AH11=допнер))),"В",IF(WEEKDAY(AH11,2)&lt;6,""))))))</f>
        <v/>
      </c>
      <c r="AI18" s="68"/>
      <c r="AJ18" s="68"/>
      <c r="AK18" s="68"/>
      <c r="AL18" s="68" t="str">
        <f>IF(AL11="","",IF(AND(AL11&gt;=$AI28,AL11&lt;=$AJ28),"Р",IF(NOT(ISERROR(VLOOKUP(AL11,предпр,1,0)=AL11)),"",IF(NOT(ISERROR(VLOOKUP(AL11,выхрабд,1,0)=AL11)),"",IF(OR(WEEKDAY(AL11,2)&gt;5,ISNUMBER(MATCH(AL11,празд,0)),SUMPRODUCT(1*(AL11=допнер))),"В",IF(WEEKDAY(AL11,2)&lt;6,""))))))</f>
        <v/>
      </c>
      <c r="AM18" s="68"/>
      <c r="AN18" s="68"/>
      <c r="AO18" s="68"/>
      <c r="AP18" s="68" t="str">
        <f>IF(AP11="","",IF(AND(AP11&gt;=$AI28,AP11&lt;=$AJ28),"Р",IF(NOT(ISERROR(VLOOKUP(AP11,предпр,1,0)=AP11)),"",IF(NOT(ISERROR(VLOOKUP(AP11,выхрабд,1,0)=AP11)),"",IF(OR(WEEKDAY(AP11,2)&gt;5,ISNUMBER(MATCH(AP11,празд,0)),SUMPRODUCT(1*(AP11=допнер))),"В",IF(WEEKDAY(AP11,2)&lt;6,""))))))</f>
        <v/>
      </c>
      <c r="AQ18" s="68"/>
      <c r="AR18" s="68"/>
      <c r="AS18" s="68"/>
      <c r="AT18" s="68" t="str">
        <f>IF(AT11="","",IF(AND(AT11&gt;=$AI28,AT11&lt;=$AJ28),"Р",IF(NOT(ISERROR(VLOOKUP(AT11,предпр,1,0)=AT11)),"",IF(NOT(ISERROR(VLOOKUP(AT11,выхрабд,1,0)=AT11)),"",IF(OR(WEEKDAY(AT11,2)&gt;5,ISNUMBER(MATCH(AT11,празд,0)),SUMPRODUCT(1*(AT11=допнер))),"В",IF(WEEKDAY(AT11,2)&lt;6,""))))))</f>
        <v>В</v>
      </c>
      <c r="AU18" s="68"/>
      <c r="AV18" s="68"/>
      <c r="AW18" s="68"/>
      <c r="AX18" s="68" t="str">
        <f>IF(AX11="","",IF(AND(AX11&gt;=$AI28,AX11&lt;=$AJ28),"Р",IF(NOT(ISERROR(VLOOKUP(AX11,предпр,1,0)=AX11)),"",IF(NOT(ISERROR(VLOOKUP(AX11,выхрабд,1,0)=AX11)),"",IF(OR(WEEKDAY(AX11,2)&gt;5,ISNUMBER(MATCH(AX11,празд,0)),SUMPRODUCT(1*(AX11=допнер))),"В",IF(WEEKDAY(AX11,2)&lt;6,""))))))</f>
        <v>В</v>
      </c>
      <c r="AY18" s="68"/>
      <c r="AZ18" s="68"/>
      <c r="BA18" s="68"/>
      <c r="BB18" s="68" t="str">
        <f>IF(BB11="","",IF(AND(BB11&gt;=$AI28,BB11&lt;=$AJ28),"Р",IF(NOT(ISERROR(VLOOKUP(BB11,предпр,1,0)=BB11)),"",IF(NOT(ISERROR(VLOOKUP(BB11,выхрабд,1,0)=BB11)),"",IF(OR(WEEKDAY(BB11,2)&gt;5,ISNUMBER(MATCH(BB11,празд,0)),SUMPRODUCT(1*(BB11=допнер))),"В",IF(WEEKDAY(BB11,2)&lt;6,""))))))</f>
        <v/>
      </c>
      <c r="BC18" s="68"/>
      <c r="BD18" s="68"/>
      <c r="BE18" s="68"/>
      <c r="BF18" s="68" t="str">
        <f>IF(BF11="","",IF(AND(BF11&gt;=$AI28,BF11&lt;=$AJ28),"Р",IF(NOT(ISERROR(VLOOKUP(BF11,предпр,1,0)=BF11)),"",IF(NOT(ISERROR(VLOOKUP(BF11,выхрабд,1,0)=BF11)),"",IF(OR(WEEKDAY(BF11,2)&gt;5,ISNUMBER(MATCH(BF11,празд,0)),SUMPRODUCT(1*(BF11=допнер))),"В",IF(WEEKDAY(BF11,2)&lt;6,""))))))</f>
        <v/>
      </c>
      <c r="BG18" s="68"/>
      <c r="BH18" s="68"/>
      <c r="BI18" s="68"/>
      <c r="BJ18" s="68" t="str">
        <f>IF(BJ11="","",IF(AND(BJ11&gt;=$AI28,BJ11&lt;=$AJ28),"Р",IF(NOT(ISERROR(VLOOKUP(BJ11,предпр,1,0)=BJ11)),"",IF(NOT(ISERROR(VLOOKUP(BJ11,выхрабд,1,0)=BJ11)),"",IF(OR(WEEKDAY(BJ11,2)&gt;5,ISNUMBER(MATCH(BJ11,празд,0)),SUMPRODUCT(1*(BJ11=допнер))),"В",IF(WEEKDAY(BJ11,2)&lt;6,""))))))</f>
        <v/>
      </c>
      <c r="BK18" s="68"/>
      <c r="BL18" s="68"/>
      <c r="BM18" s="68"/>
      <c r="BN18" s="68" t="str">
        <f>IF(BN11="","",IF(AND(BN11&gt;=$AI28,BN11&lt;=$AJ28),"Р",IF(NOT(ISERROR(VLOOKUP(BN11,предпр,1,0)=BN11)),"",IF(NOT(ISERROR(VLOOKUP(BN11,выхрабд,1,0)=BN11)),"",IF(OR(WEEKDAY(BN11,2)&gt;5,ISNUMBER(MATCH(BN11,празд,0)),SUMPRODUCT(1*(BN11=допнер))),"В",IF(WEEKDAY(BN11,2)&lt;6,""))))))</f>
        <v/>
      </c>
      <c r="BO18" s="68"/>
      <c r="BP18" s="68"/>
      <c r="BQ18" s="68"/>
      <c r="BR18" s="68" t="str">
        <f>IF(BR11="","",IF(AND(BR11&gt;=$AI28,BR11&lt;=$AJ28),"Р",IF(NOT(ISERROR(VLOOKUP(BR11,предпр,1,0)=BR11)),"",IF(NOT(ISERROR(VLOOKUP(BR11,выхрабд,1,0)=BR11)),"",IF(OR(WEEKDAY(BR11,2)&gt;5,ISNUMBER(MATCH(BR11,празд,0)),SUMPRODUCT(1*(BR11=допнер))),"В",IF(WEEKDAY(BR11,2)&lt;6,""))))))</f>
        <v/>
      </c>
      <c r="BS18" s="68"/>
      <c r="BT18" s="68"/>
      <c r="BU18" s="68"/>
      <c r="BV18" s="68" t="str">
        <f>IF(BV11="","",IF(AND(BV11&gt;=$AI28,BV11&lt;=$AJ28),"Р",IF(NOT(ISERROR(VLOOKUP(BV11,предпр,1,0)=BV11)),"",IF(NOT(ISERROR(VLOOKUP(BV11,выхрабд,1,0)=BV11)),"",IF(OR(WEEKDAY(BV11,2)&gt;5,ISNUMBER(MATCH(BV11,празд,0)),SUMPRODUCT(1*(BV11=допнер))),"В",IF(WEEKDAY(BV11,2)&lt;6,""))))))</f>
        <v>В</v>
      </c>
      <c r="BW18" s="68"/>
      <c r="BX18" s="68"/>
      <c r="BY18" s="68"/>
      <c r="BZ18" s="68" t="str">
        <f>IF(BZ11="","",IF(AND(BZ11&gt;=$AI28,BZ11&lt;=$AJ28),"Р",IF(NOT(ISERROR(VLOOKUP(BZ11,предпр,1,0)=BZ11)),"",IF(NOT(ISERROR(VLOOKUP(BZ11,выхрабд,1,0)=BZ11)),"",IF(OR(WEEKDAY(BZ11,2)&gt;5,ISNUMBER(MATCH(BZ11,празд,0)),SUMPRODUCT(1*(BZ11=допнер))),"В",IF(WEEKDAY(BZ11,2)&lt;6,""))))))</f>
        <v>В</v>
      </c>
      <c r="CA18" s="68"/>
      <c r="CB18" s="68"/>
      <c r="CC18" s="68"/>
      <c r="CD18" s="68" t="str">
        <f>IF(CD11="","",IF(AND(CD11&gt;=$AI28,CD11&lt;=$AJ28),"Р",IF(NOT(ISERROR(VLOOKUP(CD11,предпр,1,0)=CD11)),"",IF(NOT(ISERROR(VLOOKUP(CD11,выхрабд,1,0)=CD11)),"",IF(OR(WEEKDAY(CD11,2)&gt;5,ISNUMBER(MATCH(CD11,празд,0)),SUMPRODUCT(1*(CD11=допнер))),"В",IF(WEEKDAY(CD11,2)&lt;6,""))))))</f>
        <v>В</v>
      </c>
      <c r="CE18" s="68"/>
      <c r="CF18" s="68"/>
      <c r="CG18" s="68"/>
      <c r="CH18" s="68" t="str">
        <f>IF(CH11="","",IF(AND(CH11&gt;=$AI28,CH11&lt;=$AJ28),"Р",IF(NOT(ISERROR(VLOOKUP(CH11,предпр,1,0)=CH11)),"",IF(NOT(ISERROR(VLOOKUP(CH11,выхрабд,1,0)=CH11)),"",IF(OR(WEEKDAY(CH11,2)&gt;5,ISNUMBER(MATCH(CH11,празд,0)),SUMPRODUCT(1*(CH11=допнер))),"В",IF(WEEKDAY(CH11,2)&lt;6,""))))))</f>
        <v/>
      </c>
      <c r="CI18" s="68"/>
      <c r="CJ18" s="68"/>
      <c r="CK18" s="68"/>
      <c r="CL18" s="68" t="str">
        <f>IF(CL11="","",IF(AND(CL11&gt;=$AI28,CL11&lt;=$AJ28),"Р",IF(NOT(ISERROR(VLOOKUP(CL11,предпр,1,0)=CL11)),"",IF(NOT(ISERROR(VLOOKUP(CL11,выхрабд,1,0)=CL11)),"",IF(OR(WEEKDAY(CL11,2)&gt;5,ISNUMBER(MATCH(CL11,празд,0)),SUMPRODUCT(1*(CL11=допнер))),"В",IF(WEEKDAY(CL11,2)&lt;6,""))))))</f>
        <v/>
      </c>
      <c r="CM18" s="68"/>
      <c r="CN18" s="68"/>
      <c r="CO18" s="68"/>
      <c r="CP18" s="107"/>
      <c r="CQ18" s="108"/>
      <c r="CR18" s="108"/>
      <c r="CS18" s="108"/>
      <c r="CT18" s="109">
        <f>SUM(AH17:CO17)</f>
        <v>0</v>
      </c>
      <c r="CU18" s="110"/>
      <c r="CV18" s="111"/>
      <c r="CW18" s="68" t="str">
        <f>IF(CW11="","",IF(AND(CW11&gt;=$AI28,CW11&lt;=$AJ28),"Р",IF(NOT(ISERROR(VLOOKUP(CW11,предпр,1,0)=CW11)),"",IF(NOT(ISERROR(VLOOKUP(CW11,выхрабд,1,0)=CW11)),"",IF(OR(WEEKDAY(CW11,2)&gt;5,ISNUMBER(MATCH(CW11,празд,0)),SUMPRODUCT(1*(CW11=допнер))),"В",IF(WEEKDAY(CW11,2)&lt;6,""))))))</f>
        <v/>
      </c>
      <c r="CX18" s="68"/>
      <c r="CY18" s="68"/>
      <c r="CZ18" s="68"/>
      <c r="DA18" s="68" t="str">
        <f>IF(DA11="","",IF(AND(DA11&gt;=$AI28,DA11&lt;=$AJ28),"Р",IF(NOT(ISERROR(VLOOKUP(DA11,предпр,1,0)=DA11)),"",IF(NOT(ISERROR(VLOOKUP(DA11,выхрабд,1,0)=DA11)),"",IF(OR(WEEKDAY(DA11,2)&gt;5,ISNUMBER(MATCH(DA11,празд,0)),SUMPRODUCT(1*(DA11=допнер))),"В",IF(WEEKDAY(DA11,2)&lt;6,""))))))</f>
        <v/>
      </c>
      <c r="DB18" s="68"/>
      <c r="DC18" s="68"/>
      <c r="DD18" s="68"/>
      <c r="DE18" s="68" t="str">
        <f>IF(DE11="","",IF(AND(DE11&gt;=$AI28,DE11&lt;=$AJ28),"Р",IF(NOT(ISERROR(VLOOKUP(DE11,предпр,1,0)=DE11)),"",IF(NOT(ISERROR(VLOOKUP(DE11,выхрабд,1,0)=DE11)),"",IF(OR(WEEKDAY(DE11,2)&gt;5,ISNUMBER(MATCH(DE11,празд,0)),SUMPRODUCT(1*(DE11=допнер))),"В",IF(WEEKDAY(DE11,2)&lt;6,""))))))</f>
        <v>В</v>
      </c>
      <c r="DF18" s="68"/>
      <c r="DG18" s="68"/>
      <c r="DH18" s="68"/>
      <c r="DI18" s="68" t="str">
        <f>IF(DI11="","",IF(AND(DI11&gt;=$AI28,DI11&lt;=$AJ28),"Р",IF(NOT(ISERROR(VLOOKUP(DI11,предпр,1,0)=DI11)),"",IF(NOT(ISERROR(VLOOKUP(DI11,выхрабд,1,0)=DI11)),"",IF(OR(WEEKDAY(DI11,2)&gt;5,ISNUMBER(MATCH(DI11,празд,0)),SUMPRODUCT(1*(DI11=допнер))),"В",IF(WEEKDAY(DI11,2)&lt;6,""))))))</f>
        <v>В</v>
      </c>
      <c r="DJ18" s="68"/>
      <c r="DK18" s="68"/>
      <c r="DL18" s="68"/>
      <c r="DM18" s="68" t="str">
        <f>IF(DM11="","",IF(AND(DM11&gt;=$AI28,DM11&lt;=$AJ28),"Р",IF(NOT(ISERROR(VLOOKUP(DM11,предпр,1,0)=DM11)),"",IF(NOT(ISERROR(VLOOKUP(DM11,выхрабд,1,0)=DM11)),"",IF(OR(WEEKDAY(DM11,2)&gt;5,ISNUMBER(MATCH(DM11,празд,0)),SUMPRODUCT(1*(DM11=допнер))),"В",IF(WEEKDAY(DM11,2)&lt;6,""))))))</f>
        <v/>
      </c>
      <c r="DN18" s="68"/>
      <c r="DO18" s="68"/>
      <c r="DP18" s="68"/>
      <c r="DQ18" s="68" t="str">
        <f>IF(DQ11="","",IF(AND(DQ11&gt;=$AI28,DQ11&lt;=$AJ28),"Р",IF(NOT(ISERROR(VLOOKUP(DQ11,предпр,1,0)=DQ11)),"",IF(NOT(ISERROR(VLOOKUP(DQ11,выхрабд,1,0)=DQ11)),"",IF(OR(WEEKDAY(DQ11,2)&gt;5,ISNUMBER(MATCH(DQ11,празд,0)),SUMPRODUCT(1*(DQ11=допнер))),"В",IF(WEEKDAY(DQ11,2)&lt;6,""))))))</f>
        <v/>
      </c>
      <c r="DR18" s="68"/>
      <c r="DS18" s="68"/>
      <c r="DT18" s="68"/>
      <c r="DU18" s="68" t="str">
        <f>IF(DU11="","",IF(AND(DU11&gt;=$AI28,DU11&lt;=$AJ28),"Р",IF(NOT(ISERROR(VLOOKUP(DU11,предпр,1,0)=DU11)),"",IF(NOT(ISERROR(VLOOKUP(DU11,выхрабд,1,0)=DU11)),"",IF(OR(WEEKDAY(DU11,2)&gt;5,ISNUMBER(MATCH(DU11,празд,0)),SUMPRODUCT(1*(DU11=допнер))),"В",IF(WEEKDAY(DU11,2)&lt;6,""))))))</f>
        <v/>
      </c>
      <c r="DV18" s="68"/>
      <c r="DW18" s="68"/>
      <c r="DX18" s="68"/>
      <c r="DY18" s="68" t="str">
        <f>IF(DY11="","",IF(AND(DY11&gt;=$AI28,DY11&lt;=$AJ28),"Р",IF(NOT(ISERROR(VLOOKUP(DY11,предпр,1,0)=DY11)),"",IF(NOT(ISERROR(VLOOKUP(DY11,выхрабд,1,0)=DY11)),"",IF(OR(WEEKDAY(DY11,2)&gt;5,ISNUMBER(MATCH(DY11,празд,0)),SUMPRODUCT(1*(DY11=допнер))),"В",IF(WEEKDAY(DY11,2)&lt;6,""))))))</f>
        <v/>
      </c>
      <c r="DZ18" s="68"/>
      <c r="EA18" s="68"/>
      <c r="EB18" s="68"/>
      <c r="EC18" s="68" t="str">
        <f>IF(EC11="","",IF(AND(EC11&gt;=$AI28,EC11&lt;=$AJ28),"Р",IF(NOT(ISERROR(VLOOKUP(EC11,предпр,1,0)=EC11)),"",IF(NOT(ISERROR(VLOOKUP(EC11,выхрабд,1,0)=EC11)),"",IF(OR(WEEKDAY(EC11,2)&gt;5,ISNUMBER(MATCH(EC11,празд,0)),SUMPRODUCT(1*(EC11=допнер))),"В",IF(WEEKDAY(EC11,2)&lt;6,""))))))</f>
        <v/>
      </c>
      <c r="ED18" s="68"/>
      <c r="EE18" s="68"/>
      <c r="EF18" s="68"/>
      <c r="EG18" s="68" t="str">
        <f>IF(EG11="","",IF(AND(EG11&gt;=$AI28,EG11&lt;=$AJ28),"Р",IF(NOT(ISERROR(VLOOKUP(EG11,предпр,1,0)=EG11)),"",IF(NOT(ISERROR(VLOOKUP(EG11,выхрабд,1,0)=EG11)),"",IF(OR(WEEKDAY(EG11,2)&gt;5,ISNUMBER(MATCH(EG11,празд,0)),SUMPRODUCT(1*(EG11=допнер))),"В",IF(WEEKDAY(EG11,2)&lt;6,""))))))</f>
        <v>В</v>
      </c>
      <c r="EH18" s="68"/>
      <c r="EI18" s="68"/>
      <c r="EJ18" s="68"/>
      <c r="EK18" s="68" t="str">
        <f>IF(EK11="","",IF(AND(EK11&gt;=$AI28,EK11&lt;=$AJ28),"Р",IF(NOT(ISERROR(VLOOKUP(EK11,предпр,1,0)=EK11)),"",IF(NOT(ISERROR(VLOOKUP(EK11,выхрабд,1,0)=EK11)),"",IF(OR(WEEKDAY(EK11,2)&gt;5,ISNUMBER(MATCH(EK11,празд,0)),SUMPRODUCT(1*(EK11=допнер))),"В",IF(WEEKDAY(EK11,2)&lt;6,""))))))</f>
        <v>В</v>
      </c>
      <c r="EL18" s="68"/>
      <c r="EM18" s="68"/>
      <c r="EN18" s="68"/>
      <c r="EO18" s="68" t="str">
        <f>IF(EO11="","",IF(AND(EO11&gt;=$AI28,EO11&lt;=$AJ28),"Р",IF(NOT(ISERROR(VLOOKUP(EO11,предпр,1,0)=EO11)),"",IF(NOT(ISERROR(VLOOKUP(EO11,выхрабд,1,0)=EO11)),"",IF(OR(WEEKDAY(EO11,2)&gt;5,ISNUMBER(MATCH(EO11,празд,0)),SUMPRODUCT(1*(EO11=допнер))),"В",IF(WEEKDAY(EO11,2)&lt;6,""))))))</f>
        <v/>
      </c>
      <c r="EP18" s="68"/>
      <c r="EQ18" s="68"/>
      <c r="ER18" s="68"/>
      <c r="ES18" s="68" t="str">
        <f>IF(ES11="","",IF(AND(ES11&gt;=$AI28,ES11&lt;=$AJ28),"Р",IF(NOT(ISERROR(VLOOKUP(ES11,предпр,1,0)=ES11)),"",IF(NOT(ISERROR(VLOOKUP(ES11,выхрабд,1,0)=ES11)),"",IF(OR(WEEKDAY(ES11,2)&gt;5,ISNUMBER(MATCH(ES11,празд,0)),SUMPRODUCT(1*(ES11=допнер))),"В",IF(WEEKDAY(ES11,2)&lt;6,""))))))</f>
        <v/>
      </c>
      <c r="ET18" s="68"/>
      <c r="EU18" s="68"/>
      <c r="EV18" s="68"/>
      <c r="EW18" s="68" t="str">
        <f>IF(EW11="","",IF(AND(EW11&gt;=$AI28,EW11&lt;=$AJ28),"Р",IF(NOT(ISERROR(VLOOKUP(EW11,предпр,1,0)=EW11)),"",IF(NOT(ISERROR(VLOOKUP(EW11,выхрабд,1,0)=EW11)),"",IF(OR(WEEKDAY(EW11,2)&gt;5,ISNUMBER(MATCH(EW11,празд,0)),SUMPRODUCT(1*(EW11=допнер))),"В",IF(WEEKDAY(EW11,2)&lt;6,""))))))</f>
        <v/>
      </c>
      <c r="EX18" s="68"/>
      <c r="EY18" s="68"/>
      <c r="EZ18" s="68"/>
      <c r="FA18" s="68" t="str">
        <f>IF(FA11="","",IF(AND(FA11&gt;=$AI28,FA11&lt;=$AJ28),"Р",IF(NOT(ISERROR(VLOOKUP(FA11,предпр,1,0)=FA11)),"",IF(NOT(ISERROR(VLOOKUP(FA11,выхрабд,1,0)=FA11)),"",IF(OR(WEEKDAY(FA11,2)&gt;5,ISNUMBER(MATCH(FA11,празд,0)),SUMPRODUCT(1*(FA11=допнер))),"В",IF(WEEKDAY(FA11,2)&lt;6,""))))))</f>
        <v/>
      </c>
      <c r="FB18" s="68"/>
      <c r="FC18" s="68"/>
      <c r="FD18" s="68"/>
      <c r="FE18" s="68" t="str">
        <f>IF(FE11="","",IF(AND(FE11&gt;=$AI28,FE11&lt;=$AJ28),"Р",IF(NOT(ISERROR(VLOOKUP(FE11,предпр,1,0)=FE11)),"",IF(NOT(ISERROR(VLOOKUP(FE11,выхрабд,1,0)=FE11)),"",IF(OR(WEEKDAY(FE11,2)&gt;5,ISNUMBER(MATCH(FE11,празд,0)),SUMPRODUCT(1*(FE11=допнер))),"В",IF(WEEKDAY(FE11,2)&lt;6,""))))))</f>
        <v/>
      </c>
      <c r="FF18" s="68"/>
      <c r="FG18" s="68"/>
      <c r="FH18" s="68"/>
      <c r="FI18" s="168"/>
      <c r="FJ18" s="82"/>
      <c r="FK18" s="82"/>
      <c r="FL18" s="82"/>
      <c r="FM18" s="71">
        <f>SUM(AH17:CO17,CW17:FH17)</f>
        <v>0</v>
      </c>
      <c r="FN18" s="72"/>
      <c r="FO18" s="73"/>
    </row>
    <row r="19" spans="1:171" s="18" customFormat="1" ht="15" customHeight="1" x14ac:dyDescent="0.2">
      <c r="A19" s="83" t="s">
        <v>32</v>
      </c>
      <c r="B19" s="84"/>
      <c r="C19" s="84">
        <f>'Исходные данные'!C5</f>
        <v>0</v>
      </c>
      <c r="D19" s="84"/>
      <c r="E19" s="84"/>
      <c r="F19" s="84"/>
      <c r="G19" s="84"/>
      <c r="H19" s="84"/>
      <c r="I19" s="84"/>
      <c r="J19" s="84"/>
      <c r="K19" s="84"/>
      <c r="L19" s="87"/>
      <c r="M19" s="89">
        <f>'Исходные данные'!D5</f>
        <v>572</v>
      </c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1"/>
      <c r="Y19" s="83">
        <f>'Исходные данные'!B5</f>
        <v>0</v>
      </c>
      <c r="Z19" s="84"/>
      <c r="AA19" s="84"/>
      <c r="AB19" s="84"/>
      <c r="AC19" s="84"/>
      <c r="AD19" s="84"/>
      <c r="AE19" s="84"/>
      <c r="AF19" s="84"/>
      <c r="AG19" s="87"/>
      <c r="AH19" s="74" t="str">
        <f>IF(AH20="О",(IF(AH$11="","",IF(AND(AH$11&gt;=$AG9,AH$11&lt;=FQ12),"Б",IF(NOT(ISERROR(VLOOKUP(AH$11,предпр,1,0)=AH$11)),$FP12*8-1,IF(NOT(ISERROR(VLOOKUP(AH$11,выхрабд,1,0)=AH$11)),$AG9*IF(WEEKDAY(AH$11,2)=5,7,8.15),IF(OR(WEEKDAY(AH$11,2)&gt;5,ISNUMBER(MATCH(AH$11,празд,0)),SUMPRODUCT(1*(AH$11=допнер))),"",IF(WEEKDAY(AH$11,2)&lt;6,$AG9*IF(WEEKDAY(AH$11,2)=5,7,8.15)))))))),IF(AH20="Б",IF(WEEKDAY(AH$11,2)=5,7,8.15),""))</f>
        <v/>
      </c>
      <c r="AI19" s="74"/>
      <c r="AJ19" s="74"/>
      <c r="AK19" s="74"/>
      <c r="AL19" s="74" t="str">
        <f>IF(AL20="О",(IF(AL$11="","",IF(AND(AL$11&gt;=$AG9,AL$11&lt;=FU12),"Б",IF(NOT(ISERROR(VLOOKUP(AL$11,предпр,1,0)=AL$11)),$FP12*8-1,IF(NOT(ISERROR(VLOOKUP(AL$11,выхрабд,1,0)=AL$11)),$AG9*IF(WEEKDAY(AL$11,2)=5,7,8.15),IF(OR(WEEKDAY(AL$11,2)&gt;5,ISNUMBER(MATCH(AL$11,празд,0)),SUMPRODUCT(1*(AL$11=допнер))),"",IF(WEEKDAY(AL$11,2)&lt;6,$AG9*IF(WEEKDAY(AL$11,2)=5,7,8.15)))))))),IF(AL20="Б",IF(WEEKDAY(AL$11,2)=5,7,8.15),""))</f>
        <v/>
      </c>
      <c r="AM19" s="74"/>
      <c r="AN19" s="74"/>
      <c r="AO19" s="74"/>
      <c r="AP19" s="74" t="str">
        <f>IF(AP20="О",(IF(AP$11="","",IF(AND(AP$11&gt;=$AG9,AP$11&lt;=FY12),"Б",IF(NOT(ISERROR(VLOOKUP(AP$11,предпр,1,0)=AP$11)),$FP12*8-1,IF(NOT(ISERROR(VLOOKUP(AP$11,выхрабд,1,0)=AP$11)),$AG9*IF(WEEKDAY(AP$11,2)=5,7,8.15),IF(OR(WEEKDAY(AP$11,2)&gt;5,ISNUMBER(MATCH(AP$11,празд,0)),SUMPRODUCT(1*(AP$11=допнер))),"",IF(WEEKDAY(AP$11,2)&lt;6,$AG9*IF(WEEKDAY(AP$11,2)=5,7,8.15)))))))),IF(AP20="Б",IF(WEEKDAY(AP$11,2)=5,7,8.15),""))</f>
        <v/>
      </c>
      <c r="AQ19" s="74"/>
      <c r="AR19" s="74"/>
      <c r="AS19" s="74"/>
      <c r="AT19" s="74" t="str">
        <f>IF(AT20="О",(IF(AT$11="","",IF(AND(AT$11&gt;=$AG9,AT$11&lt;=GC12),"Б",IF(NOT(ISERROR(VLOOKUP(AT$11,предпр,1,0)=AT$11)),$FP12*8-1,IF(NOT(ISERROR(VLOOKUP(AT$11,выхрабд,1,0)=AT$11)),$AG9*IF(WEEKDAY(AT$11,2)=5,7,8.15),IF(OR(WEEKDAY(AT$11,2)&gt;5,ISNUMBER(MATCH(AT$11,празд,0)),SUMPRODUCT(1*(AT$11=допнер))),"",IF(WEEKDAY(AT$11,2)&lt;6,$AG9*IF(WEEKDAY(AT$11,2)=5,7,8.15)))))))),IF(AT20="Б",IF(WEEKDAY(AT$11,2)=5,7,8.15),""))</f>
        <v/>
      </c>
      <c r="AU19" s="74"/>
      <c r="AV19" s="74"/>
      <c r="AW19" s="74"/>
      <c r="AX19" s="74" t="str">
        <f>IF(AX20="О",(IF(AX$11="","",IF(AND(AX$11&gt;=$AG9,AX$11&lt;=GG12),"Б",IF(NOT(ISERROR(VLOOKUP(AX$11,предпр,1,0)=AX$11)),$FP12*8-1,IF(NOT(ISERROR(VLOOKUP(AX$11,выхрабд,1,0)=AX$11)),$AG9*IF(WEEKDAY(AX$11,2)=5,7,8.15),IF(OR(WEEKDAY(AX$11,2)&gt;5,ISNUMBER(MATCH(AX$11,празд,0)),SUMPRODUCT(1*(AX$11=допнер))),"",IF(WEEKDAY(AX$11,2)&lt;6,$AG9*IF(WEEKDAY(AX$11,2)=5,7,8.15)))))))),IF(AX20="Б",IF(WEEKDAY(AX$11,2)=5,7,8.15),""))</f>
        <v/>
      </c>
      <c r="AY19" s="74"/>
      <c r="AZ19" s="74"/>
      <c r="BA19" s="74"/>
      <c r="BB19" s="74" t="str">
        <f>IF(BB20="О",(IF(BB$11="","",IF(AND(BB$11&gt;=$AG9,BB$11&lt;=GK12),"Б",IF(NOT(ISERROR(VLOOKUP(BB$11,предпр,1,0)=BB$11)),$FP12*8-1,IF(NOT(ISERROR(VLOOKUP(BB$11,выхрабд,1,0)=BB$11)),$AG9*IF(WEEKDAY(BB$11,2)=5,7,8.15),IF(OR(WEEKDAY(BB$11,2)&gt;5,ISNUMBER(MATCH(BB$11,празд,0)),SUMPRODUCT(1*(BB$11=допнер))),"",IF(WEEKDAY(BB$11,2)&lt;6,$AG9*IF(WEEKDAY(BB$11,2)=5,7,8.15)))))))),IF(BB20="Б",IF(WEEKDAY(BB$11,2)=5,7,8.15),""))</f>
        <v/>
      </c>
      <c r="BC19" s="74"/>
      <c r="BD19" s="74"/>
      <c r="BE19" s="74"/>
      <c r="BF19" s="74" t="str">
        <f>IF(BF20="О",(IF(BF$11="","",IF(AND(BF$11&gt;=$AG9,BF$11&lt;=GO12),"Б",IF(NOT(ISERROR(VLOOKUP(BF$11,предпр,1,0)=BF$11)),$FP12*8-1,IF(NOT(ISERROR(VLOOKUP(BF$11,выхрабд,1,0)=BF$11)),$AG9*IF(WEEKDAY(BF$11,2)=5,7,8.15),IF(OR(WEEKDAY(BF$11,2)&gt;5,ISNUMBER(MATCH(BF$11,празд,0)),SUMPRODUCT(1*(BF$11=допнер))),"",IF(WEEKDAY(BF$11,2)&lt;6,$AG9*IF(WEEKDAY(BF$11,2)=5,7,8.15)))))))),IF(BF20="Б",IF(WEEKDAY(BF$11,2)=5,7,8.15),""))</f>
        <v/>
      </c>
      <c r="BG19" s="74"/>
      <c r="BH19" s="74"/>
      <c r="BI19" s="74"/>
      <c r="BJ19" s="74" t="str">
        <f>IF(BJ20="О",(IF(BJ$11="","",IF(AND(BJ$11&gt;=$AG9,BJ$11&lt;=GS12),"Б",IF(NOT(ISERROR(VLOOKUP(BJ$11,предпр,1,0)=BJ$11)),$FP12*8-1,IF(NOT(ISERROR(VLOOKUP(BJ$11,выхрабд,1,0)=BJ$11)),$AG9*IF(WEEKDAY(BJ$11,2)=5,7,8.15),IF(OR(WEEKDAY(BJ$11,2)&gt;5,ISNUMBER(MATCH(BJ$11,празд,0)),SUMPRODUCT(1*(BJ$11=допнер))),"",IF(WEEKDAY(BJ$11,2)&lt;6,$AG9*IF(WEEKDAY(BJ$11,2)=5,7,8.15)))))))),IF(BJ20="Б",IF(WEEKDAY(BJ$11,2)=5,7,8.15),""))</f>
        <v/>
      </c>
      <c r="BK19" s="74"/>
      <c r="BL19" s="74"/>
      <c r="BM19" s="74"/>
      <c r="BN19" s="74" t="str">
        <f>IF(BN20="О",(IF(BN$11="","",IF(AND(BN$11&gt;=$AG9,BN$11&lt;=GW12),"Б",IF(NOT(ISERROR(VLOOKUP(BN$11,предпр,1,0)=BN$11)),$FP12*8-1,IF(NOT(ISERROR(VLOOKUP(BN$11,выхрабд,1,0)=BN$11)),$AG9*IF(WEEKDAY(BN$11,2)=5,7,8.15),IF(OR(WEEKDAY(BN$11,2)&gt;5,ISNUMBER(MATCH(BN$11,празд,0)),SUMPRODUCT(1*(BN$11=допнер))),"",IF(WEEKDAY(BN$11,2)&lt;6,$AG9*IF(WEEKDAY(BN$11,2)=5,7,8.15)))))))),IF(BN20="Б",IF(WEEKDAY(BN$11,2)=5,7,8.15),""))</f>
        <v/>
      </c>
      <c r="BO19" s="74"/>
      <c r="BP19" s="74"/>
      <c r="BQ19" s="74"/>
      <c r="BR19" s="74" t="str">
        <f>IF(BR20="О",(IF(BR$11="","",IF(AND(BR$11&gt;=$AG9,BR$11&lt;=HA12),"Б",IF(NOT(ISERROR(VLOOKUP(BR$11,предпр,1,0)=BR$11)),$FP12*8-1,IF(NOT(ISERROR(VLOOKUP(BR$11,выхрабд,1,0)=BR$11)),$AG9*IF(WEEKDAY(BR$11,2)=5,7,8.15),IF(OR(WEEKDAY(BR$11,2)&gt;5,ISNUMBER(MATCH(BR$11,празд,0)),SUMPRODUCT(1*(BR$11=допнер))),"",IF(WEEKDAY(BR$11,2)&lt;6,$AG9*IF(WEEKDAY(BR$11,2)=5,7,8.15)))))))),IF(BR20="Б",IF(WEEKDAY(BR$11,2)=5,7,8.15),""))</f>
        <v/>
      </c>
      <c r="BS19" s="74"/>
      <c r="BT19" s="74"/>
      <c r="BU19" s="74"/>
      <c r="BV19" s="74" t="str">
        <f>IF(BV20="О",(IF(BV$11="","",IF(AND(BV$11&gt;=$AG9,BV$11&lt;=HE12),"Б",IF(NOT(ISERROR(VLOOKUP(BV$11,предпр,1,0)=BV$11)),$FP12*8-1,IF(NOT(ISERROR(VLOOKUP(BV$11,выхрабд,1,0)=BV$11)),$AG9*IF(WEEKDAY(BV$11,2)=5,7,8.15),IF(OR(WEEKDAY(BV$11,2)&gt;5,ISNUMBER(MATCH(BV$11,празд,0)),SUMPRODUCT(1*(BV$11=допнер))),"",IF(WEEKDAY(BV$11,2)&lt;6,$AG9*IF(WEEKDAY(BV$11,2)=5,7,8.15)))))))),IF(BV20="Б",IF(WEEKDAY(BV$11,2)=5,7,8.15),""))</f>
        <v/>
      </c>
      <c r="BW19" s="74"/>
      <c r="BX19" s="74"/>
      <c r="BY19" s="74"/>
      <c r="BZ19" s="74" t="str">
        <f>IF(BZ20="О",(IF(BZ$11="","",IF(AND(BZ$11&gt;=$AG9,BZ$11&lt;=HI12),"Б",IF(NOT(ISERROR(VLOOKUP(BZ$11,предпр,1,0)=BZ$11)),$FP12*8-1,IF(NOT(ISERROR(VLOOKUP(BZ$11,выхрабд,1,0)=BZ$11)),$AG9*IF(WEEKDAY(BZ$11,2)=5,7,8.15),IF(OR(WEEKDAY(BZ$11,2)&gt;5,ISNUMBER(MATCH(BZ$11,празд,0)),SUMPRODUCT(1*(BZ$11=допнер))),"",IF(WEEKDAY(BZ$11,2)&lt;6,$AG9*IF(WEEKDAY(BZ$11,2)=5,7,8.15)))))))),IF(BZ20="Б",IF(WEEKDAY(BZ$11,2)=5,7,8.15),""))</f>
        <v/>
      </c>
      <c r="CA19" s="74"/>
      <c r="CB19" s="74"/>
      <c r="CC19" s="74"/>
      <c r="CD19" s="74" t="str">
        <f>IF(CD20="О",(IF(CD$11="","",IF(AND(CD$11&gt;=$AG9,CD$11&lt;=HM12),"Б",IF(NOT(ISERROR(VLOOKUP(CD$11,предпр,1,0)=CD$11)),$FP12*8-1,IF(NOT(ISERROR(VLOOKUP(CD$11,выхрабд,1,0)=CD$11)),$AG9*IF(WEEKDAY(CD$11,2)=5,7,8.15),IF(OR(WEEKDAY(CD$11,2)&gt;5,ISNUMBER(MATCH(CD$11,празд,0)),SUMPRODUCT(1*(CD$11=допнер))),"",IF(WEEKDAY(CD$11,2)&lt;6,$AG9*IF(WEEKDAY(CD$11,2)=5,7,8.15)))))))),IF(CD20="Б",IF(WEEKDAY(CD$11,2)=5,7,8.15),""))</f>
        <v/>
      </c>
      <c r="CE19" s="74"/>
      <c r="CF19" s="74"/>
      <c r="CG19" s="74"/>
      <c r="CH19" s="74" t="str">
        <f>IF(CH20="О",(IF(CH$11="","",IF(AND(CH$11&gt;=$AG9,CH$11&lt;=HQ12),"Б",IF(NOT(ISERROR(VLOOKUP(CH$11,предпр,1,0)=CH$11)),$FP12*8-1,IF(NOT(ISERROR(VLOOKUP(CH$11,выхрабд,1,0)=CH$11)),$AG9*IF(WEEKDAY(CH$11,2)=5,7,8.15),IF(OR(WEEKDAY(CH$11,2)&gt;5,ISNUMBER(MATCH(CH$11,празд,0)),SUMPRODUCT(1*(CH$11=допнер))),"",IF(WEEKDAY(CH$11,2)&lt;6,$AG9*IF(WEEKDAY(CH$11,2)=5,7,8.15)))))))),IF(CH20="Б",IF(WEEKDAY(CH$11,2)=5,7,8.15),""))</f>
        <v/>
      </c>
      <c r="CI19" s="74"/>
      <c r="CJ19" s="74"/>
      <c r="CK19" s="74"/>
      <c r="CL19" s="74" t="str">
        <f>IF(CL20="О",(IF(CL$11="","",IF(AND(CL$11&gt;=$AG9,CL$11&lt;=HU12),"Б",IF(NOT(ISERROR(VLOOKUP(CL$11,предпр,1,0)=CL$11)),$FP12*8-1,IF(NOT(ISERROR(VLOOKUP(CL$11,выхрабд,1,0)=CL$11)),$AG9*IF(WEEKDAY(CL$11,2)=5,7,8.15),IF(OR(WEEKDAY(CL$11,2)&gt;5,ISNUMBER(MATCH(CL$11,празд,0)),SUMPRODUCT(1*(CL$11=допнер))),"",IF(WEEKDAY(CL$11,2)&lt;6,$AG9*IF(WEEKDAY(CL$11,2)=5,7,8.15)))))))),IF(CL20="Б",IF(WEEKDAY(CL$11,2)=5,7,8.15),""))</f>
        <v/>
      </c>
      <c r="CM19" s="74"/>
      <c r="CN19" s="74"/>
      <c r="CO19" s="74"/>
      <c r="CP19" s="75"/>
      <c r="CQ19" s="76"/>
      <c r="CR19" s="76"/>
      <c r="CS19" s="76"/>
      <c r="CT19" s="77">
        <f>COUNTIF(AH20:CO20,"О")*1+COUNTIF(AH20:CO20,"Б")*1</f>
        <v>0</v>
      </c>
      <c r="CU19" s="78"/>
      <c r="CV19" s="79"/>
      <c r="CW19" s="74" t="str">
        <f>IF(CW20="О",(IF(CW$11="","",IF(AND(CW$11&gt;=$AG9,CW$11&lt;=IF12),"Б",IF(NOT(ISERROR(VLOOKUP(CW$11,предпр,1,0)=CW$11)),$FP12*8-1,IF(NOT(ISERROR(VLOOKUP(CW$11,выхрабд,1,0)=CW$11)),$AG9*IF(WEEKDAY(CW$11,2)=5,7,8.15),IF(OR(WEEKDAY(CW$11,2)&gt;5,ISNUMBER(MATCH(CW$11,празд,0)),SUMPRODUCT(1*(CW$11=допнер))),"",IF(WEEKDAY(CW$11,2)&lt;6,$AG9*IF(WEEKDAY(CW$11,2)=5,7,8.15)))))))),IF(CW20="Б",IF(WEEKDAY(CW$11,2)=5,7,8.15),""))</f>
        <v/>
      </c>
      <c r="CX19" s="74"/>
      <c r="CY19" s="74"/>
      <c r="CZ19" s="74"/>
      <c r="DA19" s="74" t="str">
        <f>IF(DA20="О",(IF(DA$11="","",IF(AND(DA$11&gt;=$AG9,DA$11&lt;=IJ12),"Б",IF(NOT(ISERROR(VLOOKUP(DA$11,предпр,1,0)=DA$11)),$FP12*8-1,IF(NOT(ISERROR(VLOOKUP(DA$11,выхрабд,1,0)=DA$11)),$AG9*IF(WEEKDAY(DA$11,2)=5,7,8.15),IF(OR(WEEKDAY(DA$11,2)&gt;5,ISNUMBER(MATCH(DA$11,празд,0)),SUMPRODUCT(1*(DA$11=допнер))),"",IF(WEEKDAY(DA$11,2)&lt;6,$AG9*IF(WEEKDAY(DA$11,2)=5,7,8.15)))))))),IF(DA20="Б",IF(WEEKDAY(DA$11,2)=5,7,8.15),""))</f>
        <v/>
      </c>
      <c r="DB19" s="74"/>
      <c r="DC19" s="74"/>
      <c r="DD19" s="74"/>
      <c r="DE19" s="74" t="str">
        <f>IF(DE20="О",(IF(DE$11="","",IF(AND(DE$11&gt;=$AG9,DE$11&lt;=IN12),"Б",IF(NOT(ISERROR(VLOOKUP(DE$11,предпр,1,0)=DE$11)),$FP12*8-1,IF(NOT(ISERROR(VLOOKUP(DE$11,выхрабд,1,0)=DE$11)),$AG9*IF(WEEKDAY(DE$11,2)=5,7,8.15),IF(OR(WEEKDAY(DE$11,2)&gt;5,ISNUMBER(MATCH(DE$11,празд,0)),SUMPRODUCT(1*(DE$11=допнер))),"",IF(WEEKDAY(DE$11,2)&lt;6,$AG9*IF(WEEKDAY(DE$11,2)=5,7,8.15)))))))),IF(DE20="Б",IF(WEEKDAY(DE$11,2)=5,7,8.15),""))</f>
        <v/>
      </c>
      <c r="DF19" s="74"/>
      <c r="DG19" s="74"/>
      <c r="DH19" s="74"/>
      <c r="DI19" s="74" t="str">
        <f>IF(DI20="О",(IF(DI$11="","",IF(AND(DI$11&gt;=$AG9,DI$11&lt;=IR12),"Б",IF(NOT(ISERROR(VLOOKUP(DI$11,предпр,1,0)=DI$11)),$FP12*8-1,IF(NOT(ISERROR(VLOOKUP(DI$11,выхрабд,1,0)=DI$11)),$AG9*IF(WEEKDAY(DI$11,2)=5,7,8.15),IF(OR(WEEKDAY(DI$11,2)&gt;5,ISNUMBER(MATCH(DI$11,празд,0)),SUMPRODUCT(1*(DI$11=допнер))),"",IF(WEEKDAY(DI$11,2)&lt;6,$AG9*IF(WEEKDAY(DI$11,2)=5,7,8.15)))))))),IF(DI20="Б",IF(WEEKDAY(DI$11,2)=5,7,8.15),""))</f>
        <v/>
      </c>
      <c r="DJ19" s="74"/>
      <c r="DK19" s="74"/>
      <c r="DL19" s="74"/>
      <c r="DM19" s="74" t="str">
        <f>IF(DM20="О",(IF(DM$11="","",IF(AND(DM$11&gt;=$AG9,DM$11&lt;=IV12),"Б",IF(NOT(ISERROR(VLOOKUP(DM$11,предпр,1,0)=DM$11)),$FP12*8-1,IF(NOT(ISERROR(VLOOKUP(DM$11,выхрабд,1,0)=DM$11)),$AG9*IF(WEEKDAY(DM$11,2)=5,7,8.15),IF(OR(WEEKDAY(DM$11,2)&gt;5,ISNUMBER(MATCH(DM$11,празд,0)),SUMPRODUCT(1*(DM$11=допнер))),"",IF(WEEKDAY(DM$11,2)&lt;6,$AG9*IF(WEEKDAY(DM$11,2)=5,7,8.15)))))))),IF(DM20="Б",IF(WEEKDAY(DM$11,2)=5,7,8.15),""))</f>
        <v/>
      </c>
      <c r="DN19" s="74"/>
      <c r="DO19" s="74"/>
      <c r="DP19" s="74"/>
      <c r="DQ19" s="74" t="str">
        <f>IF(DQ20="О",(IF(DQ$11="","",IF(AND(DQ$11&gt;=$AG9,DQ$11&lt;=IZ12),"Б",IF(NOT(ISERROR(VLOOKUP(DQ$11,предпр,1,0)=DQ$11)),$FP12*8-1,IF(NOT(ISERROR(VLOOKUP(DQ$11,выхрабд,1,0)=DQ$11)),$AG9*IF(WEEKDAY(DQ$11,2)=5,7,8.15),IF(OR(WEEKDAY(DQ$11,2)&gt;5,ISNUMBER(MATCH(DQ$11,празд,0)),SUMPRODUCT(1*(DQ$11=допнер))),"",IF(WEEKDAY(DQ$11,2)&lt;6,$AG9*IF(WEEKDAY(DQ$11,2)=5,7,8.15)))))))),IF(DQ20="Б",IF(WEEKDAY(DQ$11,2)=5,7,8.15),""))</f>
        <v/>
      </c>
      <c r="DR19" s="74"/>
      <c r="DS19" s="74"/>
      <c r="DT19" s="74"/>
      <c r="DU19" s="74" t="str">
        <f>IF(DU20="О",(IF(DU$11="","",IF(AND(DU$11&gt;=$AG9,DU$11&lt;=JD12),"Б",IF(NOT(ISERROR(VLOOKUP(DU$11,предпр,1,0)=DU$11)),$FP12*8-1,IF(NOT(ISERROR(VLOOKUP(DU$11,выхрабд,1,0)=DU$11)),$AG9*IF(WEEKDAY(DU$11,2)=5,7,8.15),IF(OR(WEEKDAY(DU$11,2)&gt;5,ISNUMBER(MATCH(DU$11,празд,0)),SUMPRODUCT(1*(DU$11=допнер))),"",IF(WEEKDAY(DU$11,2)&lt;6,$AG9*IF(WEEKDAY(DU$11,2)=5,7,8.15)))))))),IF(DU20="Б",IF(WEEKDAY(DU$11,2)=5,7,8.15),""))</f>
        <v/>
      </c>
      <c r="DV19" s="74"/>
      <c r="DW19" s="74"/>
      <c r="DX19" s="74"/>
      <c r="DY19" s="74" t="str">
        <f>IF(DY20="О",(IF(DY$11="","",IF(AND(DY$11&gt;=$AG9,DY$11&lt;=JH12),"Б",IF(NOT(ISERROR(VLOOKUP(DY$11,предпр,1,0)=DY$11)),$FP12*8-1,IF(NOT(ISERROR(VLOOKUP(DY$11,выхрабд,1,0)=DY$11)),$AG9*IF(WEEKDAY(DY$11,2)=5,7,8.15),IF(OR(WEEKDAY(DY$11,2)&gt;5,ISNUMBER(MATCH(DY$11,празд,0)),SUMPRODUCT(1*(DY$11=допнер))),"",IF(WEEKDAY(DY$11,2)&lt;6,$AG9*IF(WEEKDAY(DY$11,2)=5,7,8.15)))))))),IF(DY20="Б",IF(WEEKDAY(DY$11,2)=5,7,8.15),""))</f>
        <v/>
      </c>
      <c r="DZ19" s="74"/>
      <c r="EA19" s="74"/>
      <c r="EB19" s="74"/>
      <c r="EC19" s="74" t="str">
        <f>IF(EC20="О",(IF(EC$11="","",IF(AND(EC$11&gt;=$AG9,EC$11&lt;=JL12),"Б",IF(NOT(ISERROR(VLOOKUP(EC$11,предпр,1,0)=EC$11)),$FP12*8-1,IF(NOT(ISERROR(VLOOKUP(EC$11,выхрабд,1,0)=EC$11)),$AG9*IF(WEEKDAY(EC$11,2)=5,7,8.15),IF(OR(WEEKDAY(EC$11,2)&gt;5,ISNUMBER(MATCH(EC$11,празд,0)),SUMPRODUCT(1*(EC$11=допнер))),"",IF(WEEKDAY(EC$11,2)&lt;6,$AG9*IF(WEEKDAY(EC$11,2)=5,7,8.15)))))))),IF(EC20="Б",IF(WEEKDAY(EC$11,2)=5,7,8.15),""))</f>
        <v/>
      </c>
      <c r="ED19" s="74"/>
      <c r="EE19" s="74"/>
      <c r="EF19" s="74"/>
      <c r="EG19" s="74" t="str">
        <f>IF(EG20="О",(IF(EG$11="","",IF(AND(EG$11&gt;=$AG9,EG$11&lt;=JP12),"Б",IF(NOT(ISERROR(VLOOKUP(EG$11,предпр,1,0)=EG$11)),$FP12*8-1,IF(NOT(ISERROR(VLOOKUP(EG$11,выхрабд,1,0)=EG$11)),$AG9*IF(WEEKDAY(EG$11,2)=5,7,8.15),IF(OR(WEEKDAY(EG$11,2)&gt;5,ISNUMBER(MATCH(EG$11,празд,0)),SUMPRODUCT(1*(EG$11=допнер))),"",IF(WEEKDAY(EG$11,2)&lt;6,$AG9*IF(WEEKDAY(EG$11,2)=5,7,8.15)))))))),IF(EG20="Б",IF(WEEKDAY(EG$11,2)=5,7,8.15),""))</f>
        <v/>
      </c>
      <c r="EH19" s="74"/>
      <c r="EI19" s="74"/>
      <c r="EJ19" s="74"/>
      <c r="EK19" s="74" t="str">
        <f>IF(EK20="О",(IF(EK$11="","",IF(AND(EK$11&gt;=$AG9,EK$11&lt;=JT12),"Б",IF(NOT(ISERROR(VLOOKUP(EK$11,предпр,1,0)=EK$11)),$FP12*8-1,IF(NOT(ISERROR(VLOOKUP(EK$11,выхрабд,1,0)=EK$11)),$AG9*IF(WEEKDAY(EK$11,2)=5,7,8.15),IF(OR(WEEKDAY(EK$11,2)&gt;5,ISNUMBER(MATCH(EK$11,празд,0)),SUMPRODUCT(1*(EK$11=допнер))),"",IF(WEEKDAY(EK$11,2)&lt;6,$AG9*IF(WEEKDAY(EK$11,2)=5,7,8.15)))))))),IF(EK20="Б",IF(WEEKDAY(EK$11,2)=5,7,8.15),""))</f>
        <v/>
      </c>
      <c r="EL19" s="74"/>
      <c r="EM19" s="74"/>
      <c r="EN19" s="74"/>
      <c r="EO19" s="74" t="str">
        <f>IF(EO20="О",(IF(EO$11="","",IF(AND(EO$11&gt;=$AG9,EO$11&lt;=JX12),"Б",IF(NOT(ISERROR(VLOOKUP(EO$11,предпр,1,0)=EO$11)),$FP12*8-1,IF(NOT(ISERROR(VLOOKUP(EO$11,выхрабд,1,0)=EO$11)),$AG9*IF(WEEKDAY(EO$11,2)=5,7,8.15),IF(OR(WEEKDAY(EO$11,2)&gt;5,ISNUMBER(MATCH(EO$11,празд,0)),SUMPRODUCT(1*(EO$11=допнер))),"",IF(WEEKDAY(EO$11,2)&lt;6,$AG9*IF(WEEKDAY(EO$11,2)=5,7,8.15)))))))),IF(EO20="Б",IF(WEEKDAY(EO$11,2)=5,7,8.15),""))</f>
        <v/>
      </c>
      <c r="EP19" s="74"/>
      <c r="EQ19" s="74"/>
      <c r="ER19" s="74"/>
      <c r="ES19" s="74" t="str">
        <f>IF(ES20="О",(IF(ES$11="","",IF(AND(ES$11&gt;=$AG9,ES$11&lt;=KB12),"Б",IF(NOT(ISERROR(VLOOKUP(ES$11,предпр,1,0)=ES$11)),$FP12*8-1,IF(NOT(ISERROR(VLOOKUP(ES$11,выхрабд,1,0)=ES$11)),$AG9*IF(WEEKDAY(ES$11,2)=5,7,8.15),IF(OR(WEEKDAY(ES$11,2)&gt;5,ISNUMBER(MATCH(ES$11,празд,0)),SUMPRODUCT(1*(ES$11=допнер))),"",IF(WEEKDAY(ES$11,2)&lt;6,$AG9*IF(WEEKDAY(ES$11,2)=5,7,8.15)))))))),IF(ES20="Б",IF(WEEKDAY(ES$11,2)=5,7,8.15),""))</f>
        <v/>
      </c>
      <c r="ET19" s="74"/>
      <c r="EU19" s="74"/>
      <c r="EV19" s="74"/>
      <c r="EW19" s="74" t="str">
        <f>IF(EW20="О",(IF(EW$11="","",IF(AND(EW$11&gt;=$AG9,EW$11&lt;=KF12),"Б",IF(NOT(ISERROR(VLOOKUP(EW$11,предпр,1,0)=EW$11)),$FP12*8-1,IF(NOT(ISERROR(VLOOKUP(EW$11,выхрабд,1,0)=EW$11)),$AG9*IF(WEEKDAY(EW$11,2)=5,7,8.15),IF(OR(WEEKDAY(EW$11,2)&gt;5,ISNUMBER(MATCH(EW$11,празд,0)),SUMPRODUCT(1*(EW$11=допнер))),"",IF(WEEKDAY(EW$11,2)&lt;6,$AG9*IF(WEEKDAY(EW$11,2)=5,7,8.15)))))))),IF(EW20="Б",IF(WEEKDAY(EW$11,2)=5,7,8.15),""))</f>
        <v/>
      </c>
      <c r="EX19" s="74"/>
      <c r="EY19" s="74"/>
      <c r="EZ19" s="74"/>
      <c r="FA19" s="74" t="str">
        <f>IF(FA20="О",(IF(FA$11="","",IF(AND(FA$11&gt;=$AG9,FA$11&lt;=KJ12),"Б",IF(NOT(ISERROR(VLOOKUP(FA$11,предпр,1,0)=FA$11)),$FP12*8-1,IF(NOT(ISERROR(VLOOKUP(FA$11,выхрабд,1,0)=FA$11)),$AG9*IF(WEEKDAY(FA$11,2)=5,7,8.15),IF(OR(WEEKDAY(FA$11,2)&gt;5,ISNUMBER(MATCH(FA$11,празд,0)),SUMPRODUCT(1*(FA$11=допнер))),"",IF(WEEKDAY(FA$11,2)&lt;6,$AG9*IF(WEEKDAY(FA$11,2)=5,7,8.15)))))))),IF(FA20="Б",IF(WEEKDAY(FA$11,2)=5,7,8.15),""))</f>
        <v/>
      </c>
      <c r="FB19" s="74"/>
      <c r="FC19" s="74"/>
      <c r="FD19" s="74"/>
      <c r="FE19" s="74" t="str">
        <f>IF(FE20="О",(IF(FE$11="","",IF(AND(FE$11&gt;=$AG9,FE$11&lt;=KN12),"Б",IF(NOT(ISERROR(VLOOKUP(FE$11,предпр,1,0)=FE$11)),$FP12*8-1,IF(NOT(ISERROR(VLOOKUP(FE$11,выхрабд,1,0)=FE$11)),$AG9*IF(WEEKDAY(FE$11,2)=5,7,8.15),IF(OR(WEEKDAY(FE$11,2)&gt;5,ISNUMBER(MATCH(FE$11,празд,0)),SUMPRODUCT(1*(FE$11=допнер))),"",IF(WEEKDAY(FE$11,2)&lt;6,$AG9*IF(WEEKDAY(FE$11,2)=5,7,8.15)))))))),IF(FE20="Б",IF(WEEKDAY(FE$11,2)=5,7,8.15),""))</f>
        <v/>
      </c>
      <c r="FF19" s="74"/>
      <c r="FG19" s="74"/>
      <c r="FH19" s="74"/>
      <c r="FI19" s="75"/>
      <c r="FJ19" s="76"/>
      <c r="FK19" s="76"/>
      <c r="FL19" s="76"/>
      <c r="FM19" s="77">
        <f>SUM((COUNTIF(AH20:CO20,"О")*1+COUNTIF(AH20:CO20,"Б")*1+COUNTIF(AH20:CO20,"ОР")*1+COUNTIF(AH20:CO20,"П")*1+COUNTIF(AH20:CO20,"НН")*1+COUNTIF(AH20:CO20,"А")*1+COUNTIF(AH20:CO20,"ВУ")*1+COUNTIF(AH20:CO20,"ОУ")*1+COUNTIF(AH20:CO20,"РП")*1+COUNTIF(AH20:CO20,"К")*1)+(COUNTIF(CW20:FH20,"О")*1+COUNTIF(CW20:FH20,"Б")*1+COUNTIF(CW20:FH20,"ОР")*1+COUNTIF(CW20:FH20,"П")*1+COUNTIF(CW20:FH20,"НН")*1+COUNTIF(CW20:FH20,"А")*1+COUNTIF(CW20:FH20,"ВУ")*1+COUNTIF(CW20:FH20,"ОУ")*1+COUNTIF(CW20:FH20,"РП")*1+COUNTIF(CW20:FH20,"К")*1))</f>
        <v>0</v>
      </c>
      <c r="FN19" s="78"/>
      <c r="FO19" s="79"/>
    </row>
    <row r="20" spans="1:171" s="18" customFormat="1" ht="15" customHeight="1" x14ac:dyDescent="0.2">
      <c r="A20" s="85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8"/>
      <c r="M20" s="92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4"/>
      <c r="Y20" s="85"/>
      <c r="Z20" s="86"/>
      <c r="AA20" s="86"/>
      <c r="AB20" s="86"/>
      <c r="AC20" s="86"/>
      <c r="AD20" s="86"/>
      <c r="AE20" s="86"/>
      <c r="AF20" s="86"/>
      <c r="AG20" s="88"/>
      <c r="AH20" s="68" t="str">
        <f>IF(AH11="","",IF(AND(AH11&gt;=$FP20,AH11&lt;=$FQ20),"Р",IF(NOT(ISERROR(VLOOKUP(AH11,предпр,1,0)=AH11)),"",IF(NOT(ISERROR(VLOOKUP(AH11,выхрабд,1,0)=AH11)),"",IF(OR(WEEKDAY(AH11,2)&gt;5,ISNUMBER(MATCH(AH11,празд,0)),SUMPRODUCT(1*(AH11=допнер))),"В",IF(WEEKDAY(AH11,2)&lt;6,""))))))</f>
        <v/>
      </c>
      <c r="AI20" s="68"/>
      <c r="AJ20" s="68"/>
      <c r="AK20" s="68"/>
      <c r="AL20" s="68" t="str">
        <f>IF(AL11="","",IF(AND(AL11&gt;=$FP20,AL11&lt;=$FQ20),"Р",IF(NOT(ISERROR(VLOOKUP(AL11,предпр,1,0)=AL11)),"",IF(NOT(ISERROR(VLOOKUP(AL11,выхрабд,1,0)=AL11)),"",IF(OR(WEEKDAY(AL11,2)&gt;5,ISNUMBER(MATCH(AL11,празд,0)),SUMPRODUCT(1*(AL11=допнер))),"В",IF(WEEKDAY(AL11,2)&lt;6,""))))))</f>
        <v/>
      </c>
      <c r="AM20" s="68"/>
      <c r="AN20" s="68"/>
      <c r="AO20" s="68"/>
      <c r="AP20" s="68" t="str">
        <f>IF(AP11="","",IF(AND(AP11&gt;=$FP20,AP11&lt;=$FQ20),"Р",IF(NOT(ISERROR(VLOOKUP(AP11,предпр,1,0)=AP11)),"",IF(NOT(ISERROR(VLOOKUP(AP11,выхрабд,1,0)=AP11)),"",IF(OR(WEEKDAY(AP11,2)&gt;5,ISNUMBER(MATCH(AP11,празд,0)),SUMPRODUCT(1*(AP11=допнер))),"В",IF(WEEKDAY(AP11,2)&lt;6,""))))))</f>
        <v/>
      </c>
      <c r="AQ20" s="68"/>
      <c r="AR20" s="68"/>
      <c r="AS20" s="68"/>
      <c r="AT20" s="68" t="str">
        <f>IF(AT11="","",IF(AND(AT11&gt;=$FP20,AT11&lt;=$FQ20),"Р",IF(NOT(ISERROR(VLOOKUP(AT11,предпр,1,0)=AT11)),"",IF(NOT(ISERROR(VLOOKUP(AT11,выхрабд,1,0)=AT11)),"",IF(OR(WEEKDAY(AT11,2)&gt;5,ISNUMBER(MATCH(AT11,празд,0)),SUMPRODUCT(1*(AT11=допнер))),"В",IF(WEEKDAY(AT11,2)&lt;6,""))))))</f>
        <v>В</v>
      </c>
      <c r="AU20" s="68"/>
      <c r="AV20" s="68"/>
      <c r="AW20" s="68"/>
      <c r="AX20" s="68" t="str">
        <f>IF(AX11="","",IF(AND(AX11&gt;=$FP20,AX11&lt;=$FQ20),"Р",IF(NOT(ISERROR(VLOOKUP(AX11,предпр,1,0)=AX11)),"",IF(NOT(ISERROR(VLOOKUP(AX11,выхрабд,1,0)=AX11)),"",IF(OR(WEEKDAY(AX11,2)&gt;5,ISNUMBER(MATCH(AX11,празд,0)),SUMPRODUCT(1*(AX11=допнер))),"В",IF(WEEKDAY(AX11,2)&lt;6,""))))))</f>
        <v>В</v>
      </c>
      <c r="AY20" s="68"/>
      <c r="AZ20" s="68"/>
      <c r="BA20" s="68"/>
      <c r="BB20" s="68" t="str">
        <f>IF(BB11="","",IF(AND(BB11&gt;=$FP20,BB11&lt;=$FQ20),"Р",IF(NOT(ISERROR(VLOOKUP(BB11,предпр,1,0)=BB11)),"",IF(NOT(ISERROR(VLOOKUP(BB11,выхрабд,1,0)=BB11)),"",IF(OR(WEEKDAY(BB11,2)&gt;5,ISNUMBER(MATCH(BB11,празд,0)),SUMPRODUCT(1*(BB11=допнер))),"В",IF(WEEKDAY(BB11,2)&lt;6,""))))))</f>
        <v/>
      </c>
      <c r="BC20" s="68"/>
      <c r="BD20" s="68"/>
      <c r="BE20" s="68"/>
      <c r="BF20" s="68" t="str">
        <f>IF(BF11="","",IF(AND(BF11&gt;=$FP20,BF11&lt;=$FQ20),"Р",IF(NOT(ISERROR(VLOOKUP(BF11,предпр,1,0)=BF11)),"",IF(NOT(ISERROR(VLOOKUP(BF11,выхрабд,1,0)=BF11)),"",IF(OR(WEEKDAY(BF11,2)&gt;5,ISNUMBER(MATCH(BF11,празд,0)),SUMPRODUCT(1*(BF11=допнер))),"В",IF(WEEKDAY(BF11,2)&lt;6,""))))))</f>
        <v/>
      </c>
      <c r="BG20" s="68"/>
      <c r="BH20" s="68"/>
      <c r="BI20" s="68"/>
      <c r="BJ20" s="68" t="str">
        <f>IF(BJ11="","",IF(AND(BJ11&gt;=$FP20,BJ11&lt;=$FQ20),"Р",IF(NOT(ISERROR(VLOOKUP(BJ11,предпр,1,0)=BJ11)),"",IF(NOT(ISERROR(VLOOKUP(BJ11,выхрабд,1,0)=BJ11)),"",IF(OR(WEEKDAY(BJ11,2)&gt;5,ISNUMBER(MATCH(BJ11,празд,0)),SUMPRODUCT(1*(BJ11=допнер))),"В",IF(WEEKDAY(BJ11,2)&lt;6,""))))))</f>
        <v/>
      </c>
      <c r="BK20" s="68"/>
      <c r="BL20" s="68"/>
      <c r="BM20" s="68"/>
      <c r="BN20" s="68" t="str">
        <f>IF(BN11="","",IF(AND(BN11&gt;=$FP20,BN11&lt;=$FQ20),"Р",IF(NOT(ISERROR(VLOOKUP(BN11,предпр,1,0)=BN11)),"",IF(NOT(ISERROR(VLOOKUP(BN11,выхрабд,1,0)=BN11)),"",IF(OR(WEEKDAY(BN11,2)&gt;5,ISNUMBER(MATCH(BN11,празд,0)),SUMPRODUCT(1*(BN11=допнер))),"В",IF(WEEKDAY(BN11,2)&lt;6,""))))))</f>
        <v/>
      </c>
      <c r="BO20" s="68"/>
      <c r="BP20" s="68"/>
      <c r="BQ20" s="68"/>
      <c r="BR20" s="68" t="str">
        <f>IF(BR11="","",IF(AND(BR11&gt;=$FP20,BR11&lt;=$FQ20),"Р",IF(NOT(ISERROR(VLOOKUP(BR11,предпр,1,0)=BR11)),"",IF(NOT(ISERROR(VLOOKUP(BR11,выхрабд,1,0)=BR11)),"",IF(OR(WEEKDAY(BR11,2)&gt;5,ISNUMBER(MATCH(BR11,празд,0)),SUMPRODUCT(1*(BR11=допнер))),"В",IF(WEEKDAY(BR11,2)&lt;6,""))))))</f>
        <v/>
      </c>
      <c r="BS20" s="68"/>
      <c r="BT20" s="68"/>
      <c r="BU20" s="68"/>
      <c r="BV20" s="68" t="str">
        <f>IF(BV11="","",IF(AND(BV11&gt;=$FP20,BV11&lt;=$FQ20),"Р",IF(NOT(ISERROR(VLOOKUP(BV11,предпр,1,0)=BV11)),"",IF(NOT(ISERROR(VLOOKUP(BV11,выхрабд,1,0)=BV11)),"",IF(OR(WEEKDAY(BV11,2)&gt;5,ISNUMBER(MATCH(BV11,празд,0)),SUMPRODUCT(1*(BV11=допнер))),"В",IF(WEEKDAY(BV11,2)&lt;6,""))))))</f>
        <v>В</v>
      </c>
      <c r="BW20" s="68"/>
      <c r="BX20" s="68"/>
      <c r="BY20" s="68"/>
      <c r="BZ20" s="68" t="str">
        <f>IF(BZ11="","",IF(AND(BZ11&gt;=$FP20,BZ11&lt;=$FQ20),"Р",IF(NOT(ISERROR(VLOOKUP(BZ11,предпр,1,0)=BZ11)),"",IF(NOT(ISERROR(VLOOKUP(BZ11,выхрабд,1,0)=BZ11)),"",IF(OR(WEEKDAY(BZ11,2)&gt;5,ISNUMBER(MATCH(BZ11,празд,0)),SUMPRODUCT(1*(BZ11=допнер))),"В",IF(WEEKDAY(BZ11,2)&lt;6,""))))))</f>
        <v>В</v>
      </c>
      <c r="CA20" s="68"/>
      <c r="CB20" s="68"/>
      <c r="CC20" s="68"/>
      <c r="CD20" s="68" t="str">
        <f>IF(CD11="","",IF(AND(CD11&gt;=$FP20,CD11&lt;=$FQ20),"Р",IF(NOT(ISERROR(VLOOKUP(CD11,предпр,1,0)=CD11)),"",IF(NOT(ISERROR(VLOOKUP(CD11,выхрабд,1,0)=CD11)),"",IF(OR(WEEKDAY(CD11,2)&gt;5,ISNUMBER(MATCH(CD11,празд,0)),SUMPRODUCT(1*(CD11=допнер))),"В",IF(WEEKDAY(CD11,2)&lt;6,""))))))</f>
        <v>В</v>
      </c>
      <c r="CE20" s="68"/>
      <c r="CF20" s="68"/>
      <c r="CG20" s="68"/>
      <c r="CH20" s="68" t="str">
        <f>IF(CH11="","",IF(AND(CH11&gt;=$FP20,CH11&lt;=$FQ20),"Р",IF(NOT(ISERROR(VLOOKUP(CH11,предпр,1,0)=CH11)),"",IF(NOT(ISERROR(VLOOKUP(CH11,выхрабд,1,0)=CH11)),"",IF(OR(WEEKDAY(CH11,2)&gt;5,ISNUMBER(MATCH(CH11,празд,0)),SUMPRODUCT(1*(CH11=допнер))),"В",IF(WEEKDAY(CH11,2)&lt;6,""))))))</f>
        <v/>
      </c>
      <c r="CI20" s="68"/>
      <c r="CJ20" s="68"/>
      <c r="CK20" s="68"/>
      <c r="CL20" s="68" t="str">
        <f>IF(CL11="","",IF(AND(CL11&gt;=$FP20,CL11&lt;=$FQ20),"Р",IF(NOT(ISERROR(VLOOKUP(CL11,предпр,1,0)=CL11)),"",IF(NOT(ISERROR(VLOOKUP(CL11,выхрабд,1,0)=CL11)),"",IF(OR(WEEKDAY(CL11,2)&gt;5,ISNUMBER(MATCH(CL11,празд,0)),SUMPRODUCT(1*(CL11=допнер))),"В",IF(WEEKDAY(CL11,2)&lt;6,""))))))</f>
        <v/>
      </c>
      <c r="CM20" s="68"/>
      <c r="CN20" s="68"/>
      <c r="CO20" s="68"/>
      <c r="CP20" s="80"/>
      <c r="CQ20" s="70"/>
      <c r="CR20" s="70"/>
      <c r="CS20" s="70"/>
      <c r="CT20" s="71">
        <f>SUM(AH19:CO19)</f>
        <v>0</v>
      </c>
      <c r="CU20" s="72"/>
      <c r="CV20" s="73"/>
      <c r="CW20" s="68" t="str">
        <f>IF(CW11="","",IF(AND(CW11&gt;=$FP20,CW11&lt;=$FQ20),"Р",IF(NOT(ISERROR(VLOOKUP(CW11,предпр,1,0)=CW11)),"",IF(NOT(ISERROR(VLOOKUP(CW11,выхрабд,1,0)=CW11)),"",IF(OR(WEEKDAY(CW11,2)&gt;5,ISNUMBER(MATCH(CW11,празд,0)),SUMPRODUCT(1*(CW11=допнер))),"В",IF(WEEKDAY(CW11,2)&lt;6,""))))))</f>
        <v/>
      </c>
      <c r="CX20" s="68"/>
      <c r="CY20" s="68"/>
      <c r="CZ20" s="68"/>
      <c r="DA20" s="68" t="str">
        <f>IF(DA11="","",IF(AND(DA11&gt;=$FP20,DA11&lt;=$FQ20),"Р",IF(NOT(ISERROR(VLOOKUP(DA11,предпр,1,0)=DA11)),"",IF(NOT(ISERROR(VLOOKUP(DA11,выхрабд,1,0)=DA11)),"",IF(OR(WEEKDAY(DA11,2)&gt;5,ISNUMBER(MATCH(DA11,празд,0)),SUMPRODUCT(1*(DA11=допнер))),"В",IF(WEEKDAY(DA11,2)&lt;6,""))))))</f>
        <v/>
      </c>
      <c r="DB20" s="68"/>
      <c r="DC20" s="68"/>
      <c r="DD20" s="68"/>
      <c r="DE20" s="68" t="str">
        <f>IF(DE11="","",IF(AND(DE11&gt;=$FP20,DE11&lt;=$FQ20),"Р",IF(NOT(ISERROR(VLOOKUP(DE11,предпр,1,0)=DE11)),"",IF(NOT(ISERROR(VLOOKUP(DE11,выхрабд,1,0)=DE11)),"",IF(OR(WEEKDAY(DE11,2)&gt;5,ISNUMBER(MATCH(DE11,празд,0)),SUMPRODUCT(1*(DE11=допнер))),"В",IF(WEEKDAY(DE11,2)&lt;6,""))))))</f>
        <v>В</v>
      </c>
      <c r="DF20" s="68"/>
      <c r="DG20" s="68"/>
      <c r="DH20" s="68"/>
      <c r="DI20" s="68" t="str">
        <f>IF(DI11="","",IF(AND(DI11&gt;=$FP20,DI11&lt;=$FQ20),"Р",IF(NOT(ISERROR(VLOOKUP(DI11,предпр,1,0)=DI11)),"",IF(NOT(ISERROR(VLOOKUP(DI11,выхрабд,1,0)=DI11)),"",IF(OR(WEEKDAY(DI11,2)&gt;5,ISNUMBER(MATCH(DI11,празд,0)),SUMPRODUCT(1*(DI11=допнер))),"В",IF(WEEKDAY(DI11,2)&lt;6,""))))))</f>
        <v>В</v>
      </c>
      <c r="DJ20" s="68"/>
      <c r="DK20" s="68"/>
      <c r="DL20" s="68"/>
      <c r="DM20" s="68" t="str">
        <f>IF(DM11="","",IF(AND(DM11&gt;=$FP20,DM11&lt;=$FQ20),"Р",IF(NOT(ISERROR(VLOOKUP(DM11,предпр,1,0)=DM11)),"",IF(NOT(ISERROR(VLOOKUP(DM11,выхрабд,1,0)=DM11)),"",IF(OR(WEEKDAY(DM11,2)&gt;5,ISNUMBER(MATCH(DM11,празд,0)),SUMPRODUCT(1*(DM11=допнер))),"В",IF(WEEKDAY(DM11,2)&lt;6,""))))))</f>
        <v/>
      </c>
      <c r="DN20" s="68"/>
      <c r="DO20" s="68"/>
      <c r="DP20" s="68"/>
      <c r="DQ20" s="68" t="str">
        <f>IF(DQ11="","",IF(AND(DQ11&gt;=$FP20,DQ11&lt;=$FQ20),"Р",IF(NOT(ISERROR(VLOOKUP(DQ11,предпр,1,0)=DQ11)),"",IF(NOT(ISERROR(VLOOKUP(DQ11,выхрабд,1,0)=DQ11)),"",IF(OR(WEEKDAY(DQ11,2)&gt;5,ISNUMBER(MATCH(DQ11,празд,0)),SUMPRODUCT(1*(DQ11=допнер))),"В",IF(WEEKDAY(DQ11,2)&lt;6,""))))))</f>
        <v/>
      </c>
      <c r="DR20" s="68"/>
      <c r="DS20" s="68"/>
      <c r="DT20" s="68"/>
      <c r="DU20" s="68" t="str">
        <f>IF(DU11="","",IF(AND(DU11&gt;=$FP20,DU11&lt;=$FQ20),"Р",IF(NOT(ISERROR(VLOOKUP(DU11,предпр,1,0)=DU11)),"",IF(NOT(ISERROR(VLOOKUP(DU11,выхрабд,1,0)=DU11)),"",IF(OR(WEEKDAY(DU11,2)&gt;5,ISNUMBER(MATCH(DU11,празд,0)),SUMPRODUCT(1*(DU11=допнер))),"В",IF(WEEKDAY(DU11,2)&lt;6,""))))))</f>
        <v/>
      </c>
      <c r="DV20" s="68"/>
      <c r="DW20" s="68"/>
      <c r="DX20" s="68"/>
      <c r="DY20" s="68" t="str">
        <f>IF(DY11="","",IF(AND(DY11&gt;=$FP20,DY11&lt;=$FQ20),"Р",IF(NOT(ISERROR(VLOOKUP(DY11,предпр,1,0)=DY11)),"",IF(NOT(ISERROR(VLOOKUP(DY11,выхрабд,1,0)=DY11)),"",IF(OR(WEEKDAY(DY11,2)&gt;5,ISNUMBER(MATCH(DY11,празд,0)),SUMPRODUCT(1*(DY11=допнер))),"В",IF(WEEKDAY(DY11,2)&lt;6,""))))))</f>
        <v/>
      </c>
      <c r="DZ20" s="68"/>
      <c r="EA20" s="68"/>
      <c r="EB20" s="68"/>
      <c r="EC20" s="68" t="str">
        <f>IF(EC11="","",IF(AND(EC11&gt;=$FP20,EC11&lt;=$FQ20),"Р",IF(NOT(ISERROR(VLOOKUP(EC11,предпр,1,0)=EC11)),"",IF(NOT(ISERROR(VLOOKUP(EC11,выхрабд,1,0)=EC11)),"",IF(OR(WEEKDAY(EC11,2)&gt;5,ISNUMBER(MATCH(EC11,празд,0)),SUMPRODUCT(1*(EC11=допнер))),"В",IF(WEEKDAY(EC11,2)&lt;6,""))))))</f>
        <v/>
      </c>
      <c r="ED20" s="68"/>
      <c r="EE20" s="68"/>
      <c r="EF20" s="68"/>
      <c r="EG20" s="68" t="str">
        <f>IF(EG11="","",IF(AND(EG11&gt;=$FP20,EG11&lt;=$FQ20),"Р",IF(NOT(ISERROR(VLOOKUP(EG11,предпр,1,0)=EG11)),"",IF(NOT(ISERROR(VLOOKUP(EG11,выхрабд,1,0)=EG11)),"",IF(OR(WEEKDAY(EG11,2)&gt;5,ISNUMBER(MATCH(EG11,празд,0)),SUMPRODUCT(1*(EG11=допнер))),"В",IF(WEEKDAY(EG11,2)&lt;6,""))))))</f>
        <v>В</v>
      </c>
      <c r="EH20" s="68"/>
      <c r="EI20" s="68"/>
      <c r="EJ20" s="68"/>
      <c r="EK20" s="68" t="str">
        <f>IF(EK11="","",IF(AND(EK11&gt;=$FP20,EK11&lt;=$FQ20),"Р",IF(NOT(ISERROR(VLOOKUP(EK11,предпр,1,0)=EK11)),"",IF(NOT(ISERROR(VLOOKUP(EK11,выхрабд,1,0)=EK11)),"",IF(OR(WEEKDAY(EK11,2)&gt;5,ISNUMBER(MATCH(EK11,празд,0)),SUMPRODUCT(1*(EK11=допнер))),"В",IF(WEEKDAY(EK11,2)&lt;6,""))))))</f>
        <v>В</v>
      </c>
      <c r="EL20" s="68"/>
      <c r="EM20" s="68"/>
      <c r="EN20" s="68"/>
      <c r="EO20" s="68" t="str">
        <f>IF(EO11="","",IF(AND(EO11&gt;=$FP20,EO11&lt;=$FQ20),"Р",IF(NOT(ISERROR(VLOOKUP(EO11,предпр,1,0)=EO11)),"",IF(NOT(ISERROR(VLOOKUP(EO11,выхрабд,1,0)=EO11)),"",IF(OR(WEEKDAY(EO11,2)&gt;5,ISNUMBER(MATCH(EO11,празд,0)),SUMPRODUCT(1*(EO11=допнер))),"В",IF(WEEKDAY(EO11,2)&lt;6,""))))))</f>
        <v/>
      </c>
      <c r="EP20" s="68"/>
      <c r="EQ20" s="68"/>
      <c r="ER20" s="68"/>
      <c r="ES20" s="68" t="str">
        <f>IF(ES11="","",IF(AND(ES11&gt;=$FP20,ES11&lt;=$FQ20),"Р",IF(NOT(ISERROR(VLOOKUP(ES11,предпр,1,0)=ES11)),"",IF(NOT(ISERROR(VLOOKUP(ES11,выхрабд,1,0)=ES11)),"",IF(OR(WEEKDAY(ES11,2)&gt;5,ISNUMBER(MATCH(ES11,празд,0)),SUMPRODUCT(1*(ES11=допнер))),"В",IF(WEEKDAY(ES11,2)&lt;6,""))))))</f>
        <v/>
      </c>
      <c r="ET20" s="68"/>
      <c r="EU20" s="68"/>
      <c r="EV20" s="68"/>
      <c r="EW20" s="68" t="str">
        <f>IF(EW11="","",IF(AND(EW11&gt;=$FP20,EW11&lt;=$FQ20),"Р",IF(NOT(ISERROR(VLOOKUP(EW11,предпр,1,0)=EW11)),"",IF(NOT(ISERROR(VLOOKUP(EW11,выхрабд,1,0)=EW11)),"",IF(OR(WEEKDAY(EW11,2)&gt;5,ISNUMBER(MATCH(EW11,празд,0)),SUMPRODUCT(1*(EW11=допнер))),"В",IF(WEEKDAY(EW11,2)&lt;6,""))))))</f>
        <v/>
      </c>
      <c r="EX20" s="68"/>
      <c r="EY20" s="68"/>
      <c r="EZ20" s="68"/>
      <c r="FA20" s="68" t="str">
        <f>IF(FA11="","",IF(AND(FA11&gt;=$FP20,FA11&lt;=$FQ20),"Р",IF(NOT(ISERROR(VLOOKUP(FA11,предпр,1,0)=FA11)),"",IF(NOT(ISERROR(VLOOKUP(FA11,выхрабд,1,0)=FA11)),"",IF(OR(WEEKDAY(FA11,2)&gt;5,ISNUMBER(MATCH(FA11,празд,0)),SUMPRODUCT(1*(FA11=допнер))),"В",IF(WEEKDAY(FA11,2)&lt;6,""))))))</f>
        <v/>
      </c>
      <c r="FB20" s="68"/>
      <c r="FC20" s="68"/>
      <c r="FD20" s="68"/>
      <c r="FE20" s="68" t="str">
        <f>IF(FE11="","",IF(AND(FE11&gt;=$FP20,FE11&lt;=$FQ20),"Р",IF(NOT(ISERROR(VLOOKUP(FE11,предпр,1,0)=FE11)),"",IF(NOT(ISERROR(VLOOKUP(FE11,выхрабд,1,0)=FE11)),"",IF(OR(WEEKDAY(FE11,2)&gt;5,ISNUMBER(MATCH(FE11,празд,0)),SUMPRODUCT(1*(FE11=допнер))),"В",IF(WEEKDAY(FE11,2)&lt;6,""))))))</f>
        <v/>
      </c>
      <c r="FF20" s="68"/>
      <c r="FG20" s="68"/>
      <c r="FH20" s="68"/>
      <c r="FI20" s="69"/>
      <c r="FJ20" s="70"/>
      <c r="FK20" s="70"/>
      <c r="FL20" s="70"/>
      <c r="FM20" s="71">
        <f>SUM(AH19:CO19,CW19:FH19)</f>
        <v>0</v>
      </c>
      <c r="FN20" s="72"/>
      <c r="FO20" s="73"/>
    </row>
    <row r="21" spans="1:171" s="18" customFormat="1" ht="15" customHeight="1" x14ac:dyDescent="0.2">
      <c r="A21" s="83" t="s">
        <v>33</v>
      </c>
      <c r="B21" s="84"/>
      <c r="C21" s="84">
        <f>'Исходные данные'!C6</f>
        <v>0</v>
      </c>
      <c r="D21" s="84"/>
      <c r="E21" s="84"/>
      <c r="F21" s="84"/>
      <c r="G21" s="84"/>
      <c r="H21" s="84"/>
      <c r="I21" s="84"/>
      <c r="J21" s="84"/>
      <c r="K21" s="84"/>
      <c r="L21" s="87"/>
      <c r="M21" s="89">
        <f>'Исходные данные'!D6</f>
        <v>584</v>
      </c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1"/>
      <c r="Y21" s="83">
        <f>'Исходные данные'!B6</f>
        <v>0</v>
      </c>
      <c r="Z21" s="84"/>
      <c r="AA21" s="84"/>
      <c r="AB21" s="84"/>
      <c r="AC21" s="84"/>
      <c r="AD21" s="84"/>
      <c r="AE21" s="84"/>
      <c r="AF21" s="84"/>
      <c r="AG21" s="87"/>
      <c r="AH21" s="74" t="str">
        <f>IF(AH22="О",(IF(AH$11="","",IF(AND(AH$11&gt;=$AG9,AH$11&lt;=FQ14),"Б",IF(NOT(ISERROR(VLOOKUP(AH$11,предпр,1,0)=AH$11)),$FP14*8-1,IF(NOT(ISERROR(VLOOKUP(AH$11,выхрабд,1,0)=AH$11)),$AG9*IF(WEEKDAY(AH$11,2)=5,7,8.15),IF(OR(WEEKDAY(AH$11,2)&gt;5,ISNUMBER(MATCH(AH$11,празд,0)),SUMPRODUCT(1*(AH$11=допнер))),"",IF(WEEKDAY(AH$11,2)&lt;6,$AG9*IF(WEEKDAY(AH$11,2)=5,7,8.15)))))))),IF(AH22="Б",IF(WEEKDAY(AH$11,2)=5,7,8.15),""))</f>
        <v/>
      </c>
      <c r="AI21" s="74"/>
      <c r="AJ21" s="74"/>
      <c r="AK21" s="74"/>
      <c r="AL21" s="74" t="str">
        <f>IF(AL22="О",(IF(AL$11="","",IF(AND(AL$11&gt;=$AG9,AL$11&lt;=FU14),"Б",IF(NOT(ISERROR(VLOOKUP(AL$11,предпр,1,0)=AL$11)),$FP14*8-1,IF(NOT(ISERROR(VLOOKUP(AL$11,выхрабд,1,0)=AL$11)),$AG9*IF(WEEKDAY(AL$11,2)=5,7,8.15),IF(OR(WEEKDAY(AL$11,2)&gt;5,ISNUMBER(MATCH(AL$11,празд,0)),SUMPRODUCT(1*(AL$11=допнер))),"",IF(WEEKDAY(AL$11,2)&lt;6,$AG9*IF(WEEKDAY(AL$11,2)=5,7,8.15)))))))),IF(AL22="Б",IF(WEEKDAY(AL$11,2)=5,7,8.15),""))</f>
        <v/>
      </c>
      <c r="AM21" s="74"/>
      <c r="AN21" s="74"/>
      <c r="AO21" s="74"/>
      <c r="AP21" s="74" t="str">
        <f>IF(AP22="О",(IF(AP$11="","",IF(AND(AP$11&gt;=$AG9,AP$11&lt;=FY14),"Б",IF(NOT(ISERROR(VLOOKUP(AP$11,предпр,1,0)=AP$11)),$FP14*8-1,IF(NOT(ISERROR(VLOOKUP(AP$11,выхрабд,1,0)=AP$11)),$AG9*IF(WEEKDAY(AP$11,2)=5,7,8.15),IF(OR(WEEKDAY(AP$11,2)&gt;5,ISNUMBER(MATCH(AP$11,празд,0)),SUMPRODUCT(1*(AP$11=допнер))),"",IF(WEEKDAY(AP$11,2)&lt;6,$AG9*IF(WEEKDAY(AP$11,2)=5,7,8.15)))))))),IF(AP22="Б",IF(WEEKDAY(AP$11,2)=5,7,8.15),""))</f>
        <v/>
      </c>
      <c r="AQ21" s="74"/>
      <c r="AR21" s="74"/>
      <c r="AS21" s="74"/>
      <c r="AT21" s="74" t="str">
        <f>IF(AT22="О",(IF(AT$11="","",IF(AND(AT$11&gt;=$AG9,AT$11&lt;=GC14),"Б",IF(NOT(ISERROR(VLOOKUP(AT$11,предпр,1,0)=AT$11)),$FP14*8-1,IF(NOT(ISERROR(VLOOKUP(AT$11,выхрабд,1,0)=AT$11)),$AG9*IF(WEEKDAY(AT$11,2)=5,7,8.15),IF(OR(WEEKDAY(AT$11,2)&gt;5,ISNUMBER(MATCH(AT$11,празд,0)),SUMPRODUCT(1*(AT$11=допнер))),"",IF(WEEKDAY(AT$11,2)&lt;6,$AG9*IF(WEEKDAY(AT$11,2)=5,7,8.15)))))))),IF(AT22="Б",IF(WEEKDAY(AT$11,2)=5,7,8.15),""))</f>
        <v/>
      </c>
      <c r="AU21" s="74"/>
      <c r="AV21" s="74"/>
      <c r="AW21" s="74"/>
      <c r="AX21" s="74" t="str">
        <f>IF(AX22="О",(IF(AX$11="","",IF(AND(AX$11&gt;=$AG9,AX$11&lt;=GG14),"Б",IF(NOT(ISERROR(VLOOKUP(AX$11,предпр,1,0)=AX$11)),$FP14*8-1,IF(NOT(ISERROR(VLOOKUP(AX$11,выхрабд,1,0)=AX$11)),$AG9*IF(WEEKDAY(AX$11,2)=5,7,8.15),IF(OR(WEEKDAY(AX$11,2)&gt;5,ISNUMBER(MATCH(AX$11,празд,0)),SUMPRODUCT(1*(AX$11=допнер))),"",IF(WEEKDAY(AX$11,2)&lt;6,$AG9*IF(WEEKDAY(AX$11,2)=5,7,8.15)))))))),IF(AX22="Б",IF(WEEKDAY(AX$11,2)=5,7,8.15),""))</f>
        <v/>
      </c>
      <c r="AY21" s="74"/>
      <c r="AZ21" s="74"/>
      <c r="BA21" s="74"/>
      <c r="BB21" s="74" t="str">
        <f>IF(BB22="О",(IF(BB$11="","",IF(AND(BB$11&gt;=$AG9,BB$11&lt;=GK14),"Б",IF(NOT(ISERROR(VLOOKUP(BB$11,предпр,1,0)=BB$11)),$FP14*8-1,IF(NOT(ISERROR(VLOOKUP(BB$11,выхрабд,1,0)=BB$11)),$AG9*IF(WEEKDAY(BB$11,2)=5,7,8.15),IF(OR(WEEKDAY(BB$11,2)&gt;5,ISNUMBER(MATCH(BB$11,празд,0)),SUMPRODUCT(1*(BB$11=допнер))),"",IF(WEEKDAY(BB$11,2)&lt;6,$AG9*IF(WEEKDAY(BB$11,2)=5,7,8.15)))))))),IF(BB22="Б",IF(WEEKDAY(BB$11,2)=5,7,8.15),""))</f>
        <v/>
      </c>
      <c r="BC21" s="74"/>
      <c r="BD21" s="74"/>
      <c r="BE21" s="74"/>
      <c r="BF21" s="74" t="str">
        <f>IF(BF22="О",(IF(BF$11="","",IF(AND(BF$11&gt;=$AG9,BF$11&lt;=GO14),"Б",IF(NOT(ISERROR(VLOOKUP(BF$11,предпр,1,0)=BF$11)),$FP14*8-1,IF(NOT(ISERROR(VLOOKUP(BF$11,выхрабд,1,0)=BF$11)),$AG9*IF(WEEKDAY(BF$11,2)=5,7,8.15),IF(OR(WEEKDAY(BF$11,2)&gt;5,ISNUMBER(MATCH(BF$11,празд,0)),SUMPRODUCT(1*(BF$11=допнер))),"",IF(WEEKDAY(BF$11,2)&lt;6,$AG9*IF(WEEKDAY(BF$11,2)=5,7,8.15)))))))),IF(BF22="Б",IF(WEEKDAY(BF$11,2)=5,7,8.15),""))</f>
        <v/>
      </c>
      <c r="BG21" s="74"/>
      <c r="BH21" s="74"/>
      <c r="BI21" s="74"/>
      <c r="BJ21" s="74" t="str">
        <f>IF(BJ22="О",(IF(BJ$11="","",IF(AND(BJ$11&gt;=$AG9,BJ$11&lt;=GS14),"Б",IF(NOT(ISERROR(VLOOKUP(BJ$11,предпр,1,0)=BJ$11)),$FP14*8-1,IF(NOT(ISERROR(VLOOKUP(BJ$11,выхрабд,1,0)=BJ$11)),$AG9*IF(WEEKDAY(BJ$11,2)=5,7,8.15),IF(OR(WEEKDAY(BJ$11,2)&gt;5,ISNUMBER(MATCH(BJ$11,празд,0)),SUMPRODUCT(1*(BJ$11=допнер))),"",IF(WEEKDAY(BJ$11,2)&lt;6,$AG9*IF(WEEKDAY(BJ$11,2)=5,7,8.15)))))))),IF(BJ22="Б",IF(WEEKDAY(BJ$11,2)=5,7,8.15),""))</f>
        <v/>
      </c>
      <c r="BK21" s="74"/>
      <c r="BL21" s="74"/>
      <c r="BM21" s="74"/>
      <c r="BN21" s="74" t="str">
        <f>IF(BN22="О",(IF(BN$11="","",IF(AND(BN$11&gt;=$AG9,BN$11&lt;=GW14),"Б",IF(NOT(ISERROR(VLOOKUP(BN$11,предпр,1,0)=BN$11)),$FP14*8-1,IF(NOT(ISERROR(VLOOKUP(BN$11,выхрабд,1,0)=BN$11)),$AG9*IF(WEEKDAY(BN$11,2)=5,7,8.15),IF(OR(WEEKDAY(BN$11,2)&gt;5,ISNUMBER(MATCH(BN$11,празд,0)),SUMPRODUCT(1*(BN$11=допнер))),"",IF(WEEKDAY(BN$11,2)&lt;6,$AG9*IF(WEEKDAY(BN$11,2)=5,7,8.15)))))))),IF(BN22="Б",IF(WEEKDAY(BN$11,2)=5,7,8.15),""))</f>
        <v/>
      </c>
      <c r="BO21" s="74"/>
      <c r="BP21" s="74"/>
      <c r="BQ21" s="74"/>
      <c r="BR21" s="74" t="str">
        <f>IF(BR22="О",(IF(BR$11="","",IF(AND(BR$11&gt;=$AG9,BR$11&lt;=HA14),"Б",IF(NOT(ISERROR(VLOOKUP(BR$11,предпр,1,0)=BR$11)),$FP14*8-1,IF(NOT(ISERROR(VLOOKUP(BR$11,выхрабд,1,0)=BR$11)),$AG9*IF(WEEKDAY(BR$11,2)=5,7,8.15),IF(OR(WEEKDAY(BR$11,2)&gt;5,ISNUMBER(MATCH(BR$11,празд,0)),SUMPRODUCT(1*(BR$11=допнер))),"",IF(WEEKDAY(BR$11,2)&lt;6,$AG9*IF(WEEKDAY(BR$11,2)=5,7,8.15)))))))),IF(BR22="Б",IF(WEEKDAY(BR$11,2)=5,7,8.15),""))</f>
        <v/>
      </c>
      <c r="BS21" s="74"/>
      <c r="BT21" s="74"/>
      <c r="BU21" s="74"/>
      <c r="BV21" s="74" t="str">
        <f>IF(BV22="О",(IF(BV$11="","",IF(AND(BV$11&gt;=$AG9,BV$11&lt;=HE14),"Б",IF(NOT(ISERROR(VLOOKUP(BV$11,предпр,1,0)=BV$11)),$FP14*8-1,IF(NOT(ISERROR(VLOOKUP(BV$11,выхрабд,1,0)=BV$11)),$AG9*IF(WEEKDAY(BV$11,2)=5,7,8.15),IF(OR(WEEKDAY(BV$11,2)&gt;5,ISNUMBER(MATCH(BV$11,празд,0)),SUMPRODUCT(1*(BV$11=допнер))),"",IF(WEEKDAY(BV$11,2)&lt;6,$AG9*IF(WEEKDAY(BV$11,2)=5,7,8.15)))))))),IF(BV22="Б",IF(WEEKDAY(BV$11,2)=5,7,8.15),""))</f>
        <v/>
      </c>
      <c r="BW21" s="74"/>
      <c r="BX21" s="74"/>
      <c r="BY21" s="74"/>
      <c r="BZ21" s="74" t="str">
        <f>IF(BZ22="О",(IF(BZ$11="","",IF(AND(BZ$11&gt;=$AG9,BZ$11&lt;=HI14),"Б",IF(NOT(ISERROR(VLOOKUP(BZ$11,предпр,1,0)=BZ$11)),$FP14*8-1,IF(NOT(ISERROR(VLOOKUP(BZ$11,выхрабд,1,0)=BZ$11)),$AG9*IF(WEEKDAY(BZ$11,2)=5,7,8.15),IF(OR(WEEKDAY(BZ$11,2)&gt;5,ISNUMBER(MATCH(BZ$11,празд,0)),SUMPRODUCT(1*(BZ$11=допнер))),"",IF(WEEKDAY(BZ$11,2)&lt;6,$AG9*IF(WEEKDAY(BZ$11,2)=5,7,8.15)))))))),IF(BZ22="Б",IF(WEEKDAY(BZ$11,2)=5,7,8.15),""))</f>
        <v/>
      </c>
      <c r="CA21" s="74"/>
      <c r="CB21" s="74"/>
      <c r="CC21" s="74"/>
      <c r="CD21" s="74" t="str">
        <f>IF(CD22="О",(IF(CD$11="","",IF(AND(CD$11&gt;=$AG9,CD$11&lt;=HM14),"Б",IF(NOT(ISERROR(VLOOKUP(CD$11,предпр,1,0)=CD$11)),$FP14*8-1,IF(NOT(ISERROR(VLOOKUP(CD$11,выхрабд,1,0)=CD$11)),$AG9*IF(WEEKDAY(CD$11,2)=5,7,8.15),IF(OR(WEEKDAY(CD$11,2)&gt;5,ISNUMBER(MATCH(CD$11,празд,0)),SUMPRODUCT(1*(CD$11=допнер))),"",IF(WEEKDAY(CD$11,2)&lt;6,$AG9*IF(WEEKDAY(CD$11,2)=5,7,8.15)))))))),IF(CD22="Б",IF(WEEKDAY(CD$11,2)=5,7,8.15),""))</f>
        <v/>
      </c>
      <c r="CE21" s="74"/>
      <c r="CF21" s="74"/>
      <c r="CG21" s="74"/>
      <c r="CH21" s="74">
        <f>IF(CH22="О",(IF(CH$11="","",IF(AND(CH$11&gt;=$AG9,CH$11&lt;=HQ14),"Б",IF(NOT(ISERROR(VLOOKUP(CH$11,предпр,1,0)=CH$11)),$FP14*8-1,IF(NOT(ISERROR(VLOOKUP(CH$11,выхрабд,1,0)=CH$11)),$AG9*IF(WEEKDAY(CH$11,2)=5,7,8.15),IF(OR(WEEKDAY(CH$11,2)&gt;5,ISNUMBER(MATCH(CH$11,празд,0)),SUMPRODUCT(1*(CH$11=допнер))),"",IF(WEEKDAY(CH$11,2)&lt;6,$AG9*IF(WEEKDAY(CH$11,2)=5,7,8.15)))))))),IF(CH22="Б",IF(WEEKDAY(CH$11,2)=5,7,8.15),""))</f>
        <v>8.15</v>
      </c>
      <c r="CI21" s="74"/>
      <c r="CJ21" s="74"/>
      <c r="CK21" s="74"/>
      <c r="CL21" s="74">
        <f>IF(CL22="О",(IF(CL$11="","",IF(AND(CL$11&gt;=$AG9,CL$11&lt;=HU14),"Б",IF(NOT(ISERROR(VLOOKUP(CL$11,предпр,1,0)=CL$11)),$FP14*8-1,IF(NOT(ISERROR(VLOOKUP(CL$11,выхрабд,1,0)=CL$11)),$AG9*IF(WEEKDAY(CL$11,2)=5,7,8.15),IF(OR(WEEKDAY(CL$11,2)&gt;5,ISNUMBER(MATCH(CL$11,празд,0)),SUMPRODUCT(1*(CL$11=допнер))),"",IF(WEEKDAY(CL$11,2)&lt;6,$AG9*IF(WEEKDAY(CL$11,2)=5,7,8.15)))))))),IF(CL22="Б",IF(WEEKDAY(CL$11,2)=5,7,8.15),""))</f>
        <v>8.15</v>
      </c>
      <c r="CM21" s="74"/>
      <c r="CN21" s="74"/>
      <c r="CO21" s="74"/>
      <c r="CP21" s="75" t="s">
        <v>60</v>
      </c>
      <c r="CQ21" s="76"/>
      <c r="CR21" s="76"/>
      <c r="CS21" s="76"/>
      <c r="CT21" s="77">
        <f>COUNTIF(AH22:CO22,"О")*1+COUNTIF(AH22:CO22,"Б")*1</f>
        <v>2</v>
      </c>
      <c r="CU21" s="78"/>
      <c r="CV21" s="79"/>
      <c r="CW21" s="74">
        <f>IF(CW22="О",(IF(CW$11="","",IF(AND(CW$11&gt;=$AG9,CW$11&lt;=IF14),"Б",IF(NOT(ISERROR(VLOOKUP(CW$11,предпр,1,0)=CW$11)),$FP14*8-1,IF(NOT(ISERROR(VLOOKUP(CW$11,выхрабд,1,0)=CW$11)),$AG9*IF(WEEKDAY(CW$11,2)=5,7,8.15),IF(OR(WEEKDAY(CW$11,2)&gt;5,ISNUMBER(MATCH(CW$11,празд,0)),SUMPRODUCT(1*(CW$11=допнер))),"",IF(WEEKDAY(CW$11,2)&lt;6,$AG9*IF(WEEKDAY(CW$11,2)=5,7,8.15)))))))),IF(CW22="Б",IF(WEEKDAY(CW$11,2)=5,7,8.15),""))</f>
        <v>8.15</v>
      </c>
      <c r="CX21" s="74"/>
      <c r="CY21" s="74"/>
      <c r="CZ21" s="74"/>
      <c r="DA21" s="169">
        <f>IF(DA22="О",(IF(DA$11="","",IF(AND(DA$11&gt;=$AG9,DA$11&lt;=IJ14),"Б",IF(NOT(ISERROR(VLOOKUP(DA$11,предпр,1,0)=DA$11)),$FP14*8-1,IF(NOT(ISERROR(VLOOKUP(DA$11,выхрабд,1,0)=DA$11)),$AG9*IF(WEEKDAY(DA$11,2)=5,7,8.15),IF(OR(WEEKDAY(DA$11,2)&gt;5,ISNUMBER(MATCH(DA$11,празд,0)),SUMPRODUCT(1*(DA$11=допнер))),"",IF(WEEKDAY(DA$11,2)&lt;6,$AG9*IF(WEEKDAY(DA$11,2)=5,7,8.15)))))))),IF(DA22="Б",IF(WEEKDAY(DA$11,2)=5,7,8.15),""))</f>
        <v>7</v>
      </c>
      <c r="DB21" s="169"/>
      <c r="DC21" s="169"/>
      <c r="DD21" s="169"/>
      <c r="DE21" s="74" t="str">
        <f>IF(DE22="О",(IF(DE$11="","",IF(AND(DE$11&gt;=$AG9,DE$11&lt;=IN14),"Б",IF(NOT(ISERROR(VLOOKUP(DE$11,предпр,1,0)=DE$11)),$FP14*8-1,IF(NOT(ISERROR(VLOOKUP(DE$11,выхрабд,1,0)=DE$11)),$AG9*IF(WEEKDAY(DE$11,2)=5,7,8.15),IF(OR(WEEKDAY(DE$11,2)&gt;5,ISNUMBER(MATCH(DE$11,празд,0)),SUMPRODUCT(1*(DE$11=допнер))),"",IF(WEEKDAY(DE$11,2)&lt;6,$AG9*IF(WEEKDAY(DE$11,2)=5,7,8.15)))))))),IF(DE22="Б",IF(WEEKDAY(DE$11,2)=5,7,8.15),""))</f>
        <v/>
      </c>
      <c r="DF21" s="74"/>
      <c r="DG21" s="74"/>
      <c r="DH21" s="74"/>
      <c r="DI21" s="74" t="str">
        <f>IF(DI22="О",(IF(DI$11="","",IF(AND(DI$11&gt;=$AG9,DI$11&lt;=IR14),"Б",IF(NOT(ISERROR(VLOOKUP(DI$11,предпр,1,0)=DI$11)),$FP14*8-1,IF(NOT(ISERROR(VLOOKUP(DI$11,выхрабд,1,0)=DI$11)),$AG9*IF(WEEKDAY(DI$11,2)=5,7,8.15),IF(OR(WEEKDAY(DI$11,2)&gt;5,ISNUMBER(MATCH(DI$11,празд,0)),SUMPRODUCT(1*(DI$11=допнер))),"",IF(WEEKDAY(DI$11,2)&lt;6,$AG9*IF(WEEKDAY(DI$11,2)=5,7,8.15)))))))),IF(DI22="Б",IF(WEEKDAY(DI$11,2)=5,7,8.15),""))</f>
        <v/>
      </c>
      <c r="DJ21" s="74"/>
      <c r="DK21" s="74"/>
      <c r="DL21" s="74"/>
      <c r="DM21" s="74">
        <f>IF(DM22="О",(IF(DM$11="","",IF(AND(DM$11&gt;=$AG9,DM$11&lt;=IV14),"Б",IF(NOT(ISERROR(VLOOKUP(DM$11,предпр,1,0)=DM$11)),$FP14*8-1,IF(NOT(ISERROR(VLOOKUP(DM$11,выхрабд,1,0)=DM$11)),$AG9*IF(WEEKDAY(DM$11,2)=5,7,8.15),IF(OR(WEEKDAY(DM$11,2)&gt;5,ISNUMBER(MATCH(DM$11,празд,0)),SUMPRODUCT(1*(DM$11=допнер))),"",IF(WEEKDAY(DM$11,2)&lt;6,$AG9*IF(WEEKDAY(DM$11,2)=5,7,8.15)))))))),IF(DM22="Б",IF(WEEKDAY(DM$11,2)=5,7,8.15),""))</f>
        <v>8.15</v>
      </c>
      <c r="DN21" s="74"/>
      <c r="DO21" s="74"/>
      <c r="DP21" s="74"/>
      <c r="DQ21" s="74">
        <f>IF(DQ22="О",(IF(DQ$11="","",IF(AND(DQ$11&gt;=$AG9,DQ$11&lt;=IZ14),"Б",IF(NOT(ISERROR(VLOOKUP(DQ$11,предпр,1,0)=DQ$11)),$FP14*8-1,IF(NOT(ISERROR(VLOOKUP(DQ$11,выхрабд,1,0)=DQ$11)),$AG9*IF(WEEKDAY(DQ$11,2)=5,7,8.15),IF(OR(WEEKDAY(DQ$11,2)&gt;5,ISNUMBER(MATCH(DQ$11,празд,0)),SUMPRODUCT(1*(DQ$11=допнер))),"",IF(WEEKDAY(DQ$11,2)&lt;6,$AG9*IF(WEEKDAY(DQ$11,2)=5,7,8.15)))))))),IF(DQ22="Б",IF(WEEKDAY(DQ$11,2)=5,7,8.15),""))</f>
        <v>8.15</v>
      </c>
      <c r="DR21" s="74"/>
      <c r="DS21" s="74"/>
      <c r="DT21" s="74"/>
      <c r="DU21" s="74">
        <f>IF(DU22="О",(IF(DU$11="","",IF(AND(DU$11&gt;=$AG9,DU$11&lt;=JD14),"Б",IF(NOT(ISERROR(VLOOKUP(DU$11,предпр,1,0)=DU$11)),$FP14*8-1,IF(NOT(ISERROR(VLOOKUP(DU$11,выхрабд,1,0)=DU$11)),$AG9*IF(WEEKDAY(DU$11,2)=5,7,8.15),IF(OR(WEEKDAY(DU$11,2)&gt;5,ISNUMBER(MATCH(DU$11,празд,0)),SUMPRODUCT(1*(DU$11=допнер))),"",IF(WEEKDAY(DU$11,2)&lt;6,$AG9*IF(WEEKDAY(DU$11,2)=5,7,8.15)))))))),IF(DU22="Б",IF(WEEKDAY(DU$11,2)=5,7,8.15),""))</f>
        <v>8.15</v>
      </c>
      <c r="DV21" s="74"/>
      <c r="DW21" s="74"/>
      <c r="DX21" s="74"/>
      <c r="DY21" s="74" t="str">
        <f>IF(DY22="О",(IF(DY$11="","",IF(AND(DY$11&gt;=$AG9,DY$11&lt;=JH14),"Б",IF(NOT(ISERROR(VLOOKUP(DY$11,предпр,1,0)=DY$11)),$FP14*8-1,IF(NOT(ISERROR(VLOOKUP(DY$11,выхрабд,1,0)=DY$11)),$AG9*IF(WEEKDAY(DY$11,2)=5,7,8.15),IF(OR(WEEKDAY(DY$11,2)&gt;5,ISNUMBER(MATCH(DY$11,празд,0)),SUMPRODUCT(1*(DY$11=допнер))),"",IF(WEEKDAY(DY$11,2)&lt;6,$AG9*IF(WEEKDAY(DY$11,2)=5,7,8.15)))))))),IF(DY22="Б",IF(WEEKDAY(DY$11,2)=5,7,8.15),""))</f>
        <v/>
      </c>
      <c r="DZ21" s="74"/>
      <c r="EA21" s="74"/>
      <c r="EB21" s="74"/>
      <c r="EC21" s="74" t="str">
        <f>IF(EC22="О",(IF(EC$11="","",IF(AND(EC$11&gt;=$AG9,EC$11&lt;=JL14),"Б",IF(NOT(ISERROR(VLOOKUP(EC$11,предпр,1,0)=EC$11)),$FP14*8-1,IF(NOT(ISERROR(VLOOKUP(EC$11,выхрабд,1,0)=EC$11)),$AG9*IF(WEEKDAY(EC$11,2)=5,7,8.15),IF(OR(WEEKDAY(EC$11,2)&gt;5,ISNUMBER(MATCH(EC$11,празд,0)),SUMPRODUCT(1*(EC$11=допнер))),"",IF(WEEKDAY(EC$11,2)&lt;6,$AG9*IF(WEEKDAY(EC$11,2)=5,7,8.15)))))))),IF(EC22="Б",IF(WEEKDAY(EC$11,2)=5,7,8.15),""))</f>
        <v/>
      </c>
      <c r="ED21" s="74"/>
      <c r="EE21" s="74"/>
      <c r="EF21" s="74"/>
      <c r="EG21" s="74" t="str">
        <f>IF(EG22="О",(IF(EG$11="","",IF(AND(EG$11&gt;=$AG9,EG$11&lt;=JP14),"Б",IF(NOT(ISERROR(VLOOKUP(EG$11,предпр,1,0)=EG$11)),$FP14*8-1,IF(NOT(ISERROR(VLOOKUP(EG$11,выхрабд,1,0)=EG$11)),$AG9*IF(WEEKDAY(EG$11,2)=5,7,8.15),IF(OR(WEEKDAY(EG$11,2)&gt;5,ISNUMBER(MATCH(EG$11,празд,0)),SUMPRODUCT(1*(EG$11=допнер))),"",IF(WEEKDAY(EG$11,2)&lt;6,$AG9*IF(WEEKDAY(EG$11,2)=5,7,8.15)))))))),IF(EG22="Б",IF(WEEKDAY(EG$11,2)=5,7,8.15),""))</f>
        <v/>
      </c>
      <c r="EH21" s="74"/>
      <c r="EI21" s="74"/>
      <c r="EJ21" s="74"/>
      <c r="EK21" s="74" t="str">
        <f>IF(EK22="О",(IF(EK$11="","",IF(AND(EK$11&gt;=$AG9,EK$11&lt;=JT14),"Б",IF(NOT(ISERROR(VLOOKUP(EK$11,предпр,1,0)=EK$11)),$FP14*8-1,IF(NOT(ISERROR(VLOOKUP(EK$11,выхрабд,1,0)=EK$11)),$AG9*IF(WEEKDAY(EK$11,2)=5,7,8.15),IF(OR(WEEKDAY(EK$11,2)&gt;5,ISNUMBER(MATCH(EK$11,празд,0)),SUMPRODUCT(1*(EK$11=допнер))),"",IF(WEEKDAY(EK$11,2)&lt;6,$AG9*IF(WEEKDAY(EK$11,2)=5,7,8.15)))))))),IF(EK22="Б",IF(WEEKDAY(EK$11,2)=5,7,8.15),""))</f>
        <v/>
      </c>
      <c r="EL21" s="74"/>
      <c r="EM21" s="74"/>
      <c r="EN21" s="74"/>
      <c r="EO21" s="74" t="str">
        <f>IF(EO22="О",(IF(EO$11="","",IF(AND(EO$11&gt;=$AG9,EO$11&lt;=JX14),"Б",IF(NOT(ISERROR(VLOOKUP(EO$11,предпр,1,0)=EO$11)),$FP14*8-1,IF(NOT(ISERROR(VLOOKUP(EO$11,выхрабд,1,0)=EO$11)),$AG9*IF(WEEKDAY(EO$11,2)=5,7,8.15),IF(OR(WEEKDAY(EO$11,2)&gt;5,ISNUMBER(MATCH(EO$11,празд,0)),SUMPRODUCT(1*(EO$11=допнер))),"",IF(WEEKDAY(EO$11,2)&lt;6,$AG9*IF(WEEKDAY(EO$11,2)=5,7,8.15)))))))),IF(EO22="Б",IF(WEEKDAY(EO$11,2)=5,7,8.15),""))</f>
        <v/>
      </c>
      <c r="EP21" s="74"/>
      <c r="EQ21" s="74"/>
      <c r="ER21" s="74"/>
      <c r="ES21" s="74" t="str">
        <f>IF(ES22="О",(IF(ES$11="","",IF(AND(ES$11&gt;=$AG9,ES$11&lt;=KB14),"Б",IF(NOT(ISERROR(VLOOKUP(ES$11,предпр,1,0)=ES$11)),$FP14*8-1,IF(NOT(ISERROR(VLOOKUP(ES$11,выхрабд,1,0)=ES$11)),$AG9*IF(WEEKDAY(ES$11,2)=5,7,8.15),IF(OR(WEEKDAY(ES$11,2)&gt;5,ISNUMBER(MATCH(ES$11,празд,0)),SUMPRODUCT(1*(ES$11=допнер))),"",IF(WEEKDAY(ES$11,2)&lt;6,$AG9*IF(WEEKDAY(ES$11,2)=5,7,8.15)))))))),IF(ES22="Б",IF(WEEKDAY(ES$11,2)=5,7,8.15),""))</f>
        <v/>
      </c>
      <c r="ET21" s="74"/>
      <c r="EU21" s="74"/>
      <c r="EV21" s="74"/>
      <c r="EW21" s="74" t="str">
        <f>IF(EW22="О",(IF(EW$11="","",IF(AND(EW$11&gt;=$AG9,EW$11&lt;=KF14),"Б",IF(NOT(ISERROR(VLOOKUP(EW$11,предпр,1,0)=EW$11)),$FP14*8-1,IF(NOT(ISERROR(VLOOKUP(EW$11,выхрабд,1,0)=EW$11)),$AG9*IF(WEEKDAY(EW$11,2)=5,7,8.15),IF(OR(WEEKDAY(EW$11,2)&gt;5,ISNUMBER(MATCH(EW$11,празд,0)),SUMPRODUCT(1*(EW$11=допнер))),"",IF(WEEKDAY(EW$11,2)&lt;6,$AG9*IF(WEEKDAY(EW$11,2)=5,7,8.15)))))))),IF(EW22="Б",IF(WEEKDAY(EW$11,2)=5,7,8.15),""))</f>
        <v/>
      </c>
      <c r="EX21" s="74"/>
      <c r="EY21" s="74"/>
      <c r="EZ21" s="74"/>
      <c r="FA21" s="74" t="str">
        <f>IF(FA22="О",(IF(FA$11="","",IF(AND(FA$11&gt;=$AG9,FA$11&lt;=KJ14),"Б",IF(NOT(ISERROR(VLOOKUP(FA$11,предпр,1,0)=FA$11)),$FP14*8-1,IF(NOT(ISERROR(VLOOKUP(FA$11,выхрабд,1,0)=FA$11)),$AG9*IF(WEEKDAY(FA$11,2)=5,7,8.15),IF(OR(WEEKDAY(FA$11,2)&gt;5,ISNUMBER(MATCH(FA$11,празд,0)),SUMPRODUCT(1*(FA$11=допнер))),"",IF(WEEKDAY(FA$11,2)&lt;6,$AG9*IF(WEEKDAY(FA$11,2)=5,7,8.15)))))))),IF(FA22="Б",IF(WEEKDAY(FA$11,2)=5,7,8.15),""))</f>
        <v/>
      </c>
      <c r="FB21" s="74"/>
      <c r="FC21" s="74"/>
      <c r="FD21" s="74"/>
      <c r="FE21" s="74" t="str">
        <f>IF(FE22="О",(IF(FE$11="","",IF(AND(FE$11&gt;=$AG9,FE$11&lt;=KN14),"Б",IF(NOT(ISERROR(VLOOKUP(FE$11,предпр,1,0)=FE$11)),$FP14*8-1,IF(NOT(ISERROR(VLOOKUP(FE$11,выхрабд,1,0)=FE$11)),$AG9*IF(WEEKDAY(FE$11,2)=5,7,8.15),IF(OR(WEEKDAY(FE$11,2)&gt;5,ISNUMBER(MATCH(FE$11,празд,0)),SUMPRODUCT(1*(FE$11=допнер))),"",IF(WEEKDAY(FE$11,2)&lt;6,$AG9*IF(WEEKDAY(FE$11,2)=5,7,8.15)))))))),IF(FE22="Б",IF(WEEKDAY(FE$11,2)=5,7,8.15),""))</f>
        <v/>
      </c>
      <c r="FF21" s="74"/>
      <c r="FG21" s="74"/>
      <c r="FH21" s="74"/>
      <c r="FI21" s="75" t="s">
        <v>60</v>
      </c>
      <c r="FJ21" s="76"/>
      <c r="FK21" s="76"/>
      <c r="FL21" s="76"/>
      <c r="FM21" s="77">
        <f>SUM((COUNTIF(AH22:CO22,"О")*1+COUNTIF(AH22:CO22,"Б")*1+COUNTIF(AH22:CO22,"ОР")*1+COUNTIF(AH22:CO22,"П")*1+COUNTIF(AH22:CO22,"НН")*1+COUNTIF(AH22:CO22,"А")*1+COUNTIF(AH22:CO22,"ВУ")*1+COUNTIF(AH22:CO22,"ОУ")*1+COUNTIF(AH22:CO22,"РП")*1+COUNTIF(AH22:CO22,"К")*1)+(COUNTIF(CW22:FH22,"О")*1+COUNTIF(CW22:FH22,"Б")*1+COUNTIF(CW22:FH22,"ОР")*1+COUNTIF(CW22:FH22,"П")*1+COUNTIF(CW22:FH22,"НН")*1+COUNTIF(CW22:FH22,"А")*1+COUNTIF(CW22:FH22,"ВУ")*1+COUNTIF(CW22:FH22,"ОУ")*1+COUNTIF(CW22:FH22,"РП")*1+COUNTIF(CW22:FH22,"К")*1))</f>
        <v>9</v>
      </c>
      <c r="FN21" s="78"/>
      <c r="FO21" s="79"/>
    </row>
    <row r="22" spans="1:171" s="18" customFormat="1" ht="15" customHeight="1" x14ac:dyDescent="0.2">
      <c r="A22" s="85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8"/>
      <c r="M22" s="92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4"/>
      <c r="Y22" s="85"/>
      <c r="Z22" s="86"/>
      <c r="AA22" s="86"/>
      <c r="AB22" s="86"/>
      <c r="AC22" s="86"/>
      <c r="AD22" s="86"/>
      <c r="AE22" s="86"/>
      <c r="AF22" s="86"/>
      <c r="AG22" s="88"/>
      <c r="AH22" s="68" t="str">
        <f>IF(AH11="","",IF(AND(AH11&gt;=FP22,AH11&lt;=FQ22),"Р",IF(NOT(ISERROR(VLOOKUP(AH11,предпр,1,0)=AH11)),"",IF(NOT(ISERROR(VLOOKUP(AH11,выхрабд,1,0)=AH11)),"",IF(OR(WEEKDAY(AH11,2)&gt;5,ISNUMBER(MATCH(AH11,празд,0)),SUMPRODUCT(1*(AH11=допнер))),"В",IF(WEEKDAY(AH11,2)&lt;6,""))))))</f>
        <v/>
      </c>
      <c r="AI22" s="68"/>
      <c r="AJ22" s="68"/>
      <c r="AK22" s="68"/>
      <c r="AL22" s="68" t="str">
        <f>IF(AL11="","",IF(AND(AL11&gt;=FT22,AL11&lt;=FU22),"Р",IF(NOT(ISERROR(VLOOKUP(AL11,предпр,1,0)=AL11)),"",IF(NOT(ISERROR(VLOOKUP(AL11,выхрабд,1,0)=AL11)),"",IF(OR(WEEKDAY(AL11,2)&gt;5,ISNUMBER(MATCH(AL11,празд,0)),SUMPRODUCT(1*(AL11=допнер))),"В",IF(WEEKDAY(AL11,2)&lt;6,""))))))</f>
        <v/>
      </c>
      <c r="AM22" s="68"/>
      <c r="AN22" s="68"/>
      <c r="AO22" s="68"/>
      <c r="AP22" s="68" t="str">
        <f>IF(AP11="","",IF(AND(AP11&gt;=FX22,AP11&lt;=FY22),"Р",IF(NOT(ISERROR(VLOOKUP(AP11,предпр,1,0)=AP11)),"",IF(NOT(ISERROR(VLOOKUP(AP11,выхрабд,1,0)=AP11)),"",IF(OR(WEEKDAY(AP11,2)&gt;5,ISNUMBER(MATCH(AP11,празд,0)),SUMPRODUCT(1*(AP11=допнер))),"В",IF(WEEKDAY(AP11,2)&lt;6,""))))))</f>
        <v/>
      </c>
      <c r="AQ22" s="68"/>
      <c r="AR22" s="68"/>
      <c r="AS22" s="68"/>
      <c r="AT22" s="68" t="str">
        <f>IF(AT11="","",IF(AND(AT11&gt;=GB22,AT11&lt;=GC22),"Р",IF(NOT(ISERROR(VLOOKUP(AT11,предпр,1,0)=AT11)),"",IF(NOT(ISERROR(VLOOKUP(AT11,выхрабд,1,0)=AT11)),"",IF(OR(WEEKDAY(AT11,2)&gt;5,ISNUMBER(MATCH(AT11,празд,0)),SUMPRODUCT(1*(AT11=допнер))),"В",IF(WEEKDAY(AT11,2)&lt;6,""))))))</f>
        <v>В</v>
      </c>
      <c r="AU22" s="68"/>
      <c r="AV22" s="68"/>
      <c r="AW22" s="68"/>
      <c r="AX22" s="68" t="str">
        <f>IF(AX11="","",IF(AND(AX11&gt;=GF22,AX11&lt;=GG22),"Р",IF(NOT(ISERROR(VLOOKUP(AX11,предпр,1,0)=AX11)),"",IF(NOT(ISERROR(VLOOKUP(AX11,выхрабд,1,0)=AX11)),"",IF(OR(WEEKDAY(AX11,2)&gt;5,ISNUMBER(MATCH(AX11,празд,0)),SUMPRODUCT(1*(AX11=допнер))),"В",IF(WEEKDAY(AX11,2)&lt;6,""))))))</f>
        <v>В</v>
      </c>
      <c r="AY22" s="68"/>
      <c r="AZ22" s="68"/>
      <c r="BA22" s="68"/>
      <c r="BB22" s="68" t="str">
        <f>IF(BB11="","",IF(AND(BB11&gt;=GJ22,BB11&lt;=GK22),"Р",IF(NOT(ISERROR(VLOOKUP(BB11,предпр,1,0)=BB11)),"",IF(NOT(ISERROR(VLOOKUP(BB11,выхрабд,1,0)=BB11)),"",IF(OR(WEEKDAY(BB11,2)&gt;5,ISNUMBER(MATCH(BB11,празд,0)),SUMPRODUCT(1*(BB11=допнер))),"В",IF(WEEKDAY(BB11,2)&lt;6,""))))))</f>
        <v/>
      </c>
      <c r="BC22" s="68"/>
      <c r="BD22" s="68"/>
      <c r="BE22" s="68"/>
      <c r="BF22" s="68" t="str">
        <f>IF(BF11="","",IF(AND(BF11&gt;=GN22,BF11&lt;=GO22),"Р",IF(NOT(ISERROR(VLOOKUP(BF11,предпр,1,0)=BF11)),"",IF(NOT(ISERROR(VLOOKUP(BF11,выхрабд,1,0)=BF11)),"",IF(OR(WEEKDAY(BF11,2)&gt;5,ISNUMBER(MATCH(BF11,празд,0)),SUMPRODUCT(1*(BF11=допнер))),"В",IF(WEEKDAY(BF11,2)&lt;6,""))))))</f>
        <v/>
      </c>
      <c r="BG22" s="68"/>
      <c r="BH22" s="68"/>
      <c r="BI22" s="68"/>
      <c r="BJ22" s="68" t="str">
        <f>IF(BJ11="","",IF(AND(BJ11&gt;=GR22,BJ11&lt;=GS22),"Р",IF(NOT(ISERROR(VLOOKUP(BJ11,предпр,1,0)=BJ11)),"",IF(NOT(ISERROR(VLOOKUP(BJ11,выхрабд,1,0)=BJ11)),"",IF(OR(WEEKDAY(BJ11,2)&gt;5,ISNUMBER(MATCH(BJ11,празд,0)),SUMPRODUCT(1*(BJ11=допнер))),"В",IF(WEEKDAY(BJ11,2)&lt;6,""))))))</f>
        <v/>
      </c>
      <c r="BK22" s="68"/>
      <c r="BL22" s="68"/>
      <c r="BM22" s="68"/>
      <c r="BN22" s="68" t="str">
        <f>IF(BN11="","",IF(AND(BN11&gt;=GV22,BN11&lt;=GW22),"Р",IF(NOT(ISERROR(VLOOKUP(BN11,предпр,1,0)=BN11)),"",IF(NOT(ISERROR(VLOOKUP(BN11,выхрабд,1,0)=BN11)),"",IF(OR(WEEKDAY(BN11,2)&gt;5,ISNUMBER(MATCH(BN11,празд,0)),SUMPRODUCT(1*(BN11=допнер))),"В",IF(WEEKDAY(BN11,2)&lt;6,""))))))</f>
        <v/>
      </c>
      <c r="BO22" s="68"/>
      <c r="BP22" s="68"/>
      <c r="BQ22" s="68"/>
      <c r="BR22" s="68" t="str">
        <f>IF(BR11="","",IF(AND(BR11&gt;=GZ22,BR11&lt;=HA22),"Р",IF(NOT(ISERROR(VLOOKUP(BR11,предпр,1,0)=BR11)),"",IF(NOT(ISERROR(VLOOKUP(BR11,выхрабд,1,0)=BR11)),"",IF(OR(WEEKDAY(BR11,2)&gt;5,ISNUMBER(MATCH(BR11,празд,0)),SUMPRODUCT(1*(BR11=допнер))),"В",IF(WEEKDAY(BR11,2)&lt;6,""))))))</f>
        <v/>
      </c>
      <c r="BS22" s="68"/>
      <c r="BT22" s="68"/>
      <c r="BU22" s="68"/>
      <c r="BV22" s="68" t="str">
        <f>IF(BV11="","",IF(AND(BV11&gt;=HD22,BV11&lt;=HE22),"Р",IF(NOT(ISERROR(VLOOKUP(BV11,предпр,1,0)=BV11)),"",IF(NOT(ISERROR(VLOOKUP(BV11,выхрабд,1,0)=BV11)),"",IF(OR(WEEKDAY(BV11,2)&gt;5,ISNUMBER(MATCH(BV11,празд,0)),SUMPRODUCT(1*(BV11=допнер))),"В",IF(WEEKDAY(BV11,2)&lt;6,""))))))</f>
        <v>В</v>
      </c>
      <c r="BW22" s="68"/>
      <c r="BX22" s="68"/>
      <c r="BY22" s="68"/>
      <c r="BZ22" s="68" t="str">
        <f>IF(BZ11="","",IF(AND(BZ11&gt;=HH22,BZ11&lt;=HI22),"Р",IF(NOT(ISERROR(VLOOKUP(BZ11,предпр,1,0)=BZ11)),"",IF(NOT(ISERROR(VLOOKUP(BZ11,выхрабд,1,0)=BZ11)),"",IF(OR(WEEKDAY(BZ11,2)&gt;5,ISNUMBER(MATCH(BZ11,празд,0)),SUMPRODUCT(1*(BZ11=допнер))),"В",IF(WEEKDAY(BZ11,2)&lt;6,""))))))</f>
        <v>В</v>
      </c>
      <c r="CA22" s="68"/>
      <c r="CB22" s="68"/>
      <c r="CC22" s="68"/>
      <c r="CD22" s="68" t="str">
        <f>IF(CD11="","",IF(AND(CD11&gt;=HL22,CD11&lt;=HM22),"Р",IF(NOT(ISERROR(VLOOKUP(CD11,предпр,1,0)=CD11)),"",IF(NOT(ISERROR(VLOOKUP(CD11,выхрабд,1,0)=CD11)),"",IF(OR(WEEKDAY(CD11,2)&gt;5,ISNUMBER(MATCH(CD11,празд,0)),SUMPRODUCT(1*(CD11=допнер))),"В",IF(WEEKDAY(CD11,2)&lt;6,""))))))</f>
        <v>В</v>
      </c>
      <c r="CE22" s="68"/>
      <c r="CF22" s="68"/>
      <c r="CG22" s="68"/>
      <c r="CH22" s="68" t="s">
        <v>60</v>
      </c>
      <c r="CI22" s="68"/>
      <c r="CJ22" s="68"/>
      <c r="CK22" s="68"/>
      <c r="CL22" s="68" t="s">
        <v>60</v>
      </c>
      <c r="CM22" s="68"/>
      <c r="CN22" s="68"/>
      <c r="CO22" s="68"/>
      <c r="CP22" s="80" t="s">
        <v>60</v>
      </c>
      <c r="CQ22" s="70"/>
      <c r="CR22" s="70"/>
      <c r="CS22" s="70"/>
      <c r="CT22" s="170">
        <f>SUM(AH21:CO21)</f>
        <v>16.3</v>
      </c>
      <c r="CU22" s="170"/>
      <c r="CV22" s="171"/>
      <c r="CW22" s="68" t="s">
        <v>60</v>
      </c>
      <c r="CX22" s="68"/>
      <c r="CY22" s="68"/>
      <c r="CZ22" s="68"/>
      <c r="DA22" s="68" t="s">
        <v>60</v>
      </c>
      <c r="DB22" s="68"/>
      <c r="DC22" s="68"/>
      <c r="DD22" s="68"/>
      <c r="DE22" s="68" t="s">
        <v>60</v>
      </c>
      <c r="DF22" s="68"/>
      <c r="DG22" s="68"/>
      <c r="DH22" s="68"/>
      <c r="DI22" s="68" t="s">
        <v>60</v>
      </c>
      <c r="DJ22" s="68"/>
      <c r="DK22" s="68"/>
      <c r="DL22" s="68"/>
      <c r="DM22" s="68" t="s">
        <v>60</v>
      </c>
      <c r="DN22" s="68"/>
      <c r="DO22" s="68"/>
      <c r="DP22" s="68"/>
      <c r="DQ22" s="68" t="s">
        <v>60</v>
      </c>
      <c r="DR22" s="68"/>
      <c r="DS22" s="68"/>
      <c r="DT22" s="68"/>
      <c r="DU22" s="68" t="s">
        <v>60</v>
      </c>
      <c r="DV22" s="68"/>
      <c r="DW22" s="68"/>
      <c r="DX22" s="68"/>
      <c r="DY22" s="68" t="str">
        <f>IF(DY11="","",IF(AND(DY11&gt;=JG22,DY11&lt;=JH22),"Р",IF(NOT(ISERROR(VLOOKUP(DY11,предпр,1,0)=DY11)),"",IF(NOT(ISERROR(VLOOKUP(DY11,выхрабд,1,0)=DY11)),"",IF(OR(WEEKDAY(DY11,2)&gt;5,ISNUMBER(MATCH(DY11,празд,0)),SUMPRODUCT(1*(DY11=допнер))),"В",IF(WEEKDAY(DY11,2)&lt;6,""))))))</f>
        <v/>
      </c>
      <c r="DZ22" s="68"/>
      <c r="EA22" s="68"/>
      <c r="EB22" s="68"/>
      <c r="EC22" s="68" t="str">
        <f>IF(EC11="","",IF(AND(EC11&gt;=JK22,EC11&lt;=JL22),"Р",IF(NOT(ISERROR(VLOOKUP(EC11,предпр,1,0)=EC11)),"",IF(NOT(ISERROR(VLOOKUP(EC11,выхрабд,1,0)=EC11)),"",IF(OR(WEEKDAY(EC11,2)&gt;5,ISNUMBER(MATCH(EC11,празд,0)),SUMPRODUCT(1*(EC11=допнер))),"В",IF(WEEKDAY(EC11,2)&lt;6,""))))))</f>
        <v/>
      </c>
      <c r="ED22" s="68"/>
      <c r="EE22" s="68"/>
      <c r="EF22" s="68"/>
      <c r="EG22" s="68" t="str">
        <f>IF(EG11="","",IF(AND(EG11&gt;=JO22,EG11&lt;=JP22),"Р",IF(NOT(ISERROR(VLOOKUP(EG11,предпр,1,0)=EG11)),"",IF(NOT(ISERROR(VLOOKUP(EG11,выхрабд,1,0)=EG11)),"",IF(OR(WEEKDAY(EG11,2)&gt;5,ISNUMBER(MATCH(EG11,празд,0)),SUMPRODUCT(1*(EG11=допнер))),"В",IF(WEEKDAY(EG11,2)&lt;6,""))))))</f>
        <v>В</v>
      </c>
      <c r="EH22" s="68"/>
      <c r="EI22" s="68"/>
      <c r="EJ22" s="68"/>
      <c r="EK22" s="68" t="str">
        <f>IF(EK11="","",IF(AND(EK11&gt;=JS22,EK11&lt;=JT22),"Р",IF(NOT(ISERROR(VLOOKUP(EK11,предпр,1,0)=EK11)),"",IF(NOT(ISERROR(VLOOKUP(EK11,выхрабд,1,0)=EK11)),"",IF(OR(WEEKDAY(EK11,2)&gt;5,ISNUMBER(MATCH(EK11,празд,0)),SUMPRODUCT(1*(EK11=допнер))),"В",IF(WEEKDAY(EK11,2)&lt;6,""))))))</f>
        <v>В</v>
      </c>
      <c r="EL22" s="68"/>
      <c r="EM22" s="68"/>
      <c r="EN22" s="68"/>
      <c r="EO22" s="68" t="str">
        <f>IF(EO11="","",IF(AND(EO11&gt;=JW22,EO11&lt;=JX22),"Р",IF(NOT(ISERROR(VLOOKUP(EO11,предпр,1,0)=EO11)),"",IF(NOT(ISERROR(VLOOKUP(EO11,выхрабд,1,0)=EO11)),"",IF(OR(WEEKDAY(EO11,2)&gt;5,ISNUMBER(MATCH(EO11,празд,0)),SUMPRODUCT(1*(EO11=допнер))),"В",IF(WEEKDAY(EO11,2)&lt;6,""))))))</f>
        <v/>
      </c>
      <c r="EP22" s="68"/>
      <c r="EQ22" s="68"/>
      <c r="ER22" s="68"/>
      <c r="ES22" s="68" t="str">
        <f>IF(ES11="","",IF(AND(ES11&gt;=KA22,ES11&lt;=KB22),"Р",IF(NOT(ISERROR(VLOOKUP(ES11,предпр,1,0)=ES11)),"",IF(NOT(ISERROR(VLOOKUP(ES11,выхрабд,1,0)=ES11)),"",IF(OR(WEEKDAY(ES11,2)&gt;5,ISNUMBER(MATCH(ES11,празд,0)),SUMPRODUCT(1*(ES11=допнер))),"В",IF(WEEKDAY(ES11,2)&lt;6,""))))))</f>
        <v/>
      </c>
      <c r="ET22" s="68"/>
      <c r="EU22" s="68"/>
      <c r="EV22" s="68"/>
      <c r="EW22" s="68" t="str">
        <f>IF(EW11="","",IF(AND(EW11&gt;=KE22,EW11&lt;=KF22),"Р",IF(NOT(ISERROR(VLOOKUP(EW11,предпр,1,0)=EW11)),"",IF(NOT(ISERROR(VLOOKUP(EW11,выхрабд,1,0)=EW11)),"",IF(OR(WEEKDAY(EW11,2)&gt;5,ISNUMBER(MATCH(EW11,празд,0)),SUMPRODUCT(1*(EW11=допнер))),"В",IF(WEEKDAY(EW11,2)&lt;6,""))))))</f>
        <v/>
      </c>
      <c r="EX22" s="68"/>
      <c r="EY22" s="68"/>
      <c r="EZ22" s="68"/>
      <c r="FA22" s="68" t="str">
        <f>IF(FA11="","",IF(AND(FA11&gt;=KI22,FA11&lt;=KJ22),"Р",IF(NOT(ISERROR(VLOOKUP(FA11,предпр,1,0)=FA11)),"",IF(NOT(ISERROR(VLOOKUP(FA11,выхрабд,1,0)=FA11)),"",IF(OR(WEEKDAY(FA11,2)&gt;5,ISNUMBER(MATCH(FA11,празд,0)),SUMPRODUCT(1*(FA11=допнер))),"В",IF(WEEKDAY(FA11,2)&lt;6,""))))))</f>
        <v/>
      </c>
      <c r="FB22" s="68"/>
      <c r="FC22" s="68"/>
      <c r="FD22" s="68"/>
      <c r="FE22" s="68" t="str">
        <f>IF(FE11="","",IF(AND(FE11&gt;=KM22,FE11&lt;=KN22),"Р",IF(NOT(ISERROR(VLOOKUP(FE11,предпр,1,0)=FE11)),"",IF(NOT(ISERROR(VLOOKUP(FE11,выхрабд,1,0)=FE11)),"",IF(OR(WEEKDAY(FE11,2)&gt;5,ISNUMBER(MATCH(FE11,празд,0)),SUMPRODUCT(1*(FE11=допнер))),"В",IF(WEEKDAY(FE11,2)&lt;6,""))))))</f>
        <v/>
      </c>
      <c r="FF22" s="68"/>
      <c r="FG22" s="68"/>
      <c r="FH22" s="68"/>
      <c r="FI22" s="69" t="s">
        <v>60</v>
      </c>
      <c r="FJ22" s="70"/>
      <c r="FK22" s="70"/>
      <c r="FL22" s="70"/>
      <c r="FM22" s="170">
        <f>SUM(AH21:CO21,CW21:FH21)</f>
        <v>55.9</v>
      </c>
      <c r="FN22" s="170"/>
      <c r="FO22" s="171"/>
    </row>
    <row r="23" spans="1:171" s="18" customFormat="1" ht="15" customHeight="1" x14ac:dyDescent="0.2">
      <c r="A23" s="83" t="s">
        <v>34</v>
      </c>
      <c r="B23" s="84"/>
      <c r="C23" s="84">
        <f>'Исходные данные'!C7</f>
        <v>0</v>
      </c>
      <c r="D23" s="84"/>
      <c r="E23" s="84"/>
      <c r="F23" s="84"/>
      <c r="G23" s="84"/>
      <c r="H23" s="84"/>
      <c r="I23" s="84"/>
      <c r="J23" s="84"/>
      <c r="K23" s="84"/>
      <c r="L23" s="87"/>
      <c r="M23" s="89">
        <f>'Исходные данные'!D7</f>
        <v>591</v>
      </c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1"/>
      <c r="Y23" s="83">
        <f>'Исходные данные'!B7</f>
        <v>0</v>
      </c>
      <c r="Z23" s="84"/>
      <c r="AA23" s="84"/>
      <c r="AB23" s="84"/>
      <c r="AC23" s="84"/>
      <c r="AD23" s="84"/>
      <c r="AE23" s="84"/>
      <c r="AF23" s="84"/>
      <c r="AG23" s="87"/>
      <c r="AH23" s="74" t="str">
        <f>IF(AH24="О",(IF(AH$11="","",IF(AND(AH$11&gt;=$AG9,AH$11&lt;=FQ16),"Б",IF(NOT(ISERROR(VLOOKUP(AH$11,предпр,1,0)=AH$11)),$FP16*8-1,IF(NOT(ISERROR(VLOOKUP(AH$11,выхрабд,1,0)=AH$11)),$AG9*IF(WEEKDAY(AH$11,2)=5,7,8.15),IF(OR(WEEKDAY(AH$11,2)&gt;5,ISNUMBER(MATCH(AH$11,празд,0)),SUMPRODUCT(1*(AH$11=допнер))),"",IF(WEEKDAY(AH$11,2)&lt;6,$AG9*IF(WEEKDAY(AH$11,2)=5,7,8.15)))))))),IF(AH24="Б",IF(WEEKDAY(AH$11,2)=5,7,8.15),""))</f>
        <v/>
      </c>
      <c r="AI23" s="74"/>
      <c r="AJ23" s="74"/>
      <c r="AK23" s="74"/>
      <c r="AL23" s="74" t="str">
        <f>IF(AL24="О",(IF(AL$11="","",IF(AND(AL$11&gt;=$AG9,AL$11&lt;=FU16),"Б",IF(NOT(ISERROR(VLOOKUP(AL$11,предпр,1,0)=AL$11)),$FP16*8-1,IF(NOT(ISERROR(VLOOKUP(AL$11,выхрабд,1,0)=AL$11)),$AG9*IF(WEEKDAY(AL$11,2)=5,7,8.15),IF(OR(WEEKDAY(AL$11,2)&gt;5,ISNUMBER(MATCH(AL$11,празд,0)),SUMPRODUCT(1*(AL$11=допнер))),"",IF(WEEKDAY(AL$11,2)&lt;6,$AG9*IF(WEEKDAY(AL$11,2)=5,7,8.15)))))))),IF(AL24="Б",IF(WEEKDAY(AL$11,2)=5,7,8.15),""))</f>
        <v/>
      </c>
      <c r="AM23" s="74"/>
      <c r="AN23" s="74"/>
      <c r="AO23" s="74"/>
      <c r="AP23" s="74" t="str">
        <f>IF(AP24="О",(IF(AP$11="","",IF(AND(AP$11&gt;=$AG9,AP$11&lt;=FY16),"Б",IF(NOT(ISERROR(VLOOKUP(AP$11,предпр,1,0)=AP$11)),$FP16*8-1,IF(NOT(ISERROR(VLOOKUP(AP$11,выхрабд,1,0)=AP$11)),$AG9*IF(WEEKDAY(AP$11,2)=5,7,8.15),IF(OR(WEEKDAY(AP$11,2)&gt;5,ISNUMBER(MATCH(AP$11,празд,0)),SUMPRODUCT(1*(AP$11=допнер))),"",IF(WEEKDAY(AP$11,2)&lt;6,$AG9*IF(WEEKDAY(AP$11,2)=5,7,8.15)))))))),IF(AP24="Б",IF(WEEKDAY(AP$11,2)=5,7,8.15),""))</f>
        <v/>
      </c>
      <c r="AQ23" s="74"/>
      <c r="AR23" s="74"/>
      <c r="AS23" s="74"/>
      <c r="AT23" s="74" t="str">
        <f>IF(AT24="О",(IF(AT$11="","",IF(AND(AT$11&gt;=$AG9,AT$11&lt;=GC16),"Б",IF(NOT(ISERROR(VLOOKUP(AT$11,предпр,1,0)=AT$11)),$FP16*8-1,IF(NOT(ISERROR(VLOOKUP(AT$11,выхрабд,1,0)=AT$11)),$AG9*IF(WEEKDAY(AT$11,2)=5,7,8.15),IF(OR(WEEKDAY(AT$11,2)&gt;5,ISNUMBER(MATCH(AT$11,празд,0)),SUMPRODUCT(1*(AT$11=допнер))),"",IF(WEEKDAY(AT$11,2)&lt;6,$AG9*IF(WEEKDAY(AT$11,2)=5,7,8.15)))))))),IF(AT24="Б",IF(WEEKDAY(AT$11,2)=5,7,8.15),""))</f>
        <v/>
      </c>
      <c r="AU23" s="74"/>
      <c r="AV23" s="74"/>
      <c r="AW23" s="74"/>
      <c r="AX23" s="74" t="str">
        <f>IF(AX24="О",(IF(AX$11="","",IF(AND(AX$11&gt;=$AG9,AX$11&lt;=GG16),"Б",IF(NOT(ISERROR(VLOOKUP(AX$11,предпр,1,0)=AX$11)),$FP16*8-1,IF(NOT(ISERROR(VLOOKUP(AX$11,выхрабд,1,0)=AX$11)),$AG9*IF(WEEKDAY(AX$11,2)=5,7,8.15),IF(OR(WEEKDAY(AX$11,2)&gt;5,ISNUMBER(MATCH(AX$11,празд,0)),SUMPRODUCT(1*(AX$11=допнер))),"",IF(WEEKDAY(AX$11,2)&lt;6,$AG9*IF(WEEKDAY(AX$11,2)=5,7,8.15)))))))),IF(AX24="Б",IF(WEEKDAY(AX$11,2)=5,7,8.15),""))</f>
        <v/>
      </c>
      <c r="AY23" s="74"/>
      <c r="AZ23" s="74"/>
      <c r="BA23" s="74"/>
      <c r="BB23" s="74" t="str">
        <f>IF(BB24="О",(IF(BB$11="","",IF(AND(BB$11&gt;=$AG9,BB$11&lt;=GK16),"Б",IF(NOT(ISERROR(VLOOKUP(BB$11,предпр,1,0)=BB$11)),$FP16*8-1,IF(NOT(ISERROR(VLOOKUP(BB$11,выхрабд,1,0)=BB$11)),$AG9*IF(WEEKDAY(BB$11,2)=5,7,8.15),IF(OR(WEEKDAY(BB$11,2)&gt;5,ISNUMBER(MATCH(BB$11,празд,0)),SUMPRODUCT(1*(BB$11=допнер))),"",IF(WEEKDAY(BB$11,2)&lt;6,$AG9*IF(WEEKDAY(BB$11,2)=5,7,8.15)))))))),IF(BB24="Б",IF(WEEKDAY(BB$11,2)=5,7,8.15),""))</f>
        <v/>
      </c>
      <c r="BC23" s="74"/>
      <c r="BD23" s="74"/>
      <c r="BE23" s="74"/>
      <c r="BF23" s="74" t="str">
        <f>IF(BF24="О",(IF(BF$11="","",IF(AND(BF$11&gt;=$AG9,BF$11&lt;=GO16),"Б",IF(NOT(ISERROR(VLOOKUP(BF$11,предпр,1,0)=BF$11)),$FP16*8-1,IF(NOT(ISERROR(VLOOKUP(BF$11,выхрабд,1,0)=BF$11)),$AG9*IF(WEEKDAY(BF$11,2)=5,7,8.15),IF(OR(WEEKDAY(BF$11,2)&gt;5,ISNUMBER(MATCH(BF$11,празд,0)),SUMPRODUCT(1*(BF$11=допнер))),"",IF(WEEKDAY(BF$11,2)&lt;6,$AG9*IF(WEEKDAY(BF$11,2)=5,7,8.15)))))))),IF(BF24="Б",IF(WEEKDAY(BF$11,2)=5,7,8.15),""))</f>
        <v/>
      </c>
      <c r="BG23" s="74"/>
      <c r="BH23" s="74"/>
      <c r="BI23" s="74"/>
      <c r="BJ23" s="74" t="str">
        <f>IF(BJ24="О",(IF(BJ$11="","",IF(AND(BJ$11&gt;=$AG9,BJ$11&lt;=GS16),"Б",IF(NOT(ISERROR(VLOOKUP(BJ$11,предпр,1,0)=BJ$11)),$FP16*8-1,IF(NOT(ISERROR(VLOOKUP(BJ$11,выхрабд,1,0)=BJ$11)),$AG9*IF(WEEKDAY(BJ$11,2)=5,7,8.15),IF(OR(WEEKDAY(BJ$11,2)&gt;5,ISNUMBER(MATCH(BJ$11,празд,0)),SUMPRODUCT(1*(BJ$11=допнер))),"",IF(WEEKDAY(BJ$11,2)&lt;6,$AG9*IF(WEEKDAY(BJ$11,2)=5,7,8.15)))))))),IF(BJ24="Б",IF(WEEKDAY(BJ$11,2)=5,7,8.15),""))</f>
        <v/>
      </c>
      <c r="BK23" s="74"/>
      <c r="BL23" s="74"/>
      <c r="BM23" s="74"/>
      <c r="BN23" s="74" t="str">
        <f>IF(BN24="О",(IF(BN$11="","",IF(AND(BN$11&gt;=$AG9,BN$11&lt;=GW16),"Б",IF(NOT(ISERROR(VLOOKUP(BN$11,предпр,1,0)=BN$11)),$FP16*8-1,IF(NOT(ISERROR(VLOOKUP(BN$11,выхрабд,1,0)=BN$11)),$AG9*IF(WEEKDAY(BN$11,2)=5,7,8.15),IF(OR(WEEKDAY(BN$11,2)&gt;5,ISNUMBER(MATCH(BN$11,празд,0)),SUMPRODUCT(1*(BN$11=допнер))),"",IF(WEEKDAY(BN$11,2)&lt;6,$AG9*IF(WEEKDAY(BN$11,2)=5,7,8.15)))))))),IF(BN24="Б",IF(WEEKDAY(BN$11,2)=5,7,8.15),""))</f>
        <v/>
      </c>
      <c r="BO23" s="74"/>
      <c r="BP23" s="74"/>
      <c r="BQ23" s="74"/>
      <c r="BR23" s="74" t="str">
        <f>IF(BR24="О",(IF(BR$11="","",IF(AND(BR$11&gt;=$AG9,BR$11&lt;=HA16),"Б",IF(NOT(ISERROR(VLOOKUP(BR$11,предпр,1,0)=BR$11)),$FP16*8-1,IF(NOT(ISERROR(VLOOKUP(BR$11,выхрабд,1,0)=BR$11)),$AG9*IF(WEEKDAY(BR$11,2)=5,7,8.15),IF(OR(WEEKDAY(BR$11,2)&gt;5,ISNUMBER(MATCH(BR$11,празд,0)),SUMPRODUCT(1*(BR$11=допнер))),"",IF(WEEKDAY(BR$11,2)&lt;6,$AG9*IF(WEEKDAY(BR$11,2)=5,7,8.15)))))))),IF(BR24="Б",IF(WEEKDAY(BR$11,2)=5,7,8.15),""))</f>
        <v/>
      </c>
      <c r="BS23" s="74"/>
      <c r="BT23" s="74"/>
      <c r="BU23" s="74"/>
      <c r="BV23" s="74" t="str">
        <f>IF(BV24="О",(IF(BV$11="","",IF(AND(BV$11&gt;=$AG9,BV$11&lt;=HE16),"Б",IF(NOT(ISERROR(VLOOKUP(BV$11,предпр,1,0)=BV$11)),$FP16*8-1,IF(NOT(ISERROR(VLOOKUP(BV$11,выхрабд,1,0)=BV$11)),$AG9*IF(WEEKDAY(BV$11,2)=5,7,8.15),IF(OR(WEEKDAY(BV$11,2)&gt;5,ISNUMBER(MATCH(BV$11,празд,0)),SUMPRODUCT(1*(BV$11=допнер))),"",IF(WEEKDAY(BV$11,2)&lt;6,$AG9*IF(WEEKDAY(BV$11,2)=5,7,8.15)))))))),IF(BV24="Б",IF(WEEKDAY(BV$11,2)=5,7,8.15),""))</f>
        <v/>
      </c>
      <c r="BW23" s="74"/>
      <c r="BX23" s="74"/>
      <c r="BY23" s="74"/>
      <c r="BZ23" s="74" t="str">
        <f>IF(BZ24="О",(IF(BZ$11="","",IF(AND(BZ$11&gt;=$AG9,BZ$11&lt;=HI16),"Б",IF(NOT(ISERROR(VLOOKUP(BZ$11,предпр,1,0)=BZ$11)),$FP16*8-1,IF(NOT(ISERROR(VLOOKUP(BZ$11,выхрабд,1,0)=BZ$11)),$AG9*IF(WEEKDAY(BZ$11,2)=5,7,8.15),IF(OR(WEEKDAY(BZ$11,2)&gt;5,ISNUMBER(MATCH(BZ$11,празд,0)),SUMPRODUCT(1*(BZ$11=допнер))),"",IF(WEEKDAY(BZ$11,2)&lt;6,$AG9*IF(WEEKDAY(BZ$11,2)=5,7,8.15)))))))),IF(BZ24="Б",IF(WEEKDAY(BZ$11,2)=5,7,8.15),""))</f>
        <v/>
      </c>
      <c r="CA23" s="74"/>
      <c r="CB23" s="74"/>
      <c r="CC23" s="74"/>
      <c r="CD23" s="74" t="str">
        <f>IF(CD24="О",(IF(CD$11="","",IF(AND(CD$11&gt;=$AG9,CD$11&lt;=HM16),"Б",IF(NOT(ISERROR(VLOOKUP(CD$11,предпр,1,0)=CD$11)),$FP16*8-1,IF(NOT(ISERROR(VLOOKUP(CD$11,выхрабд,1,0)=CD$11)),$AG9*IF(WEEKDAY(CD$11,2)=5,7,8.15),IF(OR(WEEKDAY(CD$11,2)&gt;5,ISNUMBER(MATCH(CD$11,празд,0)),SUMPRODUCT(1*(CD$11=допнер))),"",IF(WEEKDAY(CD$11,2)&lt;6,$AG9*IF(WEEKDAY(CD$11,2)=5,7,8.15)))))))),IF(CD24="Б",IF(WEEKDAY(CD$11,2)=5,7,8.15),""))</f>
        <v/>
      </c>
      <c r="CE23" s="74"/>
      <c r="CF23" s="74"/>
      <c r="CG23" s="74"/>
      <c r="CH23" s="74">
        <f>IF(CH24="О",(IF(CH$11="","",IF(AND(CH$11&gt;=$AG9,CH$11&lt;=HQ16),"Б",IF(NOT(ISERROR(VLOOKUP(CH$11,предпр,1,0)=CH$11)),$FP16*8-1,IF(NOT(ISERROR(VLOOKUP(CH$11,выхрабд,1,0)=CH$11)),$AG9*IF(WEEKDAY(CH$11,2)=5,7,8.15),IF(OR(WEEKDAY(CH$11,2)&gt;5,ISNUMBER(MATCH(CH$11,празд,0)),SUMPRODUCT(1*(CH$11=допнер))),"",IF(WEEKDAY(CH$11,2)&lt;6,$AG9*IF(WEEKDAY(CH$11,2)=5,7,8.15)))))))),IF(CH24="Б",IF(WEEKDAY(CH$11,2)=5,7,8.15),""))</f>
        <v>8.15</v>
      </c>
      <c r="CI23" s="74"/>
      <c r="CJ23" s="74"/>
      <c r="CK23" s="74"/>
      <c r="CL23" s="74">
        <f>IF(CL24="О",(IF(CL$11="","",IF(AND(CL$11&gt;=$AG9,CL$11&lt;=HU16),"Б",IF(NOT(ISERROR(VLOOKUP(CL$11,предпр,1,0)=CL$11)),$FP16*8-1,IF(NOT(ISERROR(VLOOKUP(CL$11,выхрабд,1,0)=CL$11)),$AG9*IF(WEEKDAY(CL$11,2)=5,7,8.15),IF(OR(WEEKDAY(CL$11,2)&gt;5,ISNUMBER(MATCH(CL$11,празд,0)),SUMPRODUCT(1*(CL$11=допнер))),"",IF(WEEKDAY(CL$11,2)&lt;6,$AG9*IF(WEEKDAY(CL$11,2)=5,7,8.15)))))))),IF(CL24="Б",IF(WEEKDAY(CL$11,2)=5,7,8.15),""))</f>
        <v>8.15</v>
      </c>
      <c r="CM23" s="74"/>
      <c r="CN23" s="74"/>
      <c r="CO23" s="74"/>
      <c r="CP23" s="75"/>
      <c r="CQ23" s="76"/>
      <c r="CR23" s="76"/>
      <c r="CS23" s="76"/>
      <c r="CT23" s="77">
        <f>COUNTIF(AH24:CO24,"О")*1+COUNTIF(AH24:CO24,"Б")*1</f>
        <v>2</v>
      </c>
      <c r="CU23" s="78"/>
      <c r="CV23" s="79"/>
      <c r="CW23" s="74">
        <f>IF(CW24="О",(IF(CW$11="","",IF(AND(CW$11&gt;=$AG9,CW$11&lt;=IF16),"Б",IF(NOT(ISERROR(VLOOKUP(CW$11,предпр,1,0)=CW$11)),$FP16*8-1,IF(NOT(ISERROR(VLOOKUP(CW$11,выхрабд,1,0)=CW$11)),$AG9*IF(WEEKDAY(CW$11,2)=5,7,8.15),IF(OR(WEEKDAY(CW$11,2)&gt;5,ISNUMBER(MATCH(CW$11,празд,0)),SUMPRODUCT(1*(CW$11=допнер))),"",IF(WEEKDAY(CW$11,2)&lt;6,$AG9*IF(WEEKDAY(CW$11,2)=5,7,8.15)))))))),IF(CW24="Б",IF(WEEKDAY(CW$11,2)=5,7,8.15),""))</f>
        <v>8.15</v>
      </c>
      <c r="CX23" s="74"/>
      <c r="CY23" s="74"/>
      <c r="CZ23" s="74"/>
      <c r="DA23" s="74">
        <f>IF(DA24="О",(IF(DA$11="","",IF(AND(DA$11&gt;=$AG9,DA$11&lt;=IJ16),"Б",IF(NOT(ISERROR(VLOOKUP(DA$11,предпр,1,0)=DA$11)),$FP16*8-1,IF(NOT(ISERROR(VLOOKUP(DA$11,выхрабд,1,0)=DA$11)),$AG9*IF(WEEKDAY(DA$11,2)=5,7,8.15),IF(OR(WEEKDAY(DA$11,2)&gt;5,ISNUMBER(MATCH(DA$11,празд,0)),SUMPRODUCT(1*(DA$11=допнер))),"",IF(WEEKDAY(DA$11,2)&lt;6,$AG9*IF(WEEKDAY(DA$11,2)=5,7,8.15)))))))),IF(DA24="Б",IF(WEEKDAY(DA$11,2)=5,7,8.15),""))</f>
        <v>7</v>
      </c>
      <c r="DB23" s="74"/>
      <c r="DC23" s="74"/>
      <c r="DD23" s="74"/>
      <c r="DE23" s="74" t="str">
        <f>IF(DE24="О",(IF(DE$11="","",IF(AND(DE$11&gt;=$AG9,DE$11&lt;=IN16),"Б",IF(NOT(ISERROR(VLOOKUP(DE$11,предпр,1,0)=DE$11)),$FP16*8-1,IF(NOT(ISERROR(VLOOKUP(DE$11,выхрабд,1,0)=DE$11)),$AG9*IF(WEEKDAY(DE$11,2)=5,7,8.15),IF(OR(WEEKDAY(DE$11,2)&gt;5,ISNUMBER(MATCH(DE$11,празд,0)),SUMPRODUCT(1*(DE$11=допнер))),"",IF(WEEKDAY(DE$11,2)&lt;6,$AG9*IF(WEEKDAY(DE$11,2)=5,7,8.15)))))))),IF(DE24="Б",IF(WEEKDAY(DE$11,2)=5,7,8.15),""))</f>
        <v/>
      </c>
      <c r="DF23" s="74"/>
      <c r="DG23" s="74"/>
      <c r="DH23" s="74"/>
      <c r="DI23" s="74" t="str">
        <f>IF(DI24="О",(IF(DI$11="","",IF(AND(DI$11&gt;=$AG9,DI$11&lt;=IR16),"Б",IF(NOT(ISERROR(VLOOKUP(DI$11,предпр,1,0)=DI$11)),$FP16*8-1,IF(NOT(ISERROR(VLOOKUP(DI$11,выхрабд,1,0)=DI$11)),$AG9*IF(WEEKDAY(DI$11,2)=5,7,8.15),IF(OR(WEEKDAY(DI$11,2)&gt;5,ISNUMBER(MATCH(DI$11,празд,0)),SUMPRODUCT(1*(DI$11=допнер))),"",IF(WEEKDAY(DI$11,2)&lt;6,$AG9*IF(WEEKDAY(DI$11,2)=5,7,8.15)))))))),IF(DI24="Б",IF(WEEKDAY(DI$11,2)=5,7,8.15),""))</f>
        <v/>
      </c>
      <c r="DJ23" s="74"/>
      <c r="DK23" s="74"/>
      <c r="DL23" s="74"/>
      <c r="DM23" s="74">
        <f>IF(DM24="О",(IF(DM$11="","",IF(AND(DM$11&gt;=$AG9,DM$11&lt;=IV16),"Б",IF(NOT(ISERROR(VLOOKUP(DM$11,предпр,1,0)=DM$11)),$FP16*8-1,IF(NOT(ISERROR(VLOOKUP(DM$11,выхрабд,1,0)=DM$11)),$AG9*IF(WEEKDAY(DM$11,2)=5,7,8.15),IF(OR(WEEKDAY(DM$11,2)&gt;5,ISNUMBER(MATCH(DM$11,празд,0)),SUMPRODUCT(1*(DM$11=допнер))),"",IF(WEEKDAY(DM$11,2)&lt;6,$AG9*IF(WEEKDAY(DM$11,2)=5,7,8.15)))))))),IF(DM24="Б",IF(WEEKDAY(DM$11,2)=5,7,8.15),""))</f>
        <v>8.15</v>
      </c>
      <c r="DN23" s="74"/>
      <c r="DO23" s="74"/>
      <c r="DP23" s="74"/>
      <c r="DQ23" s="74">
        <f>IF(DQ24="О",(IF(DQ$11="","",IF(AND(DQ$11&gt;=$AG9,DQ$11&lt;=IZ16),"Б",IF(NOT(ISERROR(VLOOKUP(DQ$11,предпр,1,0)=DQ$11)),$FP16*8-1,IF(NOT(ISERROR(VLOOKUP(DQ$11,выхрабд,1,0)=DQ$11)),$AG9*IF(WEEKDAY(DQ$11,2)=5,7,8.15),IF(OR(WEEKDAY(DQ$11,2)&gt;5,ISNUMBER(MATCH(DQ$11,празд,0)),SUMPRODUCT(1*(DQ$11=допнер))),"",IF(WEEKDAY(DQ$11,2)&lt;6,$AG9*IF(WEEKDAY(DQ$11,2)=5,7,8.15)))))))),IF(DQ24="Б",IF(WEEKDAY(DQ$11,2)=5,7,8.15),""))</f>
        <v>8.15</v>
      </c>
      <c r="DR23" s="74"/>
      <c r="DS23" s="74"/>
      <c r="DT23" s="74"/>
      <c r="DU23" s="74">
        <f>IF(DU24="О",(IF(DU$11="","",IF(AND(DU$11&gt;=$AG9,DU$11&lt;=JD16),"Б",IF(NOT(ISERROR(VLOOKUP(DU$11,предпр,1,0)=DU$11)),$FP16*8-1,IF(NOT(ISERROR(VLOOKUP(DU$11,выхрабд,1,0)=DU$11)),$AG9*IF(WEEKDAY(DU$11,2)=5,7,8.15),IF(OR(WEEKDAY(DU$11,2)&gt;5,ISNUMBER(MATCH(DU$11,празд,0)),SUMPRODUCT(1*(DU$11=допнер))),"",IF(WEEKDAY(DU$11,2)&lt;6,$AG9*IF(WEEKDAY(DU$11,2)=5,7,8.15)))))))),IF(DU24="Б",IF(WEEKDAY(DU$11,2)=5,7,8.15),""))</f>
        <v>8.15</v>
      </c>
      <c r="DV23" s="74"/>
      <c r="DW23" s="74"/>
      <c r="DX23" s="74"/>
      <c r="DY23" s="74">
        <f>IF(DY24="О",(IF(DY$11="","",IF(AND(DY$11&gt;=$AG9,DY$11&lt;=JH16),"Б",IF(NOT(ISERROR(VLOOKUP(DY$11,предпр,1,0)=DY$11)),$FP16*8-1,IF(NOT(ISERROR(VLOOKUP(DY$11,выхрабд,1,0)=DY$11)),$AG9*IF(WEEKDAY(DY$11,2)=5,7,8.15),IF(OR(WEEKDAY(DY$11,2)&gt;5,ISNUMBER(MATCH(DY$11,празд,0)),SUMPRODUCT(1*(DY$11=допнер))),"",IF(WEEKDAY(DY$11,2)&lt;6,$AG9*IF(WEEKDAY(DY$11,2)=5,7,8.15)))))))),IF(DY24="Б",IF(WEEKDAY(DY$11,2)=5,7,8.15),""))</f>
        <v>8.15</v>
      </c>
      <c r="DZ23" s="74"/>
      <c r="EA23" s="74"/>
      <c r="EB23" s="74"/>
      <c r="EC23" s="74">
        <f>IF(EC24="О",(IF(EC$11="","",IF(AND(EC$11&gt;=$AG9,EC$11&lt;=JL16),"Б",IF(NOT(ISERROR(VLOOKUP(EC$11,предпр,1,0)=EC$11)),$FP16*8-1,IF(NOT(ISERROR(VLOOKUP(EC$11,выхрабд,1,0)=EC$11)),$AG9*IF(WEEKDAY(EC$11,2)=5,7,8.15),IF(OR(WEEKDAY(EC$11,2)&gt;5,ISNUMBER(MATCH(EC$11,празд,0)),SUMPRODUCT(1*(EC$11=допнер))),"",IF(WEEKDAY(EC$11,2)&lt;6,$AG9*IF(WEEKDAY(EC$11,2)=5,7,8.15)))))))),IF(EC24="Б",IF(WEEKDAY(EC$11,2)=5,7,8.15),""))</f>
        <v>7</v>
      </c>
      <c r="ED23" s="74"/>
      <c r="EE23" s="74"/>
      <c r="EF23" s="74"/>
      <c r="EG23" s="74" t="str">
        <f>IF(EG24="О",(IF(EG$11="","",IF(AND(EG$11&gt;=$AG9,EG$11&lt;=JP16),"Б",IF(NOT(ISERROR(VLOOKUP(EG$11,предпр,1,0)=EG$11)),$FP16*8-1,IF(NOT(ISERROR(VLOOKUP(EG$11,выхрабд,1,0)=EG$11)),$AG9*IF(WEEKDAY(EG$11,2)=5,7,8.15),IF(OR(WEEKDAY(EG$11,2)&gt;5,ISNUMBER(MATCH(EG$11,празд,0)),SUMPRODUCT(1*(EG$11=допнер))),"",IF(WEEKDAY(EG$11,2)&lt;6,$AG9*IF(WEEKDAY(EG$11,2)=5,7,8.15)))))))),IF(EG24="Б",IF(WEEKDAY(EG$11,2)=5,7,8.15),""))</f>
        <v/>
      </c>
      <c r="EH23" s="74"/>
      <c r="EI23" s="74"/>
      <c r="EJ23" s="74"/>
      <c r="EK23" s="74" t="str">
        <f>IF(EK24="О",(IF(EK$11="","",IF(AND(EK$11&gt;=$AG9,EK$11&lt;=JT16),"Б",IF(NOT(ISERROR(VLOOKUP(EK$11,предпр,1,0)=EK$11)),$FP16*8-1,IF(NOT(ISERROR(VLOOKUP(EK$11,выхрабд,1,0)=EK$11)),$AG9*IF(WEEKDAY(EK$11,2)=5,7,8.15),IF(OR(WEEKDAY(EK$11,2)&gt;5,ISNUMBER(MATCH(EK$11,празд,0)),SUMPRODUCT(1*(EK$11=допнер))),"",IF(WEEKDAY(EK$11,2)&lt;6,$AG9*IF(WEEKDAY(EK$11,2)=5,7,8.15)))))))),IF(EK24="Б",IF(WEEKDAY(EK$11,2)=5,7,8.15),""))</f>
        <v/>
      </c>
      <c r="EL23" s="74"/>
      <c r="EM23" s="74"/>
      <c r="EN23" s="74"/>
      <c r="EO23" s="74">
        <f>IF(EO24="О",(IF(EO$11="","",IF(AND(EO$11&gt;=$AG9,EO$11&lt;=JX16),"Б",IF(NOT(ISERROR(VLOOKUP(EO$11,предпр,1,0)=EO$11)),$FP16*8-1,IF(NOT(ISERROR(VLOOKUP(EO$11,выхрабд,1,0)=EO$11)),$AG9*IF(WEEKDAY(EO$11,2)=5,7,8.15),IF(OR(WEEKDAY(EO$11,2)&gt;5,ISNUMBER(MATCH(EO$11,празд,0)),SUMPRODUCT(1*(EO$11=допнер))),"",IF(WEEKDAY(EO$11,2)&lt;6,$AG9*IF(WEEKDAY(EO$11,2)=5,7,8.15)))))))),IF(EO24="Б",IF(WEEKDAY(EO$11,2)=5,7,8.15),""))</f>
        <v>8.15</v>
      </c>
      <c r="EP23" s="74"/>
      <c r="EQ23" s="74"/>
      <c r="ER23" s="74"/>
      <c r="ES23" s="74" t="str">
        <f>IF(ES24="О",(IF(ES$11="","",IF(AND(ES$11&gt;=$AG9,ES$11&lt;=KB16),"Б",IF(NOT(ISERROR(VLOOKUP(ES$11,предпр,1,0)=ES$11)),$FP16*8-1,IF(NOT(ISERROR(VLOOKUP(ES$11,выхрабд,1,0)=ES$11)),$AG9*IF(WEEKDAY(ES$11,2)=5,7,8.15),IF(OR(WEEKDAY(ES$11,2)&gt;5,ISNUMBER(MATCH(ES$11,празд,0)),SUMPRODUCT(1*(ES$11=допнер))),"",IF(WEEKDAY(ES$11,2)&lt;6,$AG9*IF(WEEKDAY(ES$11,2)=5,7,8.15)))))))),IF(ES24="Б",IF(WEEKDAY(ES$11,2)=5,7,8.15),""))</f>
        <v/>
      </c>
      <c r="ET23" s="74"/>
      <c r="EU23" s="74"/>
      <c r="EV23" s="74"/>
      <c r="EW23" s="74" t="str">
        <f>IF(EW24="О",(IF(EW$11="","",IF(AND(EW$11&gt;=$AG9,EW$11&lt;=KF16),"Б",IF(NOT(ISERROR(VLOOKUP(EW$11,предпр,1,0)=EW$11)),$FP16*8-1,IF(NOT(ISERROR(VLOOKUP(EW$11,выхрабд,1,0)=EW$11)),$AG9*IF(WEEKDAY(EW$11,2)=5,7,8.15),IF(OR(WEEKDAY(EW$11,2)&gt;5,ISNUMBER(MATCH(EW$11,празд,0)),SUMPRODUCT(1*(EW$11=допнер))),"",IF(WEEKDAY(EW$11,2)&lt;6,$AG9*IF(WEEKDAY(EW$11,2)=5,7,8.15)))))))),IF(EW24="Б",IF(WEEKDAY(EW$11,2)=5,7,8.15),""))</f>
        <v/>
      </c>
      <c r="EX23" s="74"/>
      <c r="EY23" s="74"/>
      <c r="EZ23" s="74"/>
      <c r="FA23" s="74" t="str">
        <f>IF(FA24="О",(IF(FA$11="","",IF(AND(FA$11&gt;=$AG9,FA$11&lt;=KJ16),"Б",IF(NOT(ISERROR(VLOOKUP(FA$11,предпр,1,0)=FA$11)),$FP16*8-1,IF(NOT(ISERROR(VLOOKUP(FA$11,выхрабд,1,0)=FA$11)),$AG9*IF(WEEKDAY(FA$11,2)=5,7,8.15),IF(OR(WEEKDAY(FA$11,2)&gt;5,ISNUMBER(MATCH(FA$11,празд,0)),SUMPRODUCT(1*(FA$11=допнер))),"",IF(WEEKDAY(FA$11,2)&lt;6,$AG9*IF(WEEKDAY(FA$11,2)=5,7,8.15)))))))),IF(FA24="Б",IF(WEEKDAY(FA$11,2)=5,7,8.15),""))</f>
        <v/>
      </c>
      <c r="FB23" s="74"/>
      <c r="FC23" s="74"/>
      <c r="FD23" s="74"/>
      <c r="FE23" s="74" t="str">
        <f>IF(FE24="О",(IF(FE$11="","",IF(AND(FE$11&gt;=$AG9,FE$11&lt;=KN16),"Б",IF(NOT(ISERROR(VLOOKUP(FE$11,предпр,1,0)=FE$11)),$FP16*8-1,IF(NOT(ISERROR(VLOOKUP(FE$11,выхрабд,1,0)=FE$11)),$AG9*IF(WEEKDAY(FE$11,2)=5,7,8.15),IF(OR(WEEKDAY(FE$11,2)&gt;5,ISNUMBER(MATCH(FE$11,празд,0)),SUMPRODUCT(1*(FE$11=допнер))),"",IF(WEEKDAY(FE$11,2)&lt;6,$AG9*IF(WEEKDAY(FE$11,2)=5,7,8.15)))))))),IF(FE24="Б",IF(WEEKDAY(FE$11,2)=5,7,8.15),""))</f>
        <v/>
      </c>
      <c r="FF23" s="74"/>
      <c r="FG23" s="74"/>
      <c r="FH23" s="74"/>
      <c r="FI23" s="75" t="s">
        <v>60</v>
      </c>
      <c r="FJ23" s="76"/>
      <c r="FK23" s="76"/>
      <c r="FL23" s="76"/>
      <c r="FM23" s="77">
        <f>SUM((COUNTIF(AH24:CO24,"О")*1+COUNTIF(AH24:CO24,"Б")*1+COUNTIF(AH24:CO24,"ОР")*1+COUNTIF(AH24:CO24,"П")*1+COUNTIF(AH24:CO24,"НН")*1+COUNTIF(AH24:CO24,"А")*1+COUNTIF(AH24:CO24,"ВУ")*1+COUNTIF(AH24:CO24,"ОУ")*1+COUNTIF(AH24:CO24,"РП")*1+COUNTIF(AH24:CO24,"К")*1)+(COUNTIF(CW24:FH24,"О")*1+COUNTIF(CW24:FH24,"Б")*1+COUNTIF(CW24:FH24,"ОР")*1+COUNTIF(CW24:FH24,"П")*1+COUNTIF(CW24:FH24,"НН")*1+COUNTIF(CW24:FH24,"А")*1+COUNTIF(CW24:FH24,"ВУ")*1+COUNTIF(CW24:FH24,"ОУ")*1+COUNTIF(CW24:FH24,"РП")*1+COUNTIF(CW24:FH24,"К")*1))</f>
        <v>14</v>
      </c>
      <c r="FN23" s="78"/>
      <c r="FO23" s="79"/>
    </row>
    <row r="24" spans="1:171" s="18" customFormat="1" ht="15" customHeight="1" x14ac:dyDescent="0.2">
      <c r="A24" s="85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8"/>
      <c r="M24" s="92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4"/>
      <c r="Y24" s="85"/>
      <c r="Z24" s="86"/>
      <c r="AA24" s="86"/>
      <c r="AB24" s="86"/>
      <c r="AC24" s="86"/>
      <c r="AD24" s="86"/>
      <c r="AE24" s="86"/>
      <c r="AF24" s="86"/>
      <c r="AG24" s="88"/>
      <c r="AH24" s="68" t="str">
        <f>IF(AH11="","",IF(AND(AH11&gt;=FP24,AH11&lt;=FQ24),"Р",IF(NOT(ISERROR(VLOOKUP(AH11,предпр,1,0)=AH11)),"",IF(NOT(ISERROR(VLOOKUP(AH11,выхрабд,1,0)=AH11)),"",IF(OR(WEEKDAY(AH11,2)&gt;5,ISNUMBER(MATCH(AH11,празд,0)),SUMPRODUCT(1*(AH11=допнер))),"В",IF(WEEKDAY(AH11,2)&lt;6,""))))))</f>
        <v/>
      </c>
      <c r="AI24" s="68"/>
      <c r="AJ24" s="68"/>
      <c r="AK24" s="68"/>
      <c r="AL24" s="68" t="str">
        <f>IF(AL11="","",IF(AND(AL11&gt;=FT24,AL11&lt;=FU24),"Р",IF(NOT(ISERROR(VLOOKUP(AL11,предпр,1,0)=AL11)),"",IF(NOT(ISERROR(VLOOKUP(AL11,выхрабд,1,0)=AL11)),"",IF(OR(WEEKDAY(AL11,2)&gt;5,ISNUMBER(MATCH(AL11,празд,0)),SUMPRODUCT(1*(AL11=допнер))),"В",IF(WEEKDAY(AL11,2)&lt;6,""))))))</f>
        <v/>
      </c>
      <c r="AM24" s="68"/>
      <c r="AN24" s="68"/>
      <c r="AO24" s="68"/>
      <c r="AP24" s="68" t="str">
        <f>IF(AP11="","",IF(AND(AP11&gt;=FX24,AP11&lt;=FY24),"Р",IF(NOT(ISERROR(VLOOKUP(AP11,предпр,1,0)=AP11)),"",IF(NOT(ISERROR(VLOOKUP(AP11,выхрабд,1,0)=AP11)),"",IF(OR(WEEKDAY(AP11,2)&gt;5,ISNUMBER(MATCH(AP11,празд,0)),SUMPRODUCT(1*(AP11=допнер))),"В",IF(WEEKDAY(AP11,2)&lt;6,""))))))</f>
        <v/>
      </c>
      <c r="AQ24" s="68"/>
      <c r="AR24" s="68"/>
      <c r="AS24" s="68"/>
      <c r="AT24" s="68" t="str">
        <f>IF(AT11="","",IF(AND(AT11&gt;=GB24,AT11&lt;=GC24),"Р",IF(NOT(ISERROR(VLOOKUP(AT11,предпр,1,0)=AT11)),"",IF(NOT(ISERROR(VLOOKUP(AT11,выхрабд,1,0)=AT11)),"",IF(OR(WEEKDAY(AT11,2)&gt;5,ISNUMBER(MATCH(AT11,празд,0)),SUMPRODUCT(1*(AT11=допнер))),"В",IF(WEEKDAY(AT11,2)&lt;6,""))))))</f>
        <v>В</v>
      </c>
      <c r="AU24" s="68"/>
      <c r="AV24" s="68"/>
      <c r="AW24" s="68"/>
      <c r="AX24" s="68" t="str">
        <f>IF(AX11="","",IF(AND(AX11&gt;=GF24,AX11&lt;=GG24),"Р",IF(NOT(ISERROR(VLOOKUP(AX11,предпр,1,0)=AX11)),"",IF(NOT(ISERROR(VLOOKUP(AX11,выхрабд,1,0)=AX11)),"",IF(OR(WEEKDAY(AX11,2)&gt;5,ISNUMBER(MATCH(AX11,празд,0)),SUMPRODUCT(1*(AX11=допнер))),"В",IF(WEEKDAY(AX11,2)&lt;6,""))))))</f>
        <v>В</v>
      </c>
      <c r="AY24" s="68"/>
      <c r="AZ24" s="68"/>
      <c r="BA24" s="68"/>
      <c r="BB24" s="68" t="str">
        <f>IF(BB11="","",IF(AND(BB11&gt;=GJ24,BB11&lt;=GK24),"Р",IF(NOT(ISERROR(VLOOKUP(BB11,предпр,1,0)=BB11)),"",IF(NOT(ISERROR(VLOOKUP(BB11,выхрабд,1,0)=BB11)),"",IF(OR(WEEKDAY(BB11,2)&gt;5,ISNUMBER(MATCH(BB11,празд,0)),SUMPRODUCT(1*(BB11=допнер))),"В",IF(WEEKDAY(BB11,2)&lt;6,""))))))</f>
        <v/>
      </c>
      <c r="BC24" s="68"/>
      <c r="BD24" s="68"/>
      <c r="BE24" s="68"/>
      <c r="BF24" s="68" t="str">
        <f>IF(BF11="","",IF(AND(BF11&gt;=GN24,BF11&lt;=GO24),"Р",IF(NOT(ISERROR(VLOOKUP(BF11,предпр,1,0)=BF11)),"",IF(NOT(ISERROR(VLOOKUP(BF11,выхрабд,1,0)=BF11)),"",IF(OR(WEEKDAY(BF11,2)&gt;5,ISNUMBER(MATCH(BF11,празд,0)),SUMPRODUCT(1*(BF11=допнер))),"В",IF(WEEKDAY(BF11,2)&lt;6,""))))))</f>
        <v/>
      </c>
      <c r="BG24" s="68"/>
      <c r="BH24" s="68"/>
      <c r="BI24" s="68"/>
      <c r="BJ24" s="68" t="str">
        <f>IF(BJ11="","",IF(AND(BJ11&gt;=GR24,BJ11&lt;=GS24),"Р",IF(NOT(ISERROR(VLOOKUP(BJ11,предпр,1,0)=BJ11)),"",IF(NOT(ISERROR(VLOOKUP(BJ11,выхрабд,1,0)=BJ11)),"",IF(OR(WEEKDAY(BJ11,2)&gt;5,ISNUMBER(MATCH(BJ11,празд,0)),SUMPRODUCT(1*(BJ11=допнер))),"В",IF(WEEKDAY(BJ11,2)&lt;6,""))))))</f>
        <v/>
      </c>
      <c r="BK24" s="68"/>
      <c r="BL24" s="68"/>
      <c r="BM24" s="68"/>
      <c r="BN24" s="68" t="str">
        <f>IF(BN11="","",IF(AND(BN11&gt;=GV24,BN11&lt;=GW24),"Р",IF(NOT(ISERROR(VLOOKUP(BN11,предпр,1,0)=BN11)),"",IF(NOT(ISERROR(VLOOKUP(BN11,выхрабд,1,0)=BN11)),"",IF(OR(WEEKDAY(BN11,2)&gt;5,ISNUMBER(MATCH(BN11,празд,0)),SUMPRODUCT(1*(BN11=допнер))),"В",IF(WEEKDAY(BN11,2)&lt;6,""))))))</f>
        <v/>
      </c>
      <c r="BO24" s="68"/>
      <c r="BP24" s="68"/>
      <c r="BQ24" s="68"/>
      <c r="BR24" s="68" t="str">
        <f>IF(BR11="","",IF(AND(BR11&gt;=GZ24,BR11&lt;=HA24),"Р",IF(NOT(ISERROR(VLOOKUP(BR11,предпр,1,0)=BR11)),"",IF(NOT(ISERROR(VLOOKUP(BR11,выхрабд,1,0)=BR11)),"",IF(OR(WEEKDAY(BR11,2)&gt;5,ISNUMBER(MATCH(BR11,празд,0)),SUMPRODUCT(1*(BR11=допнер))),"В",IF(WEEKDAY(BR11,2)&lt;6,""))))))</f>
        <v/>
      </c>
      <c r="BS24" s="68"/>
      <c r="BT24" s="68"/>
      <c r="BU24" s="68"/>
      <c r="BV24" s="68" t="str">
        <f>IF(BV11="","",IF(AND(BV11&gt;=HD24,BV11&lt;=HE24),"Р",IF(NOT(ISERROR(VLOOKUP(BV11,предпр,1,0)=BV11)),"",IF(NOT(ISERROR(VLOOKUP(BV11,выхрабд,1,0)=BV11)),"",IF(OR(WEEKDAY(BV11,2)&gt;5,ISNUMBER(MATCH(BV11,празд,0)),SUMPRODUCT(1*(BV11=допнер))),"В",IF(WEEKDAY(BV11,2)&lt;6,""))))))</f>
        <v>В</v>
      </c>
      <c r="BW24" s="68"/>
      <c r="BX24" s="68"/>
      <c r="BY24" s="68"/>
      <c r="BZ24" s="68" t="str">
        <f>IF(BZ11="","",IF(AND(BZ11&gt;=HH24,BZ11&lt;=HI24),"Р",IF(NOT(ISERROR(VLOOKUP(BZ11,предпр,1,0)=BZ11)),"",IF(NOT(ISERROR(VLOOKUP(BZ11,выхрабд,1,0)=BZ11)),"",IF(OR(WEEKDAY(BZ11,2)&gt;5,ISNUMBER(MATCH(BZ11,празд,0)),SUMPRODUCT(1*(BZ11=допнер))),"В",IF(WEEKDAY(BZ11,2)&lt;6,""))))))</f>
        <v>В</v>
      </c>
      <c r="CA24" s="68"/>
      <c r="CB24" s="68"/>
      <c r="CC24" s="68"/>
      <c r="CD24" s="68" t="str">
        <f>IF(CD11="","",IF(AND(CD11&gt;=HL24,CD11&lt;=HM24),"Р",IF(NOT(ISERROR(VLOOKUP(CD11,предпр,1,0)=CD11)),"",IF(NOT(ISERROR(VLOOKUP(CD11,выхрабд,1,0)=CD11)),"",IF(OR(WEEKDAY(CD11,2)&gt;5,ISNUMBER(MATCH(CD11,празд,0)),SUMPRODUCT(1*(CD11=допнер))),"В",IF(WEEKDAY(CD11,2)&lt;6,""))))))</f>
        <v>В</v>
      </c>
      <c r="CE24" s="68"/>
      <c r="CF24" s="68"/>
      <c r="CG24" s="68"/>
      <c r="CH24" s="68" t="s">
        <v>60</v>
      </c>
      <c r="CI24" s="68"/>
      <c r="CJ24" s="68"/>
      <c r="CK24" s="68"/>
      <c r="CL24" s="68" t="s">
        <v>60</v>
      </c>
      <c r="CM24" s="68"/>
      <c r="CN24" s="68"/>
      <c r="CO24" s="68"/>
      <c r="CP24" s="80" t="s">
        <v>60</v>
      </c>
      <c r="CQ24" s="70"/>
      <c r="CR24" s="70"/>
      <c r="CS24" s="70"/>
      <c r="CT24" s="170">
        <f>SUM(AH23:CO23)</f>
        <v>16.3</v>
      </c>
      <c r="CU24" s="170"/>
      <c r="CV24" s="171"/>
      <c r="CW24" s="68" t="s">
        <v>60</v>
      </c>
      <c r="CX24" s="68"/>
      <c r="CY24" s="68"/>
      <c r="CZ24" s="68"/>
      <c r="DA24" s="68" t="s">
        <v>60</v>
      </c>
      <c r="DB24" s="68"/>
      <c r="DC24" s="68"/>
      <c r="DD24" s="68"/>
      <c r="DE24" s="68" t="s">
        <v>60</v>
      </c>
      <c r="DF24" s="68"/>
      <c r="DG24" s="68"/>
      <c r="DH24" s="68"/>
      <c r="DI24" s="68" t="s">
        <v>60</v>
      </c>
      <c r="DJ24" s="68"/>
      <c r="DK24" s="68"/>
      <c r="DL24" s="68"/>
      <c r="DM24" s="68" t="s">
        <v>60</v>
      </c>
      <c r="DN24" s="68"/>
      <c r="DO24" s="68"/>
      <c r="DP24" s="68"/>
      <c r="DQ24" s="68" t="s">
        <v>60</v>
      </c>
      <c r="DR24" s="68"/>
      <c r="DS24" s="68"/>
      <c r="DT24" s="68"/>
      <c r="DU24" s="68" t="s">
        <v>60</v>
      </c>
      <c r="DV24" s="68"/>
      <c r="DW24" s="68"/>
      <c r="DX24" s="68"/>
      <c r="DY24" s="68" t="s">
        <v>60</v>
      </c>
      <c r="DZ24" s="68"/>
      <c r="EA24" s="68"/>
      <c r="EB24" s="68"/>
      <c r="EC24" s="68" t="s">
        <v>60</v>
      </c>
      <c r="ED24" s="68"/>
      <c r="EE24" s="68"/>
      <c r="EF24" s="68"/>
      <c r="EG24" s="68" t="s">
        <v>60</v>
      </c>
      <c r="EH24" s="68"/>
      <c r="EI24" s="68"/>
      <c r="EJ24" s="68"/>
      <c r="EK24" s="68" t="s">
        <v>60</v>
      </c>
      <c r="EL24" s="68"/>
      <c r="EM24" s="68"/>
      <c r="EN24" s="68"/>
      <c r="EO24" s="68" t="s">
        <v>60</v>
      </c>
      <c r="EP24" s="68"/>
      <c r="EQ24" s="68"/>
      <c r="ER24" s="68"/>
      <c r="ES24" s="68" t="str">
        <f>IF(ES11="","",IF(AND(ES11&gt;=KA24,ES11&lt;=KB24),"Р",IF(NOT(ISERROR(VLOOKUP(ES11,предпр,1,0)=ES11)),"",IF(NOT(ISERROR(VLOOKUP(ES11,выхрабд,1,0)=ES11)),"",IF(OR(WEEKDAY(ES11,2)&gt;5,ISNUMBER(MATCH(ES11,празд,0)),SUMPRODUCT(1*(ES11=допнер))),"В",IF(WEEKDAY(ES11,2)&lt;6,""))))))</f>
        <v/>
      </c>
      <c r="ET24" s="68"/>
      <c r="EU24" s="68"/>
      <c r="EV24" s="68"/>
      <c r="EW24" s="68" t="str">
        <f>IF(EW11="","",IF(AND(EW11&gt;=KE24,EW11&lt;=KF24),"Р",IF(NOT(ISERROR(VLOOKUP(EW11,предпр,1,0)=EW11)),"",IF(NOT(ISERROR(VLOOKUP(EW11,выхрабд,1,0)=EW11)),"",IF(OR(WEEKDAY(EW11,2)&gt;5,ISNUMBER(MATCH(EW11,празд,0)),SUMPRODUCT(1*(EW11=допнер))),"В",IF(WEEKDAY(EW11,2)&lt;6,""))))))</f>
        <v/>
      </c>
      <c r="EX24" s="68"/>
      <c r="EY24" s="68"/>
      <c r="EZ24" s="68"/>
      <c r="FA24" s="68" t="str">
        <f>IF(FA11="","",IF(AND(FA11&gt;=KI24,FA11&lt;=KJ24),"Р",IF(NOT(ISERROR(VLOOKUP(FA11,предпр,1,0)=FA11)),"",IF(NOT(ISERROR(VLOOKUP(FA11,выхрабд,1,0)=FA11)),"",IF(OR(WEEKDAY(FA11,2)&gt;5,ISNUMBER(MATCH(FA11,празд,0)),SUMPRODUCT(1*(FA11=допнер))),"В",IF(WEEKDAY(FA11,2)&lt;6,""))))))</f>
        <v/>
      </c>
      <c r="FB24" s="68"/>
      <c r="FC24" s="68"/>
      <c r="FD24" s="68"/>
      <c r="FE24" s="68" t="str">
        <f>IF(FE11="","",IF(AND(FE11&gt;=KM24,FE11&lt;=KN24),"Р",IF(NOT(ISERROR(VLOOKUP(FE11,предпр,1,0)=FE11)),"",IF(NOT(ISERROR(VLOOKUP(FE11,выхрабд,1,0)=FE11)),"",IF(OR(WEEKDAY(FE11,2)&gt;5,ISNUMBER(MATCH(FE11,празд,0)),SUMPRODUCT(1*(FE11=допнер))),"В",IF(WEEKDAY(FE11,2)&lt;6,""))))))</f>
        <v/>
      </c>
      <c r="FF24" s="68"/>
      <c r="FG24" s="68"/>
      <c r="FH24" s="68"/>
      <c r="FI24" s="69" t="s">
        <v>60</v>
      </c>
      <c r="FJ24" s="70"/>
      <c r="FK24" s="70"/>
      <c r="FL24" s="70"/>
      <c r="FM24" s="170">
        <f>SUM(AH23:CO23,CW23:FH23)</f>
        <v>79.2</v>
      </c>
      <c r="FN24" s="170"/>
      <c r="FO24" s="171"/>
    </row>
    <row r="25" spans="1:171" s="18" customFormat="1" ht="15" customHeight="1" x14ac:dyDescent="0.2">
      <c r="A25" s="83" t="s">
        <v>67</v>
      </c>
      <c r="B25" s="84"/>
      <c r="C25" s="84">
        <f>'Исходные данные'!C8</f>
        <v>0</v>
      </c>
      <c r="D25" s="84"/>
      <c r="E25" s="84"/>
      <c r="F25" s="84"/>
      <c r="G25" s="84"/>
      <c r="H25" s="84"/>
      <c r="I25" s="84"/>
      <c r="J25" s="84"/>
      <c r="K25" s="84"/>
      <c r="L25" s="87"/>
      <c r="M25" s="89">
        <f>'Исходные данные'!D8</f>
        <v>619</v>
      </c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1"/>
      <c r="Y25" s="83">
        <f>'Исходные данные'!B8</f>
        <v>0</v>
      </c>
      <c r="Z25" s="84"/>
      <c r="AA25" s="84"/>
      <c r="AB25" s="84"/>
      <c r="AC25" s="84"/>
      <c r="AD25" s="84"/>
      <c r="AE25" s="84"/>
      <c r="AF25" s="84"/>
      <c r="AG25" s="87"/>
      <c r="AH25" s="74" t="str">
        <f>IF(AH26="О",(IF(AH$11="","",IF(AND(AH$11&gt;=$AG9,AH$11&lt;=FQ18),"Б",IF(NOT(ISERROR(VLOOKUP(AH$11,предпр,1,0)=AH$11)),$FP18*8-1,IF(NOT(ISERROR(VLOOKUP(AH$11,выхрабд,1,0)=AH$11)),$AG9*IF(WEEKDAY(AH$11,2)=5,7,8.15),IF(OR(WEEKDAY(AH$11,2)&gt;5,ISNUMBER(MATCH(AH$11,празд,0)),SUMPRODUCT(1*(AH$11=допнер))),"",IF(WEEKDAY(AH$11,2)&lt;6,$AG9*IF(WEEKDAY(AH$11,2)=5,7,8.15)))))))),IF(AH26="Б",IF(WEEKDAY(AH$11,2)=5,7,8.15),""))</f>
        <v/>
      </c>
      <c r="AI25" s="74"/>
      <c r="AJ25" s="74"/>
      <c r="AK25" s="74"/>
      <c r="AL25" s="74" t="str">
        <f>IF(AL26="О",(IF(AL$11="","",IF(AND(AL$11&gt;=$AG9,AL$11&lt;=FU18),"Б",IF(NOT(ISERROR(VLOOKUP(AL$11,предпр,1,0)=AL$11)),$FP18*8-1,IF(NOT(ISERROR(VLOOKUP(AL$11,выхрабд,1,0)=AL$11)),$AG9*IF(WEEKDAY(AL$11,2)=5,7,8.15),IF(OR(WEEKDAY(AL$11,2)&gt;5,ISNUMBER(MATCH(AL$11,празд,0)),SUMPRODUCT(1*(AL$11=допнер))),"",IF(WEEKDAY(AL$11,2)&lt;6,$AG9*IF(WEEKDAY(AL$11,2)=5,7,8.15)))))))),IF(AL26="Б",IF(WEEKDAY(AL$11,2)=5,7,8.15),""))</f>
        <v/>
      </c>
      <c r="AM25" s="74"/>
      <c r="AN25" s="74"/>
      <c r="AO25" s="74"/>
      <c r="AP25" s="74" t="str">
        <f>IF(AP26="О",(IF(AP$11="","",IF(AND(AP$11&gt;=$AG9,AP$11&lt;=FY18),"Б",IF(NOT(ISERROR(VLOOKUP(AP$11,предпр,1,0)=AP$11)),$FP18*8-1,IF(NOT(ISERROR(VLOOKUP(AP$11,выхрабд,1,0)=AP$11)),$AG9*IF(WEEKDAY(AP$11,2)=5,7,8.15),IF(OR(WEEKDAY(AP$11,2)&gt;5,ISNUMBER(MATCH(AP$11,празд,0)),SUMPRODUCT(1*(AP$11=допнер))),"",IF(WEEKDAY(AP$11,2)&lt;6,$AG9*IF(WEEKDAY(AP$11,2)=5,7,8.15)))))))),IF(AP26="Б",IF(WEEKDAY(AP$11,2)=5,7,8.15),""))</f>
        <v/>
      </c>
      <c r="AQ25" s="74"/>
      <c r="AR25" s="74"/>
      <c r="AS25" s="74"/>
      <c r="AT25" s="74" t="str">
        <f>IF(AT26="О",(IF(AT$11="","",IF(AND(AT$11&gt;=$AG9,AT$11&lt;=GC18),"Б",IF(NOT(ISERROR(VLOOKUP(AT$11,предпр,1,0)=AT$11)),$FP18*8-1,IF(NOT(ISERROR(VLOOKUP(AT$11,выхрабд,1,0)=AT$11)),$AG9*IF(WEEKDAY(AT$11,2)=5,7,8.15),IF(OR(WEEKDAY(AT$11,2)&gt;5,ISNUMBER(MATCH(AT$11,празд,0)),SUMPRODUCT(1*(AT$11=допнер))),"",IF(WEEKDAY(AT$11,2)&lt;6,$AG9*IF(WEEKDAY(AT$11,2)=5,7,8.15)))))))),IF(AT26="Б",IF(WEEKDAY(AT$11,2)=5,7,8.15),""))</f>
        <v/>
      </c>
      <c r="AU25" s="74"/>
      <c r="AV25" s="74"/>
      <c r="AW25" s="74"/>
      <c r="AX25" s="74" t="str">
        <f>IF(AX26="О",(IF(AX$11="","",IF(AND(AX$11&gt;=$AG9,AX$11&lt;=GG18),"Б",IF(NOT(ISERROR(VLOOKUP(AX$11,предпр,1,0)=AX$11)),$FP18*8-1,IF(NOT(ISERROR(VLOOKUP(AX$11,выхрабд,1,0)=AX$11)),$AG9*IF(WEEKDAY(AX$11,2)=5,7,8.15),IF(OR(WEEKDAY(AX$11,2)&gt;5,ISNUMBER(MATCH(AX$11,празд,0)),SUMPRODUCT(1*(AX$11=допнер))),"",IF(WEEKDAY(AX$11,2)&lt;6,$AG9*IF(WEEKDAY(AX$11,2)=5,7,8.15)))))))),IF(AX26="Б",IF(WEEKDAY(AX$11,2)=5,7,8.15),""))</f>
        <v/>
      </c>
      <c r="AY25" s="74"/>
      <c r="AZ25" s="74"/>
      <c r="BA25" s="74"/>
      <c r="BB25" s="74" t="str">
        <f>IF(BB26="О",(IF(BB$11="","",IF(AND(BB$11&gt;=$AG9,BB$11&lt;=GK18),"Б",IF(NOT(ISERROR(VLOOKUP(BB$11,предпр,1,0)=BB$11)),$FP18*8-1,IF(NOT(ISERROR(VLOOKUP(BB$11,выхрабд,1,0)=BB$11)),$AG9*IF(WEEKDAY(BB$11,2)=5,7,8.15),IF(OR(WEEKDAY(BB$11,2)&gt;5,ISNUMBER(MATCH(BB$11,празд,0)),SUMPRODUCT(1*(BB$11=допнер))),"",IF(WEEKDAY(BB$11,2)&lt;6,$AG9*IF(WEEKDAY(BB$11,2)=5,7,8.15)))))))),IF(BB26="Б",IF(WEEKDAY(BB$11,2)=5,7,8.15),""))</f>
        <v/>
      </c>
      <c r="BC25" s="74"/>
      <c r="BD25" s="74"/>
      <c r="BE25" s="74"/>
      <c r="BF25" s="74" t="str">
        <f>IF(BF26="О",(IF(BF$11="","",IF(AND(BF$11&gt;=$AG9,BF$11&lt;=GO18),"Б",IF(NOT(ISERROR(VLOOKUP(BF$11,предпр,1,0)=BF$11)),$FP18*8-1,IF(NOT(ISERROR(VLOOKUP(BF$11,выхрабд,1,0)=BF$11)),$AG9*IF(WEEKDAY(BF$11,2)=5,7,8.15),IF(OR(WEEKDAY(BF$11,2)&gt;5,ISNUMBER(MATCH(BF$11,празд,0)),SUMPRODUCT(1*(BF$11=допнер))),"",IF(WEEKDAY(BF$11,2)&lt;6,$AG9*IF(WEEKDAY(BF$11,2)=5,7,8.15)))))))),IF(BF26="Б",IF(WEEKDAY(BF$11,2)=5,7,8.15),""))</f>
        <v/>
      </c>
      <c r="BG25" s="74"/>
      <c r="BH25" s="74"/>
      <c r="BI25" s="74"/>
      <c r="BJ25" s="74" t="str">
        <f>IF(BJ26="О",(IF(BJ$11="","",IF(AND(BJ$11&gt;=$AG9,BJ$11&lt;=GS18),"Б",IF(NOT(ISERROR(VLOOKUP(BJ$11,предпр,1,0)=BJ$11)),$FP18*8-1,IF(NOT(ISERROR(VLOOKUP(BJ$11,выхрабд,1,0)=BJ$11)),$AG9*IF(WEEKDAY(BJ$11,2)=5,7,8.15),IF(OR(WEEKDAY(BJ$11,2)&gt;5,ISNUMBER(MATCH(BJ$11,празд,0)),SUMPRODUCT(1*(BJ$11=допнер))),"",IF(WEEKDAY(BJ$11,2)&lt;6,$AG9*IF(WEEKDAY(BJ$11,2)=5,7,8.15)))))))),IF(BJ26="Б",IF(WEEKDAY(BJ$11,2)=5,7,8.15),""))</f>
        <v/>
      </c>
      <c r="BK25" s="74"/>
      <c r="BL25" s="74"/>
      <c r="BM25" s="74"/>
      <c r="BN25" s="74" t="str">
        <f>IF(BN26="О",(IF(BN$11="","",IF(AND(BN$11&gt;=$AG9,BN$11&lt;=GW18),"Б",IF(NOT(ISERROR(VLOOKUP(BN$11,предпр,1,0)=BN$11)),$FP18*8-1,IF(NOT(ISERROR(VLOOKUP(BN$11,выхрабд,1,0)=BN$11)),$AG9*IF(WEEKDAY(BN$11,2)=5,7,8.15),IF(OR(WEEKDAY(BN$11,2)&gt;5,ISNUMBER(MATCH(BN$11,празд,0)),SUMPRODUCT(1*(BN$11=допнер))),"",IF(WEEKDAY(BN$11,2)&lt;6,$AG9*IF(WEEKDAY(BN$11,2)=5,7,8.15)))))))),IF(BN26="Б",IF(WEEKDAY(BN$11,2)=5,7,8.15),""))</f>
        <v/>
      </c>
      <c r="BO25" s="74"/>
      <c r="BP25" s="74"/>
      <c r="BQ25" s="74"/>
      <c r="BR25" s="74" t="str">
        <f>IF(BR26="О",(IF(BR$11="","",IF(AND(BR$11&gt;=$AG9,BR$11&lt;=HA18),"Б",IF(NOT(ISERROR(VLOOKUP(BR$11,предпр,1,0)=BR$11)),$FP18*8-1,IF(NOT(ISERROR(VLOOKUP(BR$11,выхрабд,1,0)=BR$11)),$AG9*IF(WEEKDAY(BR$11,2)=5,7,8.15),IF(OR(WEEKDAY(BR$11,2)&gt;5,ISNUMBER(MATCH(BR$11,празд,0)),SUMPRODUCT(1*(BR$11=допнер))),"",IF(WEEKDAY(BR$11,2)&lt;6,$AG9*IF(WEEKDAY(BR$11,2)=5,7,8.15)))))))),IF(BR26="Б",IF(WEEKDAY(BR$11,2)=5,7,8.15),""))</f>
        <v/>
      </c>
      <c r="BS25" s="74"/>
      <c r="BT25" s="74"/>
      <c r="BU25" s="74"/>
      <c r="BV25" s="74" t="str">
        <f>IF(BV26="О",(IF(BV$11="","",IF(AND(BV$11&gt;=$AG9,BV$11&lt;=HE18),"Б",IF(NOT(ISERROR(VLOOKUP(BV$11,предпр,1,0)=BV$11)),$FP18*8-1,IF(NOT(ISERROR(VLOOKUP(BV$11,выхрабд,1,0)=BV$11)),$AG9*IF(WEEKDAY(BV$11,2)=5,7,8.15),IF(OR(WEEKDAY(BV$11,2)&gt;5,ISNUMBER(MATCH(BV$11,празд,0)),SUMPRODUCT(1*(BV$11=допнер))),"",IF(WEEKDAY(BV$11,2)&lt;6,$AG9*IF(WEEKDAY(BV$11,2)=5,7,8.15)))))))),IF(BV26="Б",IF(WEEKDAY(BV$11,2)=5,7,8.15),""))</f>
        <v/>
      </c>
      <c r="BW25" s="74"/>
      <c r="BX25" s="74"/>
      <c r="BY25" s="74"/>
      <c r="BZ25" s="74" t="str">
        <f>IF(BZ26="О",(IF(BZ$11="","",IF(AND(BZ$11&gt;=$AG9,BZ$11&lt;=HI18),"Б",IF(NOT(ISERROR(VLOOKUP(BZ$11,предпр,1,0)=BZ$11)),$FP18*8-1,IF(NOT(ISERROR(VLOOKUP(BZ$11,выхрабд,1,0)=BZ$11)),$AG9*IF(WEEKDAY(BZ$11,2)=5,7,8.15),IF(OR(WEEKDAY(BZ$11,2)&gt;5,ISNUMBER(MATCH(BZ$11,празд,0)),SUMPRODUCT(1*(BZ$11=допнер))),"",IF(WEEKDAY(BZ$11,2)&lt;6,$AG9*IF(WEEKDAY(BZ$11,2)=5,7,8.15)))))))),IF(BZ26="Б",IF(WEEKDAY(BZ$11,2)=5,7,8.15),""))</f>
        <v/>
      </c>
      <c r="CA25" s="74"/>
      <c r="CB25" s="74"/>
      <c r="CC25" s="74"/>
      <c r="CD25" s="74" t="str">
        <f>IF(CD26="О",(IF(CD$11="","",IF(AND(CD$11&gt;=$AG9,CD$11&lt;=HM18),"Б",IF(NOT(ISERROR(VLOOKUP(CD$11,предпр,1,0)=CD$11)),$FP18*8-1,IF(NOT(ISERROR(VLOOKUP(CD$11,выхрабд,1,0)=CD$11)),$AG9*IF(WEEKDAY(CD$11,2)=5,7,8.15),IF(OR(WEEKDAY(CD$11,2)&gt;5,ISNUMBER(MATCH(CD$11,празд,0)),SUMPRODUCT(1*(CD$11=допнер))),"",IF(WEEKDAY(CD$11,2)&lt;6,$AG9*IF(WEEKDAY(CD$11,2)=5,7,8.15)))))))),IF(CD26="Б",IF(WEEKDAY(CD$11,2)=5,7,8.15),""))</f>
        <v/>
      </c>
      <c r="CE25" s="74"/>
      <c r="CF25" s="74"/>
      <c r="CG25" s="74"/>
      <c r="CH25" s="74" t="str">
        <f>IF(CH26="О",(IF(CH$11="","",IF(AND(CH$11&gt;=$AG9,CH$11&lt;=HQ18),"Б",IF(NOT(ISERROR(VLOOKUP(CH$11,предпр,1,0)=CH$11)),$FP18*8-1,IF(NOT(ISERROR(VLOOKUP(CH$11,выхрабд,1,0)=CH$11)),$AG9*IF(WEEKDAY(CH$11,2)=5,7,8.15),IF(OR(WEEKDAY(CH$11,2)&gt;5,ISNUMBER(MATCH(CH$11,празд,0)),SUMPRODUCT(1*(CH$11=допнер))),"",IF(WEEKDAY(CH$11,2)&lt;6,$AG9*IF(WEEKDAY(CH$11,2)=5,7,8.15)))))))),IF(CH26="Б",IF(WEEKDAY(CH$11,2)=5,7,8.15),""))</f>
        <v/>
      </c>
      <c r="CI25" s="74"/>
      <c r="CJ25" s="74"/>
      <c r="CK25" s="74"/>
      <c r="CL25" s="74" t="str">
        <f>IF(CL26="О",(IF(CL$11="","",IF(AND(CL$11&gt;=$AG9,CL$11&lt;=HU18),"Б",IF(NOT(ISERROR(VLOOKUP(CL$11,предпр,1,0)=CL$11)),$FP18*8-1,IF(NOT(ISERROR(VLOOKUP(CL$11,выхрабд,1,0)=CL$11)),$AG9*IF(WEEKDAY(CL$11,2)=5,7,8.15),IF(OR(WEEKDAY(CL$11,2)&gt;5,ISNUMBER(MATCH(CL$11,празд,0)),SUMPRODUCT(1*(CL$11=допнер))),"",IF(WEEKDAY(CL$11,2)&lt;6,$AG9*IF(WEEKDAY(CL$11,2)=5,7,8.15)))))))),IF(CL26="Б",IF(WEEKDAY(CL$11,2)=5,7,8.15),""))</f>
        <v/>
      </c>
      <c r="CM25" s="74"/>
      <c r="CN25" s="74"/>
      <c r="CO25" s="74"/>
      <c r="CP25" s="75"/>
      <c r="CQ25" s="76"/>
      <c r="CR25" s="76"/>
      <c r="CS25" s="76"/>
      <c r="CT25" s="77">
        <f>COUNTIF(AH26:CO26,"О")*1+COUNTIF(AH26:CO26,"Б")*1</f>
        <v>0</v>
      </c>
      <c r="CU25" s="78"/>
      <c r="CV25" s="79"/>
      <c r="CW25" s="74" t="str">
        <f>IF(CW26="О",(IF(CW$11="","",IF(AND(CW$11&gt;=$AG9,CW$11&lt;=IF18),"Б",IF(NOT(ISERROR(VLOOKUP(CW$11,предпр,1,0)=CW$11)),$FP18*8-1,IF(NOT(ISERROR(VLOOKUP(CW$11,выхрабд,1,0)=CW$11)),$AG9*IF(WEEKDAY(CW$11,2)=5,7,8.15),IF(OR(WEEKDAY(CW$11,2)&gt;5,ISNUMBER(MATCH(CW$11,празд,0)),SUMPRODUCT(1*(CW$11=допнер))),"",IF(WEEKDAY(CW$11,2)&lt;6,$AG9*IF(WEEKDAY(CW$11,2)=5,7,8.15)))))))),IF(CW26="Б",IF(WEEKDAY(CW$11,2)=5,7,8.15),""))</f>
        <v/>
      </c>
      <c r="CX25" s="74"/>
      <c r="CY25" s="74"/>
      <c r="CZ25" s="74"/>
      <c r="DA25" s="74" t="str">
        <f>IF(DA26="О",(IF(DA$11="","",IF(AND(DA$11&gt;=$AG9,DA$11&lt;=IJ18),"Б",IF(NOT(ISERROR(VLOOKUP(DA$11,предпр,1,0)=DA$11)),$FP18*8-1,IF(NOT(ISERROR(VLOOKUP(DA$11,выхрабд,1,0)=DA$11)),$AG9*IF(WEEKDAY(DA$11,2)=5,7,8.15),IF(OR(WEEKDAY(DA$11,2)&gt;5,ISNUMBER(MATCH(DA$11,празд,0)),SUMPRODUCT(1*(DA$11=допнер))),"",IF(WEEKDAY(DA$11,2)&lt;6,$AG9*IF(WEEKDAY(DA$11,2)=5,7,8.15)))))))),IF(DA26="Б",IF(WEEKDAY(DA$11,2)=5,7,8.15),""))</f>
        <v/>
      </c>
      <c r="DB25" s="74"/>
      <c r="DC25" s="74"/>
      <c r="DD25" s="74"/>
      <c r="DE25" s="74" t="str">
        <f>IF(DE26="О",(IF(DE$11="","",IF(AND(DE$11&gt;=$AG9,DE$11&lt;=IN18),"Б",IF(NOT(ISERROR(VLOOKUP(DE$11,предпр,1,0)=DE$11)),$FP18*8-1,IF(NOT(ISERROR(VLOOKUP(DE$11,выхрабд,1,0)=DE$11)),$AG9*IF(WEEKDAY(DE$11,2)=5,7,8.15),IF(OR(WEEKDAY(DE$11,2)&gt;5,ISNUMBER(MATCH(DE$11,празд,0)),SUMPRODUCT(1*(DE$11=допнер))),"",IF(WEEKDAY(DE$11,2)&lt;6,$AG9*IF(WEEKDAY(DE$11,2)=5,7,8.15)))))))),IF(DE26="Б",IF(WEEKDAY(DE$11,2)=5,7,8.15),""))</f>
        <v/>
      </c>
      <c r="DF25" s="74"/>
      <c r="DG25" s="74"/>
      <c r="DH25" s="74"/>
      <c r="DI25" s="74" t="str">
        <f>IF(DI26="О",(IF(DI$11="","",IF(AND(DI$11&gt;=$AG9,DI$11&lt;=IR18),"Б",IF(NOT(ISERROR(VLOOKUP(DI$11,предпр,1,0)=DI$11)),$FP18*8-1,IF(NOT(ISERROR(VLOOKUP(DI$11,выхрабд,1,0)=DI$11)),$AG9*IF(WEEKDAY(DI$11,2)=5,7,8.15),IF(OR(WEEKDAY(DI$11,2)&gt;5,ISNUMBER(MATCH(DI$11,празд,0)),SUMPRODUCT(1*(DI$11=допнер))),"",IF(WEEKDAY(DI$11,2)&lt;6,$AG9*IF(WEEKDAY(DI$11,2)=5,7,8.15)))))))),IF(DI26="Б",IF(WEEKDAY(DI$11,2)=5,7,8.15),""))</f>
        <v/>
      </c>
      <c r="DJ25" s="74"/>
      <c r="DK25" s="74"/>
      <c r="DL25" s="74"/>
      <c r="DM25" s="74" t="str">
        <f>IF(DM26="О",(IF(DM$11="","",IF(AND(DM$11&gt;=$AG9,DM$11&lt;=IV18),"Б",IF(NOT(ISERROR(VLOOKUP(DM$11,предпр,1,0)=DM$11)),$FP18*8-1,IF(NOT(ISERROR(VLOOKUP(DM$11,выхрабд,1,0)=DM$11)),$AG9*IF(WEEKDAY(DM$11,2)=5,7,8.15),IF(OR(WEEKDAY(DM$11,2)&gt;5,ISNUMBER(MATCH(DM$11,празд,0)),SUMPRODUCT(1*(DM$11=допнер))),"",IF(WEEKDAY(DM$11,2)&lt;6,$AG9*IF(WEEKDAY(DM$11,2)=5,7,8.15)))))))),IF(DM26="Б",IF(WEEKDAY(DM$11,2)=5,7,8.15),""))</f>
        <v/>
      </c>
      <c r="DN25" s="74"/>
      <c r="DO25" s="74"/>
      <c r="DP25" s="74"/>
      <c r="DQ25" s="74" t="str">
        <f>IF(DQ26="О",(IF(DQ$11="","",IF(AND(DQ$11&gt;=$AG9,DQ$11&lt;=IZ18),"Б",IF(NOT(ISERROR(VLOOKUP(DQ$11,предпр,1,0)=DQ$11)),$FP18*8-1,IF(NOT(ISERROR(VLOOKUP(DQ$11,выхрабд,1,0)=DQ$11)),$AG9*IF(WEEKDAY(DQ$11,2)=5,7,8.15),IF(OR(WEEKDAY(DQ$11,2)&gt;5,ISNUMBER(MATCH(DQ$11,празд,0)),SUMPRODUCT(1*(DQ$11=допнер))),"",IF(WEEKDAY(DQ$11,2)&lt;6,$AG9*IF(WEEKDAY(DQ$11,2)=5,7,8.15)))))))),IF(DQ26="Б",IF(WEEKDAY(DQ$11,2)=5,7,8.15),""))</f>
        <v/>
      </c>
      <c r="DR25" s="74"/>
      <c r="DS25" s="74"/>
      <c r="DT25" s="74"/>
      <c r="DU25" s="74" t="str">
        <f>IF(DU26="О",(IF(DU$11="","",IF(AND(DU$11&gt;=$AG9,DU$11&lt;=JD18),"Б",IF(NOT(ISERROR(VLOOKUP(DU$11,предпр,1,0)=DU$11)),$FP18*8-1,IF(NOT(ISERROR(VLOOKUP(DU$11,выхрабд,1,0)=DU$11)),$AG9*IF(WEEKDAY(DU$11,2)=5,7,8.15),IF(OR(WEEKDAY(DU$11,2)&gt;5,ISNUMBER(MATCH(DU$11,празд,0)),SUMPRODUCT(1*(DU$11=допнер))),"",IF(WEEKDAY(DU$11,2)&lt;6,$AG9*IF(WEEKDAY(DU$11,2)=5,7,8.15)))))))),IF(DU26="Б",IF(WEEKDAY(DU$11,2)=5,7,8.15),""))</f>
        <v/>
      </c>
      <c r="DV25" s="74"/>
      <c r="DW25" s="74"/>
      <c r="DX25" s="74"/>
      <c r="DY25" s="74" t="str">
        <f>IF(DY26="О",(IF(DY$11="","",IF(AND(DY$11&gt;=$AG9,DY$11&lt;=JH18),"Б",IF(NOT(ISERROR(VLOOKUP(DY$11,предпр,1,0)=DY$11)),$FP18*8-1,IF(NOT(ISERROR(VLOOKUP(DY$11,выхрабд,1,0)=DY$11)),$AG9*IF(WEEKDAY(DY$11,2)=5,7,8.15),IF(OR(WEEKDAY(DY$11,2)&gt;5,ISNUMBER(MATCH(DY$11,празд,0)),SUMPRODUCT(1*(DY$11=допнер))),"",IF(WEEKDAY(DY$11,2)&lt;6,$AG9*IF(WEEKDAY(DY$11,2)=5,7,8.15)))))))),IF(DY26="Б",IF(WEEKDAY(DY$11,2)=5,7,8.15),""))</f>
        <v/>
      </c>
      <c r="DZ25" s="74"/>
      <c r="EA25" s="74"/>
      <c r="EB25" s="74"/>
      <c r="EC25" s="74" t="str">
        <f>IF(EC26="О",(IF(EC$11="","",IF(AND(EC$11&gt;=$AG9,EC$11&lt;=JL18),"Б",IF(NOT(ISERROR(VLOOKUP(EC$11,предпр,1,0)=EC$11)),$FP18*8-1,IF(NOT(ISERROR(VLOOKUP(EC$11,выхрабд,1,0)=EC$11)),$AG9*IF(WEEKDAY(EC$11,2)=5,7,8.15),IF(OR(WEEKDAY(EC$11,2)&gt;5,ISNUMBER(MATCH(EC$11,празд,0)),SUMPRODUCT(1*(EC$11=допнер))),"",IF(WEEKDAY(EC$11,2)&lt;6,$AG9*IF(WEEKDAY(EC$11,2)=5,7,8.15)))))))),IF(EC26="Б",IF(WEEKDAY(EC$11,2)=5,7,8.15),""))</f>
        <v/>
      </c>
      <c r="ED25" s="74"/>
      <c r="EE25" s="74"/>
      <c r="EF25" s="74"/>
      <c r="EG25" s="74" t="str">
        <f>IF(EG26="О",(IF(EG$11="","",IF(AND(EG$11&gt;=$AG9,EG$11&lt;=JP18),"Б",IF(NOT(ISERROR(VLOOKUP(EG$11,предпр,1,0)=EG$11)),$FP18*8-1,IF(NOT(ISERROR(VLOOKUP(EG$11,выхрабд,1,0)=EG$11)),$AG9*IF(WEEKDAY(EG$11,2)=5,7,8.15),IF(OR(WEEKDAY(EG$11,2)&gt;5,ISNUMBER(MATCH(EG$11,празд,0)),SUMPRODUCT(1*(EG$11=допнер))),"",IF(WEEKDAY(EG$11,2)&lt;6,$AG9*IF(WEEKDAY(EG$11,2)=5,7,8.15)))))))),IF(EG26="Б",IF(WEEKDAY(EG$11,2)=5,7,8.15),""))</f>
        <v/>
      </c>
      <c r="EH25" s="74"/>
      <c r="EI25" s="74"/>
      <c r="EJ25" s="74"/>
      <c r="EK25" s="74" t="str">
        <f>IF(EK26="О",(IF(EK$11="","",IF(AND(EK$11&gt;=$AG9,EK$11&lt;=JT18),"Б",IF(NOT(ISERROR(VLOOKUP(EK$11,предпр,1,0)=EK$11)),$FP18*8-1,IF(NOT(ISERROR(VLOOKUP(EK$11,выхрабд,1,0)=EK$11)),$AG9*IF(WEEKDAY(EK$11,2)=5,7,8.15),IF(OR(WEEKDAY(EK$11,2)&gt;5,ISNUMBER(MATCH(EK$11,празд,0)),SUMPRODUCT(1*(EK$11=допнер))),"",IF(WEEKDAY(EK$11,2)&lt;6,$AG9*IF(WEEKDAY(EK$11,2)=5,7,8.15)))))))),IF(EK26="Б",IF(WEEKDAY(EK$11,2)=5,7,8.15),""))</f>
        <v/>
      </c>
      <c r="EL25" s="74"/>
      <c r="EM25" s="74"/>
      <c r="EN25" s="74"/>
      <c r="EO25" s="74" t="str">
        <f>IF(EO26="О",(IF(EO$11="","",IF(AND(EO$11&gt;=$AG9,EO$11&lt;=JX18),"Б",IF(NOT(ISERROR(VLOOKUP(EO$11,предпр,1,0)=EO$11)),$FP18*8-1,IF(NOT(ISERROR(VLOOKUP(EO$11,выхрабд,1,0)=EO$11)),$AG9*IF(WEEKDAY(EO$11,2)=5,7,8.15),IF(OR(WEEKDAY(EO$11,2)&gt;5,ISNUMBER(MATCH(EO$11,празд,0)),SUMPRODUCT(1*(EO$11=допнер))),"",IF(WEEKDAY(EO$11,2)&lt;6,$AG9*IF(WEEKDAY(EO$11,2)=5,7,8.15)))))))),IF(EO26="Б",IF(WEEKDAY(EO$11,2)=5,7,8.15),""))</f>
        <v/>
      </c>
      <c r="EP25" s="74"/>
      <c r="EQ25" s="74"/>
      <c r="ER25" s="74"/>
      <c r="ES25" s="74" t="str">
        <f>IF(ES26="О",(IF(ES$11="","",IF(AND(ES$11&gt;=$AG9,ES$11&lt;=KB18),"Б",IF(NOT(ISERROR(VLOOKUP(ES$11,предпр,1,0)=ES$11)),$FP18*8-1,IF(NOT(ISERROR(VLOOKUP(ES$11,выхрабд,1,0)=ES$11)),$AG9*IF(WEEKDAY(ES$11,2)=5,7,8.15),IF(OR(WEEKDAY(ES$11,2)&gt;5,ISNUMBER(MATCH(ES$11,празд,0)),SUMPRODUCT(1*(ES$11=допнер))),"",IF(WEEKDAY(ES$11,2)&lt;6,$AG9*IF(WEEKDAY(ES$11,2)=5,7,8.15)))))))),IF(ES26="Б",IF(WEEKDAY(ES$11,2)=5,7,8.15),""))</f>
        <v/>
      </c>
      <c r="ET25" s="74"/>
      <c r="EU25" s="74"/>
      <c r="EV25" s="74"/>
      <c r="EW25" s="74" t="str">
        <f>IF(EW26="О",(IF(EW$11="","",IF(AND(EW$11&gt;=$AG9,EW$11&lt;=KF18),"Б",IF(NOT(ISERROR(VLOOKUP(EW$11,предпр,1,0)=EW$11)),$FP18*8-1,IF(NOT(ISERROR(VLOOKUP(EW$11,выхрабд,1,0)=EW$11)),$AG9*IF(WEEKDAY(EW$11,2)=5,7,8.15),IF(OR(WEEKDAY(EW$11,2)&gt;5,ISNUMBER(MATCH(EW$11,празд,0)),SUMPRODUCT(1*(EW$11=допнер))),"",IF(WEEKDAY(EW$11,2)&lt;6,$AG9*IF(WEEKDAY(EW$11,2)=5,7,8.15)))))))),IF(EW26="Б",IF(WEEKDAY(EW$11,2)=5,7,8.15),""))</f>
        <v/>
      </c>
      <c r="EX25" s="74"/>
      <c r="EY25" s="74"/>
      <c r="EZ25" s="74"/>
      <c r="FA25" s="74" t="str">
        <f>IF(FA26="О",(IF(FA$11="","",IF(AND(FA$11&gt;=$AG9,FA$11&lt;=KJ18),"Б",IF(NOT(ISERROR(VLOOKUP(FA$11,предпр,1,0)=FA$11)),$FP18*8-1,IF(NOT(ISERROR(VLOOKUP(FA$11,выхрабд,1,0)=FA$11)),$AG9*IF(WEEKDAY(FA$11,2)=5,7,8.15),IF(OR(WEEKDAY(FA$11,2)&gt;5,ISNUMBER(MATCH(FA$11,празд,0)),SUMPRODUCT(1*(FA$11=допнер))),"",IF(WEEKDAY(FA$11,2)&lt;6,$AG9*IF(WEEKDAY(FA$11,2)=5,7,8.15)))))))),IF(FA26="Б",IF(WEEKDAY(FA$11,2)=5,7,8.15),""))</f>
        <v/>
      </c>
      <c r="FB25" s="74"/>
      <c r="FC25" s="74"/>
      <c r="FD25" s="74"/>
      <c r="FE25" s="74" t="str">
        <f>IF(FE26="О",(IF(FE$11="","",IF(AND(FE$11&gt;=$AG9,FE$11&lt;=KN18),"Б",IF(NOT(ISERROR(VLOOKUP(FE$11,предпр,1,0)=FE$11)),$FP18*8-1,IF(NOT(ISERROR(VLOOKUP(FE$11,выхрабд,1,0)=FE$11)),$AG9*IF(WEEKDAY(FE$11,2)=5,7,8.15),IF(OR(WEEKDAY(FE$11,2)&gt;5,ISNUMBER(MATCH(FE$11,празд,0)),SUMPRODUCT(1*(FE$11=допнер))),"",IF(WEEKDAY(FE$11,2)&lt;6,$AG9*IF(WEEKDAY(FE$11,2)=5,7,8.15)))))))),IF(FE26="Б",IF(WEEKDAY(FE$11,2)=5,7,8.15),""))</f>
        <v/>
      </c>
      <c r="FF25" s="74"/>
      <c r="FG25" s="74"/>
      <c r="FH25" s="74"/>
      <c r="FI25" s="95">
        <f>SUM((COUNTIF(AH26:CO26,"О")*1+COUNTIF(AH26:CO26,"Б")*1+COUNTIF(AH26:CO26,"ОР")*1+COUNTIF(AH26:CO26,"П")*1+COUNTIF(AH26:CO26,"НН")*1+COUNTIF(AH26:CO26,"А")*1+COUNTIF(AH26:CO26,"ВУ")*1+COUNTIF(AH26:CO26,"ОУ")*1+COUNTIF(AH26:CO26,"РП")*1+COUNTIF(AH26:CO26,"К")*1)+(COUNTIF(CW26:FH26,"О")*1+COUNTIF(CW26:FH26,"Б")*1+COUNTIF(CW26:FH26,"ОР")*1+COUNTIF(CW26:FH26,"П")*1+COUNTIF(CW26:FH26,"НН")*1+COUNTIF(CW26:FH26,"А")*1+COUNTIF(CW26:FH26,"ВУ")*1+COUNTIF(CW26:FH26,"ОУ")*1+COUNTIF(CW26:FH26,"РП")*1+COUNTIF(CW26:FH26,"К")*1))</f>
        <v>0</v>
      </c>
      <c r="FJ25" s="96"/>
      <c r="FK25" s="96"/>
      <c r="FL25" s="96"/>
      <c r="FM25" s="97">
        <f>SUM((COUNTIF(AH26:CO26,"О")*1+COUNTIF(AH26:CO26,"Б")*1+COUNTIF(AH26:CO26,"ОР")*1+COUNTIF(AH26:CO26,"П")*1+COUNTIF(AH26:CO26,"НН")*1+COUNTIF(AH26:CO26,"А")*1+COUNTIF(AH26:CO26,"ВУ")*1+COUNTIF(AH26:CO26,"ОУ")*1+COUNTIF(AH26:CO26,"РП")*1+COUNTIF(AH26:CO26,"К")*1)+(COUNTIF(CW26:FH26,"О")*1+COUNTIF(CW26:FH26,"Б")*1+COUNTIF(CW26:FH26,"ОР")*1+COUNTIF(CW26:FH26,"П")*1+COUNTIF(CW26:FH26,"НН")*1+COUNTIF(CW26:FH26,"А")*1+COUNTIF(CW26:FH26,"ВУ")*1+COUNTIF(CW26:FH26,"ОУ")*1+COUNTIF(CW26:FH26,"РП")*1+COUNTIF(CW26:FH26,"К")*1))</f>
        <v>0</v>
      </c>
      <c r="FN25" s="96"/>
      <c r="FO25" s="98"/>
    </row>
    <row r="26" spans="1:171" s="18" customFormat="1" ht="15" customHeight="1" x14ac:dyDescent="0.2">
      <c r="A26" s="85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8"/>
      <c r="M26" s="92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4"/>
      <c r="Y26" s="85"/>
      <c r="Z26" s="86"/>
      <c r="AA26" s="86"/>
      <c r="AB26" s="86"/>
      <c r="AC26" s="86"/>
      <c r="AD26" s="86"/>
      <c r="AE26" s="86"/>
      <c r="AF26" s="86"/>
      <c r="AG26" s="88"/>
      <c r="AH26" s="68" t="str">
        <f>IF(AH11="","",IF(AND(AH11&gt;=FP26,AH11&lt;=FQ26),"Р",IF(NOT(ISERROR(VLOOKUP(AH11,предпр,1,0)=AH11)),"",IF(NOT(ISERROR(VLOOKUP(AH11,выхрабд,1,0)=AH11)),"",IF(OR(WEEKDAY(AH11,2)&gt;5,ISNUMBER(MATCH(AH11,празд,0)),SUMPRODUCT(1*(AH11=допнер))),"В",IF(WEEKDAY(AH11,2)&lt;6,""))))))</f>
        <v/>
      </c>
      <c r="AI26" s="68"/>
      <c r="AJ26" s="68"/>
      <c r="AK26" s="68"/>
      <c r="AL26" s="68" t="str">
        <f>IF(AL11="","",IF(AND(AL11&gt;=FT26,AL11&lt;=FU26),"Р",IF(NOT(ISERROR(VLOOKUP(AL11,предпр,1,0)=AL11)),"",IF(NOT(ISERROR(VLOOKUP(AL11,выхрабд,1,0)=AL11)),"",IF(OR(WEEKDAY(AL11,2)&gt;5,ISNUMBER(MATCH(AL11,празд,0)),SUMPRODUCT(1*(AL11=допнер))),"В",IF(WEEKDAY(AL11,2)&lt;6,""))))))</f>
        <v/>
      </c>
      <c r="AM26" s="68"/>
      <c r="AN26" s="68"/>
      <c r="AO26" s="68"/>
      <c r="AP26" s="68" t="str">
        <f>IF(AP11="","",IF(AND(AP11&gt;=FX26,AP11&lt;=FY26),"Р",IF(NOT(ISERROR(VLOOKUP(AP11,предпр,1,0)=AP11)),"",IF(NOT(ISERROR(VLOOKUP(AP11,выхрабд,1,0)=AP11)),"",IF(OR(WEEKDAY(AP11,2)&gt;5,ISNUMBER(MATCH(AP11,празд,0)),SUMPRODUCT(1*(AP11=допнер))),"В",IF(WEEKDAY(AP11,2)&lt;6,""))))))</f>
        <v/>
      </c>
      <c r="AQ26" s="68"/>
      <c r="AR26" s="68"/>
      <c r="AS26" s="68"/>
      <c r="AT26" s="68" t="str">
        <f>IF(AT11="","",IF(AND(AT11&gt;=GB26,AT11&lt;=GC26),"Р",IF(NOT(ISERROR(VLOOKUP(AT11,предпр,1,0)=AT11)),"",IF(NOT(ISERROR(VLOOKUP(AT11,выхрабд,1,0)=AT11)),"",IF(OR(WEEKDAY(AT11,2)&gt;5,ISNUMBER(MATCH(AT11,празд,0)),SUMPRODUCT(1*(AT11=допнер))),"В",IF(WEEKDAY(AT11,2)&lt;6,""))))))</f>
        <v>В</v>
      </c>
      <c r="AU26" s="68"/>
      <c r="AV26" s="68"/>
      <c r="AW26" s="68"/>
      <c r="AX26" s="68" t="str">
        <f>IF(AX11="","",IF(AND(AX11&gt;=GF26,AX11&lt;=GG26),"Р",IF(NOT(ISERROR(VLOOKUP(AX11,предпр,1,0)=AX11)),"",IF(NOT(ISERROR(VLOOKUP(AX11,выхрабд,1,0)=AX11)),"",IF(OR(WEEKDAY(AX11,2)&gt;5,ISNUMBER(MATCH(AX11,празд,0)),SUMPRODUCT(1*(AX11=допнер))),"В",IF(WEEKDAY(AX11,2)&lt;6,""))))))</f>
        <v>В</v>
      </c>
      <c r="AY26" s="68"/>
      <c r="AZ26" s="68"/>
      <c r="BA26" s="68"/>
      <c r="BB26" s="68" t="str">
        <f>IF(BB11="","",IF(AND(BB11&gt;=GJ26,BB11&lt;=GK26),"Р",IF(NOT(ISERROR(VLOOKUP(BB11,предпр,1,0)=BB11)),"",IF(NOT(ISERROR(VLOOKUP(BB11,выхрабд,1,0)=BB11)),"",IF(OR(WEEKDAY(BB11,2)&gt;5,ISNUMBER(MATCH(BB11,празд,0)),SUMPRODUCT(1*(BB11=допнер))),"В",IF(WEEKDAY(BB11,2)&lt;6,""))))))</f>
        <v/>
      </c>
      <c r="BC26" s="68"/>
      <c r="BD26" s="68"/>
      <c r="BE26" s="68"/>
      <c r="BF26" s="68" t="str">
        <f>IF(BF11="","",IF(AND(BF11&gt;=GN26,BF11&lt;=GO26),"Р",IF(NOT(ISERROR(VLOOKUP(BF11,предпр,1,0)=BF11)),"",IF(NOT(ISERROR(VLOOKUP(BF11,выхрабд,1,0)=BF11)),"",IF(OR(WEEKDAY(BF11,2)&gt;5,ISNUMBER(MATCH(BF11,празд,0)),SUMPRODUCT(1*(BF11=допнер))),"В",IF(WEEKDAY(BF11,2)&lt;6,""))))))</f>
        <v/>
      </c>
      <c r="BG26" s="68"/>
      <c r="BH26" s="68"/>
      <c r="BI26" s="68"/>
      <c r="BJ26" s="68" t="str">
        <f>IF(BJ11="","",IF(AND(BJ11&gt;=GR26,BJ11&lt;=GS26),"Р",IF(NOT(ISERROR(VLOOKUP(BJ11,предпр,1,0)=BJ11)),"",IF(NOT(ISERROR(VLOOKUP(BJ11,выхрабд,1,0)=BJ11)),"",IF(OR(WEEKDAY(BJ11,2)&gt;5,ISNUMBER(MATCH(BJ11,празд,0)),SUMPRODUCT(1*(BJ11=допнер))),"В",IF(WEEKDAY(BJ11,2)&lt;6,""))))))</f>
        <v/>
      </c>
      <c r="BK26" s="68"/>
      <c r="BL26" s="68"/>
      <c r="BM26" s="68"/>
      <c r="BN26" s="68" t="str">
        <f>IF(BN11="","",IF(AND(BN11&gt;=GV26,BN11&lt;=GW26),"Р",IF(NOT(ISERROR(VLOOKUP(BN11,предпр,1,0)=BN11)),"",IF(NOT(ISERROR(VLOOKUP(BN11,выхрабд,1,0)=BN11)),"",IF(OR(WEEKDAY(BN11,2)&gt;5,ISNUMBER(MATCH(BN11,празд,0)),SUMPRODUCT(1*(BN11=допнер))),"В",IF(WEEKDAY(BN11,2)&lt;6,""))))))</f>
        <v/>
      </c>
      <c r="BO26" s="68"/>
      <c r="BP26" s="68"/>
      <c r="BQ26" s="68"/>
      <c r="BR26" s="68" t="str">
        <f>IF(BR11="","",IF(AND(BR11&gt;=GZ26,BR11&lt;=HA26),"Р",IF(NOT(ISERROR(VLOOKUP(BR11,предпр,1,0)=BR11)),"",IF(NOT(ISERROR(VLOOKUP(BR11,выхрабд,1,0)=BR11)),"",IF(OR(WEEKDAY(BR11,2)&gt;5,ISNUMBER(MATCH(BR11,празд,0)),SUMPRODUCT(1*(BR11=допнер))),"В",IF(WEEKDAY(BR11,2)&lt;6,""))))))</f>
        <v/>
      </c>
      <c r="BS26" s="68"/>
      <c r="BT26" s="68"/>
      <c r="BU26" s="68"/>
      <c r="BV26" s="68" t="str">
        <f>IF(BV11="","",IF(AND(BV11&gt;=HD26,BV11&lt;=HE26),"Р",IF(NOT(ISERROR(VLOOKUP(BV11,предпр,1,0)=BV11)),"",IF(NOT(ISERROR(VLOOKUP(BV11,выхрабд,1,0)=BV11)),"",IF(OR(WEEKDAY(BV11,2)&gt;5,ISNUMBER(MATCH(BV11,празд,0)),SUMPRODUCT(1*(BV11=допнер))),"В",IF(WEEKDAY(BV11,2)&lt;6,""))))))</f>
        <v>В</v>
      </c>
      <c r="BW26" s="68"/>
      <c r="BX26" s="68"/>
      <c r="BY26" s="68"/>
      <c r="BZ26" s="68" t="str">
        <f>IF(BZ11="","",IF(AND(BZ11&gt;=HH26,BZ11&lt;=HI26),"Р",IF(NOT(ISERROR(VLOOKUP(BZ11,предпр,1,0)=BZ11)),"",IF(NOT(ISERROR(VLOOKUP(BZ11,выхрабд,1,0)=BZ11)),"",IF(OR(WEEKDAY(BZ11,2)&gt;5,ISNUMBER(MATCH(BZ11,празд,0)),SUMPRODUCT(1*(BZ11=допнер))),"В",IF(WEEKDAY(BZ11,2)&lt;6,""))))))</f>
        <v>В</v>
      </c>
      <c r="CA26" s="68"/>
      <c r="CB26" s="68"/>
      <c r="CC26" s="68"/>
      <c r="CD26" s="68" t="str">
        <f>IF(CD11="","",IF(AND(CD11&gt;=HL26,CD11&lt;=HM26),"Р",IF(NOT(ISERROR(VLOOKUP(CD11,предпр,1,0)=CD11)),"",IF(NOT(ISERROR(VLOOKUP(CD11,выхрабд,1,0)=CD11)),"",IF(OR(WEEKDAY(CD11,2)&gt;5,ISNUMBER(MATCH(CD11,празд,0)),SUMPRODUCT(1*(CD11=допнер))),"В",IF(WEEKDAY(CD11,2)&lt;6,""))))))</f>
        <v>В</v>
      </c>
      <c r="CE26" s="68"/>
      <c r="CF26" s="68"/>
      <c r="CG26" s="68"/>
      <c r="CH26" s="68" t="str">
        <f>IF(CH11="","",IF(AND(CH11&gt;=HP26,CH11&lt;=HQ26),"Р",IF(NOT(ISERROR(VLOOKUP(CH11,предпр,1,0)=CH11)),"",IF(NOT(ISERROR(VLOOKUP(CH11,выхрабд,1,0)=CH11)),"",IF(OR(WEEKDAY(CH11,2)&gt;5,ISNUMBER(MATCH(CH11,празд,0)),SUMPRODUCT(1*(CH11=допнер))),"В",IF(WEEKDAY(CH11,2)&lt;6,""))))))</f>
        <v/>
      </c>
      <c r="CI26" s="68"/>
      <c r="CJ26" s="68"/>
      <c r="CK26" s="68"/>
      <c r="CL26" s="68" t="str">
        <f>IF(CL11="","",IF(AND(CL11&gt;=HT26,CL11&lt;=HU26),"Р",IF(NOT(ISERROR(VLOOKUP(CL11,предпр,1,0)=CL11)),"",IF(NOT(ISERROR(VLOOKUP(CL11,выхрабд,1,0)=CL11)),"",IF(OR(WEEKDAY(CL11,2)&gt;5,ISNUMBER(MATCH(CL11,празд,0)),SUMPRODUCT(1*(CL11=допнер))),"В",IF(WEEKDAY(CL11,2)&lt;6,""))))))</f>
        <v/>
      </c>
      <c r="CM26" s="68"/>
      <c r="CN26" s="68"/>
      <c r="CO26" s="68"/>
      <c r="CP26" s="80"/>
      <c r="CQ26" s="70"/>
      <c r="CR26" s="70"/>
      <c r="CS26" s="70"/>
      <c r="CT26" s="71">
        <f>SUM(AH25:CO25)</f>
        <v>0</v>
      </c>
      <c r="CU26" s="72"/>
      <c r="CV26" s="73"/>
      <c r="CW26" s="68" t="str">
        <f>IF(CW11="","",IF(AND(CW11&gt;=IE26,CW11&lt;=IF26),"Р",IF(NOT(ISERROR(VLOOKUP(CW11,предпр,1,0)=CW11)),"",IF(NOT(ISERROR(VLOOKUP(CW11,выхрабд,1,0)=CW11)),"",IF(OR(WEEKDAY(CW11,2)&gt;5,ISNUMBER(MATCH(CW11,празд,0)),SUMPRODUCT(1*(CW11=допнер))),"В",IF(WEEKDAY(CW11,2)&lt;6,""))))))</f>
        <v/>
      </c>
      <c r="CX26" s="68"/>
      <c r="CY26" s="68"/>
      <c r="CZ26" s="68"/>
      <c r="DA26" s="68" t="str">
        <f>IF(DA11="","",IF(AND(DA11&gt;=II26,DA11&lt;=IJ26),"Р",IF(NOT(ISERROR(VLOOKUP(DA11,предпр,1,0)=DA11)),"",IF(NOT(ISERROR(VLOOKUP(DA11,выхрабд,1,0)=DA11)),"",IF(OR(WEEKDAY(DA11,2)&gt;5,ISNUMBER(MATCH(DA11,празд,0)),SUMPRODUCT(1*(DA11=допнер))),"В",IF(WEEKDAY(DA11,2)&lt;6,""))))))</f>
        <v/>
      </c>
      <c r="DB26" s="68"/>
      <c r="DC26" s="68"/>
      <c r="DD26" s="68"/>
      <c r="DE26" s="68" t="str">
        <f>IF(DE11="","",IF(AND(DE11&gt;=IM26,DE11&lt;=IN26),"Р",IF(NOT(ISERROR(VLOOKUP(DE11,предпр,1,0)=DE11)),"",IF(NOT(ISERROR(VLOOKUP(DE11,выхрабд,1,0)=DE11)),"",IF(OR(WEEKDAY(DE11,2)&gt;5,ISNUMBER(MATCH(DE11,празд,0)),SUMPRODUCT(1*(DE11=допнер))),"В",IF(WEEKDAY(DE11,2)&lt;6,""))))))</f>
        <v>В</v>
      </c>
      <c r="DF26" s="68"/>
      <c r="DG26" s="68"/>
      <c r="DH26" s="68"/>
      <c r="DI26" s="68" t="str">
        <f>IF(DI11="","",IF(AND(DI11&gt;=IQ26,DI11&lt;=IR26),"Р",IF(NOT(ISERROR(VLOOKUP(DI11,предпр,1,0)=DI11)),"",IF(NOT(ISERROR(VLOOKUP(DI11,выхрабд,1,0)=DI11)),"",IF(OR(WEEKDAY(DI11,2)&gt;5,ISNUMBER(MATCH(DI11,празд,0)),SUMPRODUCT(1*(DI11=допнер))),"В",IF(WEEKDAY(DI11,2)&lt;6,""))))))</f>
        <v>В</v>
      </c>
      <c r="DJ26" s="68"/>
      <c r="DK26" s="68"/>
      <c r="DL26" s="68"/>
      <c r="DM26" s="68" t="str">
        <f>IF(DM11="","",IF(AND(DM11&gt;=IU26,DM11&lt;=IV26),"Р",IF(NOT(ISERROR(VLOOKUP(DM11,предпр,1,0)=DM11)),"",IF(NOT(ISERROR(VLOOKUP(DM11,выхрабд,1,0)=DM11)),"",IF(OR(WEEKDAY(DM11,2)&gt;5,ISNUMBER(MATCH(DM11,празд,0)),SUMPRODUCT(1*(DM11=допнер))),"В",IF(WEEKDAY(DM11,2)&lt;6,""))))))</f>
        <v/>
      </c>
      <c r="DN26" s="68"/>
      <c r="DO26" s="68"/>
      <c r="DP26" s="68"/>
      <c r="DQ26" s="68" t="str">
        <f>IF(DQ11="","",IF(AND(DQ11&gt;=IY26,DQ11&lt;=IZ26),"Р",IF(NOT(ISERROR(VLOOKUP(DQ11,предпр,1,0)=DQ11)),"",IF(NOT(ISERROR(VLOOKUP(DQ11,выхрабд,1,0)=DQ11)),"",IF(OR(WEEKDAY(DQ11,2)&gt;5,ISNUMBER(MATCH(DQ11,празд,0)),SUMPRODUCT(1*(DQ11=допнер))),"В",IF(WEEKDAY(DQ11,2)&lt;6,""))))))</f>
        <v/>
      </c>
      <c r="DR26" s="68"/>
      <c r="DS26" s="68"/>
      <c r="DT26" s="68"/>
      <c r="DU26" s="68" t="str">
        <f>IF(DU11="","",IF(AND(DU11&gt;=JC26,DU11&lt;=JD26),"Р",IF(NOT(ISERROR(VLOOKUP(DU11,предпр,1,0)=DU11)),"",IF(NOT(ISERROR(VLOOKUP(DU11,выхрабд,1,0)=DU11)),"",IF(OR(WEEKDAY(DU11,2)&gt;5,ISNUMBER(MATCH(DU11,празд,0)),SUMPRODUCT(1*(DU11=допнер))),"В",IF(WEEKDAY(DU11,2)&lt;6,""))))))</f>
        <v/>
      </c>
      <c r="DV26" s="68"/>
      <c r="DW26" s="68"/>
      <c r="DX26" s="68"/>
      <c r="DY26" s="68" t="str">
        <f>IF(DY11="","",IF(AND(DY11&gt;=JG26,DY11&lt;=JH26),"Р",IF(NOT(ISERROR(VLOOKUP(DY11,предпр,1,0)=DY11)),"",IF(NOT(ISERROR(VLOOKUP(DY11,выхрабд,1,0)=DY11)),"",IF(OR(WEEKDAY(DY11,2)&gt;5,ISNUMBER(MATCH(DY11,празд,0)),SUMPRODUCT(1*(DY11=допнер))),"В",IF(WEEKDAY(DY11,2)&lt;6,""))))))</f>
        <v/>
      </c>
      <c r="DZ26" s="68"/>
      <c r="EA26" s="68"/>
      <c r="EB26" s="68"/>
      <c r="EC26" s="68" t="str">
        <f>IF(EC11="","",IF(AND(EC11&gt;=JK26,EC11&lt;=JL26),"Р",IF(NOT(ISERROR(VLOOKUP(EC11,предпр,1,0)=EC11)),"",IF(NOT(ISERROR(VLOOKUP(EC11,выхрабд,1,0)=EC11)),"",IF(OR(WEEKDAY(EC11,2)&gt;5,ISNUMBER(MATCH(EC11,празд,0)),SUMPRODUCT(1*(EC11=допнер))),"В",IF(WEEKDAY(EC11,2)&lt;6,""))))))</f>
        <v/>
      </c>
      <c r="ED26" s="68"/>
      <c r="EE26" s="68"/>
      <c r="EF26" s="68"/>
      <c r="EG26" s="68" t="str">
        <f>IF(EG11="","",IF(AND(EG11&gt;=JO26,EG11&lt;=JP26),"Р",IF(NOT(ISERROR(VLOOKUP(EG11,предпр,1,0)=EG11)),"",IF(NOT(ISERROR(VLOOKUP(EG11,выхрабд,1,0)=EG11)),"",IF(OR(WEEKDAY(EG11,2)&gt;5,ISNUMBER(MATCH(EG11,празд,0)),SUMPRODUCT(1*(EG11=допнер))),"В",IF(WEEKDAY(EG11,2)&lt;6,""))))))</f>
        <v>В</v>
      </c>
      <c r="EH26" s="68"/>
      <c r="EI26" s="68"/>
      <c r="EJ26" s="68"/>
      <c r="EK26" s="68" t="str">
        <f>IF(EK11="","",IF(AND(EK11&gt;=JS26,EK11&lt;=JT26),"Р",IF(NOT(ISERROR(VLOOKUP(EK11,предпр,1,0)=EK11)),"",IF(NOT(ISERROR(VLOOKUP(EK11,выхрабд,1,0)=EK11)),"",IF(OR(WEEKDAY(EK11,2)&gt;5,ISNUMBER(MATCH(EK11,празд,0)),SUMPRODUCT(1*(EK11=допнер))),"В",IF(WEEKDAY(EK11,2)&lt;6,""))))))</f>
        <v>В</v>
      </c>
      <c r="EL26" s="68"/>
      <c r="EM26" s="68"/>
      <c r="EN26" s="68"/>
      <c r="EO26" s="68" t="str">
        <f>IF(EO11="","",IF(AND(EO11&gt;=JW26,EO11&lt;=JX26),"Р",IF(NOT(ISERROR(VLOOKUP(EO11,предпр,1,0)=EO11)),"",IF(NOT(ISERROR(VLOOKUP(EO11,выхрабд,1,0)=EO11)),"",IF(OR(WEEKDAY(EO11,2)&gt;5,ISNUMBER(MATCH(EO11,празд,0)),SUMPRODUCT(1*(EO11=допнер))),"В",IF(WEEKDAY(EO11,2)&lt;6,""))))))</f>
        <v/>
      </c>
      <c r="EP26" s="68"/>
      <c r="EQ26" s="68"/>
      <c r="ER26" s="68"/>
      <c r="ES26" s="68" t="str">
        <f>IF(ES11="","",IF(AND(ES11&gt;=KA26,ES11&lt;=KB26),"Р",IF(NOT(ISERROR(VLOOKUP(ES11,предпр,1,0)=ES11)),"",IF(NOT(ISERROR(VLOOKUP(ES11,выхрабд,1,0)=ES11)),"",IF(OR(WEEKDAY(ES11,2)&gt;5,ISNUMBER(MATCH(ES11,празд,0)),SUMPRODUCT(1*(ES11=допнер))),"В",IF(WEEKDAY(ES11,2)&lt;6,""))))))</f>
        <v/>
      </c>
      <c r="ET26" s="68"/>
      <c r="EU26" s="68"/>
      <c r="EV26" s="68"/>
      <c r="EW26" s="68" t="str">
        <f>IF(EW11="","",IF(AND(EW11&gt;=KE26,EW11&lt;=KF26),"Р",IF(NOT(ISERROR(VLOOKUP(EW11,предпр,1,0)=EW11)),"",IF(NOT(ISERROR(VLOOKUP(EW11,выхрабд,1,0)=EW11)),"",IF(OR(WEEKDAY(EW11,2)&gt;5,ISNUMBER(MATCH(EW11,празд,0)),SUMPRODUCT(1*(EW11=допнер))),"В",IF(WEEKDAY(EW11,2)&lt;6,""))))))</f>
        <v/>
      </c>
      <c r="EX26" s="68"/>
      <c r="EY26" s="68"/>
      <c r="EZ26" s="68"/>
      <c r="FA26" s="68" t="str">
        <f>IF(FA11="","",IF(AND(FA11&gt;=KI26,FA11&lt;=KJ26),"Р",IF(NOT(ISERROR(VLOOKUP(FA11,предпр,1,0)=FA11)),"",IF(NOT(ISERROR(VLOOKUP(FA11,выхрабд,1,0)=FA11)),"",IF(OR(WEEKDAY(FA11,2)&gt;5,ISNUMBER(MATCH(FA11,празд,0)),SUMPRODUCT(1*(FA11=допнер))),"В",IF(WEEKDAY(FA11,2)&lt;6,""))))))</f>
        <v/>
      </c>
      <c r="FB26" s="68"/>
      <c r="FC26" s="68"/>
      <c r="FD26" s="68"/>
      <c r="FE26" s="68" t="str">
        <f>IF(FE11="","",IF(AND(FE11&gt;=KM26,FE11&lt;=KN26),"Р",IF(NOT(ISERROR(VLOOKUP(FE11,предпр,1,0)=FE11)),"",IF(NOT(ISERROR(VLOOKUP(FE11,выхрабд,1,0)=FE11)),"",IF(OR(WEEKDAY(FE11,2)&gt;5,ISNUMBER(MATCH(FE11,празд,0)),SUMPRODUCT(1*(FE11=допнер))),"В",IF(WEEKDAY(FE11,2)&lt;6,""))))))</f>
        <v/>
      </c>
      <c r="FF26" s="68"/>
      <c r="FG26" s="68"/>
      <c r="FH26" s="68"/>
      <c r="FI26" s="81">
        <f>CT26</f>
        <v>0</v>
      </c>
      <c r="FJ26" s="82"/>
      <c r="FK26" s="82"/>
      <c r="FL26" s="82"/>
      <c r="FM26" s="71">
        <f>SUM(AH25:CO25,CW25:FH25)</f>
        <v>0</v>
      </c>
      <c r="FN26" s="72"/>
      <c r="FO26" s="73"/>
    </row>
    <row r="27" spans="1:171" s="14" customFormat="1" ht="12" x14ac:dyDescent="0.2"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57"/>
      <c r="DE27" s="57"/>
      <c r="DF27" s="57"/>
      <c r="DG27" s="57"/>
      <c r="DH27" s="57"/>
      <c r="DI27" s="57"/>
      <c r="DJ27" s="57"/>
      <c r="DK27" s="57"/>
      <c r="DL27" s="57"/>
      <c r="DM27" s="57"/>
      <c r="DN27" s="57"/>
      <c r="DO27" s="57"/>
      <c r="DP27" s="57"/>
      <c r="DQ27" s="57"/>
      <c r="DR27" s="57"/>
      <c r="DS27" s="57"/>
      <c r="DT27" s="57"/>
      <c r="DU27" s="57"/>
      <c r="DV27" s="57"/>
      <c r="DW27" s="57"/>
      <c r="DX27" s="57"/>
      <c r="DY27" s="57"/>
      <c r="DZ27" s="57"/>
      <c r="EA27" s="57"/>
      <c r="EB27" s="57"/>
      <c r="EC27" s="57"/>
      <c r="ED27" s="57"/>
      <c r="EE27" s="57"/>
      <c r="EF27" s="57"/>
      <c r="EG27" s="57"/>
      <c r="EH27" s="57"/>
      <c r="EI27" s="57"/>
      <c r="EJ27" s="57"/>
      <c r="EK27" s="57"/>
      <c r="EL27" s="57"/>
      <c r="EM27" s="57"/>
      <c r="EN27" s="57"/>
      <c r="EO27" s="57"/>
      <c r="EP27" s="57"/>
      <c r="EQ27" s="57"/>
      <c r="ER27" s="57"/>
      <c r="ES27" s="57"/>
      <c r="ET27" s="57"/>
      <c r="EU27" s="57"/>
      <c r="EV27" s="57"/>
      <c r="EW27" s="57"/>
      <c r="EX27" s="57"/>
      <c r="EY27" s="57"/>
      <c r="EZ27" s="57"/>
      <c r="FA27" s="57"/>
      <c r="FB27" s="57"/>
      <c r="FC27" s="57"/>
      <c r="FD27" s="57"/>
      <c r="FE27" s="57"/>
      <c r="FF27" s="57"/>
      <c r="FG27" s="57"/>
      <c r="FH27" s="57"/>
      <c r="FI27" s="57"/>
      <c r="FJ27" s="57"/>
      <c r="FK27" s="57"/>
      <c r="FL27" s="57"/>
      <c r="FM27" s="57"/>
      <c r="FN27" s="57"/>
      <c r="FO27" s="57"/>
    </row>
    <row r="28" spans="1:171" ht="14.25" customHeight="1" x14ac:dyDescent="0.2">
      <c r="A28" s="1" t="s">
        <v>19</v>
      </c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  <c r="AV28" s="122"/>
      <c r="AW28" s="122"/>
      <c r="AX28" s="122"/>
      <c r="BA28" s="123"/>
      <c r="BB28" s="123"/>
      <c r="BC28" s="123"/>
      <c r="BD28" s="123"/>
      <c r="BE28" s="123"/>
      <c r="BF28" s="123"/>
      <c r="BG28" s="123"/>
      <c r="BH28" s="123"/>
      <c r="BI28" s="123"/>
      <c r="BJ28" s="123"/>
      <c r="BK28" s="123"/>
      <c r="BL28" s="123"/>
      <c r="BM28" s="123"/>
      <c r="BN28" s="123"/>
      <c r="BO28" s="123"/>
      <c r="BP28" s="123"/>
      <c r="BQ28" s="123"/>
      <c r="BR28" s="123"/>
      <c r="BS28" s="123"/>
      <c r="BT28" s="123"/>
      <c r="CB28" s="55"/>
      <c r="CC28" s="61"/>
      <c r="CD28" s="55"/>
      <c r="CE28" s="55"/>
      <c r="CF28" s="55"/>
      <c r="CG28" s="55"/>
      <c r="CH28" s="125" t="s">
        <v>21</v>
      </c>
      <c r="CI28" s="125"/>
      <c r="CJ28" s="125"/>
      <c r="CK28" s="125"/>
      <c r="CL28" s="125"/>
      <c r="CM28" s="125"/>
      <c r="CN28" s="125"/>
      <c r="CO28" s="125"/>
      <c r="CP28" s="125"/>
      <c r="CQ28" s="125"/>
      <c r="CR28" s="125"/>
      <c r="CS28" s="125"/>
      <c r="CT28" s="125"/>
      <c r="CU28" s="125"/>
      <c r="CV28" s="125"/>
      <c r="CW28" s="125"/>
      <c r="CX28" s="125"/>
      <c r="CY28" s="125"/>
      <c r="CZ28" s="125"/>
      <c r="DA28" s="125"/>
      <c r="DB28" s="125"/>
      <c r="DC28" s="125"/>
      <c r="DD28" s="125"/>
      <c r="DE28" s="125"/>
      <c r="DF28" s="125"/>
      <c r="DG28" s="125"/>
      <c r="DH28" s="125"/>
      <c r="DI28" s="125"/>
      <c r="DJ28" s="125"/>
      <c r="DK28" s="125"/>
      <c r="DL28" s="125"/>
      <c r="DM28" s="125"/>
      <c r="DN28" s="125"/>
      <c r="DO28" s="125"/>
      <c r="DP28" s="125"/>
      <c r="DQ28" s="125"/>
      <c r="DR28" s="125"/>
      <c r="DS28" s="125"/>
      <c r="DT28" s="125"/>
      <c r="DU28" s="125"/>
      <c r="DV28" s="125"/>
      <c r="DW28" s="125"/>
      <c r="DX28" s="125"/>
      <c r="DY28" s="125"/>
      <c r="DZ28" s="125"/>
      <c r="EA28" s="125"/>
      <c r="EB28" s="125"/>
      <c r="EC28" s="125"/>
      <c r="ED28" s="125"/>
      <c r="EE28" s="125"/>
      <c r="EF28" s="125"/>
      <c r="EG28" s="125"/>
      <c r="EH28" s="125"/>
      <c r="EI28" s="125"/>
      <c r="EJ28" s="125"/>
      <c r="EK28" s="125"/>
      <c r="EL28" s="125"/>
      <c r="EM28" s="125"/>
      <c r="EN28" s="125"/>
      <c r="EO28" s="125"/>
      <c r="EP28" s="125"/>
      <c r="EQ28" s="125"/>
      <c r="ER28" s="125"/>
      <c r="ES28" s="125"/>
      <c r="ET28" s="125"/>
      <c r="EU28" s="125"/>
      <c r="EV28" s="125"/>
      <c r="EW28" s="125"/>
      <c r="EX28" s="125"/>
      <c r="EY28" s="125"/>
      <c r="EZ28" s="125"/>
      <c r="FA28" s="125"/>
      <c r="FB28" s="125"/>
      <c r="FC28" s="125"/>
      <c r="FD28" s="125"/>
      <c r="FE28" s="56"/>
      <c r="FF28" s="56"/>
      <c r="FG28" s="56"/>
      <c r="FH28" s="56"/>
      <c r="FI28" s="55"/>
      <c r="FJ28" s="55"/>
      <c r="FK28" s="55"/>
      <c r="FL28" s="55"/>
      <c r="FM28" s="55"/>
      <c r="FN28" s="55"/>
      <c r="FO28" s="63"/>
    </row>
    <row r="29" spans="1:171" x14ac:dyDescent="0.2">
      <c r="A29" s="1" t="s">
        <v>20</v>
      </c>
      <c r="P29" s="124" t="s">
        <v>8</v>
      </c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6"/>
      <c r="AK29" s="16"/>
      <c r="AL29" s="124" t="s">
        <v>0</v>
      </c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6"/>
      <c r="AZ29" s="16"/>
      <c r="BA29" s="124" t="s">
        <v>1</v>
      </c>
      <c r="BB29" s="124"/>
      <c r="BC29" s="124"/>
      <c r="BD29" s="124"/>
      <c r="BE29" s="124"/>
      <c r="BF29" s="124"/>
      <c r="BG29" s="124"/>
      <c r="BH29" s="124"/>
      <c r="BI29" s="124"/>
      <c r="BJ29" s="124"/>
      <c r="BK29" s="124"/>
      <c r="BL29" s="124"/>
      <c r="BM29" s="124"/>
      <c r="BN29" s="124"/>
      <c r="BO29" s="124"/>
      <c r="BP29" s="124"/>
      <c r="BQ29" s="124"/>
      <c r="BR29" s="124"/>
      <c r="BS29" s="124"/>
      <c r="BT29" s="124"/>
      <c r="CB29" s="55"/>
      <c r="CC29" s="61"/>
      <c r="CD29" s="55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61"/>
    </row>
    <row r="30" spans="1:171" x14ac:dyDescent="0.2">
      <c r="CB30" s="55"/>
      <c r="CC30" s="61"/>
      <c r="CD30" s="55"/>
      <c r="CE30" s="2"/>
      <c r="CF30" s="2"/>
      <c r="CG30" s="2"/>
      <c r="CH30" s="2" t="s">
        <v>12</v>
      </c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U30" s="122"/>
      <c r="CV30" s="122"/>
      <c r="CW30" s="122"/>
      <c r="CX30" s="122"/>
      <c r="CY30" s="122"/>
      <c r="CZ30" s="122"/>
      <c r="DA30" s="122"/>
      <c r="DB30" s="122"/>
      <c r="DC30" s="122"/>
      <c r="DD30" s="122"/>
      <c r="DE30" s="122"/>
      <c r="DF30" s="122"/>
      <c r="DG30" s="122"/>
      <c r="DH30" s="122"/>
      <c r="DI30" s="122"/>
      <c r="DJ30" s="122"/>
      <c r="DK30" s="122"/>
      <c r="DL30" s="122"/>
      <c r="DM30" s="122"/>
      <c r="DN30" s="122"/>
      <c r="DO30" s="2"/>
      <c r="DP30" s="2"/>
      <c r="DQ30" s="122"/>
      <c r="DR30" s="122"/>
      <c r="DS30" s="122"/>
      <c r="DT30" s="122"/>
      <c r="DU30" s="122"/>
      <c r="DV30" s="122"/>
      <c r="DW30" s="122"/>
      <c r="DX30" s="122"/>
      <c r="DY30" s="122"/>
      <c r="DZ30" s="122"/>
      <c r="EA30" s="122"/>
      <c r="EB30" s="122"/>
      <c r="EC30" s="122"/>
      <c r="ED30" s="2"/>
      <c r="EE30" s="2"/>
      <c r="EF30" s="122"/>
      <c r="EG30" s="122"/>
      <c r="EH30" s="122"/>
      <c r="EI30" s="122"/>
      <c r="EJ30" s="122"/>
      <c r="EK30" s="122"/>
      <c r="EL30" s="122"/>
      <c r="EM30" s="122"/>
      <c r="EN30" s="122"/>
      <c r="EO30" s="122"/>
      <c r="EP30" s="122"/>
      <c r="EQ30" s="122"/>
      <c r="ER30" s="122"/>
      <c r="ES30" s="122"/>
      <c r="ET30" s="122"/>
      <c r="EU30" s="122"/>
      <c r="EV30" s="122"/>
      <c r="EW30" s="122"/>
      <c r="EX30" s="122"/>
      <c r="EY30" s="122"/>
      <c r="EZ30" s="122"/>
      <c r="FA30" s="122"/>
      <c r="FB30" s="122"/>
      <c r="FC30" s="122"/>
      <c r="FD30" s="12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61"/>
    </row>
    <row r="31" spans="1:171" x14ac:dyDescent="0.2">
      <c r="A31" s="1" t="s">
        <v>12</v>
      </c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  <c r="AY31" s="123"/>
      <c r="AZ31" s="123"/>
      <c r="BA31" s="123"/>
      <c r="BB31" s="123"/>
      <c r="BC31" s="123"/>
      <c r="BD31" s="123"/>
      <c r="BE31" s="123"/>
      <c r="BF31" s="123"/>
      <c r="BG31" s="123"/>
      <c r="BH31" s="123"/>
      <c r="BI31" s="123"/>
      <c r="BJ31" s="123"/>
      <c r="BK31" s="123"/>
      <c r="BL31" s="123"/>
      <c r="BM31" s="123"/>
      <c r="BN31" s="123"/>
      <c r="BO31" s="123"/>
      <c r="BP31" s="123"/>
      <c r="BQ31" s="123"/>
      <c r="BR31" s="123"/>
      <c r="CB31" s="55"/>
      <c r="CC31" s="61"/>
      <c r="CD31" s="55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U31" s="124" t="s">
        <v>8</v>
      </c>
      <c r="CV31" s="124"/>
      <c r="CW31" s="124"/>
      <c r="CX31" s="124"/>
      <c r="CY31" s="124"/>
      <c r="CZ31" s="124"/>
      <c r="DA31" s="124"/>
      <c r="DB31" s="124"/>
      <c r="DC31" s="124"/>
      <c r="DD31" s="124"/>
      <c r="DE31" s="124"/>
      <c r="DF31" s="124"/>
      <c r="DG31" s="124"/>
      <c r="DH31" s="124"/>
      <c r="DI31" s="124"/>
      <c r="DJ31" s="124"/>
      <c r="DK31" s="124"/>
      <c r="DL31" s="124"/>
      <c r="DM31" s="124"/>
      <c r="DN31" s="124"/>
      <c r="DO31" s="17"/>
      <c r="DP31" s="17"/>
      <c r="DQ31" s="124" t="s">
        <v>0</v>
      </c>
      <c r="DR31" s="124"/>
      <c r="DS31" s="124"/>
      <c r="DT31" s="124"/>
      <c r="DU31" s="124"/>
      <c r="DV31" s="124"/>
      <c r="DW31" s="124"/>
      <c r="DX31" s="124"/>
      <c r="DY31" s="124"/>
      <c r="DZ31" s="124"/>
      <c r="EA31" s="124"/>
      <c r="EB31" s="124"/>
      <c r="EC31" s="124"/>
      <c r="ED31" s="17"/>
      <c r="EE31" s="17"/>
      <c r="EF31" s="124" t="s">
        <v>1</v>
      </c>
      <c r="EG31" s="124"/>
      <c r="EH31" s="124"/>
      <c r="EI31" s="124"/>
      <c r="EJ31" s="124"/>
      <c r="EK31" s="124"/>
      <c r="EL31" s="124"/>
      <c r="EM31" s="124"/>
      <c r="EN31" s="124"/>
      <c r="EO31" s="124"/>
      <c r="EP31" s="124"/>
      <c r="EQ31" s="124"/>
      <c r="ER31" s="124"/>
      <c r="ES31" s="124"/>
      <c r="ET31" s="124"/>
      <c r="EU31" s="124"/>
      <c r="EV31" s="124"/>
      <c r="EW31" s="124"/>
      <c r="EX31" s="124"/>
      <c r="EY31" s="124"/>
      <c r="EZ31" s="124"/>
      <c r="FA31" s="124"/>
      <c r="FB31" s="124"/>
      <c r="FC31" s="124"/>
      <c r="FD31" s="124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61"/>
    </row>
    <row r="32" spans="1:171" x14ac:dyDescent="0.2">
      <c r="N32" s="124" t="s">
        <v>8</v>
      </c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6"/>
      <c r="AI32" s="16"/>
      <c r="AJ32" s="124" t="s">
        <v>0</v>
      </c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  <c r="AU32" s="124"/>
      <c r="AV32" s="124"/>
      <c r="AW32" s="16"/>
      <c r="AX32" s="16"/>
      <c r="AY32" s="124" t="s">
        <v>1</v>
      </c>
      <c r="AZ32" s="124"/>
      <c r="BA32" s="124"/>
      <c r="BB32" s="124"/>
      <c r="BC32" s="124"/>
      <c r="BD32" s="124"/>
      <c r="BE32" s="124"/>
      <c r="BF32" s="124"/>
      <c r="BG32" s="124"/>
      <c r="BH32" s="124"/>
      <c r="BI32" s="124"/>
      <c r="BJ32" s="124"/>
      <c r="BK32" s="124"/>
      <c r="BL32" s="124"/>
      <c r="BM32" s="124"/>
      <c r="BN32" s="124"/>
      <c r="BO32" s="124"/>
      <c r="BP32" s="124"/>
      <c r="BQ32" s="124"/>
      <c r="BR32" s="124"/>
      <c r="CB32" s="55"/>
      <c r="CC32" s="61"/>
      <c r="CD32" s="55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61"/>
    </row>
    <row r="33" spans="1:171" x14ac:dyDescent="0.2">
      <c r="CB33" s="55"/>
      <c r="CC33" s="61"/>
      <c r="CD33" s="55"/>
      <c r="CE33" s="2"/>
      <c r="CF33" s="2"/>
      <c r="CG33" s="2"/>
      <c r="CH33" s="112" t="s">
        <v>2</v>
      </c>
      <c r="CI33" s="112"/>
      <c r="CJ33" s="117"/>
      <c r="CK33" s="117"/>
      <c r="CL33" s="117"/>
      <c r="CM33" s="117"/>
      <c r="CN33" s="119" t="s">
        <v>2</v>
      </c>
      <c r="CO33" s="119"/>
      <c r="CP33" s="119"/>
      <c r="CQ33" s="117"/>
      <c r="CR33" s="117"/>
      <c r="CS33" s="117"/>
      <c r="CT33" s="117"/>
      <c r="CU33" s="117"/>
      <c r="CV33" s="117"/>
      <c r="CW33" s="117"/>
      <c r="CX33" s="117"/>
      <c r="CY33" s="117"/>
      <c r="CZ33" s="117"/>
      <c r="DA33" s="117"/>
      <c r="DB33" s="117"/>
      <c r="DC33" s="117"/>
      <c r="DD33" s="117"/>
      <c r="DE33" s="117"/>
      <c r="DF33" s="117"/>
      <c r="DG33" s="117"/>
      <c r="DH33" s="117"/>
      <c r="DI33" s="117"/>
      <c r="DJ33" s="112">
        <v>20</v>
      </c>
      <c r="DK33" s="112"/>
      <c r="DL33" s="112"/>
      <c r="DM33" s="112"/>
      <c r="DN33" s="113"/>
      <c r="DO33" s="113"/>
      <c r="DP33" s="113"/>
      <c r="DQ33" s="113"/>
      <c r="DR33" s="2" t="s">
        <v>18</v>
      </c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61"/>
    </row>
    <row r="34" spans="1:171" s="3" customFormat="1" x14ac:dyDescent="0.2">
      <c r="A34" s="114" t="s">
        <v>2</v>
      </c>
      <c r="B34" s="114"/>
      <c r="C34" s="115">
        <f>BR4</f>
        <v>30</v>
      </c>
      <c r="D34" s="115"/>
      <c r="E34" s="115"/>
      <c r="F34" s="115"/>
      <c r="G34" s="116" t="s">
        <v>2</v>
      </c>
      <c r="H34" s="116"/>
      <c r="I34" s="116"/>
      <c r="J34" s="105" t="str">
        <f>BY4</f>
        <v>июня</v>
      </c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52"/>
      <c r="AD34" s="52"/>
      <c r="AE34" s="120" t="str">
        <f>CR4</f>
        <v>2016</v>
      </c>
      <c r="AF34" s="121"/>
      <c r="AG34" s="121"/>
      <c r="AH34" s="121"/>
      <c r="AI34" s="121"/>
      <c r="AJ34" s="121"/>
      <c r="AK34" s="118" t="s">
        <v>18</v>
      </c>
      <c r="AL34" s="118"/>
      <c r="AM34" s="118"/>
      <c r="CB34" s="54"/>
      <c r="CC34" s="62"/>
      <c r="CD34" s="58"/>
      <c r="CE34" s="58"/>
      <c r="CF34" s="53"/>
      <c r="CG34" s="53"/>
      <c r="CH34" s="53"/>
      <c r="CI34" s="53"/>
      <c r="CJ34" s="59"/>
      <c r="CK34" s="59"/>
      <c r="CL34" s="59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8"/>
      <c r="DG34" s="58"/>
      <c r="DH34" s="58"/>
      <c r="DI34" s="58"/>
      <c r="DJ34" s="60"/>
      <c r="DK34" s="60"/>
      <c r="DL34" s="60"/>
      <c r="DM34" s="60"/>
      <c r="DN34" s="59"/>
      <c r="DO34" s="59"/>
      <c r="DP34" s="59"/>
      <c r="DQ34" s="59"/>
      <c r="DR34" s="59"/>
      <c r="DS34" s="59"/>
      <c r="DT34" s="59"/>
      <c r="DU34" s="59"/>
      <c r="DV34" s="59"/>
      <c r="DW34" s="59"/>
      <c r="DX34" s="59"/>
      <c r="DY34" s="59"/>
      <c r="DZ34" s="59"/>
      <c r="EA34" s="59"/>
      <c r="EB34" s="59"/>
      <c r="EC34" s="59"/>
      <c r="ED34" s="59"/>
      <c r="EE34" s="59"/>
      <c r="EF34" s="59"/>
      <c r="EG34" s="59"/>
      <c r="EH34" s="59"/>
      <c r="EI34" s="59"/>
      <c r="EJ34" s="59"/>
      <c r="EK34" s="59"/>
      <c r="EL34" s="59"/>
      <c r="EM34" s="59"/>
      <c r="EN34" s="59"/>
      <c r="EO34" s="59"/>
      <c r="EP34" s="59"/>
      <c r="EQ34" s="59"/>
      <c r="ER34" s="59"/>
      <c r="ES34" s="59"/>
      <c r="ET34" s="59"/>
      <c r="EU34" s="59"/>
      <c r="EV34" s="59"/>
      <c r="EW34" s="59"/>
      <c r="EX34" s="59"/>
      <c r="EY34" s="59"/>
      <c r="EZ34" s="59"/>
      <c r="FA34" s="59"/>
      <c r="FB34" s="59"/>
      <c r="FC34" s="59"/>
      <c r="FD34" s="59"/>
      <c r="FE34" s="59"/>
      <c r="FF34" s="59"/>
      <c r="FG34" s="59"/>
      <c r="FH34" s="59"/>
      <c r="FI34" s="59"/>
      <c r="FJ34" s="59"/>
      <c r="FK34" s="59"/>
      <c r="FL34" s="59"/>
      <c r="FM34" s="59"/>
      <c r="FN34" s="59"/>
      <c r="FO34" s="64"/>
    </row>
    <row r="35" spans="1:171" ht="3" customHeight="1" x14ac:dyDescent="0.2">
      <c r="CD35" s="13"/>
      <c r="CE35" s="13"/>
      <c r="CF35" s="13"/>
      <c r="CG35" s="10"/>
      <c r="CH35" s="10"/>
    </row>
    <row r="36" spans="1:171" x14ac:dyDescent="0.2">
      <c r="C36" s="66"/>
      <c r="D36" s="66"/>
      <c r="F36" s="67" t="s">
        <v>68</v>
      </c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</row>
    <row r="37" spans="1:171" x14ac:dyDescent="0.2">
      <c r="C37" s="65"/>
      <c r="D37" s="65"/>
      <c r="F37" s="67" t="s">
        <v>69</v>
      </c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  <c r="CU37" s="67"/>
      <c r="CV37" s="67"/>
    </row>
  </sheetData>
  <mergeCells count="642">
    <mergeCell ref="DA24:DD24"/>
    <mergeCell ref="DE24:DH24"/>
    <mergeCell ref="DE23:DH23"/>
    <mergeCell ref="EW24:EZ24"/>
    <mergeCell ref="FA24:FD24"/>
    <mergeCell ref="EK24:EN24"/>
    <mergeCell ref="BV24:BY24"/>
    <mergeCell ref="BZ24:CC24"/>
    <mergeCell ref="CP24:CS24"/>
    <mergeCell ref="CT24:CV24"/>
    <mergeCell ref="CD24:CG24"/>
    <mergeCell ref="CH24:CK24"/>
    <mergeCell ref="FI24:FL24"/>
    <mergeCell ref="FM24:FO24"/>
    <mergeCell ref="CH23:CK23"/>
    <mergeCell ref="CL23:CO23"/>
    <mergeCell ref="CP23:CS23"/>
    <mergeCell ref="CT23:CV23"/>
    <mergeCell ref="CW23:CZ23"/>
    <mergeCell ref="DA23:DD23"/>
    <mergeCell ref="EK23:EN23"/>
    <mergeCell ref="FI23:FL23"/>
    <mergeCell ref="FM23:FO23"/>
    <mergeCell ref="FE24:FH24"/>
    <mergeCell ref="DQ24:DT24"/>
    <mergeCell ref="ES23:EV23"/>
    <mergeCell ref="EW23:EZ23"/>
    <mergeCell ref="FA23:FD23"/>
    <mergeCell ref="FE23:FH23"/>
    <mergeCell ref="ES24:EV24"/>
    <mergeCell ref="FA22:FD22"/>
    <mergeCell ref="FI22:FL22"/>
    <mergeCell ref="FM22:FO22"/>
    <mergeCell ref="FE22:FH22"/>
    <mergeCell ref="EO22:ER22"/>
    <mergeCell ref="ES22:EV22"/>
    <mergeCell ref="EW22:EZ22"/>
    <mergeCell ref="DE22:DH22"/>
    <mergeCell ref="DI22:DL22"/>
    <mergeCell ref="EC22:EF22"/>
    <mergeCell ref="EG22:EJ22"/>
    <mergeCell ref="EK22:EN22"/>
    <mergeCell ref="BB22:BE22"/>
    <mergeCell ref="BF22:BI22"/>
    <mergeCell ref="BJ22:BM22"/>
    <mergeCell ref="BN22:BQ22"/>
    <mergeCell ref="BR22:BU22"/>
    <mergeCell ref="A23:B24"/>
    <mergeCell ref="C23:L24"/>
    <mergeCell ref="M23:X24"/>
    <mergeCell ref="Y23:AG24"/>
    <mergeCell ref="AH23:AK23"/>
    <mergeCell ref="AL23:AO23"/>
    <mergeCell ref="AP23:AS23"/>
    <mergeCell ref="AT23:AW23"/>
    <mergeCell ref="AX23:BA23"/>
    <mergeCell ref="AH24:AK24"/>
    <mergeCell ref="AL24:AO24"/>
    <mergeCell ref="AP24:AS24"/>
    <mergeCell ref="AT24:AW24"/>
    <mergeCell ref="AX24:BA24"/>
    <mergeCell ref="BB24:BE24"/>
    <mergeCell ref="BF24:BI24"/>
    <mergeCell ref="BJ24:BM24"/>
    <mergeCell ref="BN24:BQ24"/>
    <mergeCell ref="BR24:BU24"/>
    <mergeCell ref="BV23:BY23"/>
    <mergeCell ref="BZ23:CC23"/>
    <mergeCell ref="CD23:CG23"/>
    <mergeCell ref="EG21:EJ21"/>
    <mergeCell ref="DM22:DP22"/>
    <mergeCell ref="DQ22:DT22"/>
    <mergeCell ref="DU22:DX22"/>
    <mergeCell ref="DY22:EB22"/>
    <mergeCell ref="BR21:BU21"/>
    <mergeCell ref="BV22:BY22"/>
    <mergeCell ref="BZ22:CC22"/>
    <mergeCell ref="CD22:CG22"/>
    <mergeCell ref="CH22:CK22"/>
    <mergeCell ref="CL22:CO22"/>
    <mergeCell ref="DA22:DD22"/>
    <mergeCell ref="ES21:EV21"/>
    <mergeCell ref="EW21:EZ21"/>
    <mergeCell ref="FA21:FD21"/>
    <mergeCell ref="FE21:FH21"/>
    <mergeCell ref="FI21:FL21"/>
    <mergeCell ref="FM21:FO21"/>
    <mergeCell ref="CT21:CV21"/>
    <mergeCell ref="CW21:CZ21"/>
    <mergeCell ref="DA21:DD21"/>
    <mergeCell ref="DE21:DH21"/>
    <mergeCell ref="DI21:DL21"/>
    <mergeCell ref="DM21:DP21"/>
    <mergeCell ref="DQ21:DT21"/>
    <mergeCell ref="DU21:DX21"/>
    <mergeCell ref="EC21:EF21"/>
    <mergeCell ref="DY21:EB21"/>
    <mergeCell ref="EK21:EN21"/>
    <mergeCell ref="EO21:ER21"/>
    <mergeCell ref="A21:B22"/>
    <mergeCell ref="C21:L22"/>
    <mergeCell ref="M21:X22"/>
    <mergeCell ref="Y21:AG22"/>
    <mergeCell ref="AH21:AK21"/>
    <mergeCell ref="AL21:AO21"/>
    <mergeCell ref="AP21:AS21"/>
    <mergeCell ref="AT21:AW21"/>
    <mergeCell ref="AX21:BA21"/>
    <mergeCell ref="AH22:AK22"/>
    <mergeCell ref="AL22:AO22"/>
    <mergeCell ref="AP22:AS22"/>
    <mergeCell ref="AT22:AW22"/>
    <mergeCell ref="AX22:BA22"/>
    <mergeCell ref="FI18:FL18"/>
    <mergeCell ref="FM18:FO18"/>
    <mergeCell ref="CP17:CS17"/>
    <mergeCell ref="CT17:CV17"/>
    <mergeCell ref="CP18:CS18"/>
    <mergeCell ref="CT18:CV18"/>
    <mergeCell ref="FA17:FD17"/>
    <mergeCell ref="EO17:ER17"/>
    <mergeCell ref="ES17:EV17"/>
    <mergeCell ref="EW17:EZ17"/>
    <mergeCell ref="DU17:DX17"/>
    <mergeCell ref="FE17:FH17"/>
    <mergeCell ref="FA18:FD18"/>
    <mergeCell ref="FE18:FH18"/>
    <mergeCell ref="EO18:ER18"/>
    <mergeCell ref="ES18:EV18"/>
    <mergeCell ref="EW18:EZ18"/>
    <mergeCell ref="FM13:FO13"/>
    <mergeCell ref="FI14:FL14"/>
    <mergeCell ref="FM14:FO14"/>
    <mergeCell ref="FI15:FL15"/>
    <mergeCell ref="FM15:FO15"/>
    <mergeCell ref="FI16:FL16"/>
    <mergeCell ref="FM16:FO16"/>
    <mergeCell ref="FI17:FL17"/>
    <mergeCell ref="FM17:FO17"/>
    <mergeCell ref="EO23:ER23"/>
    <mergeCell ref="FA2:FO2"/>
    <mergeCell ref="FA3:FO3"/>
    <mergeCell ref="FA4:FO4"/>
    <mergeCell ref="FA5:FO5"/>
    <mergeCell ref="FA6:FO6"/>
    <mergeCell ref="FA7:FO7"/>
    <mergeCell ref="FA8:FO8"/>
    <mergeCell ref="FI11:FO11"/>
    <mergeCell ref="FI12:FO12"/>
    <mergeCell ref="FE11:FH11"/>
    <mergeCell ref="EW11:EZ11"/>
    <mergeCell ref="FA11:FD11"/>
    <mergeCell ref="FE13:FH13"/>
    <mergeCell ref="FA14:FD14"/>
    <mergeCell ref="FE14:FH14"/>
    <mergeCell ref="FE15:FH15"/>
    <mergeCell ref="ES15:EV15"/>
    <mergeCell ref="EW15:EZ15"/>
    <mergeCell ref="FA15:FD15"/>
    <mergeCell ref="EW16:EZ16"/>
    <mergeCell ref="FA16:FD16"/>
    <mergeCell ref="FE16:FH16"/>
    <mergeCell ref="FI13:FL13"/>
    <mergeCell ref="N32:AG32"/>
    <mergeCell ref="AJ32:AV32"/>
    <mergeCell ref="AY32:BR32"/>
    <mergeCell ref="P28:AI28"/>
    <mergeCell ref="CL24:CO24"/>
    <mergeCell ref="CW24:CZ24"/>
    <mergeCell ref="DI24:DL24"/>
    <mergeCell ref="DM24:DP24"/>
    <mergeCell ref="EG24:EJ24"/>
    <mergeCell ref="DU24:DX24"/>
    <mergeCell ref="BB25:BE25"/>
    <mergeCell ref="BF25:BI25"/>
    <mergeCell ref="BJ25:BM25"/>
    <mergeCell ref="BN25:BQ25"/>
    <mergeCell ref="BR25:BU25"/>
    <mergeCell ref="BV25:BY25"/>
    <mergeCell ref="BZ25:CC25"/>
    <mergeCell ref="CD25:CG25"/>
    <mergeCell ref="CH25:CK25"/>
    <mergeCell ref="CL25:CO25"/>
    <mergeCell ref="CP25:CS25"/>
    <mergeCell ref="CT25:CV25"/>
    <mergeCell ref="CW25:CZ25"/>
    <mergeCell ref="DA25:DD25"/>
    <mergeCell ref="AL12:AO12"/>
    <mergeCell ref="BZ11:CC11"/>
    <mergeCell ref="BF12:BI12"/>
    <mergeCell ref="BJ12:BM12"/>
    <mergeCell ref="AL11:AO11"/>
    <mergeCell ref="AP11:AS11"/>
    <mergeCell ref="AT11:AW11"/>
    <mergeCell ref="AX11:BA11"/>
    <mergeCell ref="BR11:BU11"/>
    <mergeCell ref="BV11:BY11"/>
    <mergeCell ref="BV12:BY12"/>
    <mergeCell ref="BZ12:CC12"/>
    <mergeCell ref="BN12:BQ12"/>
    <mergeCell ref="BR12:BU12"/>
    <mergeCell ref="AP12:AS12"/>
    <mergeCell ref="AT12:AW12"/>
    <mergeCell ref="AX12:BA12"/>
    <mergeCell ref="BB12:BE12"/>
    <mergeCell ref="CT13:CV13"/>
    <mergeCell ref="A10:L11"/>
    <mergeCell ref="Y10:AG11"/>
    <mergeCell ref="AH11:AK11"/>
    <mergeCell ref="M10:X10"/>
    <mergeCell ref="M11:R11"/>
    <mergeCell ref="S11:X11"/>
    <mergeCell ref="A12:L12"/>
    <mergeCell ref="Y12:AG12"/>
    <mergeCell ref="AH12:AK12"/>
    <mergeCell ref="M12:R12"/>
    <mergeCell ref="S12:X12"/>
    <mergeCell ref="AH10:FO10"/>
    <mergeCell ref="EG11:EJ11"/>
    <mergeCell ref="EK11:EN11"/>
    <mergeCell ref="EO11:ER11"/>
    <mergeCell ref="ES11:EV11"/>
    <mergeCell ref="DQ11:DT11"/>
    <mergeCell ref="DU11:DX11"/>
    <mergeCell ref="DY11:EB11"/>
    <mergeCell ref="BB11:BE11"/>
    <mergeCell ref="BF11:BI11"/>
    <mergeCell ref="BJ11:BM11"/>
    <mergeCell ref="BN11:BQ11"/>
    <mergeCell ref="CL12:CO12"/>
    <mergeCell ref="CW12:CZ12"/>
    <mergeCell ref="DA12:DD12"/>
    <mergeCell ref="EC11:EF11"/>
    <mergeCell ref="CD11:CG11"/>
    <mergeCell ref="CH11:CK11"/>
    <mergeCell ref="CL11:CO11"/>
    <mergeCell ref="CW11:CZ11"/>
    <mergeCell ref="DA11:DD11"/>
    <mergeCell ref="DE11:DH11"/>
    <mergeCell ref="DI11:DL11"/>
    <mergeCell ref="DM11:DP11"/>
    <mergeCell ref="CP11:CV11"/>
    <mergeCell ref="CP12:CV12"/>
    <mergeCell ref="CD12:CG12"/>
    <mergeCell ref="CH12:CK12"/>
    <mergeCell ref="FA12:FD12"/>
    <mergeCell ref="FE12:FH12"/>
    <mergeCell ref="AH13:AK13"/>
    <mergeCell ref="AL13:AO13"/>
    <mergeCell ref="AP13:AS13"/>
    <mergeCell ref="AT13:AW13"/>
    <mergeCell ref="AX13:BA13"/>
    <mergeCell ref="BB13:BE13"/>
    <mergeCell ref="BF13:BI13"/>
    <mergeCell ref="EK12:EN12"/>
    <mergeCell ref="EO12:ER12"/>
    <mergeCell ref="ES12:EV12"/>
    <mergeCell ref="EW12:EZ12"/>
    <mergeCell ref="DU12:DX12"/>
    <mergeCell ref="DY12:EB12"/>
    <mergeCell ref="EC12:EF12"/>
    <mergeCell ref="EG12:EJ12"/>
    <mergeCell ref="DE12:DH12"/>
    <mergeCell ref="DI12:DL12"/>
    <mergeCell ref="DM12:DP12"/>
    <mergeCell ref="DQ12:DT12"/>
    <mergeCell ref="EW13:EZ13"/>
    <mergeCell ref="FA13:FD13"/>
    <mergeCell ref="EC13:EF13"/>
    <mergeCell ref="BJ14:BM14"/>
    <mergeCell ref="BN14:BQ14"/>
    <mergeCell ref="BR14:BU14"/>
    <mergeCell ref="BV14:BY14"/>
    <mergeCell ref="ES13:EV13"/>
    <mergeCell ref="CW13:CZ13"/>
    <mergeCell ref="DA13:DD13"/>
    <mergeCell ref="DE13:DH13"/>
    <mergeCell ref="DI13:DL13"/>
    <mergeCell ref="BZ13:CC13"/>
    <mergeCell ref="CD13:CG13"/>
    <mergeCell ref="CH13:CK13"/>
    <mergeCell ref="CL13:CO13"/>
    <mergeCell ref="ES14:EV14"/>
    <mergeCell ref="EG13:EJ13"/>
    <mergeCell ref="EK13:EN13"/>
    <mergeCell ref="EO13:ER13"/>
    <mergeCell ref="DM13:DP13"/>
    <mergeCell ref="DQ13:DT13"/>
    <mergeCell ref="DU13:DX13"/>
    <mergeCell ref="DY13:EB13"/>
    <mergeCell ref="BR13:BU13"/>
    <mergeCell ref="BV13:BY13"/>
    <mergeCell ref="CP13:CS13"/>
    <mergeCell ref="EW14:EZ14"/>
    <mergeCell ref="DM14:DP14"/>
    <mergeCell ref="DQ14:DT14"/>
    <mergeCell ref="DU14:DX14"/>
    <mergeCell ref="DY14:EB14"/>
    <mergeCell ref="CW14:CZ14"/>
    <mergeCell ref="DA14:DD14"/>
    <mergeCell ref="DE14:DH14"/>
    <mergeCell ref="EC14:EF14"/>
    <mergeCell ref="EG14:EJ14"/>
    <mergeCell ref="EK14:EN14"/>
    <mergeCell ref="EO14:ER14"/>
    <mergeCell ref="DI14:DL14"/>
    <mergeCell ref="CW15:CZ15"/>
    <mergeCell ref="DA15:DD15"/>
    <mergeCell ref="EC16:EF16"/>
    <mergeCell ref="EG16:EJ16"/>
    <mergeCell ref="EK16:EN16"/>
    <mergeCell ref="EO16:ER16"/>
    <mergeCell ref="AH15:AK15"/>
    <mergeCell ref="Y15:AG16"/>
    <mergeCell ref="AL15:AO15"/>
    <mergeCell ref="CP15:CS15"/>
    <mergeCell ref="CT15:CV15"/>
    <mergeCell ref="CP16:CS16"/>
    <mergeCell ref="CT16:CV16"/>
    <mergeCell ref="EO15:ER15"/>
    <mergeCell ref="DY15:EB15"/>
    <mergeCell ref="EC15:EF15"/>
    <mergeCell ref="EG15:EJ15"/>
    <mergeCell ref="EK15:EN15"/>
    <mergeCell ref="DI15:DL15"/>
    <mergeCell ref="DM15:DP15"/>
    <mergeCell ref="DQ15:DT15"/>
    <mergeCell ref="DU15:DX15"/>
    <mergeCell ref="DE16:DH16"/>
    <mergeCell ref="DI16:DL16"/>
    <mergeCell ref="AH17:AK17"/>
    <mergeCell ref="AH16:AK16"/>
    <mergeCell ref="AL16:AO16"/>
    <mergeCell ref="AP16:AS16"/>
    <mergeCell ref="AT16:AW16"/>
    <mergeCell ref="AX16:BA16"/>
    <mergeCell ref="BB16:BE16"/>
    <mergeCell ref="AL17:AO17"/>
    <mergeCell ref="CL15:CO15"/>
    <mergeCell ref="BZ16:CC16"/>
    <mergeCell ref="CD16:CG16"/>
    <mergeCell ref="CH16:CK16"/>
    <mergeCell ref="CL16:CO16"/>
    <mergeCell ref="BF16:BI16"/>
    <mergeCell ref="BJ16:BM16"/>
    <mergeCell ref="AP17:AS17"/>
    <mergeCell ref="AT17:AW17"/>
    <mergeCell ref="BV17:BY17"/>
    <mergeCell ref="BZ17:CC17"/>
    <mergeCell ref="CD17:CG17"/>
    <mergeCell ref="CH17:CK17"/>
    <mergeCell ref="BF17:BI17"/>
    <mergeCell ref="BJ17:BM17"/>
    <mergeCell ref="BN17:BQ17"/>
    <mergeCell ref="ES16:EV16"/>
    <mergeCell ref="DM16:DP16"/>
    <mergeCell ref="DQ16:DT16"/>
    <mergeCell ref="DU16:DX16"/>
    <mergeCell ref="DY16:EB16"/>
    <mergeCell ref="CW16:CZ16"/>
    <mergeCell ref="DA16:DD16"/>
    <mergeCell ref="BN16:BQ16"/>
    <mergeCell ref="BR16:BU16"/>
    <mergeCell ref="BV16:BY16"/>
    <mergeCell ref="BR17:BU17"/>
    <mergeCell ref="AX17:BA17"/>
    <mergeCell ref="BB17:BE17"/>
    <mergeCell ref="BF18:BI18"/>
    <mergeCell ref="EK17:EN17"/>
    <mergeCell ref="DY17:EB17"/>
    <mergeCell ref="EC17:EF17"/>
    <mergeCell ref="EG17:EJ17"/>
    <mergeCell ref="DE17:DH17"/>
    <mergeCell ref="DI17:DL17"/>
    <mergeCell ref="DM17:DP17"/>
    <mergeCell ref="DQ17:DT17"/>
    <mergeCell ref="CL17:CO17"/>
    <mergeCell ref="CW17:CZ17"/>
    <mergeCell ref="DA17:DD17"/>
    <mergeCell ref="DQ18:DT18"/>
    <mergeCell ref="DU18:DX18"/>
    <mergeCell ref="DY18:EB18"/>
    <mergeCell ref="EC18:EF18"/>
    <mergeCell ref="EG18:EJ18"/>
    <mergeCell ref="EK18:EN18"/>
    <mergeCell ref="DM18:DP18"/>
    <mergeCell ref="DE18:DH18"/>
    <mergeCell ref="DI18:DL18"/>
    <mergeCell ref="BZ18:CC18"/>
    <mergeCell ref="CD18:CG18"/>
    <mergeCell ref="CH18:CK18"/>
    <mergeCell ref="CL18:CO18"/>
    <mergeCell ref="CW18:CZ18"/>
    <mergeCell ref="DA18:DD18"/>
    <mergeCell ref="DI23:DL23"/>
    <mergeCell ref="DM23:DP23"/>
    <mergeCell ref="DQ23:DT23"/>
    <mergeCell ref="DA19:DD19"/>
    <mergeCell ref="DE19:DH19"/>
    <mergeCell ref="DI19:DL19"/>
    <mergeCell ref="DE20:DH20"/>
    <mergeCell ref="DI20:DL20"/>
    <mergeCell ref="CL19:CO19"/>
    <mergeCell ref="CP19:CS19"/>
    <mergeCell ref="CT19:CV19"/>
    <mergeCell ref="CW19:CZ19"/>
    <mergeCell ref="CH19:CK19"/>
    <mergeCell ref="DM19:DP19"/>
    <mergeCell ref="DQ19:DT19"/>
    <mergeCell ref="CP22:CS22"/>
    <mergeCell ref="CT22:CV22"/>
    <mergeCell ref="CW22:CZ22"/>
    <mergeCell ref="DU23:DX23"/>
    <mergeCell ref="DY23:EB23"/>
    <mergeCell ref="EC23:EF23"/>
    <mergeCell ref="EG23:EJ23"/>
    <mergeCell ref="DY24:EB24"/>
    <mergeCell ref="EC24:EF24"/>
    <mergeCell ref="EO24:ER24"/>
    <mergeCell ref="EF30:FD30"/>
    <mergeCell ref="N31:AG31"/>
    <mergeCell ref="AJ31:AV31"/>
    <mergeCell ref="AY31:BR31"/>
    <mergeCell ref="CU31:DN31"/>
    <mergeCell ref="DQ31:EC31"/>
    <mergeCell ref="EF31:FD31"/>
    <mergeCell ref="AL28:AX28"/>
    <mergeCell ref="BA28:BT28"/>
    <mergeCell ref="P29:AI29"/>
    <mergeCell ref="AL29:AX29"/>
    <mergeCell ref="BA29:BT29"/>
    <mergeCell ref="CH28:FD28"/>
    <mergeCell ref="CU30:DN30"/>
    <mergeCell ref="DQ30:EC30"/>
    <mergeCell ref="DE25:DH25"/>
    <mergeCell ref="DI25:DL25"/>
    <mergeCell ref="DJ33:DM33"/>
    <mergeCell ref="DN33:DQ33"/>
    <mergeCell ref="A34:B34"/>
    <mergeCell ref="C34:F34"/>
    <mergeCell ref="G34:I34"/>
    <mergeCell ref="J34:AB34"/>
    <mergeCell ref="CH33:CI33"/>
    <mergeCell ref="CJ33:CM33"/>
    <mergeCell ref="AK34:AM34"/>
    <mergeCell ref="CN33:CP33"/>
    <mergeCell ref="CQ33:DI33"/>
    <mergeCell ref="AE34:AJ34"/>
    <mergeCell ref="Y17:AG18"/>
    <mergeCell ref="DE15:DH15"/>
    <mergeCell ref="BV15:BY15"/>
    <mergeCell ref="BZ15:CC15"/>
    <mergeCell ref="CD15:CG15"/>
    <mergeCell ref="CH15:CK15"/>
    <mergeCell ref="BF15:BI15"/>
    <mergeCell ref="BJ15:BM15"/>
    <mergeCell ref="BN15:BQ15"/>
    <mergeCell ref="BR15:BU15"/>
    <mergeCell ref="AP15:AS15"/>
    <mergeCell ref="AT15:AW15"/>
    <mergeCell ref="AX15:BA15"/>
    <mergeCell ref="BB15:BE15"/>
    <mergeCell ref="AH18:AK18"/>
    <mergeCell ref="AL18:AO18"/>
    <mergeCell ref="BJ18:BM18"/>
    <mergeCell ref="BN18:BQ18"/>
    <mergeCell ref="BR18:BU18"/>
    <mergeCell ref="BV18:BY18"/>
    <mergeCell ref="AP18:AS18"/>
    <mergeCell ref="AT18:AW18"/>
    <mergeCell ref="AX18:BA18"/>
    <mergeCell ref="BB18:BE18"/>
    <mergeCell ref="Y13:AG14"/>
    <mergeCell ref="Y5:EF5"/>
    <mergeCell ref="Y6:EF6"/>
    <mergeCell ref="Y7:EF7"/>
    <mergeCell ref="Y2:EF2"/>
    <mergeCell ref="BR4:BW4"/>
    <mergeCell ref="CA1:CT1"/>
    <mergeCell ref="BY4:CQ4"/>
    <mergeCell ref="CR4:CY4"/>
    <mergeCell ref="AT14:AW14"/>
    <mergeCell ref="AX14:BA14"/>
    <mergeCell ref="BB14:BE14"/>
    <mergeCell ref="BF14:BI14"/>
    <mergeCell ref="AH14:AK14"/>
    <mergeCell ref="AL14:AO14"/>
    <mergeCell ref="AP14:AS14"/>
    <mergeCell ref="BZ14:CC14"/>
    <mergeCell ref="CD14:CG14"/>
    <mergeCell ref="CH14:CK14"/>
    <mergeCell ref="CL14:CO14"/>
    <mergeCell ref="CP14:CS14"/>
    <mergeCell ref="CT14:CV14"/>
    <mergeCell ref="BJ13:BM13"/>
    <mergeCell ref="BN13:BQ13"/>
    <mergeCell ref="M13:X14"/>
    <mergeCell ref="M15:X16"/>
    <mergeCell ref="M17:X18"/>
    <mergeCell ref="A17:B18"/>
    <mergeCell ref="C17:L18"/>
    <mergeCell ref="A13:B14"/>
    <mergeCell ref="C13:L14"/>
    <mergeCell ref="A15:B16"/>
    <mergeCell ref="C15:L16"/>
    <mergeCell ref="A25:B26"/>
    <mergeCell ref="C25:L26"/>
    <mergeCell ref="M25:X26"/>
    <mergeCell ref="Y25:AG26"/>
    <mergeCell ref="AH25:AK25"/>
    <mergeCell ref="AL25:AO25"/>
    <mergeCell ref="AP25:AS25"/>
    <mergeCell ref="AT25:AW25"/>
    <mergeCell ref="AX25:BA25"/>
    <mergeCell ref="FM25:FO25"/>
    <mergeCell ref="AH26:AK26"/>
    <mergeCell ref="AL26:AO26"/>
    <mergeCell ref="AP26:AS26"/>
    <mergeCell ref="AT26:AW26"/>
    <mergeCell ref="AX26:BA26"/>
    <mergeCell ref="BB26:BE26"/>
    <mergeCell ref="BF26:BI26"/>
    <mergeCell ref="BJ26:BM26"/>
    <mergeCell ref="BN26:BQ26"/>
    <mergeCell ref="BR26:BU26"/>
    <mergeCell ref="BV26:BY26"/>
    <mergeCell ref="BZ26:CC26"/>
    <mergeCell ref="CD26:CG26"/>
    <mergeCell ref="CH26:CK26"/>
    <mergeCell ref="CL26:CO26"/>
    <mergeCell ref="CP26:CS26"/>
    <mergeCell ref="CT26:CV26"/>
    <mergeCell ref="CW26:CZ26"/>
    <mergeCell ref="DA26:DD26"/>
    <mergeCell ref="DM25:DP25"/>
    <mergeCell ref="DQ25:DT25"/>
    <mergeCell ref="DU25:DX25"/>
    <mergeCell ref="DY25:EB25"/>
    <mergeCell ref="DU26:DX26"/>
    <mergeCell ref="DY26:EB26"/>
    <mergeCell ref="EC26:EF26"/>
    <mergeCell ref="EG26:EJ26"/>
    <mergeCell ref="EK26:EN26"/>
    <mergeCell ref="EW25:EZ25"/>
    <mergeCell ref="FA25:FD25"/>
    <mergeCell ref="FE25:FH25"/>
    <mergeCell ref="FI25:FL25"/>
    <mergeCell ref="EC25:EF25"/>
    <mergeCell ref="EG25:EJ25"/>
    <mergeCell ref="EK25:EN25"/>
    <mergeCell ref="EO25:ER25"/>
    <mergeCell ref="ES25:EV25"/>
    <mergeCell ref="BB19:BE19"/>
    <mergeCell ref="BF19:BI19"/>
    <mergeCell ref="BJ19:BM19"/>
    <mergeCell ref="BN19:BQ19"/>
    <mergeCell ref="BR19:BU19"/>
    <mergeCell ref="BV19:BY19"/>
    <mergeCell ref="BZ19:CC19"/>
    <mergeCell ref="CD19:CG19"/>
    <mergeCell ref="DE26:DH26"/>
    <mergeCell ref="BB21:BE21"/>
    <mergeCell ref="CD21:CG21"/>
    <mergeCell ref="CH21:CK21"/>
    <mergeCell ref="CL21:CO21"/>
    <mergeCell ref="CP21:CS21"/>
    <mergeCell ref="BF21:BI21"/>
    <mergeCell ref="BJ21:BM21"/>
    <mergeCell ref="BN21:BQ21"/>
    <mergeCell ref="BV21:BY21"/>
    <mergeCell ref="BZ21:CC21"/>
    <mergeCell ref="BB23:BE23"/>
    <mergeCell ref="BF23:BI23"/>
    <mergeCell ref="BJ23:BM23"/>
    <mergeCell ref="BN23:BQ23"/>
    <mergeCell ref="BR23:BU23"/>
    <mergeCell ref="A19:B20"/>
    <mergeCell ref="C19:L20"/>
    <mergeCell ref="M19:X20"/>
    <mergeCell ref="Y19:AG20"/>
    <mergeCell ref="AH19:AK19"/>
    <mergeCell ref="AL19:AO19"/>
    <mergeCell ref="AP19:AS19"/>
    <mergeCell ref="AT19:AW19"/>
    <mergeCell ref="AX19:BA19"/>
    <mergeCell ref="DU19:DX19"/>
    <mergeCell ref="DY19:EB19"/>
    <mergeCell ref="EC19:EF19"/>
    <mergeCell ref="EG19:EJ19"/>
    <mergeCell ref="EK19:EN19"/>
    <mergeCell ref="EO19:ER19"/>
    <mergeCell ref="ES19:EV19"/>
    <mergeCell ref="EW19:EZ19"/>
    <mergeCell ref="FA19:FD19"/>
    <mergeCell ref="FE19:FH19"/>
    <mergeCell ref="FI19:FL19"/>
    <mergeCell ref="FM19:FO19"/>
    <mergeCell ref="AH20:AK20"/>
    <mergeCell ref="AL20:AO20"/>
    <mergeCell ref="AP20:AS20"/>
    <mergeCell ref="AT20:AW20"/>
    <mergeCell ref="AX20:BA20"/>
    <mergeCell ref="BB20:BE20"/>
    <mergeCell ref="BF20:BI20"/>
    <mergeCell ref="BJ20:BM20"/>
    <mergeCell ref="BN20:BQ20"/>
    <mergeCell ref="BR20:BU20"/>
    <mergeCell ref="BV20:BY20"/>
    <mergeCell ref="BZ20:CC20"/>
    <mergeCell ref="CD20:CG20"/>
    <mergeCell ref="CH20:CK20"/>
    <mergeCell ref="CL20:CO20"/>
    <mergeCell ref="CP20:CS20"/>
    <mergeCell ref="CT20:CV20"/>
    <mergeCell ref="CW20:CZ20"/>
    <mergeCell ref="DA20:DD20"/>
    <mergeCell ref="EW20:EZ20"/>
    <mergeCell ref="FA20:FD20"/>
    <mergeCell ref="F36:CX36"/>
    <mergeCell ref="F37:CV37"/>
    <mergeCell ref="FE20:FH20"/>
    <mergeCell ref="FI20:FL20"/>
    <mergeCell ref="FM20:FO20"/>
    <mergeCell ref="DM20:DP20"/>
    <mergeCell ref="DQ20:DT20"/>
    <mergeCell ref="DU20:DX20"/>
    <mergeCell ref="DY20:EB20"/>
    <mergeCell ref="EC20:EF20"/>
    <mergeCell ref="EG20:EJ20"/>
    <mergeCell ref="EK20:EN20"/>
    <mergeCell ref="EO20:ER20"/>
    <mergeCell ref="ES20:EV20"/>
    <mergeCell ref="EO26:ER26"/>
    <mergeCell ref="ES26:EV26"/>
    <mergeCell ref="EW26:EZ26"/>
    <mergeCell ref="FA26:FD26"/>
    <mergeCell ref="FE26:FH26"/>
    <mergeCell ref="FI26:FL26"/>
    <mergeCell ref="FM26:FO26"/>
    <mergeCell ref="DI26:DL26"/>
    <mergeCell ref="DM26:DP26"/>
    <mergeCell ref="DQ26:DT26"/>
  </mergeCells>
  <phoneticPr fontId="0" type="noConversion"/>
  <conditionalFormatting sqref="FM13 CW13:FI13 AH13:CO18 CW14:FH18">
    <cfRule type="cellIs" dxfId="164" priority="136" operator="equal">
      <formula>"О"</formula>
    </cfRule>
    <cfRule type="cellIs" dxfId="163" priority="137" operator="equal">
      <formula>"В"</formula>
    </cfRule>
  </conditionalFormatting>
  <conditionalFormatting sqref="FI14 FM14">
    <cfRule type="cellIs" dxfId="162" priority="133" operator="equal">
      <formula>"О"</formula>
    </cfRule>
    <cfRule type="cellIs" dxfId="161" priority="134" operator="equal">
      <formula>"В"</formula>
    </cfRule>
  </conditionalFormatting>
  <conditionalFormatting sqref="FI15 FM15">
    <cfRule type="cellIs" dxfId="160" priority="131" operator="equal">
      <formula>"О"</formula>
    </cfRule>
    <cfRule type="cellIs" dxfId="159" priority="132" operator="equal">
      <formula>"В"</formula>
    </cfRule>
  </conditionalFormatting>
  <conditionalFormatting sqref="FI17 FM17">
    <cfRule type="cellIs" dxfId="158" priority="129" operator="equal">
      <formula>"О"</formula>
    </cfRule>
    <cfRule type="cellIs" dxfId="157" priority="130" operator="equal">
      <formula>"В"</formula>
    </cfRule>
  </conditionalFormatting>
  <conditionalFormatting sqref="FI16">
    <cfRule type="cellIs" dxfId="156" priority="125" operator="equal">
      <formula>"О"</formula>
    </cfRule>
    <cfRule type="cellIs" dxfId="155" priority="126" operator="equal">
      <formula>"В"</formula>
    </cfRule>
  </conditionalFormatting>
  <conditionalFormatting sqref="FI18">
    <cfRule type="cellIs" dxfId="154" priority="123" operator="equal">
      <formula>"О"</formula>
    </cfRule>
    <cfRule type="cellIs" dxfId="153" priority="124" operator="equal">
      <formula>"В"</formula>
    </cfRule>
  </conditionalFormatting>
  <conditionalFormatting sqref="CT15 CP15">
    <cfRule type="cellIs" dxfId="152" priority="107" operator="equal">
      <formula>"О"</formula>
    </cfRule>
    <cfRule type="cellIs" dxfId="151" priority="108" operator="equal">
      <formula>"В"</formula>
    </cfRule>
  </conditionalFormatting>
  <conditionalFormatting sqref="CT14 CP14">
    <cfRule type="cellIs" dxfId="150" priority="111" operator="equal">
      <formula>"О"</formula>
    </cfRule>
    <cfRule type="cellIs" dxfId="149" priority="112" operator="equal">
      <formula>"В"</formula>
    </cfRule>
  </conditionalFormatting>
  <conditionalFormatting sqref="CT13 CP13">
    <cfRule type="cellIs" dxfId="148" priority="113" operator="equal">
      <formula>"О"</formula>
    </cfRule>
    <cfRule type="cellIs" dxfId="147" priority="114" operator="equal">
      <formula>"В"</formula>
    </cfRule>
  </conditionalFormatting>
  <conditionalFormatting sqref="CT18 CP18">
    <cfRule type="cellIs" dxfId="146" priority="101" operator="equal">
      <formula>"О"</formula>
    </cfRule>
    <cfRule type="cellIs" dxfId="145" priority="102" operator="equal">
      <formula>"В"</formula>
    </cfRule>
  </conditionalFormatting>
  <conditionalFormatting sqref="CT16 CP16">
    <cfRule type="cellIs" dxfId="144" priority="105" operator="equal">
      <formula>"О"</formula>
    </cfRule>
    <cfRule type="cellIs" dxfId="143" priority="106" operator="equal">
      <formula>"В"</formula>
    </cfRule>
  </conditionalFormatting>
  <conditionalFormatting sqref="CT17 CP17">
    <cfRule type="cellIs" dxfId="142" priority="103" operator="equal">
      <formula>"О"</formula>
    </cfRule>
    <cfRule type="cellIs" dxfId="141" priority="104" operator="equal">
      <formula>"В"</formula>
    </cfRule>
  </conditionalFormatting>
  <conditionalFormatting sqref="FI21 FM21">
    <cfRule type="cellIs" dxfId="138" priority="93" operator="equal">
      <formula>"О"</formula>
    </cfRule>
    <cfRule type="cellIs" dxfId="137" priority="94" operator="equal">
      <formula>"В"</formula>
    </cfRule>
  </conditionalFormatting>
  <conditionalFormatting sqref="FI22">
    <cfRule type="cellIs" dxfId="136" priority="91" operator="equal">
      <formula>"О"</formula>
    </cfRule>
    <cfRule type="cellIs" dxfId="135" priority="92" operator="equal">
      <formula>"В"</formula>
    </cfRule>
  </conditionalFormatting>
  <conditionalFormatting sqref="CT21 CP21">
    <cfRule type="cellIs" dxfId="134" priority="89" operator="equal">
      <formula>"О"</formula>
    </cfRule>
    <cfRule type="cellIs" dxfId="133" priority="90" operator="equal">
      <formula>"В"</formula>
    </cfRule>
  </conditionalFormatting>
  <conditionalFormatting sqref="CP24">
    <cfRule type="cellIs" dxfId="132" priority="77" operator="equal">
      <formula>"О"</formula>
    </cfRule>
    <cfRule type="cellIs" dxfId="131" priority="78" operator="equal">
      <formula>"В"</formula>
    </cfRule>
  </conditionalFormatting>
  <conditionalFormatting sqref="FI23 FM23">
    <cfRule type="cellIs" dxfId="128" priority="83" operator="equal">
      <formula>"О"</formula>
    </cfRule>
    <cfRule type="cellIs" dxfId="127" priority="84" operator="equal">
      <formula>"В"</formula>
    </cfRule>
  </conditionalFormatting>
  <conditionalFormatting sqref="FI24">
    <cfRule type="cellIs" dxfId="126" priority="81" operator="equal">
      <formula>"О"</formula>
    </cfRule>
    <cfRule type="cellIs" dxfId="125" priority="82" operator="equal">
      <formula>"В"</formula>
    </cfRule>
  </conditionalFormatting>
  <conditionalFormatting sqref="CT23 CP23">
    <cfRule type="cellIs" dxfId="124" priority="79" operator="equal">
      <formula>"О"</formula>
    </cfRule>
    <cfRule type="cellIs" dxfId="123" priority="80" operator="equal">
      <formula>"В"</formula>
    </cfRule>
  </conditionalFormatting>
  <conditionalFormatting sqref="AH22:CO22">
    <cfRule type="cellIs" dxfId="122" priority="73" operator="equal">
      <formula>"О"</formula>
    </cfRule>
    <cfRule type="cellIs" dxfId="121" priority="74" operator="equal">
      <formula>"В"</formula>
    </cfRule>
  </conditionalFormatting>
  <conditionalFormatting sqref="AH24:CO24">
    <cfRule type="cellIs" dxfId="120" priority="71" operator="equal">
      <formula>"О"</formula>
    </cfRule>
    <cfRule type="cellIs" dxfId="119" priority="72" operator="equal">
      <formula>"В"</formula>
    </cfRule>
  </conditionalFormatting>
  <conditionalFormatting sqref="CP22">
    <cfRule type="cellIs" dxfId="118" priority="69" operator="equal">
      <formula>"О"</formula>
    </cfRule>
    <cfRule type="cellIs" dxfId="117" priority="70" operator="equal">
      <formula>"В"</formula>
    </cfRule>
  </conditionalFormatting>
  <conditionalFormatting sqref="CT22">
    <cfRule type="cellIs" dxfId="116" priority="67" operator="equal">
      <formula>"О"</formula>
    </cfRule>
    <cfRule type="cellIs" dxfId="115" priority="68" operator="equal">
      <formula>"В"</formula>
    </cfRule>
  </conditionalFormatting>
  <conditionalFormatting sqref="CW22:FH22">
    <cfRule type="cellIs" dxfId="114" priority="65" operator="equal">
      <formula>"О"</formula>
    </cfRule>
    <cfRule type="cellIs" dxfId="113" priority="66" operator="equal">
      <formula>"В"</formula>
    </cfRule>
  </conditionalFormatting>
  <conditionalFormatting sqref="CW24:FH24">
    <cfRule type="cellIs" dxfId="112" priority="63" operator="equal">
      <formula>"О"</formula>
    </cfRule>
    <cfRule type="cellIs" dxfId="111" priority="64" operator="equal">
      <formula>"В"</formula>
    </cfRule>
  </conditionalFormatting>
  <conditionalFormatting sqref="CT26 CP26">
    <cfRule type="cellIs" dxfId="110" priority="53" operator="equal">
      <formula>"О"</formula>
    </cfRule>
    <cfRule type="cellIs" dxfId="109" priority="54" operator="equal">
      <formula>"В"</formula>
    </cfRule>
  </conditionalFormatting>
  <conditionalFormatting sqref="FI25 FM25">
    <cfRule type="cellIs" dxfId="106" priority="59" operator="equal">
      <formula>"О"</formula>
    </cfRule>
    <cfRule type="cellIs" dxfId="105" priority="60" operator="equal">
      <formula>"В"</formula>
    </cfRule>
  </conditionalFormatting>
  <conditionalFormatting sqref="FI26">
    <cfRule type="cellIs" dxfId="104" priority="57" operator="equal">
      <formula>"О"</formula>
    </cfRule>
    <cfRule type="cellIs" dxfId="103" priority="58" operator="equal">
      <formula>"В"</formula>
    </cfRule>
  </conditionalFormatting>
  <conditionalFormatting sqref="CT25 CP25">
    <cfRule type="cellIs" dxfId="102" priority="55" operator="equal">
      <formula>"О"</formula>
    </cfRule>
    <cfRule type="cellIs" dxfId="101" priority="56" operator="equal">
      <formula>"В"</formula>
    </cfRule>
  </conditionalFormatting>
  <conditionalFormatting sqref="AH26:CO26">
    <cfRule type="cellIs" dxfId="100" priority="51" operator="equal">
      <formula>"О"</formula>
    </cfRule>
    <cfRule type="cellIs" dxfId="99" priority="52" operator="equal">
      <formula>"В"</formula>
    </cfRule>
  </conditionalFormatting>
  <conditionalFormatting sqref="CW26:FH26">
    <cfRule type="cellIs" dxfId="98" priority="47" operator="equal">
      <formula>"О"</formula>
    </cfRule>
    <cfRule type="cellIs" dxfId="97" priority="48" operator="equal">
      <formula>"В"</formula>
    </cfRule>
  </conditionalFormatting>
  <conditionalFormatting sqref="FM16">
    <cfRule type="cellIs" dxfId="96" priority="45" operator="equal">
      <formula>"О"</formula>
    </cfRule>
    <cfRule type="cellIs" dxfId="95" priority="46" operator="equal">
      <formula>"В"</formula>
    </cfRule>
  </conditionalFormatting>
  <conditionalFormatting sqref="FM18">
    <cfRule type="cellIs" dxfId="94" priority="43" operator="equal">
      <formula>"О"</formula>
    </cfRule>
    <cfRule type="cellIs" dxfId="93" priority="44" operator="equal">
      <formula>"В"</formula>
    </cfRule>
  </conditionalFormatting>
  <conditionalFormatting sqref="FM26">
    <cfRule type="cellIs" dxfId="92" priority="35" operator="equal">
      <formula>"О"</formula>
    </cfRule>
    <cfRule type="cellIs" dxfId="91" priority="36" operator="equal">
      <formula>"В"</formula>
    </cfRule>
  </conditionalFormatting>
  <conditionalFormatting sqref="AH20:CO20 CW20:FH20">
    <cfRule type="cellIs" dxfId="90" priority="33" operator="equal">
      <formula>"О"</formula>
    </cfRule>
    <cfRule type="cellIs" dxfId="89" priority="34" operator="equal">
      <formula>"В"</formula>
    </cfRule>
  </conditionalFormatting>
  <conditionalFormatting sqref="CT20 CP20">
    <cfRule type="cellIs" dxfId="88" priority="25" operator="equal">
      <formula>"О"</formula>
    </cfRule>
    <cfRule type="cellIs" dxfId="87" priority="26" operator="equal">
      <formula>"В"</formula>
    </cfRule>
  </conditionalFormatting>
  <conditionalFormatting sqref="FI19 FM19">
    <cfRule type="cellIs" dxfId="86" priority="31" operator="equal">
      <formula>"О"</formula>
    </cfRule>
    <cfRule type="cellIs" dxfId="85" priority="32" operator="equal">
      <formula>"В"</formula>
    </cfRule>
  </conditionalFormatting>
  <conditionalFormatting sqref="FI20">
    <cfRule type="cellIs" dxfId="84" priority="29" operator="equal">
      <formula>"О"</formula>
    </cfRule>
    <cfRule type="cellIs" dxfId="83" priority="30" operator="equal">
      <formula>"В"</formula>
    </cfRule>
  </conditionalFormatting>
  <conditionalFormatting sqref="CT19 CP19">
    <cfRule type="cellIs" dxfId="82" priority="27" operator="equal">
      <formula>"О"</formula>
    </cfRule>
    <cfRule type="cellIs" dxfId="81" priority="28" operator="equal">
      <formula>"В"</formula>
    </cfRule>
  </conditionalFormatting>
  <conditionalFormatting sqref="FM20">
    <cfRule type="cellIs" dxfId="80" priority="23" operator="equal">
      <formula>"О"</formula>
    </cfRule>
    <cfRule type="cellIs" dxfId="79" priority="24" operator="equal">
      <formula>"В"</formula>
    </cfRule>
  </conditionalFormatting>
  <conditionalFormatting sqref="FM22">
    <cfRule type="cellIs" dxfId="78" priority="21" operator="equal">
      <formula>"О"</formula>
    </cfRule>
    <cfRule type="cellIs" dxfId="77" priority="22" operator="equal">
      <formula>"В"</formula>
    </cfRule>
  </conditionalFormatting>
  <conditionalFormatting sqref="FM24">
    <cfRule type="cellIs" dxfId="76" priority="19" operator="equal">
      <formula>"О"</formula>
    </cfRule>
    <cfRule type="cellIs" dxfId="75" priority="20" operator="equal">
      <formula>"В"</formula>
    </cfRule>
  </conditionalFormatting>
  <conditionalFormatting sqref="CT24">
    <cfRule type="cellIs" dxfId="74" priority="17" operator="equal">
      <formula>"О"</formula>
    </cfRule>
    <cfRule type="cellIs" dxfId="73" priority="18" operator="equal">
      <formula>"В"</formula>
    </cfRule>
  </conditionalFormatting>
  <conditionalFormatting sqref="AH19:CO19">
    <cfRule type="cellIs" dxfId="47" priority="15" operator="equal">
      <formula>"О"</formula>
    </cfRule>
    <cfRule type="cellIs" dxfId="46" priority="16" operator="equal">
      <formula>"В"</formula>
    </cfRule>
  </conditionalFormatting>
  <conditionalFormatting sqref="CW19:FH19">
    <cfRule type="cellIs" dxfId="41" priority="13" operator="equal">
      <formula>"О"</formula>
    </cfRule>
    <cfRule type="cellIs" dxfId="40" priority="14" operator="equal">
      <formula>"В"</formula>
    </cfRule>
  </conditionalFormatting>
  <conditionalFormatting sqref="AH21:CO21">
    <cfRule type="cellIs" dxfId="35" priority="11" operator="equal">
      <formula>"О"</formula>
    </cfRule>
    <cfRule type="cellIs" dxfId="34" priority="12" operator="equal">
      <formula>"В"</formula>
    </cfRule>
  </conditionalFormatting>
  <conditionalFormatting sqref="CW21:FH21">
    <cfRule type="cellIs" dxfId="29" priority="9" operator="equal">
      <formula>"О"</formula>
    </cfRule>
    <cfRule type="cellIs" dxfId="28" priority="10" operator="equal">
      <formula>"В"</formula>
    </cfRule>
  </conditionalFormatting>
  <conditionalFormatting sqref="AH23:CO23">
    <cfRule type="cellIs" dxfId="23" priority="7" operator="equal">
      <formula>"О"</formula>
    </cfRule>
    <cfRule type="cellIs" dxfId="22" priority="8" operator="equal">
      <formula>"В"</formula>
    </cfRule>
  </conditionalFormatting>
  <conditionalFormatting sqref="CW23:FH23">
    <cfRule type="cellIs" dxfId="17" priority="5" operator="equal">
      <formula>"О"</formula>
    </cfRule>
    <cfRule type="cellIs" dxfId="16" priority="6" operator="equal">
      <formula>"В"</formula>
    </cfRule>
  </conditionalFormatting>
  <conditionalFormatting sqref="AH25:CO25">
    <cfRule type="cellIs" dxfId="11" priority="3" operator="equal">
      <formula>"О"</formula>
    </cfRule>
    <cfRule type="cellIs" dxfId="10" priority="4" operator="equal">
      <formula>"В"</formula>
    </cfRule>
  </conditionalFormatting>
  <conditionalFormatting sqref="CW25:FH25">
    <cfRule type="cellIs" dxfId="5" priority="1" operator="equal">
      <formula>"О"</formula>
    </cfRule>
    <cfRule type="cellIs" dxfId="4" priority="2" operator="equal">
      <formula>"В"</formula>
    </cfRule>
  </conditionalFormatting>
  <hyperlinks>
    <hyperlink ref="BZ1" r:id="rId1"/>
  </hyperlinks>
  <pageMargins left="0.27559055118110237" right="0.19685039370078741" top="0.78740157480314965" bottom="0.39370078740157483" header="0.19685039370078741" footer="0.19685039370078741"/>
  <pageSetup paperSize="9" scale="93" orientation="landscape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Месяц">
          <x14:formula1>
            <xm:f>Календарь!$A$1:$A$12</xm:f>
          </x14:formula1>
          <xm:sqref>BY4:CQ4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2"/>
  <sheetViews>
    <sheetView workbookViewId="0">
      <selection activeCell="F25" sqref="F25"/>
    </sheetView>
  </sheetViews>
  <sheetFormatPr defaultRowHeight="12.75" x14ac:dyDescent="0.2"/>
  <cols>
    <col min="2" max="2" width="21.28515625" customWidth="1"/>
    <col min="3" max="3" width="25.42578125" customWidth="1"/>
    <col min="4" max="4" width="18.5703125" customWidth="1"/>
  </cols>
  <sheetData>
    <row r="1" spans="2:4" x14ac:dyDescent="0.2">
      <c r="B1" s="48" t="s">
        <v>63</v>
      </c>
      <c r="C1" s="49" t="s">
        <v>61</v>
      </c>
      <c r="D1" s="48" t="s">
        <v>62</v>
      </c>
    </row>
    <row r="2" spans="2:4" ht="15.75" x14ac:dyDescent="0.2">
      <c r="B2" s="47"/>
      <c r="C2" s="47"/>
      <c r="D2" s="46">
        <v>521</v>
      </c>
    </row>
    <row r="3" spans="2:4" ht="15.75" x14ac:dyDescent="0.2">
      <c r="B3" s="47"/>
      <c r="C3" s="47"/>
      <c r="D3" s="46">
        <v>644</v>
      </c>
    </row>
    <row r="4" spans="2:4" ht="15.75" x14ac:dyDescent="0.2">
      <c r="B4" s="47"/>
      <c r="C4" s="47"/>
      <c r="D4" s="46">
        <v>544</v>
      </c>
    </row>
    <row r="5" spans="2:4" ht="15.75" x14ac:dyDescent="0.2">
      <c r="B5" s="47"/>
      <c r="C5" s="47"/>
      <c r="D5" s="46">
        <v>572</v>
      </c>
    </row>
    <row r="6" spans="2:4" ht="15.75" x14ac:dyDescent="0.2">
      <c r="B6" s="47"/>
      <c r="C6" s="47"/>
      <c r="D6" s="46">
        <v>584</v>
      </c>
    </row>
    <row r="7" spans="2:4" ht="15.75" x14ac:dyDescent="0.2">
      <c r="B7" s="47"/>
      <c r="C7" s="47"/>
      <c r="D7" s="46">
        <v>591</v>
      </c>
    </row>
    <row r="8" spans="2:4" ht="15.75" x14ac:dyDescent="0.2">
      <c r="B8" s="47"/>
      <c r="C8" s="47"/>
      <c r="D8" s="46">
        <v>619</v>
      </c>
    </row>
    <row r="9" spans="2:4" ht="15.75" x14ac:dyDescent="0.2">
      <c r="B9" s="47"/>
      <c r="C9" s="47"/>
      <c r="D9" s="46"/>
    </row>
    <row r="10" spans="2:4" ht="15.75" x14ac:dyDescent="0.2">
      <c r="B10" s="47"/>
      <c r="C10" s="47"/>
      <c r="D10" s="46"/>
    </row>
    <row r="11" spans="2:4" ht="15.75" x14ac:dyDescent="0.2">
      <c r="B11" s="47"/>
      <c r="C11" s="47"/>
      <c r="D11" s="46"/>
    </row>
    <row r="12" spans="2:4" ht="15.75" x14ac:dyDescent="0.2">
      <c r="B12" s="47"/>
      <c r="C12" s="47"/>
      <c r="D12" s="46"/>
    </row>
  </sheetData>
  <sortState ref="C2:C12">
    <sortCondition ref="C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G27" sqref="G27"/>
    </sheetView>
  </sheetViews>
  <sheetFormatPr defaultRowHeight="12.75" x14ac:dyDescent="0.2"/>
  <cols>
    <col min="5" max="5" width="16.5703125" customWidth="1"/>
    <col min="6" max="6" width="17.42578125" customWidth="1"/>
    <col min="7" max="7" width="14.140625" customWidth="1"/>
    <col min="8" max="8" width="17.5703125" customWidth="1"/>
    <col min="9" max="9" width="13.28515625" customWidth="1"/>
  </cols>
  <sheetData>
    <row r="1" spans="1:9" ht="51" x14ac:dyDescent="0.2">
      <c r="A1" s="26" t="s">
        <v>48</v>
      </c>
      <c r="B1" s="26">
        <v>1</v>
      </c>
      <c r="C1" s="26">
        <v>2010</v>
      </c>
      <c r="D1" s="26">
        <v>31</v>
      </c>
      <c r="E1" s="26" t="s">
        <v>35</v>
      </c>
      <c r="F1" s="26" t="s">
        <v>36</v>
      </c>
      <c r="G1" s="26" t="s">
        <v>37</v>
      </c>
      <c r="H1" s="26" t="s">
        <v>38</v>
      </c>
      <c r="I1" s="27" t="s">
        <v>39</v>
      </c>
    </row>
    <row r="2" spans="1:9" ht="13.5" x14ac:dyDescent="0.25">
      <c r="A2" s="26" t="s">
        <v>49</v>
      </c>
      <c r="B2" s="26">
        <v>2</v>
      </c>
      <c r="C2" s="26">
        <v>2011</v>
      </c>
      <c r="D2" s="26">
        <v>29</v>
      </c>
      <c r="E2" s="28"/>
      <c r="F2" s="29"/>
      <c r="G2" s="29"/>
      <c r="H2" s="29"/>
      <c r="I2" s="30"/>
    </row>
    <row r="3" spans="1:9" ht="15.75" x14ac:dyDescent="0.2">
      <c r="A3" s="26" t="s">
        <v>50</v>
      </c>
      <c r="B3" s="26">
        <v>3</v>
      </c>
      <c r="C3" s="26">
        <v>2012</v>
      </c>
      <c r="D3" s="26">
        <v>31</v>
      </c>
      <c r="E3" s="31" t="s">
        <v>40</v>
      </c>
      <c r="F3" s="32"/>
      <c r="G3" s="33">
        <v>42370</v>
      </c>
      <c r="H3" s="34">
        <v>42422</v>
      </c>
      <c r="I3" s="35">
        <v>42420</v>
      </c>
    </row>
    <row r="4" spans="1:9" ht="15.75" x14ac:dyDescent="0.2">
      <c r="A4" s="26" t="s">
        <v>51</v>
      </c>
      <c r="B4" s="26">
        <v>4</v>
      </c>
      <c r="C4" s="26">
        <v>2013</v>
      </c>
      <c r="D4" s="26">
        <v>30</v>
      </c>
      <c r="E4" s="31" t="s">
        <v>40</v>
      </c>
      <c r="F4" s="32"/>
      <c r="G4" s="33">
        <v>42371</v>
      </c>
      <c r="H4" s="34">
        <v>42436</v>
      </c>
      <c r="I4" s="36"/>
    </row>
    <row r="5" spans="1:9" ht="15.75" x14ac:dyDescent="0.2">
      <c r="A5" s="26" t="s">
        <v>52</v>
      </c>
      <c r="B5" s="26">
        <v>5</v>
      </c>
      <c r="C5" s="26">
        <v>2014</v>
      </c>
      <c r="D5" s="26">
        <v>31</v>
      </c>
      <c r="E5" s="31" t="s">
        <v>40</v>
      </c>
      <c r="F5" s="32"/>
      <c r="G5" s="33">
        <v>42372</v>
      </c>
      <c r="H5" s="34">
        <v>42493</v>
      </c>
      <c r="I5" s="36"/>
    </row>
    <row r="6" spans="1:9" ht="15.75" x14ac:dyDescent="0.25">
      <c r="A6" s="26" t="s">
        <v>53</v>
      </c>
      <c r="B6" s="26">
        <v>6</v>
      </c>
      <c r="C6" s="26">
        <v>2015</v>
      </c>
      <c r="D6" s="26">
        <v>30</v>
      </c>
      <c r="E6" s="31" t="s">
        <v>40</v>
      </c>
      <c r="F6" s="32"/>
      <c r="G6" s="33">
        <v>42373</v>
      </c>
      <c r="H6" s="37">
        <v>42492</v>
      </c>
      <c r="I6" s="36"/>
    </row>
    <row r="7" spans="1:9" ht="15.75" x14ac:dyDescent="0.2">
      <c r="A7" s="26" t="s">
        <v>54</v>
      </c>
      <c r="B7" s="26">
        <v>7</v>
      </c>
      <c r="C7" s="26">
        <v>2016</v>
      </c>
      <c r="D7" s="26">
        <v>31</v>
      </c>
      <c r="E7" s="31" t="s">
        <v>40</v>
      </c>
      <c r="F7" s="32"/>
      <c r="G7" s="33">
        <v>42374</v>
      </c>
      <c r="H7" s="34">
        <v>42534</v>
      </c>
      <c r="I7" s="38"/>
    </row>
    <row r="8" spans="1:9" ht="15.75" x14ac:dyDescent="0.2">
      <c r="A8" s="26" t="s">
        <v>55</v>
      </c>
      <c r="B8" s="26">
        <v>8</v>
      </c>
      <c r="C8" s="26">
        <v>2017</v>
      </c>
      <c r="D8" s="26">
        <v>31</v>
      </c>
      <c r="E8" s="31" t="s">
        <v>40</v>
      </c>
      <c r="F8" s="32"/>
      <c r="G8" s="33">
        <v>42375</v>
      </c>
      <c r="H8" s="31"/>
      <c r="I8" s="39"/>
    </row>
    <row r="9" spans="1:9" ht="15.75" x14ac:dyDescent="0.2">
      <c r="A9" s="26" t="s">
        <v>56</v>
      </c>
      <c r="B9" s="26">
        <v>9</v>
      </c>
      <c r="C9" s="26">
        <v>2018</v>
      </c>
      <c r="D9" s="26">
        <v>30</v>
      </c>
      <c r="E9" s="31" t="s">
        <v>41</v>
      </c>
      <c r="F9" s="32"/>
      <c r="G9" s="33">
        <v>42376</v>
      </c>
      <c r="H9" s="34"/>
      <c r="I9" s="39"/>
    </row>
    <row r="10" spans="1:9" ht="15.75" x14ac:dyDescent="0.2">
      <c r="A10" s="26" t="s">
        <v>57</v>
      </c>
      <c r="B10" s="26">
        <v>10</v>
      </c>
      <c r="C10" s="26">
        <v>2019</v>
      </c>
      <c r="D10" s="26">
        <v>31</v>
      </c>
      <c r="E10" s="31" t="s">
        <v>40</v>
      </c>
      <c r="F10" s="32"/>
      <c r="G10" s="33">
        <v>42377</v>
      </c>
      <c r="H10" s="31"/>
      <c r="I10" s="40"/>
    </row>
    <row r="11" spans="1:9" ht="15.75" x14ac:dyDescent="0.2">
      <c r="A11" s="26" t="s">
        <v>58</v>
      </c>
      <c r="B11" s="26">
        <v>11</v>
      </c>
      <c r="C11" s="26">
        <v>2020</v>
      </c>
      <c r="D11" s="26">
        <v>30</v>
      </c>
      <c r="E11" s="31"/>
      <c r="F11" s="32"/>
      <c r="G11" s="33"/>
      <c r="H11" s="31"/>
      <c r="I11" s="40"/>
    </row>
    <row r="12" spans="1:9" ht="15.75" x14ac:dyDescent="0.2">
      <c r="A12" s="26" t="s">
        <v>59</v>
      </c>
      <c r="B12" s="26">
        <v>12</v>
      </c>
      <c r="C12" s="26">
        <v>2021</v>
      </c>
      <c r="D12" s="26">
        <v>31</v>
      </c>
      <c r="E12" s="31" t="s">
        <v>42</v>
      </c>
      <c r="F12" s="32">
        <v>42420</v>
      </c>
      <c r="G12" s="33">
        <v>42423</v>
      </c>
      <c r="H12" s="31"/>
      <c r="I12" s="40"/>
    </row>
    <row r="13" spans="1:9" ht="15.75" x14ac:dyDescent="0.2">
      <c r="E13" s="31" t="s">
        <v>43</v>
      </c>
      <c r="F13" s="32"/>
      <c r="G13" s="33">
        <v>42437</v>
      </c>
      <c r="H13" s="31"/>
      <c r="I13" s="40"/>
    </row>
    <row r="14" spans="1:9" ht="15.75" x14ac:dyDescent="0.2">
      <c r="E14" s="31" t="s">
        <v>44</v>
      </c>
      <c r="F14" s="32"/>
      <c r="G14" s="33">
        <v>42491</v>
      </c>
      <c r="H14" s="31"/>
      <c r="I14" s="40"/>
    </row>
    <row r="15" spans="1:9" ht="15.75" x14ac:dyDescent="0.2">
      <c r="E15" s="31" t="s">
        <v>45</v>
      </c>
      <c r="F15" s="32"/>
      <c r="G15" s="33">
        <v>42499</v>
      </c>
      <c r="H15" s="31"/>
      <c r="I15" s="41"/>
    </row>
    <row r="16" spans="1:9" ht="15.75" x14ac:dyDescent="0.2">
      <c r="E16" s="31" t="s">
        <v>46</v>
      </c>
      <c r="F16" s="32"/>
      <c r="G16" s="33">
        <v>42533</v>
      </c>
      <c r="H16" s="31"/>
      <c r="I16" s="41"/>
    </row>
    <row r="17" spans="5:9" ht="15.75" x14ac:dyDescent="0.2">
      <c r="E17" s="31" t="s">
        <v>47</v>
      </c>
      <c r="F17" s="32">
        <f t="shared" ref="F17" si="0">G17-1</f>
        <v>42677</v>
      </c>
      <c r="G17" s="33">
        <v>42678</v>
      </c>
      <c r="H17" s="31"/>
      <c r="I17" s="41"/>
    </row>
    <row r="18" spans="5:9" ht="15.75" x14ac:dyDescent="0.25">
      <c r="E18" s="42"/>
      <c r="F18" s="32"/>
      <c r="G18" s="33">
        <v>42736</v>
      </c>
      <c r="H18" s="43"/>
      <c r="I18" s="41"/>
    </row>
    <row r="19" spans="5:9" ht="13.5" x14ac:dyDescent="0.25">
      <c r="E19" s="42"/>
      <c r="F19" s="42"/>
      <c r="G19" s="42"/>
      <c r="H19" s="44"/>
      <c r="I19" s="45"/>
    </row>
    <row r="20" spans="5:9" ht="13.5" x14ac:dyDescent="0.25">
      <c r="E20" s="42"/>
      <c r="F20" s="42"/>
      <c r="G20" s="42"/>
      <c r="H20" s="43"/>
      <c r="I20" s="41"/>
    </row>
    <row r="21" spans="5:9" ht="13.5" x14ac:dyDescent="0.25">
      <c r="E21" s="42"/>
      <c r="F21" s="42"/>
      <c r="G21" s="42"/>
      <c r="H21" s="43"/>
      <c r="I21" s="41"/>
    </row>
    <row r="22" spans="5:9" ht="13.5" x14ac:dyDescent="0.25">
      <c r="E22" s="42"/>
      <c r="F22" s="42"/>
      <c r="G22" s="42"/>
      <c r="H22" s="43"/>
      <c r="I22" s="41"/>
    </row>
    <row r="23" spans="5:9" ht="13.5" x14ac:dyDescent="0.25">
      <c r="E23" s="42"/>
      <c r="F23" s="42"/>
      <c r="G23" s="42"/>
      <c r="H23" s="43"/>
      <c r="I23" s="41"/>
    </row>
  </sheetData>
  <conditionalFormatting sqref="G3:G17">
    <cfRule type="cellIs" dxfId="72" priority="2" stopIfTrue="1" operator="equal">
      <formula>0</formula>
    </cfRule>
  </conditionalFormatting>
  <conditionalFormatting sqref="F3:F18">
    <cfRule type="cellIs" dxfId="71" priority="3" stopIfTrue="1" operator="lessThanOrEqual">
      <formula>0</formula>
    </cfRule>
  </conditionalFormatting>
  <conditionalFormatting sqref="G18">
    <cfRule type="cellIs" dxfId="7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Табель</vt:lpstr>
      <vt:lpstr>Исходные данные</vt:lpstr>
      <vt:lpstr>Календарь</vt:lpstr>
      <vt:lpstr>выхрабд</vt:lpstr>
      <vt:lpstr>допнер</vt:lpstr>
      <vt:lpstr>месяцы</vt:lpstr>
      <vt:lpstr>Табель!Область_печати</vt:lpstr>
      <vt:lpstr>празд</vt:lpstr>
      <vt:lpstr>предпр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Семён Ф. Пичевский</dc:creator>
  <cp:lastModifiedBy>Пичевский Семён Ф. </cp:lastModifiedBy>
  <cp:lastPrinted>2016-04-25T07:35:32Z</cp:lastPrinted>
  <dcterms:created xsi:type="dcterms:W3CDTF">2004-10-13T06:36:02Z</dcterms:created>
  <dcterms:modified xsi:type="dcterms:W3CDTF">2016-06-08T05:53:13Z</dcterms:modified>
</cp:coreProperties>
</file>