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05" windowHeight="11160" activeTab="0"/>
  </bookViews>
  <sheets>
    <sheet name="Отчетный период" sheetId="1" r:id="rId1"/>
    <sheet name="Номенклатура" sheetId="2" r:id="rId2"/>
  </sheets>
  <definedNames>
    <definedName name="_xlfn.SUMIFS" hidden="1">#NAME?</definedName>
    <definedName name="_xlnm._FilterDatabase" localSheetId="0" hidden="1">'Отчетный период'!$A$6:$J$10</definedName>
    <definedName name="Конт">'Номенклатура'!$B$2:$E$11</definedName>
  </definedNames>
  <calcPr fullCalcOnLoad="1"/>
</workbook>
</file>

<file path=xl/sharedStrings.xml><?xml version="1.0" encoding="utf-8"?>
<sst xmlns="http://schemas.openxmlformats.org/spreadsheetml/2006/main" count="45" uniqueCount="29">
  <si>
    <t>Склад</t>
  </si>
  <si>
    <t>номер 
конт./закупки</t>
  </si>
  <si>
    <t>Производитель</t>
  </si>
  <si>
    <t>Дата
прихода на склад.</t>
  </si>
  <si>
    <t>время 
прихода на склад</t>
  </si>
  <si>
    <t>Сумма, USD</t>
  </si>
  <si>
    <t>Заявленый
V - м3</t>
  </si>
  <si>
    <t>Вес</t>
  </si>
  <si>
    <t>Отчетный
 период</t>
  </si>
  <si>
    <t>принят</t>
  </si>
  <si>
    <r>
      <t xml:space="preserve">Сумма, USD
склад </t>
    </r>
    <r>
      <rPr>
        <b/>
        <sz val="12"/>
        <rFont val="Calibri"/>
        <family val="2"/>
      </rPr>
      <t>В</t>
    </r>
  </si>
  <si>
    <r>
      <t xml:space="preserve">Сумма, USD
склад </t>
    </r>
    <r>
      <rPr>
        <b/>
        <sz val="12"/>
        <rFont val="Calibri"/>
        <family val="2"/>
      </rPr>
      <t>А</t>
    </r>
  </si>
  <si>
    <r>
      <t xml:space="preserve">Заявленый V - м3
склад </t>
    </r>
    <r>
      <rPr>
        <b/>
        <sz val="11"/>
        <rFont val="Calibri"/>
        <family val="2"/>
      </rPr>
      <t>В</t>
    </r>
  </si>
  <si>
    <r>
      <t xml:space="preserve">Заявленый V - м3
склад </t>
    </r>
    <r>
      <rPr>
        <b/>
        <sz val="11"/>
        <rFont val="Calibri"/>
        <family val="2"/>
      </rPr>
      <t>А</t>
    </r>
  </si>
  <si>
    <t>А</t>
  </si>
  <si>
    <t>В</t>
  </si>
  <si>
    <t>Картошка</t>
  </si>
  <si>
    <t>Россия</t>
  </si>
  <si>
    <t>арт</t>
  </si>
  <si>
    <t>система</t>
  </si>
  <si>
    <t>Морковь</t>
  </si>
  <si>
    <t>Бананы</t>
  </si>
  <si>
    <t>Африка</t>
  </si>
  <si>
    <t>Свекла</t>
  </si>
  <si>
    <t>Белоруссия</t>
  </si>
  <si>
    <t>Грибы</t>
  </si>
  <si>
    <t>Шампиньоны</t>
  </si>
  <si>
    <t>Капуста</t>
  </si>
  <si>
    <t>Огурцы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</si>
</sst>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h:mm;@"/>
    <numFmt numFmtId="166" formatCode="[$-419]d\ mmm\ yy;@"/>
    <numFmt numFmtId="167" formatCode="[$-FC19]d\ mmmm\ yyyy\ &quot;г.&quot;"/>
    <numFmt numFmtId="168" formatCode="[$-F400]h:mm:ss\ AM/PM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3"/>
      <color indexed="8"/>
      <name val="Microsoft Sans Serif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8"/>
      <color indexed="12"/>
      <name val="Arial Cyr"/>
      <family val="0"/>
    </font>
    <font>
      <sz val="12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3"/>
      <color theme="1"/>
      <name val="Microsoft Sans Serif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color rgb="FF0000FF"/>
      <name val="Arial Cyr"/>
      <family val="0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55" applyFont="1" applyBorder="1" applyAlignment="1">
      <alignment horizontal="center" vertical="center" wrapText="1"/>
      <protection/>
    </xf>
    <xf numFmtId="3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4" fontId="53" fillId="34" borderId="10" xfId="55" applyNumberFormat="1" applyFont="1" applyFill="1" applyBorder="1" applyAlignment="1">
      <alignment horizontal="center" vertical="center" wrapText="1"/>
      <protection/>
    </xf>
    <xf numFmtId="4" fontId="53" fillId="34" borderId="10" xfId="55" applyNumberFormat="1" applyFont="1" applyFill="1" applyBorder="1" applyAlignment="1">
      <alignment horizontal="center" vertical="center"/>
      <protection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4" fontId="29" fillId="0" borderId="10" xfId="55" applyNumberFormat="1" applyFont="1" applyBorder="1" applyAlignment="1">
      <alignment horizontal="center" vertical="center" wrapText="1"/>
      <protection/>
    </xf>
    <xf numFmtId="14" fontId="3" fillId="0" borderId="10" xfId="55" applyNumberFormat="1" applyFont="1" applyBorder="1" applyAlignment="1">
      <alignment horizontal="center" vertical="center" wrapText="1"/>
      <protection/>
    </xf>
    <xf numFmtId="14" fontId="3" fillId="33" borderId="10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3" fillId="0" borderId="10" xfId="55" applyNumberFormat="1" applyFont="1" applyBorder="1" applyAlignment="1">
      <alignment horizontal="center" vertical="center" wrapText="1"/>
      <protection/>
    </xf>
    <xf numFmtId="168" fontId="0" fillId="0" borderId="10" xfId="0" applyNumberFormat="1" applyBorder="1" applyAlignment="1">
      <alignment/>
    </xf>
    <xf numFmtId="168" fontId="3" fillId="0" borderId="10" xfId="55" applyNumberFormat="1" applyFont="1" applyBorder="1" applyAlignment="1">
      <alignment horizontal="center" vertical="center" wrapText="1"/>
      <protection/>
    </xf>
    <xf numFmtId="168" fontId="3" fillId="33" borderId="10" xfId="55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4" fontId="54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" fillId="33" borderId="10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35" borderId="10" xfId="0" applyFill="1" applyBorder="1" applyAlignment="1">
      <alignment/>
    </xf>
    <xf numFmtId="4" fontId="31" fillId="0" borderId="10" xfId="55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1" sqref="C31"/>
    </sheetView>
  </sheetViews>
  <sheetFormatPr defaultColWidth="9.00390625" defaultRowHeight="15.75"/>
  <cols>
    <col min="1" max="2" width="13.375" style="0" customWidth="1"/>
    <col min="3" max="3" width="13.625" style="7" customWidth="1"/>
    <col min="4" max="4" width="15.50390625" style="14" customWidth="1"/>
    <col min="5" max="5" width="12.75390625" style="23" customWidth="1"/>
    <col min="6" max="6" width="10.875" style="7" customWidth="1"/>
    <col min="7" max="7" width="17.125" style="18" customWidth="1"/>
    <col min="8" max="8" width="10.25390625" style="0" customWidth="1"/>
    <col min="9" max="9" width="14.50390625" style="0" customWidth="1"/>
  </cols>
  <sheetData>
    <row r="2" spans="4:8" ht="31.5">
      <c r="D2" s="15" t="s">
        <v>11</v>
      </c>
      <c r="E2" s="26">
        <f>_xlfn.SUMIFS($G$7:$G$15,$A$7:$A$15,"А",$D$7:$D$15,$B$3)</f>
        <v>93165.1</v>
      </c>
      <c r="G2" s="31" t="s">
        <v>13</v>
      </c>
      <c r="H2" s="26"/>
    </row>
    <row r="3" spans="1:8" ht="31.5">
      <c r="A3" s="6" t="s">
        <v>8</v>
      </c>
      <c r="B3" s="25">
        <v>42529</v>
      </c>
      <c r="D3" s="15" t="s">
        <v>10</v>
      </c>
      <c r="E3" s="26">
        <f>_xlfn.SUMIFS($G$7:$G$15,$A$7:$A$15,"В",$D$7:$D$15,$B$3)</f>
        <v>116648</v>
      </c>
      <c r="G3" s="31" t="s">
        <v>12</v>
      </c>
      <c r="H3" s="26"/>
    </row>
    <row r="5" spans="1:9" ht="33.75">
      <c r="A5" s="1" t="s">
        <v>0</v>
      </c>
      <c r="B5" s="3" t="s">
        <v>18</v>
      </c>
      <c r="C5" s="1" t="s">
        <v>2</v>
      </c>
      <c r="D5" s="16" t="s">
        <v>3</v>
      </c>
      <c r="E5" s="21" t="s">
        <v>4</v>
      </c>
      <c r="F5" s="1" t="s">
        <v>19</v>
      </c>
      <c r="G5" s="19" t="s">
        <v>5</v>
      </c>
      <c r="H5" s="2" t="s">
        <v>6</v>
      </c>
      <c r="I5" s="4" t="s">
        <v>7</v>
      </c>
    </row>
    <row r="6" spans="1:9" ht="13.5" customHeight="1">
      <c r="A6" s="9"/>
      <c r="B6" s="10"/>
      <c r="C6" s="9"/>
      <c r="D6" s="17"/>
      <c r="E6" s="22"/>
      <c r="F6" s="9"/>
      <c r="G6" s="11" t="e">
        <f>SUBTOTAL(9,G7:G6628)</f>
        <v>#N/A</v>
      </c>
      <c r="H6" s="11" t="e">
        <f>SUBTOTAL(9,H7:H6628)</f>
        <v>#N/A</v>
      </c>
      <c r="I6" s="12">
        <f>SUBTOTAL(9,I7:I6628)</f>
        <v>2578</v>
      </c>
    </row>
    <row r="7" spans="1:10" ht="15.75">
      <c r="A7" s="8" t="s">
        <v>15</v>
      </c>
      <c r="B7" s="5" t="s">
        <v>21</v>
      </c>
      <c r="C7" s="8" t="str">
        <f aca="true" t="shared" si="0" ref="C7:C15">VLOOKUP(B7,Конт,2,FALSE)</f>
        <v>Африка</v>
      </c>
      <c r="D7" s="13">
        <v>42527</v>
      </c>
      <c r="E7" s="20">
        <v>0.5</v>
      </c>
      <c r="F7" s="8"/>
      <c r="G7" s="24">
        <f aca="true" t="shared" si="1" ref="G7:G15">VLOOKUP(B7,Конт,3,FALSE)</f>
        <v>274641.10000000003</v>
      </c>
      <c r="H7" s="5">
        <f aca="true" t="shared" si="2" ref="H7:H15">VLOOKUP(B7,Конт,4,FALSE)</f>
        <v>51.300000000000004</v>
      </c>
      <c r="I7" s="5"/>
      <c r="J7" t="str">
        <f aca="true" t="shared" si="3" ref="J7:J15">IF((($B$3+"9:00")&lt;=(D7+E7))*(($B$3+1+"9:00")&gt;(D7+E7))=1,"да","нет")</f>
        <v>нет</v>
      </c>
    </row>
    <row r="8" spans="1:10" ht="15.75">
      <c r="A8" s="8" t="s">
        <v>14</v>
      </c>
      <c r="B8" s="5" t="s">
        <v>23</v>
      </c>
      <c r="C8" s="8" t="str">
        <f t="shared" si="0"/>
        <v>Белоруссия</v>
      </c>
      <c r="D8" s="13">
        <v>42528</v>
      </c>
      <c r="E8" s="20">
        <v>0.5</v>
      </c>
      <c r="F8" s="8" t="s">
        <v>9</v>
      </c>
      <c r="G8" s="24">
        <f t="shared" si="1"/>
        <v>129759.21000000005</v>
      </c>
      <c r="H8" s="5">
        <f t="shared" si="2"/>
        <v>39.66</v>
      </c>
      <c r="I8" s="5">
        <v>1696</v>
      </c>
      <c r="J8" t="str">
        <f t="shared" si="3"/>
        <v>нет</v>
      </c>
    </row>
    <row r="9" spans="1:10" ht="15.75">
      <c r="A9" s="8" t="s">
        <v>15</v>
      </c>
      <c r="B9" s="5" t="s">
        <v>25</v>
      </c>
      <c r="C9" s="8" t="str">
        <f t="shared" si="0"/>
        <v>Шампиньоны</v>
      </c>
      <c r="D9" s="13">
        <v>42529</v>
      </c>
      <c r="E9" s="20">
        <v>0.5</v>
      </c>
      <c r="F9" s="8" t="s">
        <v>9</v>
      </c>
      <c r="G9" s="24">
        <f t="shared" si="1"/>
        <v>116648</v>
      </c>
      <c r="H9" s="5">
        <f t="shared" si="2"/>
        <v>18.99</v>
      </c>
      <c r="I9" s="5">
        <v>255</v>
      </c>
      <c r="J9" t="str">
        <f t="shared" si="3"/>
        <v>да</v>
      </c>
    </row>
    <row r="10" spans="1:10" ht="15.75">
      <c r="A10" s="8" t="s">
        <v>14</v>
      </c>
      <c r="B10" s="5" t="s">
        <v>27</v>
      </c>
      <c r="C10" s="8" t="str">
        <f t="shared" si="0"/>
        <v>Россия</v>
      </c>
      <c r="D10" s="13">
        <v>42529</v>
      </c>
      <c r="E10" s="20">
        <v>0.5</v>
      </c>
      <c r="F10" s="8" t="s">
        <v>9</v>
      </c>
      <c r="G10" s="24">
        <f t="shared" si="1"/>
        <v>86580</v>
      </c>
      <c r="H10" s="5">
        <f t="shared" si="2"/>
        <v>26</v>
      </c>
      <c r="I10" s="5">
        <v>627</v>
      </c>
      <c r="J10" t="str">
        <f t="shared" si="3"/>
        <v>да</v>
      </c>
    </row>
    <row r="11" spans="1:10" ht="15.75">
      <c r="A11" s="8" t="s">
        <v>14</v>
      </c>
      <c r="B11" s="5" t="s">
        <v>28</v>
      </c>
      <c r="C11" s="8" t="str">
        <f t="shared" si="0"/>
        <v>Россия</v>
      </c>
      <c r="D11" s="13">
        <v>42529</v>
      </c>
      <c r="E11" s="20">
        <v>0.5</v>
      </c>
      <c r="F11" s="8"/>
      <c r="G11" s="24">
        <f t="shared" si="1"/>
        <v>6585.1</v>
      </c>
      <c r="H11" s="5">
        <f t="shared" si="2"/>
        <v>33</v>
      </c>
      <c r="I11" s="5"/>
      <c r="J11" t="str">
        <f t="shared" si="3"/>
        <v>да</v>
      </c>
    </row>
    <row r="12" spans="1:10" ht="15.75">
      <c r="A12" s="8"/>
      <c r="B12" s="5"/>
      <c r="C12" s="8" t="e">
        <f t="shared" si="0"/>
        <v>#N/A</v>
      </c>
      <c r="D12" s="13"/>
      <c r="E12" s="20"/>
      <c r="F12" s="8"/>
      <c r="G12" s="24" t="e">
        <f t="shared" si="1"/>
        <v>#N/A</v>
      </c>
      <c r="H12" s="5" t="e">
        <f t="shared" si="2"/>
        <v>#N/A</v>
      </c>
      <c r="I12" s="5"/>
      <c r="J12" t="str">
        <f t="shared" si="3"/>
        <v>нет</v>
      </c>
    </row>
    <row r="13" spans="1:10" ht="15.75">
      <c r="A13" s="8"/>
      <c r="B13" s="5"/>
      <c r="C13" s="8" t="e">
        <f t="shared" si="0"/>
        <v>#N/A</v>
      </c>
      <c r="D13" s="13"/>
      <c r="E13" s="20"/>
      <c r="F13" s="8"/>
      <c r="G13" s="24" t="e">
        <f t="shared" si="1"/>
        <v>#N/A</v>
      </c>
      <c r="H13" s="5" t="e">
        <f t="shared" si="2"/>
        <v>#N/A</v>
      </c>
      <c r="I13" s="5"/>
      <c r="J13" t="str">
        <f t="shared" si="3"/>
        <v>нет</v>
      </c>
    </row>
    <row r="14" spans="1:10" ht="15.75">
      <c r="A14" s="8"/>
      <c r="B14" s="5"/>
      <c r="C14" s="8" t="e">
        <f t="shared" si="0"/>
        <v>#N/A</v>
      </c>
      <c r="D14" s="13"/>
      <c r="E14" s="20"/>
      <c r="F14" s="8"/>
      <c r="G14" s="24" t="e">
        <f t="shared" si="1"/>
        <v>#N/A</v>
      </c>
      <c r="H14" s="5" t="e">
        <f t="shared" si="2"/>
        <v>#N/A</v>
      </c>
      <c r="I14" s="5"/>
      <c r="J14" t="str">
        <f t="shared" si="3"/>
        <v>нет</v>
      </c>
    </row>
    <row r="15" spans="1:10" ht="15.75">
      <c r="A15" s="8"/>
      <c r="B15" s="5"/>
      <c r="C15" s="8" t="e">
        <f t="shared" si="0"/>
        <v>#N/A</v>
      </c>
      <c r="D15" s="13"/>
      <c r="E15" s="20"/>
      <c r="F15" s="8"/>
      <c r="G15" s="24" t="e">
        <f t="shared" si="1"/>
        <v>#N/A</v>
      </c>
      <c r="H15" s="5" t="e">
        <f t="shared" si="2"/>
        <v>#N/A</v>
      </c>
      <c r="I15" s="5"/>
      <c r="J15" t="str">
        <f t="shared" si="3"/>
        <v>нет</v>
      </c>
    </row>
  </sheetData>
  <sheetProtection/>
  <autoFilter ref="A6:J10">
    <sortState ref="A7:J15">
      <sortCondition descending="1" sortBy="value" ref="A7:A1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2" sqref="C22"/>
    </sheetView>
  </sheetViews>
  <sheetFormatPr defaultColWidth="9.00390625" defaultRowHeight="15.75"/>
  <cols>
    <col min="2" max="2" width="12.625" style="29" customWidth="1"/>
    <col min="3" max="3" width="18.625" style="7" customWidth="1"/>
    <col min="4" max="4" width="12.375" style="7" customWidth="1"/>
    <col min="5" max="5" width="16.75390625" style="7" customWidth="1"/>
  </cols>
  <sheetData>
    <row r="2" spans="2:5" ht="22.5">
      <c r="B2" s="3" t="s">
        <v>1</v>
      </c>
      <c r="C2" s="1" t="s">
        <v>2</v>
      </c>
      <c r="D2" s="19" t="s">
        <v>5</v>
      </c>
      <c r="E2" s="2" t="s">
        <v>6</v>
      </c>
    </row>
    <row r="3" spans="2:5" ht="12" customHeight="1">
      <c r="B3" s="28"/>
      <c r="C3" s="27"/>
      <c r="D3" s="27"/>
      <c r="E3" s="27"/>
    </row>
    <row r="4" spans="2:5" ht="15.75">
      <c r="B4" s="30" t="s">
        <v>16</v>
      </c>
      <c r="C4" s="30" t="s">
        <v>17</v>
      </c>
      <c r="D4" s="8">
        <v>100.5</v>
      </c>
      <c r="E4" s="8">
        <v>39.190000000000005</v>
      </c>
    </row>
    <row r="5" spans="2:5" ht="15.75">
      <c r="B5" s="5" t="s">
        <v>20</v>
      </c>
      <c r="C5" s="8" t="s">
        <v>17</v>
      </c>
      <c r="D5" s="8">
        <v>30480</v>
      </c>
      <c r="E5" s="8">
        <v>1</v>
      </c>
    </row>
    <row r="6" spans="2:5" ht="15.75">
      <c r="B6" s="5" t="s">
        <v>21</v>
      </c>
      <c r="C6" s="8" t="s">
        <v>22</v>
      </c>
      <c r="D6" s="8">
        <v>274641.10000000003</v>
      </c>
      <c r="E6" s="8">
        <v>51.300000000000004</v>
      </c>
    </row>
    <row r="7" spans="2:5" ht="15.75">
      <c r="B7" s="5" t="s">
        <v>23</v>
      </c>
      <c r="C7" s="8" t="s">
        <v>24</v>
      </c>
      <c r="D7" s="8">
        <v>129759.21000000005</v>
      </c>
      <c r="E7" s="8">
        <v>39.66</v>
      </c>
    </row>
    <row r="8" spans="2:5" ht="15.75">
      <c r="B8" s="5" t="s">
        <v>25</v>
      </c>
      <c r="C8" s="8" t="s">
        <v>26</v>
      </c>
      <c r="D8" s="8">
        <v>116648</v>
      </c>
      <c r="E8" s="8">
        <v>18.99</v>
      </c>
    </row>
    <row r="9" spans="2:5" ht="15.75">
      <c r="B9" s="5" t="s">
        <v>27</v>
      </c>
      <c r="C9" s="8" t="s">
        <v>17</v>
      </c>
      <c r="D9" s="8">
        <v>86580</v>
      </c>
      <c r="E9" s="8">
        <v>26</v>
      </c>
    </row>
    <row r="10" spans="2:5" ht="15.75">
      <c r="B10" s="5" t="s">
        <v>28</v>
      </c>
      <c r="C10" s="8" t="s">
        <v>17</v>
      </c>
      <c r="D10" s="8">
        <v>6585.1</v>
      </c>
      <c r="E10" s="8">
        <v>33</v>
      </c>
    </row>
    <row r="11" spans="2:5" ht="15.75">
      <c r="B11" s="5"/>
      <c r="C11" s="8"/>
      <c r="D11" s="8"/>
      <c r="E1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Марина</cp:lastModifiedBy>
  <cp:lastPrinted>2015-12-03T06:38:57Z</cp:lastPrinted>
  <dcterms:created xsi:type="dcterms:W3CDTF">2015-03-23T08:21:50Z</dcterms:created>
  <dcterms:modified xsi:type="dcterms:W3CDTF">2016-06-09T08:08:52Z</dcterms:modified>
  <cp:category/>
  <cp:version/>
  <cp:contentType/>
  <cp:contentStatus/>
</cp:coreProperties>
</file>