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6" i="1"/>
  <c r="J6" i="1" l="1"/>
  <c r="L6" i="1" s="1"/>
  <c r="J7" i="1"/>
  <c r="K7" i="1"/>
  <c r="L7" i="1" s="1"/>
  <c r="J8" i="1"/>
  <c r="K8" i="1"/>
  <c r="J9" i="1"/>
  <c r="K9" i="1"/>
  <c r="L9" i="1"/>
  <c r="J10" i="1"/>
  <c r="K10" i="1"/>
  <c r="L10" i="1" s="1"/>
  <c r="J11" i="1"/>
  <c r="K11" i="1"/>
  <c r="L11" i="1" s="1"/>
  <c r="K6" i="1"/>
  <c r="J4" i="1"/>
  <c r="L8" i="1" l="1"/>
  <c r="D14" i="1"/>
  <c r="C14" i="1"/>
  <c r="D7" i="1"/>
  <c r="C7" i="1"/>
  <c r="K5" i="1"/>
  <c r="L5" i="1"/>
  <c r="J5" i="1"/>
  <c r="K4" i="1"/>
  <c r="L4" i="1"/>
</calcChain>
</file>

<file path=xl/sharedStrings.xml><?xml version="1.0" encoding="utf-8"?>
<sst xmlns="http://schemas.openxmlformats.org/spreadsheetml/2006/main" count="38" uniqueCount="14">
  <si>
    <t>ATSMAIL_KOM_FACT_UVED2</t>
  </si>
  <si>
    <t>Разбивка</t>
  </si>
  <si>
    <t>ГТП</t>
  </si>
  <si>
    <t xml:space="preserve">Объем </t>
  </si>
  <si>
    <t>Стоимость</t>
  </si>
  <si>
    <t xml:space="preserve">ATSMAIL_KOM_FACT_BUY </t>
  </si>
  <si>
    <t>ГТП 1</t>
  </si>
  <si>
    <t>Договор</t>
  </si>
  <si>
    <t>ГТП 2</t>
  </si>
  <si>
    <t>Договор 1</t>
  </si>
  <si>
    <t>ГТП 3</t>
  </si>
  <si>
    <t>Договор 2</t>
  </si>
  <si>
    <t>Итого</t>
  </si>
  <si>
    <t>Договор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</si>
</sst>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1F497D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3" borderId="3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6" xfId="0" applyBorder="1"/>
    <xf numFmtId="0" fontId="0" fillId="0" borderId="0" xfId="0" applyAlignment="1">
      <alignment horizontal="center"/>
    </xf>
    <xf numFmtId="164" fontId="0" fillId="0" borderId="0" xfId="0" applyNumberFormat="1"/>
    <xf numFmtId="164" fontId="2" fillId="3" borderId="4" xfId="0" applyNumberFormat="1" applyFont="1" applyFill="1" applyBorder="1" applyAlignment="1">
      <alignment horizontal="right" vertical="center"/>
    </xf>
    <xf numFmtId="164" fontId="0" fillId="4" borderId="6" xfId="0" applyNumberFormat="1" applyFill="1" applyBorder="1"/>
    <xf numFmtId="0" fontId="1" fillId="0" borderId="5" xfId="0" applyFont="1" applyBorder="1" applyAlignment="1">
      <alignment vertical="center"/>
    </xf>
    <xf numFmtId="0" fontId="2" fillId="5" borderId="6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6"/>
  <sheetViews>
    <sheetView tabSelected="1" workbookViewId="0">
      <selection activeCell="N6" sqref="N6"/>
    </sheetView>
  </sheetViews>
  <sheetFormatPr defaultRowHeight="15" x14ac:dyDescent="0.25"/>
  <cols>
    <col min="2" max="2" width="13.85546875" customWidth="1"/>
    <col min="3" max="4" width="12.28515625" customWidth="1"/>
    <col min="7" max="7" width="24.7109375" bestFit="1" customWidth="1"/>
    <col min="8" max="8" width="24.7109375" customWidth="1"/>
    <col min="9" max="9" width="20" customWidth="1"/>
    <col min="10" max="12" width="9" customWidth="1"/>
    <col min="14" max="14" width="11.42578125" bestFit="1" customWidth="1"/>
    <col min="15" max="15" width="16.5703125" bestFit="1" customWidth="1"/>
  </cols>
  <sheetData>
    <row r="2" spans="2:14" ht="15.75" thickBot="1" x14ac:dyDescent="0.3">
      <c r="B2" s="14" t="s">
        <v>0</v>
      </c>
      <c r="C2" s="14"/>
      <c r="D2" s="14"/>
      <c r="G2" s="2" t="s">
        <v>1</v>
      </c>
      <c r="H2" s="2"/>
      <c r="I2" s="2"/>
    </row>
    <row r="3" spans="2:14" ht="15.75" thickBot="1" x14ac:dyDescent="0.3">
      <c r="B3" s="3" t="s">
        <v>2</v>
      </c>
      <c r="C3" s="4" t="s">
        <v>3</v>
      </c>
      <c r="D3" s="4" t="s">
        <v>4</v>
      </c>
      <c r="G3" s="1" t="s">
        <v>5</v>
      </c>
      <c r="H3" s="1"/>
      <c r="I3" s="1" t="s">
        <v>12</v>
      </c>
      <c r="J3" s="10" t="s">
        <v>6</v>
      </c>
      <c r="K3" s="10" t="s">
        <v>8</v>
      </c>
      <c r="L3" s="10" t="s">
        <v>10</v>
      </c>
    </row>
    <row r="4" spans="2:14" ht="15.75" thickBot="1" x14ac:dyDescent="0.3">
      <c r="B4" s="5" t="s">
        <v>6</v>
      </c>
      <c r="C4" s="6">
        <v>2.0009999999999999</v>
      </c>
      <c r="D4" s="6">
        <v>14.01</v>
      </c>
      <c r="G4" s="9" t="s">
        <v>12</v>
      </c>
      <c r="H4" s="8" t="s">
        <v>3</v>
      </c>
      <c r="I4" s="8"/>
      <c r="J4" s="9">
        <f>VLOOKUP(J3,$B$4:$D$6,2,FALSE)</f>
        <v>2.0009999999999999</v>
      </c>
      <c r="K4" s="9">
        <f t="shared" ref="K4:L4" si="0">VLOOKUP(K3,$B$4:$D$6,2,FALSE)</f>
        <v>7.0019999999999998</v>
      </c>
      <c r="L4" s="9">
        <f t="shared" si="0"/>
        <v>6.0030000000000001</v>
      </c>
    </row>
    <row r="5" spans="2:14" ht="15.75" thickBot="1" x14ac:dyDescent="0.3">
      <c r="B5" s="5" t="s">
        <v>8</v>
      </c>
      <c r="C5" s="6">
        <v>7.0019999999999998</v>
      </c>
      <c r="D5" s="6">
        <v>21.02</v>
      </c>
      <c r="G5" s="9" t="s">
        <v>12</v>
      </c>
      <c r="H5" s="8" t="s">
        <v>4</v>
      </c>
      <c r="I5" s="8"/>
      <c r="J5" s="9">
        <f>VLOOKUP(J3,$B$4:$D$6,3,FALSE)</f>
        <v>14.01</v>
      </c>
      <c r="K5" s="9">
        <f t="shared" ref="K5:L5" si="1">VLOOKUP(K3,$B$4:$D$6,3,FALSE)</f>
        <v>21.02</v>
      </c>
      <c r="L5" s="9">
        <f t="shared" si="1"/>
        <v>13.03</v>
      </c>
    </row>
    <row r="6" spans="2:14" ht="15.75" thickBot="1" x14ac:dyDescent="0.3">
      <c r="B6" s="5" t="s">
        <v>10</v>
      </c>
      <c r="C6" s="6">
        <v>6.0030000000000001</v>
      </c>
      <c r="D6" s="6">
        <v>13.03</v>
      </c>
      <c r="G6" s="8" t="s">
        <v>9</v>
      </c>
      <c r="H6" s="8" t="s">
        <v>3</v>
      </c>
      <c r="I6" s="15">
        <f>INDEX((C$11:C$13,D$11:D$13),MATCH(G6,B$11:B$13,),,MATCH(H6,C$10:D$10,))</f>
        <v>1.0009999999999999</v>
      </c>
      <c r="J6" s="13">
        <f>IF(K$3="",$I6*2-SUM($I6:I6),ROUND($I6/INDEX($B$7:$D$7,MATCH($H6,$B$3:$D$3,))*VLOOKUP(J$3,$B$4:$D$6,MATCH($H6,$B$3:$D$3,),),5-MATCH($H6,$B$3:$D$3,)))</f>
        <v>0.13300000000000001</v>
      </c>
      <c r="K6" s="13">
        <f>IF(L$3="",$I6*2-SUM($I6:J6),ROUND($I6/INDEX($B$7:$D$7,MATCH($H6,$B$3:$D$3,))*VLOOKUP(K$3,$B$4:$D$6,MATCH($H6,$B$3:$D$3,),),5-MATCH($H6,$B$3:$D$3,)))</f>
        <v>0.46700000000000003</v>
      </c>
      <c r="L6" s="13">
        <f>IF(M$3="",$I6*2-SUM($I6:K6),ROUND($I6/INDEX($B$7:$D$7,MATCH($H6,$B$3:$D$3,))*VLOOKUP(L$3,$B$4:$D$6,MATCH($H6,$B$3:$D$3,),),5-MATCH($H6,$B$3:$D$3,)))</f>
        <v>0.4009999999999998</v>
      </c>
      <c r="M6" s="11"/>
      <c r="N6" s="11"/>
    </row>
    <row r="7" spans="2:14" ht="15.75" thickBot="1" x14ac:dyDescent="0.3">
      <c r="B7" s="7" t="s">
        <v>12</v>
      </c>
      <c r="C7" s="12">
        <f>SUM(C4:C6)</f>
        <v>15.006</v>
      </c>
      <c r="D7" s="12">
        <f>SUM(D4:D6)</f>
        <v>48.06</v>
      </c>
      <c r="G7" s="8" t="s">
        <v>9</v>
      </c>
      <c r="H7" s="8" t="s">
        <v>4</v>
      </c>
      <c r="I7" s="15">
        <f>INDEX((C$11:C$13,D$11:D$13),MATCH(G7,B$11:B$13,),,MATCH(H7,C$10:D$10,))</f>
        <v>5.01</v>
      </c>
      <c r="J7" s="13">
        <f>IF(K$3="",$I7*2-SUM($I7:I7),ROUND($I7/INDEX($B$7:$D$7,MATCH($H7,$B$3:$D$3,))*VLOOKUP(J$3,$B$4:$D$6,MATCH($H7,$B$3:$D$3,),),5-MATCH($H7,$B$3:$D$3,)))</f>
        <v>1.46</v>
      </c>
      <c r="K7" s="13">
        <f>IF(L$3="",$I7*2-SUM($I7:J7),ROUND($I7/INDEX($B$7:$D$7,MATCH($H7,$B$3:$D$3,))*VLOOKUP(K$3,$B$4:$D$6,MATCH($H7,$B$3:$D$3,),),5-MATCH($H7,$B$3:$D$3,)))</f>
        <v>2.19</v>
      </c>
      <c r="L7" s="13">
        <f>IF(M$3="",$I7*2-SUM($I7:K7),ROUND($I7/INDEX($B$7:$D$7,MATCH($H7,$B$3:$D$3,))*VLOOKUP(L$3,$B$4:$D$6,MATCH($H7,$B$3:$D$3,),),5-MATCH($H7,$B$3:$D$3,)))</f>
        <v>1.3599999999999994</v>
      </c>
      <c r="M7" s="11"/>
      <c r="N7" s="11"/>
    </row>
    <row r="8" spans="2:14" x14ac:dyDescent="0.25">
      <c r="G8" s="8" t="s">
        <v>11</v>
      </c>
      <c r="H8" s="8" t="s">
        <v>3</v>
      </c>
      <c r="I8" s="15">
        <f>INDEX((C$11:C$13,D$11:D$13),MATCH(G8,B$11:B$13,),,MATCH(H8,C$10:D$10,))</f>
        <v>5.0019999999999998</v>
      </c>
      <c r="J8" s="13">
        <f>IF(K$3="",$I8*2-SUM($I8:I8),ROUND($I8/INDEX($B$7:$D$7,MATCH($H8,$B$3:$D$3,))*VLOOKUP(J$3,$B$4:$D$6,MATCH($H8,$B$3:$D$3,),),5-MATCH($H8,$B$3:$D$3,)))</f>
        <v>0.66700000000000004</v>
      </c>
      <c r="K8" s="13">
        <f>IF(L$3="",$I8*2-SUM($I8:J8),ROUND($I8/INDEX($B$7:$D$7,MATCH($H8,$B$3:$D$3,))*VLOOKUP(K$3,$B$4:$D$6,MATCH($H8,$B$3:$D$3,),),5-MATCH($H8,$B$3:$D$3,)))</f>
        <v>2.3340000000000001</v>
      </c>
      <c r="L8" s="13">
        <f>IF(M$3="",$I8*2-SUM($I8:K8),ROUND($I8/INDEX($B$7:$D$7,MATCH($H8,$B$3:$D$3,))*VLOOKUP(L$3,$B$4:$D$6,MATCH($H8,$B$3:$D$3,),),5-MATCH($H8,$B$3:$D$3,)))</f>
        <v>2.0009999999999994</v>
      </c>
      <c r="M8" s="11"/>
      <c r="N8" s="11"/>
    </row>
    <row r="9" spans="2:14" ht="15.75" thickBot="1" x14ac:dyDescent="0.3">
      <c r="B9" s="14" t="s">
        <v>5</v>
      </c>
      <c r="C9" s="14"/>
      <c r="D9" s="14"/>
      <c r="G9" s="8" t="s">
        <v>11</v>
      </c>
      <c r="H9" s="8" t="s">
        <v>4</v>
      </c>
      <c r="I9" s="15">
        <f>INDEX((C$11:C$13,D$11:D$13),MATCH(G9,B$11:B$13,),,MATCH(H9,C$10:D$10,))</f>
        <v>17.02</v>
      </c>
      <c r="J9" s="13">
        <f>IF(K$3="",$I9*2-SUM($I9:I9),ROUND($I9/INDEX($B$7:$D$7,MATCH($H9,$B$3:$D$3,))*VLOOKUP(J$3,$B$4:$D$6,MATCH($H9,$B$3:$D$3,),),5-MATCH($H9,$B$3:$D$3,)))</f>
        <v>4.96</v>
      </c>
      <c r="K9" s="13">
        <f>IF(L$3="",$I9*2-SUM($I9:J9),ROUND($I9/INDEX($B$7:$D$7,MATCH($H9,$B$3:$D$3,))*VLOOKUP(K$3,$B$4:$D$6,MATCH($H9,$B$3:$D$3,),),5-MATCH($H9,$B$3:$D$3,)))</f>
        <v>7.44</v>
      </c>
      <c r="L9" s="13">
        <f>IF(M$3="",$I9*2-SUM($I9:K9),ROUND($I9/INDEX($B$7:$D$7,MATCH($H9,$B$3:$D$3,))*VLOOKUP(L$3,$B$4:$D$6,MATCH($H9,$B$3:$D$3,),),5-MATCH($H9,$B$3:$D$3,)))</f>
        <v>4.6199999999999974</v>
      </c>
      <c r="M9" s="11"/>
      <c r="N9" s="11"/>
    </row>
    <row r="10" spans="2:14" ht="15.75" thickBot="1" x14ac:dyDescent="0.3">
      <c r="B10" s="3" t="s">
        <v>7</v>
      </c>
      <c r="C10" s="4" t="s">
        <v>3</v>
      </c>
      <c r="D10" s="4" t="s">
        <v>4</v>
      </c>
      <c r="G10" s="8" t="s">
        <v>13</v>
      </c>
      <c r="H10" s="8" t="s">
        <v>3</v>
      </c>
      <c r="I10" s="15">
        <f>INDEX((C$11:C$13,D$11:D$13),MATCH(G10,B$11:B$13,),,MATCH(H10,C$10:D$10,))</f>
        <v>9.0030000000000001</v>
      </c>
      <c r="J10" s="13">
        <f>IF(K$3="",$I10*2-SUM($I10:I10),ROUND($I10/INDEX($B$7:$D$7,MATCH($H10,$B$3:$D$3,))*VLOOKUP(J$3,$B$4:$D$6,MATCH($H10,$B$3:$D$3,),),5-MATCH($H10,$B$3:$D$3,)))</f>
        <v>1.2010000000000001</v>
      </c>
      <c r="K10" s="13">
        <f>IF(L$3="",$I10*2-SUM($I10:J10),ROUND($I10/INDEX($B$7:$D$7,MATCH($H10,$B$3:$D$3,))*VLOOKUP(K$3,$B$4:$D$6,MATCH($H10,$B$3:$D$3,),),5-MATCH($H10,$B$3:$D$3,)))</f>
        <v>4.2009999999999996</v>
      </c>
      <c r="L10" s="13">
        <f>IF(M$3="",$I10*2-SUM($I10:K10),ROUND($I10/INDEX($B$7:$D$7,MATCH($H10,$B$3:$D$3,))*VLOOKUP(L$3,$B$4:$D$6,MATCH($H10,$B$3:$D$3,),),5-MATCH($H10,$B$3:$D$3,)))</f>
        <v>3.6009999999999991</v>
      </c>
      <c r="M10" s="11"/>
      <c r="N10" s="11"/>
    </row>
    <row r="11" spans="2:14" ht="15.75" thickBot="1" x14ac:dyDescent="0.3">
      <c r="B11" s="5" t="s">
        <v>9</v>
      </c>
      <c r="C11" s="6">
        <v>1.0009999999999999</v>
      </c>
      <c r="D11" s="6">
        <v>5.01</v>
      </c>
      <c r="G11" s="8" t="s">
        <v>13</v>
      </c>
      <c r="H11" s="8" t="s">
        <v>4</v>
      </c>
      <c r="I11" s="15">
        <f>INDEX((C$11:C$13,D$11:D$13),MATCH(G11,B$11:B$13,),,MATCH(H11,C$10:D$10,))</f>
        <v>26.03</v>
      </c>
      <c r="J11" s="13">
        <f>IF(K$3="",$I11*2-SUM($I11:I11),ROUND($I11/INDEX($B$7:$D$7,MATCH($H11,$B$3:$D$3,))*VLOOKUP(J$3,$B$4:$D$6,MATCH($H11,$B$3:$D$3,),),5-MATCH($H11,$B$3:$D$3,)))</f>
        <v>7.59</v>
      </c>
      <c r="K11" s="13">
        <f>IF(L$3="",$I11*2-SUM($I11:J11),ROUND($I11/INDEX($B$7:$D$7,MATCH($H11,$B$3:$D$3,))*VLOOKUP(K$3,$B$4:$D$6,MATCH($H11,$B$3:$D$3,),),5-MATCH($H11,$B$3:$D$3,)))</f>
        <v>11.38</v>
      </c>
      <c r="L11" s="13">
        <f>IF(M$3="",$I11*2-SUM($I11:K11),ROUND($I11/INDEX($B$7:$D$7,MATCH($H11,$B$3:$D$3,))*VLOOKUP(L$3,$B$4:$D$6,MATCH($H11,$B$3:$D$3,),),5-MATCH($H11,$B$3:$D$3,)))</f>
        <v>7.0599999999999952</v>
      </c>
      <c r="M11" s="11"/>
      <c r="N11" s="11"/>
    </row>
    <row r="12" spans="2:14" ht="15.75" thickBot="1" x14ac:dyDescent="0.3">
      <c r="B12" s="5" t="s">
        <v>11</v>
      </c>
      <c r="C12" s="6">
        <v>5.0019999999999998</v>
      </c>
      <c r="D12" s="6">
        <v>17.02</v>
      </c>
      <c r="J12" s="11"/>
      <c r="K12" s="11"/>
      <c r="L12" s="11"/>
    </row>
    <row r="13" spans="2:14" ht="15.75" thickBot="1" x14ac:dyDescent="0.3">
      <c r="B13" s="5" t="s">
        <v>13</v>
      </c>
      <c r="C13" s="6">
        <v>9.0030000000000001</v>
      </c>
      <c r="D13" s="6">
        <v>26.03</v>
      </c>
    </row>
    <row r="14" spans="2:14" ht="15.75" thickBot="1" x14ac:dyDescent="0.3">
      <c r="B14" s="7" t="s">
        <v>12</v>
      </c>
      <c r="C14" s="12">
        <f>SUM(C11:C13)</f>
        <v>15.006</v>
      </c>
      <c r="D14" s="12">
        <f>SUM(D11:D13)</f>
        <v>48.06</v>
      </c>
    </row>
    <row r="15" spans="2:14" x14ac:dyDescent="0.25">
      <c r="B15" s="1"/>
    </row>
    <row r="16" spans="2:14" x14ac:dyDescent="0.25">
      <c r="B16" s="1"/>
    </row>
  </sheetData>
  <mergeCells count="2">
    <mergeCell ref="B2:D2"/>
    <mergeCell ref="B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tne.transneft.ru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Крайнов Сергей Александрович, (6550) 3272</dc:creator>
  <cp:lastModifiedBy>user</cp:lastModifiedBy>
  <dcterms:created xsi:type="dcterms:W3CDTF">2016-06-21T06:53:01Z</dcterms:created>
  <dcterms:modified xsi:type="dcterms:W3CDTF">2016-06-21T12:12:41Z</dcterms:modified>
</cp:coreProperties>
</file>