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 activeTab="2"/>
  </bookViews>
  <sheets>
    <sheet name="Исходные данные" sheetId="1" r:id="rId1"/>
    <sheet name="Поиск решения" sheetId="2" r:id="rId2"/>
    <sheet name="Результат" sheetId="3" r:id="rId3"/>
    <sheet name="Схема" sheetId="4" r:id="rId4"/>
  </sheets>
  <definedNames>
    <definedName name="_xlnm._FilterDatabase" localSheetId="0" hidden="1">'Исходные данные'!$B$4:$D$9</definedName>
    <definedName name="_xlnm._FilterDatabase" localSheetId="1" hidden="1">'Поиск решения'!$A$8:$CT$208</definedName>
    <definedName name="anscount" hidden="1">3</definedName>
    <definedName name="limcount" hidden="1">2</definedName>
    <definedName name="sencount" hidden="1">2</definedName>
    <definedName name="solver_adj" localSheetId="1" hidden="1">'Поиск решения'!$F$9:$F$208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0" localSheetId="1" hidden="1">'Поиск решения'!$F$9:$F$208</definedName>
    <definedName name="solver_lhs1" localSheetId="1" hidden="1">'Поиск решения'!$I$4:$P$4</definedName>
    <definedName name="solver_lhs2" localSheetId="1" hidden="1">'Поиск решения'!$I$4:$P$4</definedName>
    <definedName name="solver_lhs3" localSheetId="1" hidden="1">'Поиск решения'!$CW$4</definedName>
    <definedName name="solver_lhs4" localSheetId="1" hidden="1">'Поиск решения'!$F$9:$F$208</definedName>
    <definedName name="solver_lhs5" localSheetId="1" hidden="1">'Поиск решения'!$F$9:$F$208</definedName>
    <definedName name="solver_lhs6" localSheetId="1" hidden="1">'Поиск решения'!$F$9:$F$107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5</definedName>
    <definedName name="solver_nwt" localSheetId="1" hidden="1">1</definedName>
    <definedName name="solver_opt" localSheetId="1" hidden="1">'Поиск решения'!$CW$6</definedName>
    <definedName name="solver_pre" localSheetId="1" hidden="1">0.0001</definedName>
    <definedName name="solver_rbv" localSheetId="1" hidden="1">1</definedName>
    <definedName name="solver_rel0" localSheetId="1" hidden="1">3</definedName>
    <definedName name="solver_rel1" localSheetId="1" hidden="1">3</definedName>
    <definedName name="solver_rel2" localSheetId="1" hidden="1">1</definedName>
    <definedName name="solver_rel3" localSheetId="1" hidden="1">1</definedName>
    <definedName name="solver_rel4" localSheetId="1" hidden="1">4</definedName>
    <definedName name="solver_rel5" localSheetId="1" hidden="1">3</definedName>
    <definedName name="solver_rel6" localSheetId="1" hidden="1">3</definedName>
    <definedName name="solver_rhs0" localSheetId="1" hidden="1">0</definedName>
    <definedName name="solver_rhs1" localSheetId="1" hidden="1">'Поиск решения'!$I$6:$P$6</definedName>
    <definedName name="solver_rhs2" localSheetId="1" hidden="1">'Поиск решения'!$I$7:$P$7</definedName>
    <definedName name="solver_rhs3" localSheetId="1" hidden="1">'Поиск решения'!$CW$3</definedName>
    <definedName name="solver_rhs4" localSheetId="1" hidden="1">целое</definedName>
    <definedName name="solver_rhs5" localSheetId="1" hidden="1">0</definedName>
    <definedName name="solver_rhs6" localSheetId="1" hidden="1">0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20</definedName>
    <definedName name="solver_tol" localSheetId="1" hidden="1">0.1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Q4" i="4" l="1"/>
  <c r="Q9" i="4"/>
  <c r="Q14" i="4"/>
  <c r="Q19" i="4"/>
  <c r="Q24" i="4"/>
  <c r="H31" i="4"/>
  <c r="H32" i="4"/>
  <c r="H33" i="4"/>
  <c r="H34" i="4"/>
  <c r="H35" i="4"/>
  <c r="H36" i="4"/>
  <c r="H37" i="4"/>
  <c r="H38" i="4"/>
  <c r="C5" i="3"/>
  <c r="E5" i="3"/>
  <c r="F5" i="3" s="1"/>
  <c r="D6" i="3"/>
  <c r="E6" i="3"/>
  <c r="D7" i="3"/>
  <c r="E7" i="3"/>
  <c r="C12" i="3"/>
  <c r="D12" i="3" s="1"/>
  <c r="D18" i="3" s="1"/>
  <c r="D21" i="3" s="1"/>
  <c r="C13" i="3"/>
  <c r="D13" i="3"/>
  <c r="C14" i="3"/>
  <c r="D14" i="3" s="1"/>
  <c r="C15" i="3"/>
  <c r="D15" i="3"/>
  <c r="C16" i="3"/>
  <c r="D16" i="3" s="1"/>
  <c r="B18" i="3"/>
  <c r="C18" i="3"/>
  <c r="E18" i="3"/>
  <c r="F18" i="3"/>
  <c r="G18" i="3"/>
  <c r="N18" i="3" s="1"/>
  <c r="H18" i="3"/>
  <c r="H20" i="3" s="1"/>
  <c r="I18" i="3"/>
  <c r="J18" i="3"/>
  <c r="K18" i="3"/>
  <c r="K20" i="3" s="1"/>
  <c r="L18" i="3"/>
  <c r="M18" i="3"/>
  <c r="N19" i="3"/>
  <c r="F20" i="3"/>
  <c r="I20" i="3"/>
  <c r="J20" i="3"/>
  <c r="L20" i="3"/>
  <c r="M20" i="3"/>
  <c r="C3" i="2"/>
  <c r="C4" i="2" a="1"/>
  <c r="C4" i="2" s="1"/>
  <c r="I4" i="2" a="1"/>
  <c r="I4" i="2" s="1"/>
  <c r="J4" i="2" a="1"/>
  <c r="J4" i="2" s="1"/>
  <c r="J5" i="2" s="1"/>
  <c r="K4" i="2" a="1"/>
  <c r="K4" i="2" s="1"/>
  <c r="K5" i="2" s="1"/>
  <c r="L4" i="2" a="1"/>
  <c r="L4" i="2" s="1"/>
  <c r="L5" i="2" s="1"/>
  <c r="M4" i="2" a="1"/>
  <c r="M4" i="2" s="1"/>
  <c r="M5" i="2" s="1"/>
  <c r="N4" i="2" a="1"/>
  <c r="N4" i="2" s="1"/>
  <c r="N5" i="2" s="1"/>
  <c r="O4" i="2" a="1"/>
  <c r="O4" i="2" s="1"/>
  <c r="O5" i="2" s="1"/>
  <c r="P4" i="2" a="1"/>
  <c r="P4" i="2" s="1"/>
  <c r="P5" i="2" s="1"/>
  <c r="Q4" i="2" a="1"/>
  <c r="Q4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X4" i="2" a="1"/>
  <c r="X4" i="2" s="1"/>
  <c r="Y4" i="2" a="1"/>
  <c r="Y4" i="2" s="1"/>
  <c r="Z4" i="2" a="1"/>
  <c r="Z4" i="2" s="1"/>
  <c r="AA4" i="2" a="1"/>
  <c r="AA4" i="2" s="1"/>
  <c r="AB4" i="2" a="1"/>
  <c r="AB4" i="2" s="1"/>
  <c r="AC4" i="2" a="1"/>
  <c r="AC4" i="2" s="1"/>
  <c r="AD4" i="2" a="1"/>
  <c r="AD4" i="2" s="1"/>
  <c r="AE4" i="2" a="1"/>
  <c r="AE4" i="2" s="1"/>
  <c r="AF4" i="2" a="1"/>
  <c r="AF4" i="2" s="1"/>
  <c r="AG4" i="2" a="1"/>
  <c r="AG4" i="2" s="1"/>
  <c r="AH4" i="2" a="1"/>
  <c r="AH4" i="2" s="1"/>
  <c r="AI4" i="2" a="1"/>
  <c r="AI4" i="2" s="1"/>
  <c r="AJ4" i="2" a="1"/>
  <c r="AJ4" i="2" s="1"/>
  <c r="AK4" i="2" a="1"/>
  <c r="AK4" i="2" s="1"/>
  <c r="AL4" i="2" a="1"/>
  <c r="AL4" i="2" s="1"/>
  <c r="AM4" i="2" a="1"/>
  <c r="AM4" i="2" s="1"/>
  <c r="AN4" i="2" a="1"/>
  <c r="AN4" i="2" s="1"/>
  <c r="AO4" i="2" a="1"/>
  <c r="AO4" i="2" s="1"/>
  <c r="AP4" i="2" a="1"/>
  <c r="AP4" i="2" s="1"/>
  <c r="AQ4" i="2" a="1"/>
  <c r="AQ4" i="2" s="1"/>
  <c r="AR4" i="2" a="1"/>
  <c r="AR4" i="2" s="1"/>
  <c r="AS4" i="2" a="1"/>
  <c r="AS4" i="2" s="1"/>
  <c r="AT4" i="2" a="1"/>
  <c r="AT4" i="2" s="1"/>
  <c r="AU4" i="2" a="1"/>
  <c r="AU4" i="2" s="1"/>
  <c r="AV4" i="2" a="1"/>
  <c r="AV4" i="2" s="1"/>
  <c r="AW4" i="2" a="1"/>
  <c r="AW4" i="2" s="1"/>
  <c r="AX4" i="2" a="1"/>
  <c r="AX4" i="2" s="1"/>
  <c r="AY4" i="2" a="1"/>
  <c r="AY4" i="2" s="1"/>
  <c r="AZ4" i="2" a="1"/>
  <c r="AZ4" i="2" s="1"/>
  <c r="BA4" i="2" a="1"/>
  <c r="BA4" i="2" s="1"/>
  <c r="BB4" i="2" a="1"/>
  <c r="BB4" i="2" s="1"/>
  <c r="BC4" i="2" a="1"/>
  <c r="BC4" i="2" s="1"/>
  <c r="BD4" i="2" a="1"/>
  <c r="BD4" i="2" s="1"/>
  <c r="BE4" i="2" a="1"/>
  <c r="BE4" i="2" s="1"/>
  <c r="BF4" i="2" a="1"/>
  <c r="BF4" i="2" s="1"/>
  <c r="BG4" i="2" a="1"/>
  <c r="BG4" i="2" s="1"/>
  <c r="BH4" i="2" a="1"/>
  <c r="BH4" i="2" s="1"/>
  <c r="BI4" i="2" a="1"/>
  <c r="BI4" i="2" s="1"/>
  <c r="BJ4" i="2" a="1"/>
  <c r="BJ4" i="2" s="1"/>
  <c r="BK4" i="2" a="1"/>
  <c r="BK4" i="2" s="1"/>
  <c r="BL4" i="2" a="1"/>
  <c r="BL4" i="2" s="1"/>
  <c r="BM4" i="2" a="1"/>
  <c r="BM4" i="2" s="1"/>
  <c r="BN4" i="2" a="1"/>
  <c r="BN4" i="2" s="1"/>
  <c r="BO4" i="2" a="1"/>
  <c r="BO4" i="2" s="1"/>
  <c r="BP4" i="2" a="1"/>
  <c r="BP4" i="2" s="1"/>
  <c r="BQ4" i="2" a="1"/>
  <c r="BQ4" i="2" s="1"/>
  <c r="BR4" i="2" a="1"/>
  <c r="BR4" i="2" s="1"/>
  <c r="BS4" i="2" a="1"/>
  <c r="BS4" i="2" s="1"/>
  <c r="BT4" i="2" a="1"/>
  <c r="BT4" i="2" s="1"/>
  <c r="BU4" i="2" a="1"/>
  <c r="BU4" i="2" s="1"/>
  <c r="BV4" i="2" a="1"/>
  <c r="BV4" i="2" s="1"/>
  <c r="BW4" i="2" a="1"/>
  <c r="BW4" i="2" s="1"/>
  <c r="BX4" i="2" a="1"/>
  <c r="BX4" i="2" s="1"/>
  <c r="BY4" i="2" a="1"/>
  <c r="BY4" i="2" s="1"/>
  <c r="BZ4" i="2" a="1"/>
  <c r="BZ4" i="2" s="1"/>
  <c r="CA4" i="2" a="1"/>
  <c r="CA4" i="2" s="1"/>
  <c r="CB4" i="2" a="1"/>
  <c r="CB4" i="2" s="1"/>
  <c r="CC4" i="2" a="1"/>
  <c r="CC4" i="2" s="1"/>
  <c r="CD4" i="2" a="1"/>
  <c r="CD4" i="2" s="1"/>
  <c r="CE4" i="2" a="1"/>
  <c r="CE4" i="2" s="1"/>
  <c r="CF4" i="2" a="1"/>
  <c r="CF4" i="2" s="1"/>
  <c r="CG4" i="2" a="1"/>
  <c r="CG4" i="2" s="1"/>
  <c r="CH4" i="2" a="1"/>
  <c r="CH4" i="2" s="1"/>
  <c r="CI4" i="2" a="1"/>
  <c r="CI4" i="2" s="1"/>
  <c r="CJ4" i="2" a="1"/>
  <c r="CJ4" i="2" s="1"/>
  <c r="CK4" i="2" a="1"/>
  <c r="CK4" i="2" s="1"/>
  <c r="CL4" i="2" a="1"/>
  <c r="CL4" i="2" s="1"/>
  <c r="CM4" i="2" a="1"/>
  <c r="CM4" i="2" s="1"/>
  <c r="CN4" i="2" a="1"/>
  <c r="CN4" i="2" s="1"/>
  <c r="CO4" i="2" a="1"/>
  <c r="CO4" i="2" s="1"/>
  <c r="CP4" i="2" a="1"/>
  <c r="CP4" i="2" s="1"/>
  <c r="CQ4" i="2" a="1"/>
  <c r="CQ4" i="2" s="1"/>
  <c r="CR4" i="2" a="1"/>
  <c r="CR4" i="2" s="1"/>
  <c r="CS4" i="2" a="1"/>
  <c r="CS4" i="2" s="1"/>
  <c r="CT4" i="2" a="1"/>
  <c r="CT4" i="2" s="1"/>
  <c r="CW4" i="2"/>
  <c r="CW6" i="2" s="1"/>
  <c r="CX4" i="2"/>
  <c r="CY4" i="2"/>
  <c r="CY5" i="2" s="1"/>
  <c r="CZ4" i="2"/>
  <c r="DA4" i="2"/>
  <c r="DA5" i="2" s="1"/>
  <c r="DB4" i="2"/>
  <c r="DC4" i="2"/>
  <c r="DC5" i="2" s="1"/>
  <c r="DD4" i="2"/>
  <c r="DE4" i="2"/>
  <c r="DE5" i="2" s="1"/>
  <c r="DF4" i="2"/>
  <c r="DG4" i="2"/>
  <c r="DG5" i="2" s="1"/>
  <c r="DH4" i="2"/>
  <c r="DI4" i="2"/>
  <c r="DI5" i="2" s="1"/>
  <c r="DJ4" i="2"/>
  <c r="DK4" i="2"/>
  <c r="DK5" i="2" s="1"/>
  <c r="DL4" i="2"/>
  <c r="DM4" i="2"/>
  <c r="DM5" i="2" s="1"/>
  <c r="DN4" i="2"/>
  <c r="DO4" i="2"/>
  <c r="DO5" i="2" s="1"/>
  <c r="DP4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X5" i="2"/>
  <c r="CZ5" i="2"/>
  <c r="DB5" i="2"/>
  <c r="DD5" i="2"/>
  <c r="DF5" i="2"/>
  <c r="DH5" i="2"/>
  <c r="DJ5" i="2"/>
  <c r="DL5" i="2"/>
  <c r="DN5" i="2"/>
  <c r="DP5" i="2"/>
  <c r="C3" i="1"/>
  <c r="F3" i="1" s="1"/>
  <c r="D3" i="1"/>
  <c r="H3" i="1" a="1"/>
  <c r="H3" i="1" s="1"/>
  <c r="G3" i="1" s="1"/>
  <c r="A4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J35" i="1"/>
  <c r="J34" i="1" s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F6" i="3" l="1"/>
  <c r="F7" i="3"/>
  <c r="C5" i="2"/>
  <c r="I5" i="2"/>
  <c r="CW5" i="2"/>
  <c r="C2" i="2" s="1" a="1"/>
  <c r="C2" i="2" s="1"/>
  <c r="G20" i="3"/>
  <c r="N20" i="3" s="1"/>
  <c r="A5" i="1"/>
  <c r="C6" i="2" l="1"/>
  <c r="A6" i="1"/>
  <c r="A7" i="1"/>
  <c r="A10" i="1" l="1"/>
  <c r="A9" i="1"/>
  <c r="A8" i="1"/>
  <c r="A11" i="1" s="1"/>
</calcChain>
</file>

<file path=xl/comments1.xml><?xml version="1.0" encoding="utf-8"?>
<comments xmlns="http://schemas.openxmlformats.org/spreadsheetml/2006/main">
  <authors>
    <author>chma</author>
    <author>MCH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ПКМ:
</t>
        </r>
        <r>
          <rPr>
            <sz val="9"/>
            <color indexed="81"/>
            <rFont val="Tahoma"/>
            <family val="2"/>
            <charset val="204"/>
          </rPr>
          <t>Сортировка по наименованию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ПКМ:
</t>
        </r>
        <r>
          <rPr>
            <sz val="9"/>
            <color indexed="81"/>
            <rFont val="Tahoma"/>
            <family val="2"/>
            <charset val="204"/>
          </rPr>
          <t>Сортировка по размеру</t>
        </r>
      </text>
    </comment>
    <comment ref="E2" authorId="1">
      <text>
        <r>
          <rPr>
            <b/>
            <sz val="9"/>
            <color indexed="81"/>
            <rFont val="Tahoma"/>
            <family val="2"/>
            <charset val="204"/>
          </rPr>
          <t>Приоритет</t>
        </r>
      </text>
    </comment>
  </commentList>
</comments>
</file>

<file path=xl/sharedStrings.xml><?xml version="1.0" encoding="utf-8"?>
<sst xmlns="http://schemas.openxmlformats.org/spreadsheetml/2006/main" count="236" uniqueCount="197">
  <si>
    <t>=700+440+340+340+340+350</t>
  </si>
  <si>
    <t>[5]+[6]+3*[7]+[8]</t>
  </si>
  <si>
    <t>=700+440+340+340+350+350</t>
  </si>
  <si>
    <t>[5]+[6]+2*[7]+2*[8]</t>
  </si>
  <si>
    <t>=420+600+440+340+350+350</t>
  </si>
  <si>
    <t>[1]+[4]+[6]+[7]+2*[8]</t>
  </si>
  <si>
    <t>=600+440+440+340+340+350</t>
  </si>
  <si>
    <t>[4]+2*[6]+2*[7]+[8]</t>
  </si>
  <si>
    <t>=600+440+440+340+350+350</t>
  </si>
  <si>
    <t>[4]+2*[6]+[7]+2*[8]</t>
  </si>
  <si>
    <t>=420+620+440+340+340+350</t>
  </si>
  <si>
    <t>[1]+[3]+[6]+2*[7]+[8]</t>
  </si>
  <si>
    <t>=420+620+440+340+350+350</t>
  </si>
  <si>
    <t>[1]+[3]+[6]+[7]+2*[8]</t>
  </si>
  <si>
    <t>=440+340+340+340+340+350+350</t>
  </si>
  <si>
    <t>[6]+4*[7]+2*[8]</t>
  </si>
  <si>
    <t>=440+340+340+340+350+350+350</t>
  </si>
  <si>
    <t>[6]+3*[7]+3*[8]</t>
  </si>
  <si>
    <t>=440+340+340+350+350+350+350</t>
  </si>
  <si>
    <t>[6]+2*[7]+4*[8]</t>
  </si>
  <si>
    <t>=420+700+700+340+350</t>
  </si>
  <si>
    <t>[1]+2*[5]+[7]+[8]</t>
  </si>
  <si>
    <t>=420+700+340+340+350+350</t>
  </si>
  <si>
    <t>[1]+[5]+2*[7]+2*[8]</t>
  </si>
  <si>
    <t>=420+700+340+350+350+350</t>
  </si>
  <si>
    <t>[1]+[5]+[7]+3*[8]</t>
  </si>
  <si>
    <t>=620+600+600+340+350</t>
  </si>
  <si>
    <t>[3]+2*[4]+[7]+[8]</t>
  </si>
  <si>
    <t>=840+620+340+350+350</t>
  </si>
  <si>
    <t>[2]+[3]+[7]+2*[8]</t>
  </si>
  <si>
    <t>=420+420+620+340+350+350</t>
  </si>
  <si>
    <t>2*[1]+[3]+[7]+2*[8]</t>
  </si>
  <si>
    <t>=420+340+340+350+350+350+350</t>
  </si>
  <si>
    <t>[1]+2*[7]+4*[8]</t>
  </si>
  <si>
    <t>=420+340+350+350+350+350+350</t>
  </si>
  <si>
    <t>[1]+[7]+5*[8]</t>
  </si>
  <si>
    <t>=420+600+700+440+350</t>
  </si>
  <si>
    <t>[1]+[4]+[5]+[6]+[8]</t>
  </si>
  <si>
    <t>=420+600+440+350+350+350</t>
  </si>
  <si>
    <t>[1]+[4]+[6]+3*[8]</t>
  </si>
  <si>
    <t>=840+440+440+440+350</t>
  </si>
  <si>
    <t>[2]+3*[6]+[8]</t>
  </si>
  <si>
    <t>=420+420+440+440+440+350</t>
  </si>
  <si>
    <t>2*[1]+3*[6]+[8]</t>
  </si>
  <si>
    <t>=840+620+700+350</t>
  </si>
  <si>
    <t>[2]+[3]+[5]+[8]</t>
  </si>
  <si>
    <t>=420+420+620+700+350</t>
  </si>
  <si>
    <t>2*[1]+[3]+[5]+[8]</t>
  </si>
  <si>
    <t>=420+700+700+350+350</t>
  </si>
  <si>
    <t>[1]+2*[5]+2*[8]</t>
  </si>
  <si>
    <t>max съемов:</t>
  </si>
  <si>
    <t>=420+700+350+350+350+350</t>
  </si>
  <si>
    <t>[1]+[5]+4*[8]</t>
  </si>
  <si>
    <t>=620+600+600+350+350</t>
  </si>
  <si>
    <t>[3]+2*[4]+2*[8]</t>
  </si>
  <si>
    <t>=600+600+600+350+350</t>
  </si>
  <si>
    <t>3*[4]+2*[8]</t>
  </si>
  <si>
    <t>=840+620+350+350+350</t>
  </si>
  <si>
    <t>[2]+[3]+3*[8]</t>
  </si>
  <si>
    <t>=420+420+620+350+350+350</t>
  </si>
  <si>
    <t>2*[1]+[3]+3*[8]</t>
  </si>
  <si>
    <t>=420+350+350+350+350+350+350</t>
  </si>
  <si>
    <t>[1]+6*[8]</t>
  </si>
  <si>
    <t>=420+600+700+440+340</t>
  </si>
  <si>
    <t>[1]+[4]+[5]+[6]+[7]</t>
  </si>
  <si>
    <t>=600+700+440+440+340</t>
  </si>
  <si>
    <t>[4]+[5]+2*[6]+[7]</t>
  </si>
  <si>
    <t>=420+620+700+440+340</t>
  </si>
  <si>
    <t>[1]+[3]+[5]+[6]+[7]</t>
  </si>
  <si>
    <t>=700+700+440+340+340</t>
  </si>
  <si>
    <t>2*[5]+[6]+2*[7]</t>
  </si>
  <si>
    <t>=700+440+340+340+340+340</t>
  </si>
  <si>
    <t>[5]+[6]+4*[7]</t>
  </si>
  <si>
    <t>Кол-во попыток решения</t>
  </si>
  <si>
    <t>=600+440+440+340+340+340</t>
  </si>
  <si>
    <t>[4]+2*[6]+3*[7]</t>
  </si>
  <si>
    <t>Минимизация вариантов</t>
  </si>
  <si>
    <t>Ширина режущей части</t>
  </si>
  <si>
    <t>=420+620+440+340+340+340</t>
  </si>
  <si>
    <t>[1]+[3]+[6]+3*[7]</t>
  </si>
  <si>
    <t>Оптимизация остатка</t>
  </si>
  <si>
    <t>Максимальная выборка</t>
  </si>
  <si>
    <t>=620+440+440+340+340+340</t>
  </si>
  <si>
    <t>[3]+2*[6]+3*[7]</t>
  </si>
  <si>
    <t>Оптимизация вариантов</t>
  </si>
  <si>
    <t>Минимальная выборка</t>
  </si>
  <si>
    <t>=840+440+440+440+340</t>
  </si>
  <si>
    <t>[2]+3*[6]+[7]</t>
  </si>
  <si>
    <t>=420+420+440+440+440+340</t>
  </si>
  <si>
    <t>2*[1]+3*[6]+[7]</t>
  </si>
  <si>
    <t>Наименование проекта:</t>
  </si>
  <si>
    <t>=420+440+440+440+440+340</t>
  </si>
  <si>
    <t>[1]+4*[6]+[7]</t>
  </si>
  <si>
    <t>=840+620+700+340</t>
  </si>
  <si>
    <t>[2]+[3]+[5]+[7]</t>
  </si>
  <si>
    <t>=420+420+620+700+340</t>
  </si>
  <si>
    <t>2*[1]+[3]+[5]+[7]</t>
  </si>
  <si>
    <t>=420+700+700+340+340</t>
  </si>
  <si>
    <t>[1]+2*[5]+2*[7]</t>
  </si>
  <si>
    <t>=620+620+600+340+340</t>
  </si>
  <si>
    <t>2*[3]+[4]+2*[7]</t>
  </si>
  <si>
    <t>=620+600+600+340+340</t>
  </si>
  <si>
    <t>[3]+2*[4]+2*[7]</t>
  </si>
  <si>
    <t>=840+620+600+440</t>
  </si>
  <si>
    <t>[2]+[3]+[4]+[6]</t>
  </si>
  <si>
    <t>=420+420+620+600+440</t>
  </si>
  <si>
    <t>2*[1]+[3]+[4]+[6]</t>
  </si>
  <si>
    <t>=420+620+600+440+440</t>
  </si>
  <si>
    <t>[1]+[3]+[4]+2*[6]</t>
  </si>
  <si>
    <t>=420+600+600+440+440</t>
  </si>
  <si>
    <t>[1]+2*[4]+2*[6]</t>
  </si>
  <si>
    <t>=600+600+440+440+440</t>
  </si>
  <si>
    <t>2*[4]+3*[6]</t>
  </si>
  <si>
    <t>=840+620+620+440</t>
  </si>
  <si>
    <t>[2]+2*[3]+[6]</t>
  </si>
  <si>
    <t>=420+420+620+620+440</t>
  </si>
  <si>
    <t>2*[1]+2*[3]+[6]</t>
  </si>
  <si>
    <t>=620+600+600+700</t>
  </si>
  <si>
    <t>[3]+2*[4]+[5]</t>
  </si>
  <si>
    <t>=600+600+600+700</t>
  </si>
  <si>
    <t>3*[4]+[5]</t>
  </si>
  <si>
    <t>=420+700+700+700</t>
  </si>
  <si>
    <t>[1]+3*[5]</t>
  </si>
  <si>
    <t>=420+840+620+620</t>
  </si>
  <si>
    <t>[1]+[2]+2*[3]</t>
  </si>
  <si>
    <t>=420+420+420+620+620</t>
  </si>
  <si>
    <t>3*[1]+2*[3]</t>
  </si>
  <si>
    <t>=420+420+420+420+840</t>
  </si>
  <si>
    <t>4*[1]+[2]</t>
  </si>
  <si>
    <t>=420+420+840+840</t>
  </si>
  <si>
    <t>2*[1]+2*[2]</t>
  </si>
  <si>
    <t>=840+840+840</t>
  </si>
  <si>
    <t>3*[2]</t>
  </si>
  <si>
    <t>=420+420+420+420+420+420</t>
  </si>
  <si>
    <t>6*[1]</t>
  </si>
  <si>
    <t>Кромка</t>
  </si>
  <si>
    <t>Размер</t>
  </si>
  <si>
    <t>Сумма</t>
  </si>
  <si>
    <t>Слагаемые</t>
  </si>
  <si>
    <t>Схема</t>
  </si>
  <si>
    <t>Кромка макс</t>
  </si>
  <si>
    <t>Кромка мин</t>
  </si>
  <si>
    <t>Кол-во</t>
  </si>
  <si>
    <t>Ниаменование</t>
  </si>
  <si>
    <t>Варианты схем</t>
  </si>
  <si>
    <t>Заготовки</t>
  </si>
  <si>
    <t>Детали</t>
  </si>
  <si>
    <t>Ограничение макс</t>
  </si>
  <si>
    <t>Всего использовано</t>
  </si>
  <si>
    <t>Ограничение мин</t>
  </si>
  <si>
    <t>Доля избыточных деталей</t>
  </si>
  <si>
    <t>Остаток</t>
  </si>
  <si>
    <t>Отклонение</t>
  </si>
  <si>
    <t>Доля отхода</t>
  </si>
  <si>
    <t>Использовано</t>
  </si>
  <si>
    <t>Подобрано</t>
  </si>
  <si>
    <t>Максимальный остаток</t>
  </si>
  <si>
    <t>Есть</t>
  </si>
  <si>
    <t>Необходимо</t>
  </si>
  <si>
    <t>Кол-во различных вариантов</t>
  </si>
  <si>
    <t>Решение найдено?</t>
  </si>
  <si>
    <t>Комментарии</t>
  </si>
  <si>
    <t>Тип</t>
  </si>
  <si>
    <t>Заказчик; Заказ</t>
  </si>
  <si>
    <t>Длина, м</t>
  </si>
  <si>
    <t>Отклонение от заказа</t>
  </si>
  <si>
    <t>Заказано рулонов</t>
  </si>
  <si>
    <t>Итого рулонов</t>
  </si>
  <si>
    <t>Итого</t>
  </si>
  <si>
    <t>Ширина</t>
  </si>
  <si>
    <t>№</t>
  </si>
  <si>
    <t>Фактическое решение задачи</t>
  </si>
  <si>
    <t>Расход</t>
  </si>
  <si>
    <t>Наличие</t>
  </si>
  <si>
    <t>Длина</t>
  </si>
  <si>
    <t>Использование исходных рулонов</t>
  </si>
  <si>
    <t>Тип пленки</t>
  </si>
  <si>
    <t>Вес, кг</t>
  </si>
  <si>
    <t>Рулонов</t>
  </si>
  <si>
    <t>Сторона</t>
  </si>
  <si>
    <t>Стандарт</t>
  </si>
  <si>
    <t>№ заказа</t>
  </si>
  <si>
    <t>Заказчик</t>
  </si>
  <si>
    <t>Кромки</t>
  </si>
  <si>
    <t>Заготовки, спутники</t>
  </si>
  <si>
    <t>м</t>
  </si>
  <si>
    <t>съёмов</t>
  </si>
  <si>
    <t>штук</t>
  </si>
  <si>
    <t>мм</t>
  </si>
  <si>
    <t>Схема раскроя</t>
  </si>
  <si>
    <t>Отрез</t>
  </si>
  <si>
    <t>Число</t>
  </si>
  <si>
    <t>Обновление</t>
  </si>
  <si>
    <t>Формула раскроя по длине</t>
  </si>
  <si>
    <t>Исходные рулоны</t>
  </si>
  <si>
    <t>Партия</t>
  </si>
  <si>
    <t>Раскрой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</si>
</sst>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;\-0;"/>
    <numFmt numFmtId="165" formatCode="#,##0;\-#,##0;\-"/>
    <numFmt numFmtId="166" formatCode="&quot;всего: &quot;#,##0&quot; шт.&quot;;\-#,##0;\-"/>
    <numFmt numFmtId="167" formatCode="0.0%"/>
    <numFmt numFmtId="168" formatCode="#,##0.0;\-#,##0.0;\-"/>
    <numFmt numFmtId="169" formatCode="[Red]\+General\ ;[Blue]\-General;[Black]\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0" tint="-0.34998626667073579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Symbol"/>
      <family val="1"/>
      <charset val="2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7" tint="0.499984740745262"/>
        <bgColor indexed="64"/>
      </patternFill>
    </fill>
    <fill>
      <patternFill patternType="solid">
        <fgColor indexed="16" tint="0.499984740745262"/>
        <bgColor indexed="64"/>
      </patternFill>
    </fill>
    <fill>
      <patternFill patternType="solid">
        <fgColor indexed="15" tint="0.499984740745262"/>
        <bgColor indexed="64"/>
      </patternFill>
    </fill>
    <fill>
      <patternFill patternType="solid">
        <fgColor indexed="14" tint="0.499984740745262"/>
        <bgColor indexed="64"/>
      </patternFill>
    </fill>
    <fill>
      <patternFill patternType="solid">
        <fgColor indexed="13" tint="0.499984740745262"/>
        <bgColor indexed="64"/>
      </patternFill>
    </fill>
    <fill>
      <patternFill patternType="solid">
        <fgColor indexed="12" tint="0.499984740745262"/>
        <bgColor indexed="64"/>
      </patternFill>
    </fill>
    <fill>
      <patternFill patternType="solid">
        <fgColor indexed="11" tint="0.499984740745262"/>
        <bgColor indexed="64"/>
      </patternFill>
    </fill>
    <fill>
      <patternFill patternType="solid">
        <fgColor indexed="10" tint="0.499984740745262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Protection="1">
      <protection locked="0"/>
    </xf>
    <xf numFmtId="0" fontId="1" fillId="2" borderId="1" xfId="2" applyFill="1" applyBorder="1" applyProtection="1">
      <protection locked="0"/>
    </xf>
    <xf numFmtId="3" fontId="1" fillId="2" borderId="1" xfId="2" applyNumberFormat="1" applyFill="1" applyBorder="1" applyProtection="1">
      <protection locked="0"/>
    </xf>
    <xf numFmtId="0" fontId="1" fillId="2" borderId="2" xfId="2" applyFill="1" applyBorder="1" applyProtection="1">
      <protection locked="0"/>
    </xf>
    <xf numFmtId="3" fontId="1" fillId="2" borderId="2" xfId="2" applyNumberFormat="1" applyFill="1" applyBorder="1" applyProtection="1">
      <protection locked="0"/>
    </xf>
    <xf numFmtId="3" fontId="0" fillId="2" borderId="3" xfId="2" applyNumberFormat="1" applyFont="1" applyFill="1" applyBorder="1" applyProtection="1">
      <protection locked="0"/>
    </xf>
    <xf numFmtId="0" fontId="0" fillId="0" borderId="0" xfId="0" quotePrefix="1"/>
    <xf numFmtId="0" fontId="4" fillId="3" borderId="4" xfId="0" applyFont="1" applyFill="1" applyBorder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5" fillId="0" borderId="0" xfId="0" applyNumberFormat="1" applyFont="1" applyProtection="1">
      <protection locked="0"/>
    </xf>
    <xf numFmtId="0" fontId="0" fillId="3" borderId="4" xfId="0" applyFill="1" applyBorder="1" applyProtection="1">
      <protection locked="0"/>
    </xf>
    <xf numFmtId="0" fontId="3" fillId="0" borderId="0" xfId="0" applyFont="1"/>
    <xf numFmtId="0" fontId="6" fillId="0" borderId="5" xfId="0" applyFont="1" applyFill="1" applyBorder="1" applyProtection="1">
      <protection locked="0"/>
    </xf>
    <xf numFmtId="0" fontId="6" fillId="0" borderId="0" xfId="0" applyFont="1" applyFill="1"/>
    <xf numFmtId="0" fontId="3" fillId="0" borderId="0" xfId="0" applyFont="1" applyProtection="1">
      <protection locked="0"/>
    </xf>
    <xf numFmtId="0" fontId="3" fillId="0" borderId="0" xfId="0" applyFont="1" applyFill="1"/>
    <xf numFmtId="0" fontId="0" fillId="3" borderId="6" xfId="0" applyFill="1" applyBorder="1"/>
    <xf numFmtId="0" fontId="0" fillId="3" borderId="5" xfId="0" applyFill="1" applyBorder="1"/>
    <xf numFmtId="0" fontId="0" fillId="3" borderId="7" xfId="0" applyFill="1" applyBorder="1" applyProtection="1">
      <protection locked="0"/>
    </xf>
    <xf numFmtId="3" fontId="1" fillId="4" borderId="1" xfId="2" applyNumberFormat="1" applyFill="1" applyBorder="1" applyProtection="1">
      <protection locked="0"/>
    </xf>
    <xf numFmtId="0" fontId="1" fillId="4" borderId="1" xfId="2" applyFill="1" applyBorder="1" applyProtection="1">
      <protection locked="0"/>
    </xf>
    <xf numFmtId="3" fontId="1" fillId="4" borderId="2" xfId="2" applyNumberFormat="1" applyFill="1" applyBorder="1" applyProtection="1">
      <protection locked="0"/>
    </xf>
    <xf numFmtId="0" fontId="1" fillId="4" borderId="2" xfId="2" applyFill="1" applyBorder="1" applyProtection="1">
      <protection locked="0"/>
    </xf>
    <xf numFmtId="3" fontId="0" fillId="4" borderId="3" xfId="2" applyNumberFormat="1" applyFont="1" applyFill="1" applyBorder="1" applyProtection="1">
      <protection locked="0"/>
    </xf>
    <xf numFmtId="0" fontId="1" fillId="4" borderId="3" xfId="2" applyFill="1" applyBorder="1" applyProtection="1">
      <protection locked="0"/>
    </xf>
    <xf numFmtId="3" fontId="1" fillId="4" borderId="3" xfId="2" applyNumberFormat="1" applyFill="1" applyBorder="1" applyProtection="1">
      <protection locked="0"/>
    </xf>
    <xf numFmtId="0" fontId="1" fillId="2" borderId="3" xfId="2" applyFill="1" applyBorder="1" applyProtection="1">
      <protection locked="0"/>
    </xf>
    <xf numFmtId="3" fontId="1" fillId="2" borderId="3" xfId="2" applyNumberFormat="1" applyFill="1" applyBorder="1" applyProtection="1">
      <protection locked="0"/>
    </xf>
    <xf numFmtId="0" fontId="0" fillId="4" borderId="3" xfId="2" applyFont="1" applyFill="1" applyBorder="1" applyProtection="1">
      <protection locked="0"/>
    </xf>
    <xf numFmtId="0" fontId="0" fillId="2" borderId="3" xfId="2" applyFont="1" applyFill="1" applyBorder="1" applyProtection="1">
      <protection locked="0"/>
    </xf>
    <xf numFmtId="165" fontId="2" fillId="5" borderId="4" xfId="2" applyNumberFormat="1" applyFont="1" applyFill="1" applyBorder="1"/>
    <xf numFmtId="166" fontId="7" fillId="5" borderId="4" xfId="2" applyNumberFormat="1" applyFont="1" applyFill="1" applyBorder="1" applyAlignment="1">
      <alignment horizontal="right"/>
    </xf>
    <xf numFmtId="166" fontId="7" fillId="5" borderId="4" xfId="2" applyNumberFormat="1" applyFont="1" applyFill="1" applyBorder="1" applyAlignment="1"/>
    <xf numFmtId="167" fontId="8" fillId="5" borderId="4" xfId="1" applyNumberFormat="1" applyFont="1" applyFill="1" applyBorder="1"/>
    <xf numFmtId="0" fontId="2" fillId="0" borderId="4" xfId="0" applyFont="1" applyBorder="1" applyAlignment="1">
      <alignment horizontal="center"/>
    </xf>
    <xf numFmtId="0" fontId="2" fillId="6" borderId="4" xfId="2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ill="1"/>
    <xf numFmtId="165" fontId="0" fillId="0" borderId="0" xfId="0" applyNumberFormat="1"/>
    <xf numFmtId="168" fontId="0" fillId="0" borderId="0" xfId="0" applyNumberFormat="1" applyFill="1"/>
    <xf numFmtId="49" fontId="0" fillId="0" borderId="0" xfId="0" quotePrefix="1" applyNumberFormat="1"/>
    <xf numFmtId="49" fontId="0" fillId="0" borderId="0" xfId="0" applyNumberForma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168" fontId="0" fillId="0" borderId="0" xfId="0" applyNumberFormat="1"/>
    <xf numFmtId="0" fontId="0" fillId="0" borderId="0" xfId="0" applyFont="1"/>
    <xf numFmtId="0" fontId="4" fillId="0" borderId="0" xfId="0" applyFont="1" applyFill="1"/>
    <xf numFmtId="0" fontId="4" fillId="0" borderId="0" xfId="0" applyFont="1"/>
    <xf numFmtId="0" fontId="2" fillId="3" borderId="0" xfId="0" applyFont="1" applyFill="1"/>
    <xf numFmtId="0" fontId="0" fillId="0" borderId="0" xfId="0" applyFill="1" applyAlignment="1">
      <alignment horizontal="center"/>
    </xf>
    <xf numFmtId="10" fontId="0" fillId="0" borderId="0" xfId="1" applyNumberFormat="1" applyFont="1"/>
    <xf numFmtId="165" fontId="0" fillId="2" borderId="0" xfId="0" applyNumberFormat="1" applyFill="1"/>
    <xf numFmtId="168" fontId="0" fillId="2" borderId="0" xfId="0" applyNumberFormat="1" applyFill="1"/>
    <xf numFmtId="0" fontId="0" fillId="0" borderId="0" xfId="0" applyFont="1" applyAlignment="1"/>
    <xf numFmtId="165" fontId="2" fillId="0" borderId="0" xfId="0" applyNumberFormat="1" applyFont="1"/>
    <xf numFmtId="0" fontId="2" fillId="0" borderId="0" xfId="0" applyFont="1" applyAlignment="1"/>
    <xf numFmtId="10" fontId="0" fillId="0" borderId="0" xfId="0" applyNumberFormat="1"/>
    <xf numFmtId="169" fontId="0" fillId="0" borderId="8" xfId="0" applyNumberFormat="1" applyBorder="1" applyAlignment="1">
      <alignment horizontal="center"/>
    </xf>
    <xf numFmtId="169" fontId="0" fillId="0" borderId="9" xfId="0" applyNumberForma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0" fillId="0" borderId="4" xfId="0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2" fillId="7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2" borderId="4" xfId="0" applyFont="1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0" xfId="0" applyFont="1" applyAlignment="1">
      <alignment horizontal="center"/>
    </xf>
    <xf numFmtId="0" fontId="13" fillId="10" borderId="21" xfId="0" applyFont="1" applyFill="1" applyBorder="1" applyAlignment="1">
      <alignment horizontal="center"/>
    </xf>
    <xf numFmtId="0" fontId="13" fillId="11" borderId="21" xfId="0" applyFont="1" applyFill="1" applyBorder="1" applyAlignment="1">
      <alignment horizontal="center"/>
    </xf>
    <xf numFmtId="0" fontId="13" fillId="10" borderId="22" xfId="0" applyFont="1" applyFill="1" applyBorder="1" applyAlignment="1">
      <alignment horizontal="center"/>
    </xf>
    <xf numFmtId="0" fontId="13" fillId="11" borderId="23" xfId="0" applyFont="1" applyFill="1" applyBorder="1" applyAlignment="1">
      <alignment horizontal="center"/>
    </xf>
    <xf numFmtId="0" fontId="13" fillId="11" borderId="24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/>
    </xf>
    <xf numFmtId="0" fontId="2" fillId="11" borderId="26" xfId="0" applyFont="1" applyFill="1" applyBorder="1" applyAlignment="1">
      <alignment horizontal="center"/>
    </xf>
    <xf numFmtId="0" fontId="14" fillId="15" borderId="4" xfId="0" applyFont="1" applyFill="1" applyBorder="1" applyAlignment="1">
      <alignment horizontal="center"/>
    </xf>
    <xf numFmtId="0" fontId="2" fillId="11" borderId="2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7" borderId="21" xfId="0" applyFont="1" applyFill="1" applyBorder="1" applyAlignment="1">
      <alignment horizontal="center"/>
    </xf>
    <xf numFmtId="0" fontId="13" fillId="12" borderId="21" xfId="0" applyFont="1" applyFill="1" applyBorder="1" applyAlignment="1">
      <alignment horizontal="center"/>
    </xf>
    <xf numFmtId="0" fontId="13" fillId="7" borderId="24" xfId="0" applyFont="1" applyFill="1" applyBorder="1" applyAlignment="1">
      <alignment horizontal="center"/>
    </xf>
    <xf numFmtId="0" fontId="13" fillId="8" borderId="23" xfId="0" applyFont="1" applyFill="1" applyBorder="1" applyAlignment="1">
      <alignment horizontal="center"/>
    </xf>
    <xf numFmtId="0" fontId="13" fillId="12" borderId="24" xfId="0" applyFont="1" applyFill="1" applyBorder="1" applyAlignment="1">
      <alignment horizontal="center"/>
    </xf>
    <xf numFmtId="0" fontId="13" fillId="13" borderId="23" xfId="0" applyFont="1" applyFill="1" applyBorder="1" applyAlignment="1">
      <alignment horizontal="center"/>
    </xf>
    <xf numFmtId="0" fontId="13" fillId="7" borderId="22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0" fontId="13" fillId="8" borderId="24" xfId="0" applyFont="1" applyFill="1" applyBorder="1" applyAlignment="1">
      <alignment horizontal="center"/>
    </xf>
    <xf numFmtId="0" fontId="2" fillId="12" borderId="26" xfId="0" applyFont="1" applyFill="1" applyBorder="1" applyAlignment="1">
      <alignment horizontal="center"/>
    </xf>
    <xf numFmtId="0" fontId="13" fillId="13" borderId="24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13" fillId="7" borderId="23" xfId="0" applyFont="1" applyFill="1" applyBorder="1" applyAlignment="1">
      <alignment horizontal="center"/>
    </xf>
    <xf numFmtId="0" fontId="13" fillId="14" borderId="21" xfId="0" applyFont="1" applyFill="1" applyBorder="1" applyAlignment="1">
      <alignment horizontal="center"/>
    </xf>
    <xf numFmtId="0" fontId="13" fillId="14" borderId="22" xfId="0" applyFont="1" applyFill="1" applyBorder="1" applyAlignment="1">
      <alignment horizontal="center"/>
    </xf>
    <xf numFmtId="0" fontId="13" fillId="14" borderId="23" xfId="0" applyFont="1" applyFill="1" applyBorder="1" applyAlignment="1">
      <alignment horizontal="center"/>
    </xf>
    <xf numFmtId="0" fontId="13" fillId="14" borderId="24" xfId="0" applyFont="1" applyFill="1" applyBorder="1" applyAlignment="1">
      <alignment horizontal="center"/>
    </xf>
    <xf numFmtId="0" fontId="2" fillId="14" borderId="25" xfId="0" applyFont="1" applyFill="1" applyBorder="1" applyAlignment="1">
      <alignment horizontal="center"/>
    </xf>
    <xf numFmtId="0" fontId="2" fillId="14" borderId="26" xfId="0" applyFont="1" applyFill="1" applyBorder="1" applyAlignment="1">
      <alignment horizontal="center"/>
    </xf>
    <xf numFmtId="0" fontId="13" fillId="9" borderId="21" xfId="0" applyFont="1" applyFill="1" applyBorder="1" applyAlignment="1">
      <alignment horizontal="center"/>
    </xf>
    <xf numFmtId="0" fontId="13" fillId="9" borderId="22" xfId="0" applyFont="1" applyFill="1" applyBorder="1" applyAlignment="1">
      <alignment horizontal="center"/>
    </xf>
    <xf numFmtId="0" fontId="13" fillId="12" borderId="23" xfId="0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2" fillId="0" borderId="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3"/>
    <cellStyle name="Процентный" xfId="1" builtinId="5"/>
    <cellStyle name="Процентный 2" xfId="4"/>
  </cellStyles>
  <dxfs count="1"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3" dropStyle="combo" dx="16" fmlaLink="$J$27" fmlaRange="$I$27:$I$29" noThreeD="1" val="0"/>
</file>

<file path=xl/ctrlProps/ctrlProp2.xml><?xml version="1.0" encoding="utf-8"?>
<formControlPr xmlns="http://schemas.microsoft.com/office/spreadsheetml/2009/9/main" objectType="CheckBox" fmlaLink="$J$28" lockText="1" noThreeD="1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GBox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35</xdr:row>
      <xdr:rowOff>26537</xdr:rowOff>
    </xdr:from>
    <xdr:to>
      <xdr:col>6</xdr:col>
      <xdr:colOff>476251</xdr:colOff>
      <xdr:row>36</xdr:row>
      <xdr:rowOff>163963</xdr:rowOff>
    </xdr:to>
    <xdr:sp macro="[0]!mchSolver" textlink="">
      <xdr:nvSpPr>
        <xdr:cNvPr id="2" name="Скругленный прямоугольник 1"/>
        <xdr:cNvSpPr/>
      </xdr:nvSpPr>
      <xdr:spPr>
        <a:xfrm>
          <a:off x="3181350" y="6694037"/>
          <a:ext cx="952501" cy="32792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Поиск решения</a:t>
          </a:r>
        </a:p>
      </xdr:txBody>
    </xdr:sp>
    <xdr:clientData/>
  </xdr:twoCellAnchor>
  <xdr:twoCellAnchor>
    <xdr:from>
      <xdr:col>5</xdr:col>
      <xdr:colOff>133350</xdr:colOff>
      <xdr:row>33</xdr:row>
      <xdr:rowOff>26537</xdr:rowOff>
    </xdr:from>
    <xdr:to>
      <xdr:col>6</xdr:col>
      <xdr:colOff>476251</xdr:colOff>
      <xdr:row>34</xdr:row>
      <xdr:rowOff>163963</xdr:rowOff>
    </xdr:to>
    <xdr:sp macro="[0]!ClearSolution" textlink="">
      <xdr:nvSpPr>
        <xdr:cNvPr id="3" name="Скругленный прямоугольник 2"/>
        <xdr:cNvSpPr/>
      </xdr:nvSpPr>
      <xdr:spPr>
        <a:xfrm>
          <a:off x="3181350" y="6313037"/>
          <a:ext cx="952501" cy="327926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Очистить решение</a:t>
          </a:r>
          <a:endParaRPr lang="ru-RU">
            <a:effectLst/>
          </a:endParaRPr>
        </a:p>
      </xdr:txBody>
    </xdr:sp>
    <xdr:clientData/>
  </xdr:twoCellAnchor>
  <xdr:twoCellAnchor>
    <xdr:from>
      <xdr:col>5</xdr:col>
      <xdr:colOff>133350</xdr:colOff>
      <xdr:row>39</xdr:row>
      <xdr:rowOff>131515</xdr:rowOff>
    </xdr:from>
    <xdr:to>
      <xdr:col>6</xdr:col>
      <xdr:colOff>476251</xdr:colOff>
      <xdr:row>41</xdr:row>
      <xdr:rowOff>78441</xdr:rowOff>
    </xdr:to>
    <xdr:sp macro="[0]!mchDynamic" textlink="">
      <xdr:nvSpPr>
        <xdr:cNvPr id="4" name="Скругленный прямоугольник 3"/>
        <xdr:cNvSpPr/>
      </xdr:nvSpPr>
      <xdr:spPr>
        <a:xfrm>
          <a:off x="3181350" y="7561015"/>
          <a:ext cx="952501" cy="32792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Подбор</a:t>
          </a:r>
          <a:r>
            <a:rPr lang="ru-RU" sz="1100" b="1" baseline="0"/>
            <a:t> решения</a:t>
          </a:r>
          <a:endParaRPr lang="ru-RU" sz="11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26</xdr:row>
          <xdr:rowOff>0</xdr:rowOff>
        </xdr:from>
        <xdr:to>
          <xdr:col>10</xdr:col>
          <xdr:colOff>0</xdr:colOff>
          <xdr:row>27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0</xdr:colOff>
      <xdr:row>33</xdr:row>
      <xdr:rowOff>26537</xdr:rowOff>
    </xdr:from>
    <xdr:to>
      <xdr:col>8</xdr:col>
      <xdr:colOff>666751</xdr:colOff>
      <xdr:row>34</xdr:row>
      <xdr:rowOff>163963</xdr:rowOff>
    </xdr:to>
    <xdr:sp macro="[0]!GenerateSum" textlink="">
      <xdr:nvSpPr>
        <xdr:cNvPr id="6" name="Скругленный прямоугольник 5"/>
        <xdr:cNvSpPr/>
      </xdr:nvSpPr>
      <xdr:spPr>
        <a:xfrm>
          <a:off x="4267200" y="6313037"/>
          <a:ext cx="1219201" cy="327926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Генерация вариантов</a:t>
          </a:r>
          <a:endParaRPr lang="ru-RU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66675</xdr:rowOff>
        </xdr:from>
        <xdr:to>
          <xdr:col>9</xdr:col>
          <xdr:colOff>828675</xdr:colOff>
          <xdr:row>31</xdr:row>
          <xdr:rowOff>123825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27</xdr:row>
          <xdr:rowOff>0</xdr:rowOff>
        </xdr:from>
        <xdr:to>
          <xdr:col>10</xdr:col>
          <xdr:colOff>0</xdr:colOff>
          <xdr:row>28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Показывать решение</a:t>
              </a:r>
              <a:endParaRPr lang="ru-RU"/>
            </a:p>
          </xdr:txBody>
        </xdr:sp>
        <xdr:clientData/>
      </xdr:twoCellAnchor>
    </mc:Choice>
    <mc:Fallback/>
  </mc:AlternateContent>
  <xdr:twoCellAnchor>
    <xdr:from>
      <xdr:col>7</xdr:col>
      <xdr:colOff>0</xdr:colOff>
      <xdr:row>35</xdr:row>
      <xdr:rowOff>26537</xdr:rowOff>
    </xdr:from>
    <xdr:to>
      <xdr:col>8</xdr:col>
      <xdr:colOff>656665</xdr:colOff>
      <xdr:row>36</xdr:row>
      <xdr:rowOff>163963</xdr:rowOff>
    </xdr:to>
    <xdr:sp macro="[0]!ReduceSolution" textlink="">
      <xdr:nvSpPr>
        <xdr:cNvPr id="9" name="Скругленный прямоугольник 8"/>
        <xdr:cNvSpPr/>
      </xdr:nvSpPr>
      <xdr:spPr>
        <a:xfrm>
          <a:off x="4267200" y="6694037"/>
          <a:ext cx="1218640" cy="327926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aseline="0"/>
            <a:t>Оптимальные варианты</a:t>
          </a:r>
          <a:endParaRPr lang="ru-RU" sz="1100"/>
        </a:p>
      </xdr:txBody>
    </xdr:sp>
    <xdr:clientData/>
  </xdr:twoCellAnchor>
  <xdr:twoCellAnchor>
    <xdr:from>
      <xdr:col>5</xdr:col>
      <xdr:colOff>133350</xdr:colOff>
      <xdr:row>30</xdr:row>
      <xdr:rowOff>26537</xdr:rowOff>
    </xdr:from>
    <xdr:to>
      <xdr:col>6</xdr:col>
      <xdr:colOff>476251</xdr:colOff>
      <xdr:row>31</xdr:row>
      <xdr:rowOff>163963</xdr:rowOff>
    </xdr:to>
    <xdr:sp macro="[0]!ClearAll" textlink="">
      <xdr:nvSpPr>
        <xdr:cNvPr id="10" name="Скругленный прямоугольник 9"/>
        <xdr:cNvSpPr/>
      </xdr:nvSpPr>
      <xdr:spPr>
        <a:xfrm>
          <a:off x="3181350" y="5741537"/>
          <a:ext cx="952501" cy="327926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Очистить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все</a:t>
          </a:r>
          <a:endParaRPr lang="ru-RU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123825</xdr:rowOff>
        </xdr:from>
        <xdr:to>
          <xdr:col>9</xdr:col>
          <xdr:colOff>781050</xdr:colOff>
          <xdr:row>38</xdr:row>
          <xdr:rowOff>47625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Поиск решения</a:t>
              </a:r>
              <a:endParaRPr lang="ru-RU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9</xdr:col>
          <xdr:colOff>781050</xdr:colOff>
          <xdr:row>42</xdr:row>
          <xdr:rowOff>66675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Подбор решения</a:t>
              </a:r>
              <a:endParaRPr lang="ru-RU"/>
            </a:p>
          </xdr:txBody>
        </xdr:sp>
        <xdr:clientData/>
      </xdr:twoCellAnchor>
    </mc:Choice>
    <mc:Fallback/>
  </mc:AlternateContent>
  <xdr:twoCellAnchor>
    <xdr:from>
      <xdr:col>8</xdr:col>
      <xdr:colOff>773206</xdr:colOff>
      <xdr:row>35</xdr:row>
      <xdr:rowOff>26537</xdr:rowOff>
    </xdr:from>
    <xdr:to>
      <xdr:col>9</xdr:col>
      <xdr:colOff>672354</xdr:colOff>
      <xdr:row>36</xdr:row>
      <xdr:rowOff>163963</xdr:rowOff>
    </xdr:to>
    <xdr:sp macro="[0]!CSP_LP_Solver" textlink="">
      <xdr:nvSpPr>
        <xdr:cNvPr id="13" name="Скругленный прямоугольник 12"/>
        <xdr:cNvSpPr/>
      </xdr:nvSpPr>
      <xdr:spPr>
        <a:xfrm>
          <a:off x="5488081" y="6694037"/>
          <a:ext cx="603998" cy="32792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LP</a:t>
          </a:r>
          <a:r>
            <a:rPr lang="en-US" sz="1100" b="1" baseline="0"/>
            <a:t> Solve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209552</xdr:colOff>
      <xdr:row>1</xdr:row>
      <xdr:rowOff>42334</xdr:rowOff>
    </xdr:from>
    <xdr:to>
      <xdr:col>5</xdr:col>
      <xdr:colOff>352425</xdr:colOff>
      <xdr:row>2</xdr:row>
      <xdr:rowOff>148166</xdr:rowOff>
    </xdr:to>
    <xdr:sp macro="[0]!CreatResult" textlink="">
      <xdr:nvSpPr>
        <xdr:cNvPr id="2" name="Скругленный прямоугольник 1"/>
        <xdr:cNvSpPr/>
      </xdr:nvSpPr>
      <xdr:spPr>
        <a:xfrm>
          <a:off x="2038352" y="232834"/>
          <a:ext cx="1362073" cy="296332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Показать</a:t>
          </a:r>
          <a:r>
            <a:rPr lang="ru-RU" sz="1100" baseline="0"/>
            <a:t> результат</a:t>
          </a:r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179294</xdr:colOff>
      <xdr:row>0</xdr:row>
      <xdr:rowOff>37630</xdr:rowOff>
    </xdr:from>
    <xdr:to>
      <xdr:col>5</xdr:col>
      <xdr:colOff>425825</xdr:colOff>
      <xdr:row>1</xdr:row>
      <xdr:rowOff>152870</xdr:rowOff>
    </xdr:to>
    <xdr:sp macro="[0]!MakeSchem" textlink="">
      <xdr:nvSpPr>
        <xdr:cNvPr id="2" name="Скругленный прямоугольник 1"/>
        <xdr:cNvSpPr/>
      </xdr:nvSpPr>
      <xdr:spPr>
        <a:xfrm>
          <a:off x="2008094" y="37630"/>
          <a:ext cx="1465731" cy="30574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Составить</a:t>
          </a:r>
          <a:r>
            <a:rPr lang="ru-RU" sz="1100" baseline="0"/>
            <a:t> схему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FF99"/>
  </sheetPr>
  <dimension ref="A1:P93"/>
  <sheetViews>
    <sheetView showGridLines="0" zoomScale="85" zoomScaleNormal="85" workbookViewId="0">
      <selection sqref="A1:A3"/>
    </sheetView>
  </sheetViews>
  <sheetFormatPr defaultRowHeight="15" x14ac:dyDescent="0.25"/>
  <cols>
    <col min="1" max="1" width="5.7109375" customWidth="1"/>
    <col min="2" max="2" width="32.42578125" customWidth="1"/>
    <col min="4" max="4" width="15.7109375" customWidth="1"/>
    <col min="5" max="5" width="5.7109375" customWidth="1"/>
    <col min="6" max="6" width="20.140625" customWidth="1"/>
    <col min="8" max="8" width="15.28515625" customWidth="1"/>
    <col min="9" max="9" width="12.28515625" bestFit="1" customWidth="1"/>
    <col min="10" max="10" width="12.85546875" bestFit="1" customWidth="1"/>
    <col min="11" max="11" width="5.7109375" customWidth="1"/>
    <col min="12" max="12" width="15.140625" bestFit="1" customWidth="1"/>
    <col min="13" max="13" width="21.85546875" customWidth="1"/>
    <col min="15" max="15" width="7.85546875" bestFit="1" customWidth="1"/>
  </cols>
  <sheetData>
    <row r="1" spans="1:16" x14ac:dyDescent="0.25">
      <c r="B1" s="40" t="s">
        <v>146</v>
      </c>
      <c r="F1" s="40" t="s">
        <v>145</v>
      </c>
      <c r="L1" s="40" t="s">
        <v>144</v>
      </c>
      <c r="M1" s="40"/>
    </row>
    <row r="2" spans="1:16" x14ac:dyDescent="0.25">
      <c r="B2" s="39" t="s">
        <v>143</v>
      </c>
      <c r="C2" s="39" t="s">
        <v>136</v>
      </c>
      <c r="D2" s="39" t="s">
        <v>142</v>
      </c>
      <c r="F2" s="39" t="s">
        <v>143</v>
      </c>
      <c r="G2" s="39" t="s">
        <v>136</v>
      </c>
      <c r="H2" s="39" t="s">
        <v>142</v>
      </c>
      <c r="I2" s="39" t="s">
        <v>141</v>
      </c>
      <c r="J2" s="39" t="s">
        <v>140</v>
      </c>
      <c r="L2" s="38" t="s">
        <v>139</v>
      </c>
      <c r="M2" s="38" t="s">
        <v>138</v>
      </c>
      <c r="N2" s="38" t="s">
        <v>137</v>
      </c>
      <c r="O2" s="38" t="s">
        <v>136</v>
      </c>
      <c r="P2" s="38" t="s">
        <v>135</v>
      </c>
    </row>
    <row r="3" spans="1:16" x14ac:dyDescent="0.25">
      <c r="B3" s="34"/>
      <c r="C3" s="34">
        <f>SUMPRODUCT(C4:C93,D4:D93,--(E4:E93=""))</f>
        <v>50190</v>
      </c>
      <c r="D3" s="36">
        <f>SUM(D4:D93)</f>
        <v>96</v>
      </c>
      <c r="F3" s="37">
        <f>IF(C3&gt;0,SUMPRODUCT(G4:G23-I4:I23,H4:H23)/C3,"")</f>
        <v>1.00418410041841</v>
      </c>
      <c r="G3" s="34">
        <f>IF(H3="много","много",SUMPRODUCT(G4:G23,H4:H23))</f>
        <v>52000</v>
      </c>
      <c r="H3" s="36">
        <f t="array" ref="H3">IF(OR((H4:H23="")+(G4:G23="")=1),"много",SUM(H4:H23))</f>
        <v>20</v>
      </c>
      <c r="I3" s="35"/>
      <c r="J3" s="34"/>
      <c r="L3" t="s">
        <v>134</v>
      </c>
      <c r="M3" s="7" t="s">
        <v>133</v>
      </c>
      <c r="N3">
        <v>2520</v>
      </c>
      <c r="O3">
        <v>2600</v>
      </c>
      <c r="P3">
        <v>80</v>
      </c>
    </row>
    <row r="4" spans="1:16" x14ac:dyDescent="0.25">
      <c r="A4">
        <f>IF(N(C4)&gt;0,MAX(A$3:A3)+1,"")</f>
        <v>1</v>
      </c>
      <c r="B4" s="6"/>
      <c r="C4" s="31">
        <v>420</v>
      </c>
      <c r="D4" s="30">
        <v>24</v>
      </c>
      <c r="E4" s="1"/>
      <c r="F4" s="27"/>
      <c r="G4" s="29">
        <v>2600</v>
      </c>
      <c r="H4" s="28">
        <v>20</v>
      </c>
      <c r="I4" s="28">
        <v>80</v>
      </c>
      <c r="J4" s="27">
        <v>100</v>
      </c>
      <c r="L4" t="s">
        <v>132</v>
      </c>
      <c r="M4" s="7" t="s">
        <v>131</v>
      </c>
      <c r="N4">
        <v>2520</v>
      </c>
      <c r="O4">
        <v>2600</v>
      </c>
      <c r="P4">
        <v>80</v>
      </c>
    </row>
    <row r="5" spans="1:16" x14ac:dyDescent="0.25">
      <c r="A5">
        <f>IF(N(C5)&gt;0,MAX(A$3:A4)+1,"")</f>
        <v>2</v>
      </c>
      <c r="B5" s="6"/>
      <c r="C5" s="31">
        <v>840</v>
      </c>
      <c r="D5" s="30">
        <v>12</v>
      </c>
      <c r="E5" s="1"/>
      <c r="F5" s="27"/>
      <c r="G5" s="29"/>
      <c r="H5" s="28"/>
      <c r="I5" s="32"/>
      <c r="J5" s="27"/>
      <c r="L5" t="s">
        <v>130</v>
      </c>
      <c r="M5" s="7" t="s">
        <v>129</v>
      </c>
      <c r="N5">
        <v>2520</v>
      </c>
      <c r="O5">
        <v>2600</v>
      </c>
      <c r="P5">
        <v>80</v>
      </c>
    </row>
    <row r="6" spans="1:16" x14ac:dyDescent="0.25">
      <c r="A6">
        <f>IF(N(C6)&gt;0,MAX(A$3:A5)+1,"")</f>
        <v>3</v>
      </c>
      <c r="B6" s="6"/>
      <c r="C6" s="31">
        <v>620</v>
      </c>
      <c r="D6" s="30">
        <v>16</v>
      </c>
      <c r="E6" s="1"/>
      <c r="F6" s="27"/>
      <c r="G6" s="29"/>
      <c r="H6" s="28"/>
      <c r="I6" s="32"/>
      <c r="J6" s="27"/>
      <c r="L6" t="s">
        <v>128</v>
      </c>
      <c r="M6" s="7" t="s">
        <v>127</v>
      </c>
      <c r="N6">
        <v>2520</v>
      </c>
      <c r="O6">
        <v>2600</v>
      </c>
      <c r="P6">
        <v>80</v>
      </c>
    </row>
    <row r="7" spans="1:16" x14ac:dyDescent="0.25">
      <c r="A7">
        <f>IF(N(C7)&gt;0,MAX(A$3:A6)+1,"")</f>
        <v>4</v>
      </c>
      <c r="B7" s="6"/>
      <c r="C7" s="31">
        <v>600</v>
      </c>
      <c r="D7" s="30">
        <v>12</v>
      </c>
      <c r="E7" s="1"/>
      <c r="F7" s="27"/>
      <c r="G7" s="29"/>
      <c r="H7" s="28"/>
      <c r="I7" s="32"/>
      <c r="J7" s="27"/>
      <c r="L7" t="s">
        <v>126</v>
      </c>
      <c r="M7" s="7" t="s">
        <v>125</v>
      </c>
      <c r="N7">
        <v>2500</v>
      </c>
      <c r="O7">
        <v>2600</v>
      </c>
      <c r="P7">
        <v>100</v>
      </c>
    </row>
    <row r="8" spans="1:16" x14ac:dyDescent="0.25">
      <c r="A8">
        <f>IF(N(C8)&gt;0,MAX(A$3:A7)+1,"")</f>
        <v>5</v>
      </c>
      <c r="B8" s="6"/>
      <c r="C8" s="31">
        <v>700</v>
      </c>
      <c r="D8" s="30">
        <v>4</v>
      </c>
      <c r="E8" s="1"/>
      <c r="F8" s="27"/>
      <c r="G8" s="29"/>
      <c r="H8" s="28"/>
      <c r="I8" s="32"/>
      <c r="J8" s="27"/>
      <c r="L8" t="s">
        <v>124</v>
      </c>
      <c r="M8" s="7" t="s">
        <v>123</v>
      </c>
      <c r="N8">
        <v>2500</v>
      </c>
      <c r="O8">
        <v>2600</v>
      </c>
      <c r="P8">
        <v>100</v>
      </c>
    </row>
    <row r="9" spans="1:16" x14ac:dyDescent="0.25">
      <c r="A9">
        <f>IF(N(C9)&gt;0,MAX(A$3:A8)+1,"")</f>
        <v>6</v>
      </c>
      <c r="B9" s="6"/>
      <c r="C9" s="31">
        <v>440</v>
      </c>
      <c r="D9" s="30">
        <v>4</v>
      </c>
      <c r="E9" s="1"/>
      <c r="F9" s="27"/>
      <c r="G9" s="29"/>
      <c r="H9" s="28"/>
      <c r="I9" s="32"/>
      <c r="J9" s="27"/>
      <c r="L9" t="s">
        <v>122</v>
      </c>
      <c r="M9" s="7" t="s">
        <v>121</v>
      </c>
      <c r="N9">
        <v>2520</v>
      </c>
      <c r="O9">
        <v>2600</v>
      </c>
      <c r="P9">
        <v>80</v>
      </c>
    </row>
    <row r="10" spans="1:16" x14ac:dyDescent="0.25">
      <c r="A10">
        <f>IF(N(C10)&gt;0,MAX(A$3:A9)+1,"")</f>
        <v>7</v>
      </c>
      <c r="B10" s="6"/>
      <c r="C10" s="31">
        <v>340</v>
      </c>
      <c r="D10" s="30">
        <v>5</v>
      </c>
      <c r="E10" s="1"/>
      <c r="F10" s="27"/>
      <c r="G10" s="29"/>
      <c r="H10" s="28"/>
      <c r="I10" s="32"/>
      <c r="J10" s="27"/>
      <c r="L10" t="s">
        <v>120</v>
      </c>
      <c r="M10" s="7" t="s">
        <v>119</v>
      </c>
      <c r="N10">
        <v>2500</v>
      </c>
      <c r="O10">
        <v>2600</v>
      </c>
      <c r="P10">
        <v>100</v>
      </c>
    </row>
    <row r="11" spans="1:16" x14ac:dyDescent="0.25">
      <c r="A11">
        <f>IF(N(C11)&gt;0,MAX(A$3:A10)+1,"")</f>
        <v>8</v>
      </c>
      <c r="B11" s="6"/>
      <c r="C11" s="31">
        <v>350</v>
      </c>
      <c r="D11" s="33">
        <v>19</v>
      </c>
      <c r="E11" s="1"/>
      <c r="F11" s="27"/>
      <c r="G11" s="29"/>
      <c r="H11" s="28"/>
      <c r="I11" s="32"/>
      <c r="J11" s="27"/>
      <c r="L11" t="s">
        <v>118</v>
      </c>
      <c r="M11" s="7" t="s">
        <v>117</v>
      </c>
      <c r="N11">
        <v>2520</v>
      </c>
      <c r="O11">
        <v>2600</v>
      </c>
      <c r="P11">
        <v>80</v>
      </c>
    </row>
    <row r="12" spans="1:16" x14ac:dyDescent="0.25">
      <c r="A12" t="str">
        <f>IF(N(C12)&gt;0,MAX(A$3:A11)+1,"")</f>
        <v/>
      </c>
      <c r="B12" s="6"/>
      <c r="C12" s="31"/>
      <c r="D12" s="33"/>
      <c r="E12" s="1"/>
      <c r="F12" s="27"/>
      <c r="G12" s="29"/>
      <c r="H12" s="28"/>
      <c r="I12" s="32"/>
      <c r="J12" s="27"/>
      <c r="L12" t="s">
        <v>116</v>
      </c>
      <c r="M12" s="7" t="s">
        <v>115</v>
      </c>
      <c r="N12">
        <v>2520</v>
      </c>
      <c r="O12">
        <v>2600</v>
      </c>
      <c r="P12">
        <v>80</v>
      </c>
    </row>
    <row r="13" spans="1:16" x14ac:dyDescent="0.25">
      <c r="A13" t="str">
        <f>IF(N(C13)&gt;0,MAX(A$3:A12)+1,"")</f>
        <v/>
      </c>
      <c r="B13" s="6"/>
      <c r="C13" s="31"/>
      <c r="D13" s="30"/>
      <c r="E13" s="1"/>
      <c r="F13" s="27"/>
      <c r="G13" s="29"/>
      <c r="H13" s="28"/>
      <c r="I13" s="32"/>
      <c r="J13" s="27"/>
      <c r="L13" t="s">
        <v>114</v>
      </c>
      <c r="M13" s="7" t="s">
        <v>113</v>
      </c>
      <c r="N13">
        <v>2520</v>
      </c>
      <c r="O13">
        <v>2600</v>
      </c>
      <c r="P13">
        <v>80</v>
      </c>
    </row>
    <row r="14" spans="1:16" x14ac:dyDescent="0.25">
      <c r="A14" t="str">
        <f>IF(N(C14)&gt;0,MAX(A$3:A13)+1,"")</f>
        <v/>
      </c>
      <c r="B14" s="6"/>
      <c r="C14" s="31"/>
      <c r="D14" s="30"/>
      <c r="E14" s="1"/>
      <c r="F14" s="27"/>
      <c r="G14" s="29"/>
      <c r="H14" s="28"/>
      <c r="I14" s="32"/>
      <c r="J14" s="27"/>
      <c r="L14" t="s">
        <v>112</v>
      </c>
      <c r="M14" s="7" t="s">
        <v>111</v>
      </c>
      <c r="N14">
        <v>2520</v>
      </c>
      <c r="O14">
        <v>2600</v>
      </c>
      <c r="P14">
        <v>80</v>
      </c>
    </row>
    <row r="15" spans="1:16" x14ac:dyDescent="0.25">
      <c r="A15" t="str">
        <f>IF(N(C15)&gt;0,MAX(A$3:A14)+1,"")</f>
        <v/>
      </c>
      <c r="B15" s="6"/>
      <c r="C15" s="31"/>
      <c r="D15" s="30"/>
      <c r="E15" s="1"/>
      <c r="F15" s="27"/>
      <c r="G15" s="29"/>
      <c r="H15" s="28"/>
      <c r="I15" s="32"/>
      <c r="J15" s="27"/>
      <c r="L15" t="s">
        <v>110</v>
      </c>
      <c r="M15" s="7" t="s">
        <v>109</v>
      </c>
      <c r="N15">
        <v>2500</v>
      </c>
      <c r="O15">
        <v>2600</v>
      </c>
      <c r="P15">
        <v>100</v>
      </c>
    </row>
    <row r="16" spans="1:16" x14ac:dyDescent="0.25">
      <c r="A16" t="str">
        <f>IF(N(C16)&gt;0,MAX(A$3:A15)+1,"")</f>
        <v/>
      </c>
      <c r="B16" s="6"/>
      <c r="C16" s="31"/>
      <c r="D16" s="30"/>
      <c r="E16" s="1"/>
      <c r="F16" s="27"/>
      <c r="G16" s="29"/>
      <c r="H16" s="28"/>
      <c r="I16" s="28"/>
      <c r="J16" s="27"/>
      <c r="L16" t="s">
        <v>108</v>
      </c>
      <c r="M16" s="7" t="s">
        <v>107</v>
      </c>
      <c r="N16">
        <v>2520</v>
      </c>
      <c r="O16">
        <v>2600</v>
      </c>
      <c r="P16">
        <v>80</v>
      </c>
    </row>
    <row r="17" spans="1:16" x14ac:dyDescent="0.25">
      <c r="A17" t="str">
        <f>IF(N(C17)&gt;0,MAX(A$3:A16)+1,"")</f>
        <v/>
      </c>
      <c r="B17" s="6"/>
      <c r="C17" s="31"/>
      <c r="D17" s="30"/>
      <c r="E17" s="1"/>
      <c r="F17" s="27"/>
      <c r="G17" s="29"/>
      <c r="H17" s="28"/>
      <c r="I17" s="28"/>
      <c r="J17" s="27"/>
      <c r="L17" t="s">
        <v>106</v>
      </c>
      <c r="M17" s="7" t="s">
        <v>105</v>
      </c>
      <c r="N17">
        <v>2500</v>
      </c>
      <c r="O17">
        <v>2600</v>
      </c>
      <c r="P17">
        <v>100</v>
      </c>
    </row>
    <row r="18" spans="1:16" x14ac:dyDescent="0.25">
      <c r="A18" t="str">
        <f>IF(N(C18)&gt;0,MAX(A$3:A17)+1,"")</f>
        <v/>
      </c>
      <c r="B18" s="6"/>
      <c r="C18" s="5"/>
      <c r="D18" s="4"/>
      <c r="E18" s="1"/>
      <c r="F18" s="27"/>
      <c r="G18" s="29"/>
      <c r="H18" s="28"/>
      <c r="I18" s="28"/>
      <c r="J18" s="27"/>
      <c r="L18" t="s">
        <v>104</v>
      </c>
      <c r="M18" s="7" t="s">
        <v>103</v>
      </c>
      <c r="N18">
        <v>2500</v>
      </c>
      <c r="O18">
        <v>2600</v>
      </c>
      <c r="P18">
        <v>100</v>
      </c>
    </row>
    <row r="19" spans="1:16" x14ac:dyDescent="0.25">
      <c r="A19" t="str">
        <f>IF(N(C19)&gt;0,MAX(A$3:A18)+1,"")</f>
        <v/>
      </c>
      <c r="B19" s="6"/>
      <c r="C19" s="5"/>
      <c r="D19" s="4"/>
      <c r="E19" s="1"/>
      <c r="F19" s="27"/>
      <c r="G19" s="29"/>
      <c r="H19" s="28"/>
      <c r="I19" s="28"/>
      <c r="J19" s="27"/>
      <c r="L19" t="s">
        <v>102</v>
      </c>
      <c r="M19" s="7" t="s">
        <v>101</v>
      </c>
      <c r="N19">
        <v>2500</v>
      </c>
      <c r="O19">
        <v>2600</v>
      </c>
      <c r="P19">
        <v>100</v>
      </c>
    </row>
    <row r="20" spans="1:16" x14ac:dyDescent="0.25">
      <c r="A20" t="str">
        <f>IF(N(C20)&gt;0,MAX(A$3:A19)+1,"")</f>
        <v/>
      </c>
      <c r="B20" s="6"/>
      <c r="C20" s="5"/>
      <c r="D20" s="4"/>
      <c r="E20" s="1"/>
      <c r="F20" s="27"/>
      <c r="G20" s="29"/>
      <c r="H20" s="28"/>
      <c r="I20" s="28"/>
      <c r="J20" s="27"/>
      <c r="L20" t="s">
        <v>100</v>
      </c>
      <c r="M20" s="7" t="s">
        <v>99</v>
      </c>
      <c r="N20">
        <v>2520</v>
      </c>
      <c r="O20">
        <v>2600</v>
      </c>
      <c r="P20">
        <v>80</v>
      </c>
    </row>
    <row r="21" spans="1:16" x14ac:dyDescent="0.25">
      <c r="A21" t="str">
        <f>IF(N(C21)&gt;0,MAX(A$3:A20)+1,"")</f>
        <v/>
      </c>
      <c r="B21" s="6"/>
      <c r="C21" s="5"/>
      <c r="D21" s="4"/>
      <c r="E21" s="1"/>
      <c r="F21" s="27"/>
      <c r="G21" s="29"/>
      <c r="H21" s="28"/>
      <c r="I21" s="28"/>
      <c r="J21" s="27"/>
      <c r="L21" t="s">
        <v>98</v>
      </c>
      <c r="M21" s="7" t="s">
        <v>97</v>
      </c>
      <c r="N21">
        <v>2500</v>
      </c>
      <c r="O21">
        <v>2600</v>
      </c>
      <c r="P21">
        <v>100</v>
      </c>
    </row>
    <row r="22" spans="1:16" x14ac:dyDescent="0.25">
      <c r="A22" t="str">
        <f>IF(N(C22)&gt;0,MAX(A$3:A21)+1,"")</f>
        <v/>
      </c>
      <c r="B22" s="6"/>
      <c r="C22" s="5"/>
      <c r="D22" s="4"/>
      <c r="E22" s="1"/>
      <c r="F22" s="25"/>
      <c r="G22" s="25"/>
      <c r="H22" s="26"/>
      <c r="I22" s="26"/>
      <c r="J22" s="25"/>
      <c r="L22" t="s">
        <v>96</v>
      </c>
      <c r="M22" s="7" t="s">
        <v>95</v>
      </c>
      <c r="N22">
        <v>2500</v>
      </c>
      <c r="O22">
        <v>2600</v>
      </c>
      <c r="P22">
        <v>100</v>
      </c>
    </row>
    <row r="23" spans="1:16" x14ac:dyDescent="0.25">
      <c r="A23" t="str">
        <f>IF(N(C23)&gt;0,MAX(A$3:A22)+1,"")</f>
        <v/>
      </c>
      <c r="B23" s="6"/>
      <c r="C23" s="5"/>
      <c r="D23" s="4"/>
      <c r="E23" s="1"/>
      <c r="F23" s="23"/>
      <c r="G23" s="23"/>
      <c r="H23" s="24"/>
      <c r="I23" s="24"/>
      <c r="J23" s="23"/>
      <c r="L23" t="s">
        <v>94</v>
      </c>
      <c r="M23" s="7" t="s">
        <v>93</v>
      </c>
      <c r="N23">
        <v>2500</v>
      </c>
      <c r="O23">
        <v>2600</v>
      </c>
      <c r="P23">
        <v>100</v>
      </c>
    </row>
    <row r="24" spans="1:16" x14ac:dyDescent="0.25">
      <c r="A24" t="str">
        <f>IF(N(C24)&gt;0,MAX(A$3:A23)+1,"")</f>
        <v/>
      </c>
      <c r="B24" s="6"/>
      <c r="C24" s="5"/>
      <c r="D24" s="4"/>
      <c r="E24" s="1"/>
      <c r="L24" t="s">
        <v>92</v>
      </c>
      <c r="M24" s="7" t="s">
        <v>91</v>
      </c>
      <c r="N24">
        <v>2520</v>
      </c>
      <c r="O24">
        <v>2600</v>
      </c>
      <c r="P24">
        <v>80</v>
      </c>
    </row>
    <row r="25" spans="1:16" x14ac:dyDescent="0.25">
      <c r="A25" t="str">
        <f>IF(N(C25)&gt;0,MAX(A$3:A24)+1,"")</f>
        <v/>
      </c>
      <c r="B25" s="6"/>
      <c r="C25" s="5"/>
      <c r="D25" s="4"/>
      <c r="E25" s="1"/>
      <c r="F25" t="s">
        <v>90</v>
      </c>
      <c r="H25" s="22"/>
      <c r="I25" s="21"/>
      <c r="J25" s="20"/>
      <c r="L25" t="s">
        <v>89</v>
      </c>
      <c r="M25" s="7" t="s">
        <v>88</v>
      </c>
      <c r="N25">
        <v>2500</v>
      </c>
      <c r="O25">
        <v>2600</v>
      </c>
      <c r="P25">
        <v>100</v>
      </c>
    </row>
    <row r="26" spans="1:16" x14ac:dyDescent="0.25">
      <c r="A26" t="str">
        <f>IF(N(C26)&gt;0,MAX(A$3:A25)+1,"")</f>
        <v/>
      </c>
      <c r="B26" s="6"/>
      <c r="C26" s="5"/>
      <c r="D26" s="4"/>
      <c r="E26" s="1"/>
      <c r="L26" t="s">
        <v>87</v>
      </c>
      <c r="M26" s="7" t="s">
        <v>86</v>
      </c>
      <c r="N26">
        <v>2500</v>
      </c>
      <c r="O26">
        <v>2600</v>
      </c>
      <c r="P26">
        <v>100</v>
      </c>
    </row>
    <row r="27" spans="1:16" x14ac:dyDescent="0.25">
      <c r="A27" t="str">
        <f>IF(N(C27)&gt;0,MAX(A$3:A26)+1,"")</f>
        <v/>
      </c>
      <c r="B27" s="6"/>
      <c r="C27" s="5"/>
      <c r="D27" s="4"/>
      <c r="E27" s="1"/>
      <c r="F27" t="s">
        <v>85</v>
      </c>
      <c r="H27" s="14">
        <v>1</v>
      </c>
      <c r="I27" s="19" t="s">
        <v>84</v>
      </c>
      <c r="J27" s="1">
        <v>1</v>
      </c>
      <c r="L27" t="s">
        <v>83</v>
      </c>
      <c r="M27" s="7" t="s">
        <v>82</v>
      </c>
      <c r="N27">
        <v>2520</v>
      </c>
      <c r="O27">
        <v>2600</v>
      </c>
      <c r="P27">
        <v>80</v>
      </c>
    </row>
    <row r="28" spans="1:16" x14ac:dyDescent="0.25">
      <c r="A28" t="str">
        <f>IF(N(C28)&gt;0,MAX(A$3:A27)+1,"")</f>
        <v/>
      </c>
      <c r="B28" s="6"/>
      <c r="C28" s="5"/>
      <c r="D28" s="4"/>
      <c r="E28" s="1"/>
      <c r="F28" t="s">
        <v>81</v>
      </c>
      <c r="H28" s="14">
        <v>10</v>
      </c>
      <c r="I28" s="19" t="s">
        <v>80</v>
      </c>
      <c r="J28" s="18" t="b">
        <v>0</v>
      </c>
      <c r="L28" t="s">
        <v>79</v>
      </c>
      <c r="M28" s="7" t="s">
        <v>78</v>
      </c>
      <c r="N28">
        <v>2500</v>
      </c>
      <c r="O28">
        <v>2600</v>
      </c>
      <c r="P28">
        <v>100</v>
      </c>
    </row>
    <row r="29" spans="1:16" x14ac:dyDescent="0.25">
      <c r="A29" t="str">
        <f>IF(N(C29)&gt;0,MAX(A$3:A28)+1,"")</f>
        <v/>
      </c>
      <c r="B29" s="6"/>
      <c r="C29" s="5"/>
      <c r="D29" s="4"/>
      <c r="E29" s="1"/>
      <c r="F29" s="17" t="s">
        <v>77</v>
      </c>
      <c r="G29" s="17"/>
      <c r="H29" s="16">
        <v>0</v>
      </c>
      <c r="I29" s="15" t="s">
        <v>76</v>
      </c>
      <c r="L29" t="s">
        <v>75</v>
      </c>
      <c r="M29" s="7" t="s">
        <v>74</v>
      </c>
      <c r="N29">
        <v>2500</v>
      </c>
      <c r="O29">
        <v>2600</v>
      </c>
      <c r="P29">
        <v>100</v>
      </c>
    </row>
    <row r="30" spans="1:16" x14ac:dyDescent="0.25">
      <c r="A30" t="str">
        <f>IF(N(C30)&gt;0,MAX(A$3:A29)+1,"")</f>
        <v/>
      </c>
      <c r="B30" s="6"/>
      <c r="C30" s="5"/>
      <c r="D30" s="4"/>
      <c r="E30" s="1"/>
      <c r="F30" t="s">
        <v>73</v>
      </c>
      <c r="H30" s="14">
        <v>1000</v>
      </c>
      <c r="I30" s="13"/>
      <c r="J30" s="1"/>
      <c r="L30" t="s">
        <v>72</v>
      </c>
      <c r="M30" s="7" t="s">
        <v>71</v>
      </c>
      <c r="N30">
        <v>2500</v>
      </c>
      <c r="O30">
        <v>2600</v>
      </c>
      <c r="P30">
        <v>100</v>
      </c>
    </row>
    <row r="31" spans="1:16" x14ac:dyDescent="0.25">
      <c r="A31" t="str">
        <f>IF(N(C31)&gt;0,MAX(A$3:A30)+1,"")</f>
        <v/>
      </c>
      <c r="B31" s="6"/>
      <c r="C31" s="5"/>
      <c r="D31" s="4"/>
      <c r="E31" s="1"/>
      <c r="I31" s="12"/>
      <c r="L31" t="s">
        <v>70</v>
      </c>
      <c r="M31" s="7" t="s">
        <v>69</v>
      </c>
      <c r="N31">
        <v>2520</v>
      </c>
      <c r="O31">
        <v>2600</v>
      </c>
      <c r="P31">
        <v>80</v>
      </c>
    </row>
    <row r="32" spans="1:16" x14ac:dyDescent="0.25">
      <c r="A32" t="str">
        <f>IF(N(C32)&gt;0,MAX(A$3:A31)+1,"")</f>
        <v/>
      </c>
      <c r="B32" s="6"/>
      <c r="C32" s="5"/>
      <c r="D32" s="4"/>
      <c r="E32" s="1"/>
      <c r="I32" s="12"/>
      <c r="L32" t="s">
        <v>68</v>
      </c>
      <c r="M32" s="7" t="s">
        <v>67</v>
      </c>
      <c r="N32">
        <v>2520</v>
      </c>
      <c r="O32">
        <v>2600</v>
      </c>
      <c r="P32">
        <v>80</v>
      </c>
    </row>
    <row r="33" spans="1:16" x14ac:dyDescent="0.25">
      <c r="A33" t="str">
        <f>IF(N(C33)&gt;0,MAX(A$3:A32)+1,"")</f>
        <v/>
      </c>
      <c r="B33" s="6"/>
      <c r="C33" s="5"/>
      <c r="D33" s="4"/>
      <c r="E33" s="1"/>
      <c r="I33" s="12"/>
      <c r="L33" t="s">
        <v>66</v>
      </c>
      <c r="M33" s="7" t="s">
        <v>65</v>
      </c>
      <c r="N33">
        <v>2520</v>
      </c>
      <c r="O33">
        <v>2600</v>
      </c>
      <c r="P33">
        <v>80</v>
      </c>
    </row>
    <row r="34" spans="1:16" x14ac:dyDescent="0.25">
      <c r="A34" t="str">
        <f>IF(N(C34)&gt;0,MAX(A$3:A33)+1,"")</f>
        <v/>
      </c>
      <c r="B34" s="6"/>
      <c r="C34" s="5"/>
      <c r="D34" s="4"/>
      <c r="E34" s="1"/>
      <c r="J34" s="10" t="str">
        <f>IF(J35&gt;0,"Схем:","")</f>
        <v>Схем:</v>
      </c>
      <c r="L34" t="s">
        <v>64</v>
      </c>
      <c r="M34" s="7" t="s">
        <v>63</v>
      </c>
      <c r="N34">
        <v>2500</v>
      </c>
      <c r="O34">
        <v>2600</v>
      </c>
      <c r="P34">
        <v>100</v>
      </c>
    </row>
    <row r="35" spans="1:16" x14ac:dyDescent="0.25">
      <c r="A35" t="str">
        <f>IF(N(C35)&gt;0,MAX(A$3:A34)+1,"")</f>
        <v/>
      </c>
      <c r="B35" s="6"/>
      <c r="C35" s="5"/>
      <c r="D35" s="4"/>
      <c r="E35" s="1"/>
      <c r="J35" s="11">
        <f>COUNT(N:N)</f>
        <v>63</v>
      </c>
      <c r="L35" t="s">
        <v>62</v>
      </c>
      <c r="M35" s="7" t="s">
        <v>61</v>
      </c>
      <c r="N35">
        <v>2520</v>
      </c>
      <c r="O35">
        <v>2600</v>
      </c>
      <c r="P35">
        <v>80</v>
      </c>
    </row>
    <row r="36" spans="1:16" x14ac:dyDescent="0.25">
      <c r="A36" t="str">
        <f>IF(N(C36)&gt;0,MAX(A$3:A35)+1,"")</f>
        <v/>
      </c>
      <c r="B36" s="6"/>
      <c r="C36" s="5"/>
      <c r="D36" s="4"/>
      <c r="E36" s="1"/>
      <c r="J36" s="10"/>
      <c r="L36" t="s">
        <v>60</v>
      </c>
      <c r="M36" s="7" t="s">
        <v>59</v>
      </c>
      <c r="N36">
        <v>2510</v>
      </c>
      <c r="O36">
        <v>2600</v>
      </c>
      <c r="P36">
        <v>90</v>
      </c>
    </row>
    <row r="37" spans="1:16" x14ac:dyDescent="0.25">
      <c r="A37" t="str">
        <f>IF(N(C37)&gt;0,MAX(A$3:A36)+1,"")</f>
        <v/>
      </c>
      <c r="B37" s="6"/>
      <c r="C37" s="5"/>
      <c r="D37" s="4"/>
      <c r="E37" s="1"/>
      <c r="J37" s="9"/>
      <c r="L37" t="s">
        <v>58</v>
      </c>
      <c r="M37" s="7" t="s">
        <v>57</v>
      </c>
      <c r="N37">
        <v>2510</v>
      </c>
      <c r="O37">
        <v>2600</v>
      </c>
      <c r="P37">
        <v>90</v>
      </c>
    </row>
    <row r="38" spans="1:16" x14ac:dyDescent="0.25">
      <c r="A38" t="str">
        <f>IF(N(C38)&gt;0,MAX(A$3:A37)+1,"")</f>
        <v/>
      </c>
      <c r="B38" s="6"/>
      <c r="C38" s="5"/>
      <c r="D38" s="4"/>
      <c r="E38" s="1"/>
      <c r="L38" t="s">
        <v>56</v>
      </c>
      <c r="M38" s="7" t="s">
        <v>55</v>
      </c>
      <c r="N38">
        <v>2500</v>
      </c>
      <c r="O38">
        <v>2600</v>
      </c>
      <c r="P38">
        <v>100</v>
      </c>
    </row>
    <row r="39" spans="1:16" x14ac:dyDescent="0.25">
      <c r="A39" t="str">
        <f>IF(N(C39)&gt;0,MAX(A$3:A38)+1,"")</f>
        <v/>
      </c>
      <c r="B39" s="6"/>
      <c r="C39" s="5"/>
      <c r="D39" s="4"/>
      <c r="E39" s="1"/>
      <c r="L39" t="s">
        <v>54</v>
      </c>
      <c r="M39" s="7" t="s">
        <v>53</v>
      </c>
      <c r="N39">
        <v>2520</v>
      </c>
      <c r="O39">
        <v>2600</v>
      </c>
      <c r="P39">
        <v>80</v>
      </c>
    </row>
    <row r="40" spans="1:16" x14ac:dyDescent="0.25">
      <c r="A40" t="str">
        <f>IF(N(C40)&gt;0,MAX(A$3:A39)+1,"")</f>
        <v/>
      </c>
      <c r="B40" s="6"/>
      <c r="C40" s="5"/>
      <c r="D40" s="4"/>
      <c r="E40" s="1"/>
      <c r="L40" t="s">
        <v>52</v>
      </c>
      <c r="M40" s="7" t="s">
        <v>51</v>
      </c>
      <c r="N40">
        <v>2520</v>
      </c>
      <c r="O40">
        <v>2600</v>
      </c>
      <c r="P40">
        <v>80</v>
      </c>
    </row>
    <row r="41" spans="1:16" x14ac:dyDescent="0.25">
      <c r="A41" t="str">
        <f>IF(N(C41)&gt;0,MAX(A$3:A40)+1,"")</f>
        <v/>
      </c>
      <c r="B41" s="6"/>
      <c r="C41" s="5"/>
      <c r="D41" s="4"/>
      <c r="E41" s="1"/>
      <c r="H41" t="s">
        <v>50</v>
      </c>
      <c r="I41" s="8"/>
      <c r="L41" t="s">
        <v>49</v>
      </c>
      <c r="M41" s="7" t="s">
        <v>48</v>
      </c>
      <c r="N41">
        <v>2520</v>
      </c>
      <c r="O41">
        <v>2600</v>
      </c>
      <c r="P41">
        <v>80</v>
      </c>
    </row>
    <row r="42" spans="1:16" x14ac:dyDescent="0.25">
      <c r="A42" t="str">
        <f>IF(N(C42)&gt;0,MAX(A$3:A41)+1,"")</f>
        <v/>
      </c>
      <c r="B42" s="6"/>
      <c r="C42" s="5"/>
      <c r="D42" s="4"/>
      <c r="E42" s="1"/>
      <c r="L42" t="s">
        <v>47</v>
      </c>
      <c r="M42" s="7" t="s">
        <v>46</v>
      </c>
      <c r="N42">
        <v>2510</v>
      </c>
      <c r="O42">
        <v>2600</v>
      </c>
      <c r="P42">
        <v>90</v>
      </c>
    </row>
    <row r="43" spans="1:16" x14ac:dyDescent="0.25">
      <c r="A43" t="str">
        <f>IF(N(C43)&gt;0,MAX(A$3:A42)+1,"")</f>
        <v/>
      </c>
      <c r="B43" s="6"/>
      <c r="C43" s="5"/>
      <c r="D43" s="4"/>
      <c r="E43" s="1"/>
      <c r="L43" t="s">
        <v>45</v>
      </c>
      <c r="M43" s="7" t="s">
        <v>44</v>
      </c>
      <c r="N43">
        <v>2510</v>
      </c>
      <c r="O43">
        <v>2600</v>
      </c>
      <c r="P43">
        <v>90</v>
      </c>
    </row>
    <row r="44" spans="1:16" x14ac:dyDescent="0.25">
      <c r="A44" t="str">
        <f>IF(N(C44)&gt;0,MAX(A$3:A43)+1,"")</f>
        <v/>
      </c>
      <c r="B44" s="6"/>
      <c r="C44" s="5"/>
      <c r="D44" s="4"/>
      <c r="E44" s="1"/>
      <c r="L44" t="s">
        <v>43</v>
      </c>
      <c r="M44" s="7" t="s">
        <v>42</v>
      </c>
      <c r="N44">
        <v>2510</v>
      </c>
      <c r="O44">
        <v>2600</v>
      </c>
      <c r="P44">
        <v>90</v>
      </c>
    </row>
    <row r="45" spans="1:16" x14ac:dyDescent="0.25">
      <c r="A45" t="str">
        <f>IF(N(C45)&gt;0,MAX(A$3:A44)+1,"")</f>
        <v/>
      </c>
      <c r="B45" s="6"/>
      <c r="C45" s="5"/>
      <c r="D45" s="4"/>
      <c r="E45" s="1"/>
      <c r="L45" t="s">
        <v>41</v>
      </c>
      <c r="M45" s="7" t="s">
        <v>40</v>
      </c>
      <c r="N45">
        <v>2510</v>
      </c>
      <c r="O45">
        <v>2600</v>
      </c>
      <c r="P45">
        <v>90</v>
      </c>
    </row>
    <row r="46" spans="1:16" x14ac:dyDescent="0.25">
      <c r="A46" t="str">
        <f>IF(N(C46)&gt;0,MAX(A$3:A45)+1,"")</f>
        <v/>
      </c>
      <c r="B46" s="6"/>
      <c r="C46" s="5"/>
      <c r="D46" s="4"/>
      <c r="E46" s="1"/>
      <c r="L46" t="s">
        <v>39</v>
      </c>
      <c r="M46" s="7" t="s">
        <v>38</v>
      </c>
      <c r="N46">
        <v>2510</v>
      </c>
      <c r="O46">
        <v>2600</v>
      </c>
      <c r="P46">
        <v>90</v>
      </c>
    </row>
    <row r="47" spans="1:16" x14ac:dyDescent="0.25">
      <c r="A47" t="str">
        <f>IF(N(C47)&gt;0,MAX(A$3:A46)+1,"")</f>
        <v/>
      </c>
      <c r="B47" s="6"/>
      <c r="C47" s="5"/>
      <c r="D47" s="4"/>
      <c r="E47" s="1"/>
      <c r="L47" t="s">
        <v>37</v>
      </c>
      <c r="M47" s="7" t="s">
        <v>36</v>
      </c>
      <c r="N47">
        <v>2510</v>
      </c>
      <c r="O47">
        <v>2600</v>
      </c>
      <c r="P47">
        <v>90</v>
      </c>
    </row>
    <row r="48" spans="1:16" x14ac:dyDescent="0.25">
      <c r="A48" t="str">
        <f>IF(N(C48)&gt;0,MAX(A$3:A47)+1,"")</f>
        <v/>
      </c>
      <c r="B48" s="6"/>
      <c r="C48" s="5"/>
      <c r="D48" s="4"/>
      <c r="E48" s="1"/>
      <c r="L48" t="s">
        <v>35</v>
      </c>
      <c r="M48" s="7" t="s">
        <v>34</v>
      </c>
      <c r="N48">
        <v>2510</v>
      </c>
      <c r="O48">
        <v>2600</v>
      </c>
      <c r="P48">
        <v>90</v>
      </c>
    </row>
    <row r="49" spans="1:16" x14ac:dyDescent="0.25">
      <c r="A49" t="str">
        <f>IF(N(C49)&gt;0,MAX(A$3:A48)+1,"")</f>
        <v/>
      </c>
      <c r="B49" s="6"/>
      <c r="C49" s="5"/>
      <c r="D49" s="4"/>
      <c r="E49" s="1"/>
      <c r="L49" t="s">
        <v>33</v>
      </c>
      <c r="M49" s="7" t="s">
        <v>32</v>
      </c>
      <c r="N49">
        <v>2500</v>
      </c>
      <c r="O49">
        <v>2600</v>
      </c>
      <c r="P49">
        <v>100</v>
      </c>
    </row>
    <row r="50" spans="1:16" x14ac:dyDescent="0.25">
      <c r="A50" t="str">
        <f>IF(N(C50)&gt;0,MAX(A$3:A49)+1,"")</f>
        <v/>
      </c>
      <c r="B50" s="6"/>
      <c r="C50" s="5"/>
      <c r="D50" s="4"/>
      <c r="E50" s="1"/>
      <c r="L50" t="s">
        <v>31</v>
      </c>
      <c r="M50" s="7" t="s">
        <v>30</v>
      </c>
      <c r="N50">
        <v>2500</v>
      </c>
      <c r="O50">
        <v>2600</v>
      </c>
      <c r="P50">
        <v>100</v>
      </c>
    </row>
    <row r="51" spans="1:16" x14ac:dyDescent="0.25">
      <c r="A51" t="str">
        <f>IF(N(C51)&gt;0,MAX(A$3:A50)+1,"")</f>
        <v/>
      </c>
      <c r="B51" s="6"/>
      <c r="C51" s="5"/>
      <c r="D51" s="4"/>
      <c r="E51" s="1"/>
      <c r="L51" t="s">
        <v>29</v>
      </c>
      <c r="M51" s="7" t="s">
        <v>28</v>
      </c>
      <c r="N51">
        <v>2500</v>
      </c>
      <c r="O51">
        <v>2600</v>
      </c>
      <c r="P51">
        <v>100</v>
      </c>
    </row>
    <row r="52" spans="1:16" x14ac:dyDescent="0.25">
      <c r="A52" t="str">
        <f>IF(N(C52)&gt;0,MAX(A$3:A51)+1,"")</f>
        <v/>
      </c>
      <c r="B52" s="6"/>
      <c r="C52" s="5"/>
      <c r="D52" s="4"/>
      <c r="E52" s="1"/>
      <c r="L52" t="s">
        <v>27</v>
      </c>
      <c r="M52" s="7" t="s">
        <v>26</v>
      </c>
      <c r="N52">
        <v>2510</v>
      </c>
      <c r="O52">
        <v>2600</v>
      </c>
      <c r="P52">
        <v>90</v>
      </c>
    </row>
    <row r="53" spans="1:16" x14ac:dyDescent="0.25">
      <c r="A53" t="str">
        <f>IF(N(C53)&gt;0,MAX(A$3:A52)+1,"")</f>
        <v/>
      </c>
      <c r="B53" s="6"/>
      <c r="C53" s="5"/>
      <c r="D53" s="4"/>
      <c r="E53" s="1"/>
      <c r="L53" t="s">
        <v>25</v>
      </c>
      <c r="M53" s="7" t="s">
        <v>24</v>
      </c>
      <c r="N53">
        <v>2510</v>
      </c>
      <c r="O53">
        <v>2600</v>
      </c>
      <c r="P53">
        <v>90</v>
      </c>
    </row>
    <row r="54" spans="1:16" x14ac:dyDescent="0.25">
      <c r="A54" t="str">
        <f>IF(N(C54)&gt;0,MAX(A$3:A53)+1,"")</f>
        <v/>
      </c>
      <c r="B54" s="6"/>
      <c r="C54" s="5"/>
      <c r="D54" s="4"/>
      <c r="E54" s="1"/>
      <c r="L54" t="s">
        <v>23</v>
      </c>
      <c r="M54" s="7" t="s">
        <v>22</v>
      </c>
      <c r="N54">
        <v>2500</v>
      </c>
      <c r="O54">
        <v>2600</v>
      </c>
      <c r="P54">
        <v>100</v>
      </c>
    </row>
    <row r="55" spans="1:16" x14ac:dyDescent="0.25">
      <c r="A55" t="str">
        <f>IF(N(C55)&gt;0,MAX(A$3:A54)+1,"")</f>
        <v/>
      </c>
      <c r="B55" s="6"/>
      <c r="C55" s="5"/>
      <c r="D55" s="4"/>
      <c r="E55" s="1"/>
      <c r="L55" t="s">
        <v>21</v>
      </c>
      <c r="M55" s="7" t="s">
        <v>20</v>
      </c>
      <c r="N55">
        <v>2510</v>
      </c>
      <c r="O55">
        <v>2600</v>
      </c>
      <c r="P55">
        <v>90</v>
      </c>
    </row>
    <row r="56" spans="1:16" x14ac:dyDescent="0.25">
      <c r="A56" t="str">
        <f>IF(N(C56)&gt;0,MAX(A$3:A55)+1,"")</f>
        <v/>
      </c>
      <c r="B56" s="6"/>
      <c r="C56" s="5"/>
      <c r="D56" s="4"/>
      <c r="E56" s="1"/>
      <c r="L56" t="s">
        <v>19</v>
      </c>
      <c r="M56" s="7" t="s">
        <v>18</v>
      </c>
      <c r="N56">
        <v>2520</v>
      </c>
      <c r="O56">
        <v>2600</v>
      </c>
      <c r="P56">
        <v>80</v>
      </c>
    </row>
    <row r="57" spans="1:16" x14ac:dyDescent="0.25">
      <c r="A57" t="str">
        <f>IF(N(C57)&gt;0,MAX(A$3:A56)+1,"")</f>
        <v/>
      </c>
      <c r="B57" s="6"/>
      <c r="C57" s="5"/>
      <c r="D57" s="4"/>
      <c r="E57" s="1"/>
      <c r="L57" t="s">
        <v>17</v>
      </c>
      <c r="M57" s="7" t="s">
        <v>16</v>
      </c>
      <c r="N57">
        <v>2510</v>
      </c>
      <c r="O57">
        <v>2600</v>
      </c>
      <c r="P57">
        <v>90</v>
      </c>
    </row>
    <row r="58" spans="1:16" x14ac:dyDescent="0.25">
      <c r="A58" t="str">
        <f>IF(N(C58)&gt;0,MAX(A$3:A57)+1,"")</f>
        <v/>
      </c>
      <c r="B58" s="6"/>
      <c r="C58" s="5"/>
      <c r="D58" s="4"/>
      <c r="E58" s="1"/>
      <c r="L58" t="s">
        <v>15</v>
      </c>
      <c r="M58" s="7" t="s">
        <v>14</v>
      </c>
      <c r="N58">
        <v>2500</v>
      </c>
      <c r="O58">
        <v>2600</v>
      </c>
      <c r="P58">
        <v>100</v>
      </c>
    </row>
    <row r="59" spans="1:16" x14ac:dyDescent="0.25">
      <c r="A59" t="str">
        <f>IF(N(C59)&gt;0,MAX(A$3:A58)+1,"")</f>
        <v/>
      </c>
      <c r="B59" s="6"/>
      <c r="C59" s="5"/>
      <c r="D59" s="4"/>
      <c r="E59" s="1"/>
      <c r="L59" t="s">
        <v>13</v>
      </c>
      <c r="M59" s="7" t="s">
        <v>12</v>
      </c>
      <c r="N59">
        <v>2520</v>
      </c>
      <c r="O59">
        <v>2600</v>
      </c>
      <c r="P59">
        <v>80</v>
      </c>
    </row>
    <row r="60" spans="1:16" x14ac:dyDescent="0.25">
      <c r="A60" t="str">
        <f>IF(N(C60)&gt;0,MAX(A$3:A59)+1,"")</f>
        <v/>
      </c>
      <c r="B60" s="6"/>
      <c r="C60" s="5"/>
      <c r="D60" s="4"/>
      <c r="E60" s="1"/>
      <c r="L60" t="s">
        <v>11</v>
      </c>
      <c r="M60" s="7" t="s">
        <v>10</v>
      </c>
      <c r="N60">
        <v>2510</v>
      </c>
      <c r="O60">
        <v>2600</v>
      </c>
      <c r="P60">
        <v>90</v>
      </c>
    </row>
    <row r="61" spans="1:16" x14ac:dyDescent="0.25">
      <c r="A61" t="str">
        <f>IF(N(C61)&gt;0,MAX(A$3:A60)+1,"")</f>
        <v/>
      </c>
      <c r="B61" s="6"/>
      <c r="C61" s="5"/>
      <c r="D61" s="4"/>
      <c r="E61" s="1"/>
      <c r="L61" t="s">
        <v>9</v>
      </c>
      <c r="M61" s="7" t="s">
        <v>8</v>
      </c>
      <c r="N61">
        <v>2520</v>
      </c>
      <c r="O61">
        <v>2600</v>
      </c>
      <c r="P61">
        <v>80</v>
      </c>
    </row>
    <row r="62" spans="1:16" x14ac:dyDescent="0.25">
      <c r="A62" t="str">
        <f>IF(N(C62)&gt;0,MAX(A$3:A61)+1,"")</f>
        <v/>
      </c>
      <c r="B62" s="6"/>
      <c r="C62" s="5"/>
      <c r="D62" s="4"/>
      <c r="E62" s="1"/>
      <c r="L62" t="s">
        <v>7</v>
      </c>
      <c r="M62" s="7" t="s">
        <v>6</v>
      </c>
      <c r="N62">
        <v>2510</v>
      </c>
      <c r="O62">
        <v>2600</v>
      </c>
      <c r="P62">
        <v>90</v>
      </c>
    </row>
    <row r="63" spans="1:16" x14ac:dyDescent="0.25">
      <c r="A63" t="str">
        <f>IF(N(C63)&gt;0,MAX(A$3:A62)+1,"")</f>
        <v/>
      </c>
      <c r="B63" s="6"/>
      <c r="C63" s="5"/>
      <c r="D63" s="4"/>
      <c r="E63" s="1"/>
      <c r="L63" t="s">
        <v>5</v>
      </c>
      <c r="M63" s="7" t="s">
        <v>4</v>
      </c>
      <c r="N63">
        <v>2500</v>
      </c>
      <c r="O63">
        <v>2600</v>
      </c>
      <c r="P63">
        <v>100</v>
      </c>
    </row>
    <row r="64" spans="1:16" x14ac:dyDescent="0.25">
      <c r="A64" t="str">
        <f>IF(N(C64)&gt;0,MAX(A$3:A63)+1,"")</f>
        <v/>
      </c>
      <c r="B64" s="6"/>
      <c r="C64" s="5"/>
      <c r="D64" s="4"/>
      <c r="E64" s="1"/>
      <c r="L64" t="s">
        <v>3</v>
      </c>
      <c r="M64" s="7" t="s">
        <v>2</v>
      </c>
      <c r="N64">
        <v>2520</v>
      </c>
      <c r="O64">
        <v>2600</v>
      </c>
      <c r="P64">
        <v>80</v>
      </c>
    </row>
    <row r="65" spans="1:16" x14ac:dyDescent="0.25">
      <c r="A65" t="str">
        <f>IF(N(C65)&gt;0,MAX(A$3:A64)+1,"")</f>
        <v/>
      </c>
      <c r="B65" s="6"/>
      <c r="C65" s="5"/>
      <c r="D65" s="4"/>
      <c r="E65" s="1"/>
      <c r="L65" t="s">
        <v>1</v>
      </c>
      <c r="M65" s="7" t="s">
        <v>0</v>
      </c>
      <c r="N65">
        <v>2510</v>
      </c>
      <c r="O65">
        <v>2600</v>
      </c>
      <c r="P65">
        <v>90</v>
      </c>
    </row>
    <row r="66" spans="1:16" x14ac:dyDescent="0.25">
      <c r="A66" t="str">
        <f>IF(N(C66)&gt;0,MAX(A$3:A65)+1,"")</f>
        <v/>
      </c>
      <c r="B66" s="6"/>
      <c r="C66" s="5"/>
      <c r="D66" s="4"/>
      <c r="E66" s="1"/>
    </row>
    <row r="67" spans="1:16" x14ac:dyDescent="0.25">
      <c r="A67" t="str">
        <f>IF(N(C67)&gt;0,MAX(A$3:A66)+1,"")</f>
        <v/>
      </c>
      <c r="B67" s="6"/>
      <c r="C67" s="5"/>
      <c r="D67" s="4"/>
      <c r="E67" s="1"/>
    </row>
    <row r="68" spans="1:16" x14ac:dyDescent="0.25">
      <c r="A68" t="str">
        <f>IF(N(C68)&gt;0,MAX(A$3:A67)+1,"")</f>
        <v/>
      </c>
      <c r="B68" s="6"/>
      <c r="C68" s="5"/>
      <c r="D68" s="4"/>
      <c r="E68" s="1"/>
    </row>
    <row r="69" spans="1:16" x14ac:dyDescent="0.25">
      <c r="A69" t="str">
        <f>IF(N(C69)&gt;0,MAX(A$3:A68)+1,"")</f>
        <v/>
      </c>
      <c r="B69" s="6"/>
      <c r="C69" s="5"/>
      <c r="D69" s="4"/>
      <c r="E69" s="1"/>
    </row>
    <row r="70" spans="1:16" x14ac:dyDescent="0.25">
      <c r="A70" t="str">
        <f>IF(N(C70)&gt;0,MAX(A$3:A69)+1,"")</f>
        <v/>
      </c>
      <c r="B70" s="6"/>
      <c r="C70" s="5"/>
      <c r="D70" s="4"/>
      <c r="E70" s="1"/>
    </row>
    <row r="71" spans="1:16" x14ac:dyDescent="0.25">
      <c r="A71" t="str">
        <f>IF(N(C71)&gt;0,MAX(A$3:A70)+1,"")</f>
        <v/>
      </c>
      <c r="B71" s="6"/>
      <c r="C71" s="5"/>
      <c r="D71" s="4"/>
      <c r="E71" s="1"/>
    </row>
    <row r="72" spans="1:16" x14ac:dyDescent="0.25">
      <c r="A72" t="str">
        <f>IF(N(C72)&gt;0,MAX(A$3:A71)+1,"")</f>
        <v/>
      </c>
      <c r="B72" s="6"/>
      <c r="C72" s="5"/>
      <c r="D72" s="4"/>
      <c r="E72" s="1"/>
    </row>
    <row r="73" spans="1:16" x14ac:dyDescent="0.25">
      <c r="A73" t="str">
        <f>IF(N(C73)&gt;0,MAX(A$3:A72)+1,"")</f>
        <v/>
      </c>
      <c r="B73" s="6"/>
      <c r="C73" s="5"/>
      <c r="D73" s="4"/>
      <c r="E73" s="1"/>
    </row>
    <row r="74" spans="1:16" x14ac:dyDescent="0.25">
      <c r="A74" t="str">
        <f>IF(N(C74)&gt;0,MAX(A$3:A73)+1,"")</f>
        <v/>
      </c>
      <c r="B74" s="6"/>
      <c r="C74" s="5"/>
      <c r="D74" s="4"/>
      <c r="E74" s="1"/>
    </row>
    <row r="75" spans="1:16" x14ac:dyDescent="0.25">
      <c r="A75" t="str">
        <f>IF(N(C75)&gt;0,MAX(A$3:A74)+1,"")</f>
        <v/>
      </c>
      <c r="B75" s="6"/>
      <c r="C75" s="5"/>
      <c r="D75" s="4"/>
      <c r="E75" s="1"/>
    </row>
    <row r="76" spans="1:16" x14ac:dyDescent="0.25">
      <c r="A76" t="str">
        <f>IF(N(C76)&gt;0,MAX(A$3:A75)+1,"")</f>
        <v/>
      </c>
      <c r="B76" s="6"/>
      <c r="C76" s="5"/>
      <c r="D76" s="4"/>
      <c r="E76" s="1"/>
    </row>
    <row r="77" spans="1:16" x14ac:dyDescent="0.25">
      <c r="A77" t="str">
        <f>IF(N(C77)&gt;0,MAX(A$3:A76)+1,"")</f>
        <v/>
      </c>
      <c r="B77" s="6"/>
      <c r="C77" s="5"/>
      <c r="D77" s="4"/>
      <c r="E77" s="1"/>
    </row>
    <row r="78" spans="1:16" x14ac:dyDescent="0.25">
      <c r="A78" t="str">
        <f>IF(N(C78)&gt;0,MAX(A$3:A77)+1,"")</f>
        <v/>
      </c>
      <c r="B78" s="6"/>
      <c r="C78" s="5"/>
      <c r="D78" s="4"/>
      <c r="E78" s="1"/>
    </row>
    <row r="79" spans="1:16" x14ac:dyDescent="0.25">
      <c r="A79" t="str">
        <f>IF(N(C79)&gt;0,MAX(A$3:A78)+1,"")</f>
        <v/>
      </c>
      <c r="B79" s="6"/>
      <c r="C79" s="5"/>
      <c r="D79" s="4"/>
      <c r="E79" s="1"/>
    </row>
    <row r="80" spans="1:16" x14ac:dyDescent="0.25">
      <c r="A80" t="str">
        <f>IF(N(C80)&gt;0,MAX(A$3:A79)+1,"")</f>
        <v/>
      </c>
      <c r="B80" s="6"/>
      <c r="C80" s="5"/>
      <c r="D80" s="4"/>
      <c r="E80" s="1"/>
    </row>
    <row r="81" spans="1:5" x14ac:dyDescent="0.25">
      <c r="A81" t="str">
        <f>IF(N(C81)&gt;0,MAX(A$3:A80)+1,"")</f>
        <v/>
      </c>
      <c r="B81" s="6"/>
      <c r="C81" s="5"/>
      <c r="D81" s="4"/>
      <c r="E81" s="1"/>
    </row>
    <row r="82" spans="1:5" x14ac:dyDescent="0.25">
      <c r="A82" t="str">
        <f>IF(N(C82)&gt;0,MAX(A$3:A81)+1,"")</f>
        <v/>
      </c>
      <c r="B82" s="6"/>
      <c r="C82" s="5"/>
      <c r="D82" s="4"/>
      <c r="E82" s="1"/>
    </row>
    <row r="83" spans="1:5" x14ac:dyDescent="0.25">
      <c r="A83" t="str">
        <f>IF(N(C83)&gt;0,MAX(A$3:A82)+1,"")</f>
        <v/>
      </c>
      <c r="B83" s="6"/>
      <c r="C83" s="5"/>
      <c r="D83" s="4"/>
      <c r="E83" s="1"/>
    </row>
    <row r="84" spans="1:5" x14ac:dyDescent="0.25">
      <c r="A84" t="str">
        <f>IF(N(C84)&gt;0,MAX(A$3:A83)+1,"")</f>
        <v/>
      </c>
      <c r="B84" s="5"/>
      <c r="C84" s="5"/>
      <c r="D84" s="4"/>
      <c r="E84" s="1"/>
    </row>
    <row r="85" spans="1:5" x14ac:dyDescent="0.25">
      <c r="A85" t="str">
        <f>IF(N(C85)&gt;0,MAX(A$3:A84)+1,"")</f>
        <v/>
      </c>
      <c r="B85" s="5"/>
      <c r="C85" s="5"/>
      <c r="D85" s="4"/>
      <c r="E85" s="1"/>
    </row>
    <row r="86" spans="1:5" x14ac:dyDescent="0.25">
      <c r="A86" t="str">
        <f>IF(N(C86)&gt;0,MAX(A$3:A85)+1,"")</f>
        <v/>
      </c>
      <c r="B86" s="5"/>
      <c r="C86" s="5"/>
      <c r="D86" s="4"/>
      <c r="E86" s="1"/>
    </row>
    <row r="87" spans="1:5" x14ac:dyDescent="0.25">
      <c r="A87" t="str">
        <f>IF(N(C87)&gt;0,MAX(A$3:A86)+1,"")</f>
        <v/>
      </c>
      <c r="B87" s="5"/>
      <c r="C87" s="5"/>
      <c r="D87" s="4"/>
      <c r="E87" s="1"/>
    </row>
    <row r="88" spans="1:5" x14ac:dyDescent="0.25">
      <c r="A88" t="str">
        <f>IF(N(C88)&gt;0,MAX(A$3:A87)+1,"")</f>
        <v/>
      </c>
      <c r="B88" s="5"/>
      <c r="C88" s="5"/>
      <c r="D88" s="4"/>
      <c r="E88" s="1"/>
    </row>
    <row r="89" spans="1:5" x14ac:dyDescent="0.25">
      <c r="A89" t="str">
        <f>IF(N(C89)&gt;0,MAX(A$3:A88)+1,"")</f>
        <v/>
      </c>
      <c r="B89" s="5"/>
      <c r="C89" s="5"/>
      <c r="D89" s="4"/>
      <c r="E89" s="1"/>
    </row>
    <row r="90" spans="1:5" x14ac:dyDescent="0.25">
      <c r="A90" t="str">
        <f>IF(N(C90)&gt;0,MAX(A$3:A89)+1,"")</f>
        <v/>
      </c>
      <c r="B90" s="5"/>
      <c r="C90" s="5"/>
      <c r="D90" s="4"/>
      <c r="E90" s="1"/>
    </row>
    <row r="91" spans="1:5" x14ac:dyDescent="0.25">
      <c r="A91" t="str">
        <f>IF(N(C91)&gt;0,MAX(A$3:A90)+1,"")</f>
        <v/>
      </c>
      <c r="B91" s="5"/>
      <c r="C91" s="5"/>
      <c r="D91" s="4"/>
      <c r="E91" s="1"/>
    </row>
    <row r="92" spans="1:5" x14ac:dyDescent="0.25">
      <c r="A92" t="str">
        <f>IF(N(C92)&gt;0,MAX(A$3:A91)+1,"")</f>
        <v/>
      </c>
      <c r="B92" s="5"/>
      <c r="C92" s="5"/>
      <c r="D92" s="4"/>
      <c r="E92" s="1"/>
    </row>
    <row r="93" spans="1:5" x14ac:dyDescent="0.25">
      <c r="A93" t="str">
        <f>IF(N(C93)&gt;0,MAX(A$3:A92)+1,"")</f>
        <v/>
      </c>
      <c r="B93" s="3"/>
      <c r="C93" s="3"/>
      <c r="D93" s="2"/>
      <c r="E93" s="1"/>
    </row>
  </sheetData>
  <sheetProtection sheet="1" objects="1" scenarios="1"/>
  <conditionalFormatting sqref="B4:D93">
    <cfRule type="expression" dxfId="0" priority="1">
      <formula>$E4&lt;&gt;""</formula>
    </cfRule>
  </conditionalFormatting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r:id="rId5">
            <anchor moveWithCells="1">
              <from>
                <xdr:col>7</xdr:col>
                <xdr:colOff>0</xdr:colOff>
                <xdr:row>30</xdr:row>
                <xdr:rowOff>66675</xdr:rowOff>
              </from>
              <to>
                <xdr:col>9</xdr:col>
                <xdr:colOff>828675</xdr:colOff>
                <xdr:row>31</xdr:row>
                <xdr:rowOff>123825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28" r:id="rId6" name="Drop Down 4">
          <controlPr defaultSize="0" autoLine="0" autoPict="0">
            <anchor moveWithCells="1">
              <from>
                <xdr:col>8</xdr:col>
                <xdr:colOff>238125</xdr:colOff>
                <xdr:row>26</xdr:row>
                <xdr:rowOff>0</xdr:rowOff>
              </from>
              <to>
                <xdr:col>10</xdr:col>
                <xdr:colOff>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7" name="Check Box 6">
          <controlPr defaultSize="0" autoFill="0" autoLine="0" autoPict="0">
            <anchor moveWithCells="1">
              <from>
                <xdr:col>8</xdr:col>
                <xdr:colOff>190500</xdr:colOff>
                <xdr:row>27</xdr:row>
                <xdr:rowOff>0</xdr:rowOff>
              </from>
              <to>
                <xdr:col>10</xdr:col>
                <xdr:colOff>0</xdr:colOff>
                <xdr:row>28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8" name="Group Box 7">
          <controlPr defaultSize="0" autoFill="0" autoPict="0">
            <anchor moveWithCells="1">
              <from>
                <xdr:col>5</xdr:col>
                <xdr:colOff>0</xdr:colOff>
                <xdr:row>32</xdr:row>
                <xdr:rowOff>123825</xdr:rowOff>
              </from>
              <to>
                <xdr:col>9</xdr:col>
                <xdr:colOff>781050</xdr:colOff>
                <xdr:row>38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9" name="Group Box 8">
          <controlPr defaultSize="0" autoFill="0" autoPict="0">
            <anchor moveWithCells="1">
              <from>
                <xdr:col>5</xdr:col>
                <xdr:colOff>0</xdr:colOff>
                <xdr:row>39</xdr:row>
                <xdr:rowOff>0</xdr:rowOff>
              </from>
              <to>
                <xdr:col>9</xdr:col>
                <xdr:colOff>781050</xdr:colOff>
                <xdr:row>42</xdr:row>
                <xdr:rowOff>66675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DP208"/>
  <sheetViews>
    <sheetView zoomScaleNormal="100" workbookViewId="0"/>
  </sheetViews>
  <sheetFormatPr defaultRowHeight="15" x14ac:dyDescent="0.25"/>
  <cols>
    <col min="1" max="1" width="13.42578125" bestFit="1" customWidth="1"/>
    <col min="2" max="2" width="16" customWidth="1"/>
    <col min="3" max="3" width="9.5703125" customWidth="1"/>
    <col min="4" max="4" width="9.28515625" customWidth="1"/>
    <col min="5" max="5" width="10.5703125" customWidth="1"/>
    <col min="6" max="6" width="8.42578125" style="41" customWidth="1"/>
    <col min="7" max="7" width="2.7109375" customWidth="1"/>
    <col min="8" max="8" width="18.140625" customWidth="1"/>
    <col min="9" max="16" width="9.140625" customWidth="1"/>
    <col min="17" max="98" width="9.140625" hidden="1" customWidth="1"/>
    <col min="99" max="99" width="2.7109375" customWidth="1"/>
    <col min="100" max="100" width="19.42578125" customWidth="1"/>
    <col min="101" max="101" width="11.42578125" customWidth="1"/>
    <col min="102" max="120" width="9.140625" hidden="1" customWidth="1"/>
  </cols>
  <sheetData>
    <row r="1" spans="1:120" x14ac:dyDescent="0.25">
      <c r="A1" s="40"/>
      <c r="B1" s="40"/>
      <c r="H1" s="40" t="s">
        <v>146</v>
      </c>
      <c r="CV1" s="60" t="s">
        <v>145</v>
      </c>
    </row>
    <row r="2" spans="1:120" x14ac:dyDescent="0.25">
      <c r="A2" t="s">
        <v>160</v>
      </c>
      <c r="C2" t="b">
        <f t="array" ref="C2">AND(COUNTIF(CW5:DP5,"&lt;0")=0,AND(MOD(ROUND(F9:F208,3),1)=0),AND(I4:CT4&gt;=I6:CT6),AND(I4:CT4&lt;=I7:CT7))</f>
        <v>1</v>
      </c>
      <c r="H2" s="40" t="s">
        <v>136</v>
      </c>
      <c r="I2" s="59">
        <v>420</v>
      </c>
      <c r="J2" s="59">
        <v>840</v>
      </c>
      <c r="K2" s="59">
        <v>620</v>
      </c>
      <c r="L2" s="59">
        <v>600</v>
      </c>
      <c r="M2" s="59">
        <v>700</v>
      </c>
      <c r="N2" s="59">
        <v>440</v>
      </c>
      <c r="O2" s="59">
        <v>340</v>
      </c>
      <c r="P2" s="59">
        <v>350</v>
      </c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V2" s="60" t="s">
        <v>136</v>
      </c>
      <c r="CW2" s="59">
        <v>2600</v>
      </c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</row>
    <row r="3" spans="1:120" x14ac:dyDescent="0.25">
      <c r="A3" t="s">
        <v>159</v>
      </c>
      <c r="C3">
        <f>COUNTIF(F9:F208,"&gt;0,001")</f>
        <v>5</v>
      </c>
      <c r="H3" t="s">
        <v>158</v>
      </c>
      <c r="I3" s="42">
        <v>24</v>
      </c>
      <c r="J3" s="42">
        <v>12</v>
      </c>
      <c r="K3" s="42">
        <v>16</v>
      </c>
      <c r="L3" s="42">
        <v>12</v>
      </c>
      <c r="M3" s="42">
        <v>4</v>
      </c>
      <c r="N3" s="42">
        <v>4</v>
      </c>
      <c r="O3" s="42">
        <v>5</v>
      </c>
      <c r="P3" s="42">
        <v>19</v>
      </c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V3" s="58" t="s">
        <v>157</v>
      </c>
      <c r="CW3" s="42">
        <v>20</v>
      </c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</row>
    <row r="4" spans="1:120" x14ac:dyDescent="0.25">
      <c r="A4" t="s">
        <v>156</v>
      </c>
      <c r="C4">
        <f t="array" ref="C4">MAX(IF(F9:F208&gt;0,E9:E208))</f>
        <v>100</v>
      </c>
      <c r="H4" s="41" t="s">
        <v>155</v>
      </c>
      <c r="I4" s="57">
        <f t="array" ref="I4">SUMPRODUCT(I$9:I$208,$F$9:$F$208)</f>
        <v>24</v>
      </c>
      <c r="J4" s="57">
        <f t="array" ref="J4">SUMPRODUCT(J$9:J$208,$F$9:$F$208)</f>
        <v>12</v>
      </c>
      <c r="K4" s="57">
        <f t="array" ref="K4">SUMPRODUCT(K$9:K$208,$F$9:$F$208)</f>
        <v>16</v>
      </c>
      <c r="L4" s="57">
        <f t="array" ref="L4">SUMPRODUCT(L$9:L$208,$F$9:$F$208)</f>
        <v>12</v>
      </c>
      <c r="M4" s="57">
        <f t="array" ref="M4">SUMPRODUCT(M$9:M$208,$F$9:$F$208)</f>
        <v>4</v>
      </c>
      <c r="N4" s="57">
        <f t="array" ref="N4">SUMPRODUCT(N$9:N$208,$F$9:$F$208)</f>
        <v>4</v>
      </c>
      <c r="O4" s="57">
        <f t="array" ref="O4">SUMPRODUCT(O$9:O$208,$F$9:$F$208)</f>
        <v>5</v>
      </c>
      <c r="P4" s="57">
        <f t="array" ref="P4">SUMPRODUCT(P$9:P$208,$F$9:$F$208)</f>
        <v>19</v>
      </c>
      <c r="Q4" s="57">
        <f t="array" ref="Q4">SUMPRODUCT(Q$9:Q$208,$F$9:$F$208)</f>
        <v>0</v>
      </c>
      <c r="R4" s="57">
        <f t="array" ref="R4">SUMPRODUCT(R$9:R$208,$F$9:$F$208)</f>
        <v>0</v>
      </c>
      <c r="S4" s="57">
        <f t="array" ref="S4">SUMPRODUCT(S$9:S$208,$F$9:$F$208)</f>
        <v>0</v>
      </c>
      <c r="T4" s="57">
        <f t="array" ref="T4">SUMPRODUCT(T$9:T$208,$F$9:$F$208)</f>
        <v>0</v>
      </c>
      <c r="U4" s="57">
        <f t="array" ref="U4">SUMPRODUCT(U$9:U$208,$F$9:$F$208)</f>
        <v>0</v>
      </c>
      <c r="V4" s="57">
        <f t="array" ref="V4">SUMPRODUCT(V$9:V$208,$F$9:$F$208)</f>
        <v>0</v>
      </c>
      <c r="W4" s="57">
        <f t="array" ref="W4">SUMPRODUCT(W$9:W$208,$F$9:$F$208)</f>
        <v>0</v>
      </c>
      <c r="X4" s="57">
        <f t="array" ref="X4">SUMPRODUCT(X$9:X$208,$F$9:$F$208)</f>
        <v>0</v>
      </c>
      <c r="Y4" s="57">
        <f t="array" ref="Y4">SUMPRODUCT(Y$9:Y$208,$F$9:$F$208)</f>
        <v>0</v>
      </c>
      <c r="Z4" s="57">
        <f t="array" ref="Z4">SUMPRODUCT(Z$9:Z$208,$F$9:$F$208)</f>
        <v>0</v>
      </c>
      <c r="AA4" s="57">
        <f t="array" ref="AA4">SUMPRODUCT(AA$9:AA$208,$F$9:$F$208)</f>
        <v>0</v>
      </c>
      <c r="AB4" s="57">
        <f t="array" ref="AB4">SUMPRODUCT(AB$9:AB$208,$F$9:$F$208)</f>
        <v>0</v>
      </c>
      <c r="AC4" s="57">
        <f t="array" ref="AC4">SUMPRODUCT(AC$9:AC$208,$F$9:$F$208)</f>
        <v>0</v>
      </c>
      <c r="AD4" s="57">
        <f t="array" ref="AD4">SUMPRODUCT(AD$9:AD$208,$F$9:$F$208)</f>
        <v>0</v>
      </c>
      <c r="AE4" s="57">
        <f t="array" ref="AE4">SUMPRODUCT(AE$9:AE$208,$F$9:$F$208)</f>
        <v>0</v>
      </c>
      <c r="AF4" s="57">
        <f t="array" ref="AF4">SUMPRODUCT(AF$9:AF$208,$F$9:$F$208)</f>
        <v>0</v>
      </c>
      <c r="AG4" s="57">
        <f t="array" ref="AG4">SUMPRODUCT(AG$9:AG$208,$F$9:$F$208)</f>
        <v>0</v>
      </c>
      <c r="AH4" s="57">
        <f t="array" ref="AH4">SUMPRODUCT(AH$9:AH$208,$F$9:$F$208)</f>
        <v>0</v>
      </c>
      <c r="AI4" s="57">
        <f t="array" ref="AI4">SUMPRODUCT(AI$9:AI$208,$F$9:$F$208)</f>
        <v>0</v>
      </c>
      <c r="AJ4" s="57">
        <f t="array" ref="AJ4">SUMPRODUCT(AJ$9:AJ$208,$F$9:$F$208)</f>
        <v>0</v>
      </c>
      <c r="AK4" s="57">
        <f t="array" ref="AK4">SUMPRODUCT(AK$9:AK$208,$F$9:$F$208)</f>
        <v>0</v>
      </c>
      <c r="AL4" s="57">
        <f t="array" ref="AL4">SUMPRODUCT(AL$9:AL$208,$F$9:$F$208)</f>
        <v>0</v>
      </c>
      <c r="AM4" s="57">
        <f t="array" ref="AM4">SUMPRODUCT(AM$9:AM$208,$F$9:$F$208)</f>
        <v>0</v>
      </c>
      <c r="AN4" s="57">
        <f t="array" ref="AN4">SUMPRODUCT(AN$9:AN$208,$F$9:$F$208)</f>
        <v>0</v>
      </c>
      <c r="AO4" s="57">
        <f t="array" ref="AO4">SUMPRODUCT(AO$9:AO$208,$F$9:$F$208)</f>
        <v>0</v>
      </c>
      <c r="AP4" s="57">
        <f t="array" ref="AP4">SUMPRODUCT(AP$9:AP$208,$F$9:$F$208)</f>
        <v>0</v>
      </c>
      <c r="AQ4" s="57">
        <f t="array" ref="AQ4">SUMPRODUCT(AQ$9:AQ$208,$F$9:$F$208)</f>
        <v>0</v>
      </c>
      <c r="AR4" s="57">
        <f t="array" ref="AR4">SUMPRODUCT(AR$9:AR$208,$F$9:$F$208)</f>
        <v>0</v>
      </c>
      <c r="AS4" s="57">
        <f t="array" ref="AS4">SUMPRODUCT(AS$9:AS$208,$F$9:$F$208)</f>
        <v>0</v>
      </c>
      <c r="AT4" s="57">
        <f t="array" ref="AT4">SUMPRODUCT(AT$9:AT$208,$F$9:$F$208)</f>
        <v>0</v>
      </c>
      <c r="AU4" s="57">
        <f t="array" ref="AU4">SUMPRODUCT(AU$9:AU$208,$F$9:$F$208)</f>
        <v>0</v>
      </c>
      <c r="AV4" s="57">
        <f t="array" ref="AV4">SUMPRODUCT(AV$9:AV$208,$F$9:$F$208)</f>
        <v>0</v>
      </c>
      <c r="AW4" s="57">
        <f t="array" ref="AW4">SUMPRODUCT(AW$9:AW$208,$F$9:$F$208)</f>
        <v>0</v>
      </c>
      <c r="AX4" s="57">
        <f t="array" ref="AX4">SUMPRODUCT(AX$9:AX$208,$F$9:$F$208)</f>
        <v>0</v>
      </c>
      <c r="AY4" s="57">
        <f t="array" ref="AY4">SUMPRODUCT(AY$9:AY$208,$F$9:$F$208)</f>
        <v>0</v>
      </c>
      <c r="AZ4" s="57">
        <f t="array" ref="AZ4">SUMPRODUCT(AZ$9:AZ$208,$F$9:$F$208)</f>
        <v>0</v>
      </c>
      <c r="BA4" s="57">
        <f t="array" ref="BA4">SUMPRODUCT(BA$9:BA$208,$F$9:$F$208)</f>
        <v>0</v>
      </c>
      <c r="BB4" s="57">
        <f t="array" ref="BB4">SUMPRODUCT(BB$9:BB$208,$F$9:$F$208)</f>
        <v>0</v>
      </c>
      <c r="BC4" s="57">
        <f t="array" ref="BC4">SUMPRODUCT(BC$9:BC$208,$F$9:$F$208)</f>
        <v>0</v>
      </c>
      <c r="BD4" s="57">
        <f t="array" ref="BD4">SUMPRODUCT(BD$9:BD$208,$F$9:$F$208)</f>
        <v>0</v>
      </c>
      <c r="BE4" s="57">
        <f t="array" ref="BE4">SUMPRODUCT(BE$9:BE$208,$F$9:$F$208)</f>
        <v>0</v>
      </c>
      <c r="BF4" s="57">
        <f t="array" ref="BF4">SUMPRODUCT(BF$9:BF$208,$F$9:$F$208)</f>
        <v>0</v>
      </c>
      <c r="BG4" s="57">
        <f t="array" ref="BG4">SUMPRODUCT(BG$9:BG$208,$F$9:$F$208)</f>
        <v>0</v>
      </c>
      <c r="BH4" s="57">
        <f t="array" ref="BH4">SUMPRODUCT(BH$9:BH$208,$F$9:$F$208)</f>
        <v>0</v>
      </c>
      <c r="BI4" s="57">
        <f t="array" ref="BI4">SUMPRODUCT(BI$9:BI$208,$F$9:$F$208)</f>
        <v>0</v>
      </c>
      <c r="BJ4" s="57">
        <f t="array" ref="BJ4">SUMPRODUCT(BJ$9:BJ$208,$F$9:$F$208)</f>
        <v>0</v>
      </c>
      <c r="BK4" s="57">
        <f t="array" ref="BK4">SUMPRODUCT(BK$9:BK$208,$F$9:$F$208)</f>
        <v>0</v>
      </c>
      <c r="BL4" s="57">
        <f t="array" ref="BL4">SUMPRODUCT(BL$9:BL$208,$F$9:$F$208)</f>
        <v>0</v>
      </c>
      <c r="BM4" s="57">
        <f t="array" ref="BM4">SUMPRODUCT(BM$9:BM$208,$F$9:$F$208)</f>
        <v>0</v>
      </c>
      <c r="BN4" s="57">
        <f t="array" ref="BN4">SUMPRODUCT(BN$9:BN$208,$F$9:$F$208)</f>
        <v>0</v>
      </c>
      <c r="BO4" s="57">
        <f t="array" ref="BO4">SUMPRODUCT(BO$9:BO$208,$F$9:$F$208)</f>
        <v>0</v>
      </c>
      <c r="BP4" s="57">
        <f t="array" ref="BP4">SUMPRODUCT(BP$9:BP$208,$F$9:$F$208)</f>
        <v>0</v>
      </c>
      <c r="BQ4" s="57">
        <f t="array" ref="BQ4">SUMPRODUCT(BQ$9:BQ$208,$F$9:$F$208)</f>
        <v>0</v>
      </c>
      <c r="BR4" s="57">
        <f t="array" ref="BR4">SUMPRODUCT(BR$9:BR$208,$F$9:$F$208)</f>
        <v>0</v>
      </c>
      <c r="BS4" s="57">
        <f t="array" ref="BS4">SUMPRODUCT(BS$9:BS$208,$F$9:$F$208)</f>
        <v>0</v>
      </c>
      <c r="BT4" s="57">
        <f t="array" ref="BT4">SUMPRODUCT(BT$9:BT$208,$F$9:$F$208)</f>
        <v>0</v>
      </c>
      <c r="BU4" s="57">
        <f t="array" ref="BU4">SUMPRODUCT(BU$9:BU$208,$F$9:$F$208)</f>
        <v>0</v>
      </c>
      <c r="BV4" s="57">
        <f t="array" ref="BV4">SUMPRODUCT(BV$9:BV$208,$F$9:$F$208)</f>
        <v>0</v>
      </c>
      <c r="BW4" s="57">
        <f t="array" ref="BW4">SUMPRODUCT(BW$9:BW$208,$F$9:$F$208)</f>
        <v>0</v>
      </c>
      <c r="BX4" s="57">
        <f t="array" ref="BX4">SUMPRODUCT(BX$9:BX$208,$F$9:$F$208)</f>
        <v>0</v>
      </c>
      <c r="BY4" s="57">
        <f t="array" ref="BY4">SUMPRODUCT(BY$9:BY$208,$F$9:$F$208)</f>
        <v>0</v>
      </c>
      <c r="BZ4" s="57">
        <f t="array" ref="BZ4">SUMPRODUCT(BZ$9:BZ$208,$F$9:$F$208)</f>
        <v>0</v>
      </c>
      <c r="CA4" s="57">
        <f t="array" ref="CA4">SUMPRODUCT(CA$9:CA$208,$F$9:$F$208)</f>
        <v>0</v>
      </c>
      <c r="CB4" s="57">
        <f t="array" ref="CB4">SUMPRODUCT(CB$9:CB$208,$F$9:$F$208)</f>
        <v>0</v>
      </c>
      <c r="CC4" s="57">
        <f t="array" ref="CC4">SUMPRODUCT(CC$9:CC$208,$F$9:$F$208)</f>
        <v>0</v>
      </c>
      <c r="CD4" s="57">
        <f t="array" ref="CD4">SUMPRODUCT(CD$9:CD$208,$F$9:$F$208)</f>
        <v>0</v>
      </c>
      <c r="CE4" s="57">
        <f t="array" ref="CE4">SUMPRODUCT(CE$9:CE$208,$F$9:$F$208)</f>
        <v>0</v>
      </c>
      <c r="CF4" s="57">
        <f t="array" ref="CF4">SUMPRODUCT(CF$9:CF$208,$F$9:$F$208)</f>
        <v>0</v>
      </c>
      <c r="CG4" s="57">
        <f t="array" ref="CG4">SUMPRODUCT(CG$9:CG$208,$F$9:$F$208)</f>
        <v>0</v>
      </c>
      <c r="CH4" s="57">
        <f t="array" ref="CH4">SUMPRODUCT(CH$9:CH$208,$F$9:$F$208)</f>
        <v>0</v>
      </c>
      <c r="CI4" s="57">
        <f t="array" ref="CI4">SUMPRODUCT(CI$9:CI$208,$F$9:$F$208)</f>
        <v>0</v>
      </c>
      <c r="CJ4" s="57">
        <f t="array" ref="CJ4">SUMPRODUCT(CJ$9:CJ$208,$F$9:$F$208)</f>
        <v>0</v>
      </c>
      <c r="CK4" s="57">
        <f t="array" ref="CK4">SUMPRODUCT(CK$9:CK$208,$F$9:$F$208)</f>
        <v>0</v>
      </c>
      <c r="CL4" s="57">
        <f t="array" ref="CL4">SUMPRODUCT(CL$9:CL$208,$F$9:$F$208)</f>
        <v>0</v>
      </c>
      <c r="CM4" s="57">
        <f t="array" ref="CM4">SUMPRODUCT(CM$9:CM$208,$F$9:$F$208)</f>
        <v>0</v>
      </c>
      <c r="CN4" s="57">
        <f t="array" ref="CN4">SUMPRODUCT(CN$9:CN$208,$F$9:$F$208)</f>
        <v>0</v>
      </c>
      <c r="CO4" s="57">
        <f t="array" ref="CO4">SUMPRODUCT(CO$9:CO$208,$F$9:$F$208)</f>
        <v>0</v>
      </c>
      <c r="CP4" s="57">
        <f t="array" ref="CP4">SUMPRODUCT(CP$9:CP$208,$F$9:$F$208)</f>
        <v>0</v>
      </c>
      <c r="CQ4" s="57">
        <f t="array" ref="CQ4">SUMPRODUCT(CQ$9:CQ$208,$F$9:$F$208)</f>
        <v>0</v>
      </c>
      <c r="CR4" s="57">
        <f t="array" ref="CR4">SUMPRODUCT(CR$9:CR$208,$F$9:$F$208)</f>
        <v>0</v>
      </c>
      <c r="CS4" s="57">
        <f t="array" ref="CS4">SUMPRODUCT(CS$9:CS$208,$F$9:$F$208)</f>
        <v>0</v>
      </c>
      <c r="CT4" s="57">
        <f t="array" ref="CT4">SUMPRODUCT(CT$9:CT$208,$F$9:$F$208)</f>
        <v>0</v>
      </c>
      <c r="CV4" s="48" t="s">
        <v>154</v>
      </c>
      <c r="CW4" s="57">
        <f t="shared" ref="CW4:DP4" si="0">SUMIF($D$9:$D$208,CW2,$F$9:$F$208)</f>
        <v>20</v>
      </c>
      <c r="CX4" s="57">
        <f t="shared" si="0"/>
        <v>0</v>
      </c>
      <c r="CY4" s="57">
        <f t="shared" si="0"/>
        <v>0</v>
      </c>
      <c r="CZ4" s="57">
        <f t="shared" si="0"/>
        <v>0</v>
      </c>
      <c r="DA4" s="57">
        <f t="shared" si="0"/>
        <v>0</v>
      </c>
      <c r="DB4" s="57">
        <f t="shared" si="0"/>
        <v>0</v>
      </c>
      <c r="DC4" s="57">
        <f t="shared" si="0"/>
        <v>0</v>
      </c>
      <c r="DD4" s="57">
        <f t="shared" si="0"/>
        <v>0</v>
      </c>
      <c r="DE4" s="57">
        <f t="shared" si="0"/>
        <v>0</v>
      </c>
      <c r="DF4" s="57">
        <f t="shared" si="0"/>
        <v>0</v>
      </c>
      <c r="DG4" s="57">
        <f t="shared" si="0"/>
        <v>0</v>
      </c>
      <c r="DH4" s="57">
        <f t="shared" si="0"/>
        <v>0</v>
      </c>
      <c r="DI4" s="57">
        <f t="shared" si="0"/>
        <v>0</v>
      </c>
      <c r="DJ4" s="57">
        <f t="shared" si="0"/>
        <v>0</v>
      </c>
      <c r="DK4" s="57">
        <f t="shared" si="0"/>
        <v>0</v>
      </c>
      <c r="DL4" s="57">
        <f t="shared" si="0"/>
        <v>0</v>
      </c>
      <c r="DM4" s="57">
        <f t="shared" si="0"/>
        <v>0</v>
      </c>
      <c r="DN4" s="57">
        <f t="shared" si="0"/>
        <v>0</v>
      </c>
      <c r="DO4" s="57">
        <f t="shared" si="0"/>
        <v>0</v>
      </c>
      <c r="DP4" s="57">
        <f t="shared" si="0"/>
        <v>0</v>
      </c>
    </row>
    <row r="5" spans="1:120" x14ac:dyDescent="0.25">
      <c r="A5" s="48" t="s">
        <v>153</v>
      </c>
      <c r="C5" s="55">
        <f>1-SUMPRODUCT(I2:CT2,I4:CT4)/CW6</f>
        <v>3.4807692307692317E-2</v>
      </c>
      <c r="F5" s="54"/>
      <c r="H5" s="50" t="s">
        <v>152</v>
      </c>
      <c r="I5" s="56">
        <f t="shared" ref="I5:AN5" si="1">IF(I6&gt;0,I4-I3,)</f>
        <v>0</v>
      </c>
      <c r="J5" s="56">
        <f t="shared" si="1"/>
        <v>0</v>
      </c>
      <c r="K5" s="56">
        <f t="shared" si="1"/>
        <v>0</v>
      </c>
      <c r="L5" s="56">
        <f t="shared" si="1"/>
        <v>0</v>
      </c>
      <c r="M5" s="56">
        <f t="shared" si="1"/>
        <v>0</v>
      </c>
      <c r="N5" s="56">
        <f t="shared" si="1"/>
        <v>0</v>
      </c>
      <c r="O5" s="56">
        <f t="shared" si="1"/>
        <v>0</v>
      </c>
      <c r="P5" s="56">
        <f t="shared" si="1"/>
        <v>0</v>
      </c>
      <c r="Q5" s="56">
        <f t="shared" si="1"/>
        <v>0</v>
      </c>
      <c r="R5" s="56">
        <f t="shared" si="1"/>
        <v>0</v>
      </c>
      <c r="S5" s="56">
        <f t="shared" si="1"/>
        <v>0</v>
      </c>
      <c r="T5" s="56">
        <f t="shared" si="1"/>
        <v>0</v>
      </c>
      <c r="U5" s="56">
        <f t="shared" si="1"/>
        <v>0</v>
      </c>
      <c r="V5" s="56">
        <f t="shared" si="1"/>
        <v>0</v>
      </c>
      <c r="W5" s="56">
        <f t="shared" si="1"/>
        <v>0</v>
      </c>
      <c r="X5" s="56">
        <f t="shared" si="1"/>
        <v>0</v>
      </c>
      <c r="Y5" s="56">
        <f t="shared" si="1"/>
        <v>0</v>
      </c>
      <c r="Z5" s="56">
        <f t="shared" si="1"/>
        <v>0</v>
      </c>
      <c r="AA5" s="56">
        <f t="shared" si="1"/>
        <v>0</v>
      </c>
      <c r="AB5" s="56">
        <f t="shared" si="1"/>
        <v>0</v>
      </c>
      <c r="AC5" s="56">
        <f t="shared" si="1"/>
        <v>0</v>
      </c>
      <c r="AD5" s="56">
        <f t="shared" si="1"/>
        <v>0</v>
      </c>
      <c r="AE5" s="56">
        <f t="shared" si="1"/>
        <v>0</v>
      </c>
      <c r="AF5" s="56">
        <f t="shared" si="1"/>
        <v>0</v>
      </c>
      <c r="AG5" s="56">
        <f t="shared" si="1"/>
        <v>0</v>
      </c>
      <c r="AH5" s="56">
        <f t="shared" si="1"/>
        <v>0</v>
      </c>
      <c r="AI5" s="56">
        <f t="shared" si="1"/>
        <v>0</v>
      </c>
      <c r="AJ5" s="56">
        <f t="shared" si="1"/>
        <v>0</v>
      </c>
      <c r="AK5" s="56">
        <f t="shared" si="1"/>
        <v>0</v>
      </c>
      <c r="AL5" s="56">
        <f t="shared" si="1"/>
        <v>0</v>
      </c>
      <c r="AM5" s="56">
        <f t="shared" si="1"/>
        <v>0</v>
      </c>
      <c r="AN5" s="56">
        <f t="shared" si="1"/>
        <v>0</v>
      </c>
      <c r="AO5" s="56">
        <f t="shared" ref="AO5:BT5" si="2">IF(AO6&gt;0,AO4-AO3,)</f>
        <v>0</v>
      </c>
      <c r="AP5" s="56">
        <f t="shared" si="2"/>
        <v>0</v>
      </c>
      <c r="AQ5" s="56">
        <f t="shared" si="2"/>
        <v>0</v>
      </c>
      <c r="AR5" s="56">
        <f t="shared" si="2"/>
        <v>0</v>
      </c>
      <c r="AS5" s="56">
        <f t="shared" si="2"/>
        <v>0</v>
      </c>
      <c r="AT5" s="56">
        <f t="shared" si="2"/>
        <v>0</v>
      </c>
      <c r="AU5" s="56">
        <f t="shared" si="2"/>
        <v>0</v>
      </c>
      <c r="AV5" s="56">
        <f t="shared" si="2"/>
        <v>0</v>
      </c>
      <c r="AW5" s="56">
        <f t="shared" si="2"/>
        <v>0</v>
      </c>
      <c r="AX5" s="56">
        <f t="shared" si="2"/>
        <v>0</v>
      </c>
      <c r="AY5" s="56">
        <f t="shared" si="2"/>
        <v>0</v>
      </c>
      <c r="AZ5" s="56">
        <f t="shared" si="2"/>
        <v>0</v>
      </c>
      <c r="BA5" s="56">
        <f t="shared" si="2"/>
        <v>0</v>
      </c>
      <c r="BB5" s="56">
        <f t="shared" si="2"/>
        <v>0</v>
      </c>
      <c r="BC5" s="56">
        <f t="shared" si="2"/>
        <v>0</v>
      </c>
      <c r="BD5" s="56">
        <f t="shared" si="2"/>
        <v>0</v>
      </c>
      <c r="BE5" s="56">
        <f t="shared" si="2"/>
        <v>0</v>
      </c>
      <c r="BF5" s="56">
        <f t="shared" si="2"/>
        <v>0</v>
      </c>
      <c r="BG5" s="56">
        <f t="shared" si="2"/>
        <v>0</v>
      </c>
      <c r="BH5" s="56">
        <f t="shared" si="2"/>
        <v>0</v>
      </c>
      <c r="BI5" s="56">
        <f t="shared" si="2"/>
        <v>0</v>
      </c>
      <c r="BJ5" s="56">
        <f t="shared" si="2"/>
        <v>0</v>
      </c>
      <c r="BK5" s="56">
        <f t="shared" si="2"/>
        <v>0</v>
      </c>
      <c r="BL5" s="56">
        <f t="shared" si="2"/>
        <v>0</v>
      </c>
      <c r="BM5" s="56">
        <f t="shared" si="2"/>
        <v>0</v>
      </c>
      <c r="BN5" s="56">
        <f t="shared" si="2"/>
        <v>0</v>
      </c>
      <c r="BO5" s="56">
        <f t="shared" si="2"/>
        <v>0</v>
      </c>
      <c r="BP5" s="56">
        <f t="shared" si="2"/>
        <v>0</v>
      </c>
      <c r="BQ5" s="56">
        <f t="shared" si="2"/>
        <v>0</v>
      </c>
      <c r="BR5" s="56">
        <f t="shared" si="2"/>
        <v>0</v>
      </c>
      <c r="BS5" s="56">
        <f t="shared" si="2"/>
        <v>0</v>
      </c>
      <c r="BT5" s="56">
        <f t="shared" si="2"/>
        <v>0</v>
      </c>
      <c r="BU5" s="56">
        <f t="shared" ref="BU5:CZ5" si="3">IF(BU6&gt;0,BU4-BU3,)</f>
        <v>0</v>
      </c>
      <c r="BV5" s="56">
        <f t="shared" si="3"/>
        <v>0</v>
      </c>
      <c r="BW5" s="56">
        <f t="shared" si="3"/>
        <v>0</v>
      </c>
      <c r="BX5" s="56">
        <f t="shared" si="3"/>
        <v>0</v>
      </c>
      <c r="BY5" s="56">
        <f t="shared" si="3"/>
        <v>0</v>
      </c>
      <c r="BZ5" s="56">
        <f t="shared" si="3"/>
        <v>0</v>
      </c>
      <c r="CA5" s="56">
        <f t="shared" si="3"/>
        <v>0</v>
      </c>
      <c r="CB5" s="56">
        <f t="shared" si="3"/>
        <v>0</v>
      </c>
      <c r="CC5" s="56">
        <f t="shared" si="3"/>
        <v>0</v>
      </c>
      <c r="CD5" s="56">
        <f t="shared" si="3"/>
        <v>0</v>
      </c>
      <c r="CE5" s="56">
        <f t="shared" si="3"/>
        <v>0</v>
      </c>
      <c r="CF5" s="56">
        <f t="shared" si="3"/>
        <v>0</v>
      </c>
      <c r="CG5" s="56">
        <f t="shared" si="3"/>
        <v>0</v>
      </c>
      <c r="CH5" s="56">
        <f t="shared" si="3"/>
        <v>0</v>
      </c>
      <c r="CI5" s="56">
        <f t="shared" si="3"/>
        <v>0</v>
      </c>
      <c r="CJ5" s="56">
        <f t="shared" si="3"/>
        <v>0</v>
      </c>
      <c r="CK5" s="56">
        <f t="shared" si="3"/>
        <v>0</v>
      </c>
      <c r="CL5" s="56">
        <f t="shared" si="3"/>
        <v>0</v>
      </c>
      <c r="CM5" s="56">
        <f t="shared" si="3"/>
        <v>0</v>
      </c>
      <c r="CN5" s="56">
        <f t="shared" si="3"/>
        <v>0</v>
      </c>
      <c r="CO5" s="56">
        <f t="shared" si="3"/>
        <v>0</v>
      </c>
      <c r="CP5" s="56">
        <f t="shared" si="3"/>
        <v>0</v>
      </c>
      <c r="CQ5" s="56">
        <f t="shared" si="3"/>
        <v>0</v>
      </c>
      <c r="CR5" s="56">
        <f t="shared" si="3"/>
        <v>0</v>
      </c>
      <c r="CS5" s="56">
        <f t="shared" si="3"/>
        <v>0</v>
      </c>
      <c r="CT5" s="56">
        <f t="shared" si="3"/>
        <v>0</v>
      </c>
      <c r="CV5" s="48" t="s">
        <v>151</v>
      </c>
      <c r="CW5" s="42">
        <f t="shared" ref="CW5:DP5" si="4">CW3-CW4</f>
        <v>0</v>
      </c>
      <c r="CX5" s="42">
        <f t="shared" si="4"/>
        <v>0</v>
      </c>
      <c r="CY5" s="42">
        <f t="shared" si="4"/>
        <v>0</v>
      </c>
      <c r="CZ5" s="42">
        <f t="shared" si="4"/>
        <v>0</v>
      </c>
      <c r="DA5" s="42">
        <f t="shared" si="4"/>
        <v>0</v>
      </c>
      <c r="DB5" s="42">
        <f t="shared" si="4"/>
        <v>0</v>
      </c>
      <c r="DC5" s="42">
        <f t="shared" si="4"/>
        <v>0</v>
      </c>
      <c r="DD5" s="42">
        <f t="shared" si="4"/>
        <v>0</v>
      </c>
      <c r="DE5" s="42">
        <f t="shared" si="4"/>
        <v>0</v>
      </c>
      <c r="DF5" s="42">
        <f t="shared" si="4"/>
        <v>0</v>
      </c>
      <c r="DG5" s="42">
        <f t="shared" si="4"/>
        <v>0</v>
      </c>
      <c r="DH5" s="42">
        <f t="shared" si="4"/>
        <v>0</v>
      </c>
      <c r="DI5" s="42">
        <f t="shared" si="4"/>
        <v>0</v>
      </c>
      <c r="DJ5" s="42">
        <f t="shared" si="4"/>
        <v>0</v>
      </c>
      <c r="DK5" s="42">
        <f t="shared" si="4"/>
        <v>0</v>
      </c>
      <c r="DL5" s="42">
        <f t="shared" si="4"/>
        <v>0</v>
      </c>
      <c r="DM5" s="42">
        <f t="shared" si="4"/>
        <v>0</v>
      </c>
      <c r="DN5" s="42">
        <f t="shared" si="4"/>
        <v>0</v>
      </c>
      <c r="DO5" s="42">
        <f t="shared" si="4"/>
        <v>0</v>
      </c>
      <c r="DP5" s="42">
        <f t="shared" si="4"/>
        <v>0</v>
      </c>
    </row>
    <row r="6" spans="1:120" x14ac:dyDescent="0.25">
      <c r="A6" s="48" t="s">
        <v>150</v>
      </c>
      <c r="C6" s="55">
        <f>SUMPRODUCT(I5:CT5,I2:CT2)/SUMPRODUCT(I3:CT3,I2:CT2)</f>
        <v>0</v>
      </c>
      <c r="D6" s="55"/>
      <c r="F6" s="54"/>
      <c r="H6" s="50" t="s">
        <v>149</v>
      </c>
      <c r="I6" s="49">
        <v>24</v>
      </c>
      <c r="J6" s="49">
        <v>12</v>
      </c>
      <c r="K6" s="49">
        <v>16</v>
      </c>
      <c r="L6" s="49">
        <v>12</v>
      </c>
      <c r="M6" s="49">
        <v>4</v>
      </c>
      <c r="N6" s="49">
        <v>4</v>
      </c>
      <c r="O6" s="49">
        <v>5</v>
      </c>
      <c r="P6" s="49">
        <v>19</v>
      </c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V6" s="40" t="s">
        <v>148</v>
      </c>
      <c r="CW6" s="53">
        <f>SUMPRODUCT(CW2:DP2,CW4:DP4)</f>
        <v>52000</v>
      </c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</row>
    <row r="7" spans="1:120" x14ac:dyDescent="0.25">
      <c r="A7" s="48"/>
      <c r="E7" s="52"/>
      <c r="F7" s="51"/>
      <c r="H7" s="50" t="s">
        <v>147</v>
      </c>
      <c r="I7" s="49">
        <v>25</v>
      </c>
      <c r="J7" s="49">
        <v>13</v>
      </c>
      <c r="K7" s="49">
        <v>17</v>
      </c>
      <c r="L7" s="49">
        <v>13</v>
      </c>
      <c r="M7" s="49">
        <v>4</v>
      </c>
      <c r="N7" s="49">
        <v>4</v>
      </c>
      <c r="O7" s="49">
        <v>5</v>
      </c>
      <c r="P7" s="49">
        <v>20</v>
      </c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V7" s="48"/>
    </row>
    <row r="8" spans="1:120" x14ac:dyDescent="0.25">
      <c r="A8" s="47" t="s">
        <v>139</v>
      </c>
      <c r="B8" s="47" t="s">
        <v>138</v>
      </c>
      <c r="C8" s="47" t="s">
        <v>137</v>
      </c>
      <c r="D8" s="47" t="s">
        <v>136</v>
      </c>
      <c r="E8" s="47" t="s">
        <v>135</v>
      </c>
      <c r="F8" s="46" t="s">
        <v>142</v>
      </c>
    </row>
    <row r="9" spans="1:120" x14ac:dyDescent="0.25">
      <c r="A9" s="45" t="s">
        <v>114</v>
      </c>
      <c r="B9" s="44" t="s">
        <v>113</v>
      </c>
      <c r="C9">
        <v>2520</v>
      </c>
      <c r="D9">
        <v>2600</v>
      </c>
      <c r="E9">
        <v>80</v>
      </c>
      <c r="F9" s="43">
        <v>4</v>
      </c>
      <c r="I9" s="42">
        <v>0</v>
      </c>
      <c r="J9" s="42">
        <v>1</v>
      </c>
      <c r="K9" s="42">
        <v>2</v>
      </c>
      <c r="L9" s="42">
        <v>0</v>
      </c>
      <c r="M9" s="42">
        <v>0</v>
      </c>
      <c r="N9" s="42">
        <v>1</v>
      </c>
      <c r="O9" s="42">
        <v>0</v>
      </c>
      <c r="P9" s="42">
        <v>0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</row>
    <row r="10" spans="1:120" x14ac:dyDescent="0.25">
      <c r="A10" s="45" t="s">
        <v>134</v>
      </c>
      <c r="B10" s="44" t="s">
        <v>133</v>
      </c>
      <c r="C10">
        <v>2520</v>
      </c>
      <c r="D10">
        <v>2600</v>
      </c>
      <c r="E10">
        <v>80</v>
      </c>
      <c r="F10" s="43">
        <v>4</v>
      </c>
      <c r="I10" s="42">
        <v>6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</row>
    <row r="11" spans="1:120" x14ac:dyDescent="0.25">
      <c r="A11" s="45" t="s">
        <v>58</v>
      </c>
      <c r="B11" s="44" t="s">
        <v>57</v>
      </c>
      <c r="C11">
        <v>2510</v>
      </c>
      <c r="D11">
        <v>2600</v>
      </c>
      <c r="E11">
        <v>90</v>
      </c>
      <c r="F11" s="43">
        <v>3</v>
      </c>
      <c r="I11" s="42">
        <v>0</v>
      </c>
      <c r="J11" s="42">
        <v>1</v>
      </c>
      <c r="K11" s="42">
        <v>1</v>
      </c>
      <c r="L11" s="42">
        <v>0</v>
      </c>
      <c r="M11" s="42">
        <v>0</v>
      </c>
      <c r="N11" s="42">
        <v>0</v>
      </c>
      <c r="O11" s="42">
        <v>0</v>
      </c>
      <c r="P11" s="42">
        <v>3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</row>
    <row r="12" spans="1:120" x14ac:dyDescent="0.25">
      <c r="A12" s="45" t="s">
        <v>29</v>
      </c>
      <c r="B12" s="44" t="s">
        <v>28</v>
      </c>
      <c r="C12">
        <v>2500</v>
      </c>
      <c r="D12">
        <v>2600</v>
      </c>
      <c r="E12">
        <v>100</v>
      </c>
      <c r="F12" s="43">
        <v>5</v>
      </c>
      <c r="I12" s="42">
        <v>0</v>
      </c>
      <c r="J12" s="42">
        <v>1</v>
      </c>
      <c r="K12" s="42">
        <v>1</v>
      </c>
      <c r="L12" s="42">
        <v>0</v>
      </c>
      <c r="M12" s="42">
        <v>0</v>
      </c>
      <c r="N12" s="42">
        <v>0</v>
      </c>
      <c r="O12" s="42">
        <v>1</v>
      </c>
      <c r="P12" s="42">
        <v>2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</row>
    <row r="13" spans="1:120" x14ac:dyDescent="0.25">
      <c r="A13" s="45" t="s">
        <v>120</v>
      </c>
      <c r="B13" s="44" t="s">
        <v>119</v>
      </c>
      <c r="C13">
        <v>2500</v>
      </c>
      <c r="D13">
        <v>2600</v>
      </c>
      <c r="E13">
        <v>100</v>
      </c>
      <c r="F13" s="43">
        <v>4</v>
      </c>
      <c r="I13" s="42">
        <v>0</v>
      </c>
      <c r="J13" s="42">
        <v>0</v>
      </c>
      <c r="K13" s="42">
        <v>0</v>
      </c>
      <c r="L13" s="42">
        <v>3</v>
      </c>
      <c r="M13" s="42">
        <v>1</v>
      </c>
      <c r="N13" s="42">
        <v>0</v>
      </c>
      <c r="O13" s="42">
        <v>0</v>
      </c>
      <c r="P13" s="42">
        <v>0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</row>
    <row r="14" spans="1:120" x14ac:dyDescent="0.25">
      <c r="A14" s="45"/>
      <c r="B14" s="44"/>
      <c r="F14" s="43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</row>
    <row r="15" spans="1:120" x14ac:dyDescent="0.25">
      <c r="A15" s="45"/>
      <c r="B15" s="44"/>
      <c r="F15" s="43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</row>
    <row r="16" spans="1:120" x14ac:dyDescent="0.25">
      <c r="A16" s="45"/>
      <c r="B16" s="44"/>
      <c r="F16" s="43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</row>
    <row r="17" spans="1:99" x14ac:dyDescent="0.25">
      <c r="A17" s="45"/>
      <c r="B17" s="44"/>
      <c r="F17" s="43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</row>
    <row r="18" spans="1:99" x14ac:dyDescent="0.25">
      <c r="A18" s="45"/>
      <c r="B18" s="44"/>
      <c r="F18" s="43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</row>
    <row r="19" spans="1:99" x14ac:dyDescent="0.25">
      <c r="A19" s="45"/>
      <c r="B19" s="44"/>
      <c r="F19" s="43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</row>
    <row r="20" spans="1:99" x14ac:dyDescent="0.25">
      <c r="A20" s="45"/>
      <c r="B20" s="44"/>
      <c r="F20" s="43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</row>
    <row r="21" spans="1:99" x14ac:dyDescent="0.25">
      <c r="A21" s="45"/>
      <c r="B21" s="44"/>
      <c r="F21" s="43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</row>
    <row r="22" spans="1:99" x14ac:dyDescent="0.25">
      <c r="A22" s="45"/>
      <c r="B22" s="44"/>
      <c r="F22" s="43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</row>
    <row r="23" spans="1:99" x14ac:dyDescent="0.25">
      <c r="A23" s="45"/>
      <c r="B23" s="44"/>
      <c r="F23" s="43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</row>
    <row r="24" spans="1:99" x14ac:dyDescent="0.25">
      <c r="A24" s="45"/>
      <c r="B24" s="44"/>
      <c r="F24" s="43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</row>
    <row r="25" spans="1:99" x14ac:dyDescent="0.25">
      <c r="A25" s="45"/>
      <c r="B25" s="44"/>
      <c r="F25" s="43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</row>
    <row r="26" spans="1:99" x14ac:dyDescent="0.25">
      <c r="A26" s="45"/>
      <c r="B26" s="44"/>
      <c r="F26" s="43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</row>
    <row r="27" spans="1:99" x14ac:dyDescent="0.25">
      <c r="A27" s="45"/>
      <c r="B27" s="44"/>
      <c r="F27" s="43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</row>
    <row r="28" spans="1:99" x14ac:dyDescent="0.25">
      <c r="A28" s="45"/>
      <c r="B28" s="44"/>
      <c r="F28" s="43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</row>
    <row r="29" spans="1:99" x14ac:dyDescent="0.25">
      <c r="A29" s="45"/>
      <c r="B29" s="44"/>
      <c r="F29" s="43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</row>
    <row r="30" spans="1:99" x14ac:dyDescent="0.25">
      <c r="A30" s="45"/>
      <c r="B30" s="44"/>
      <c r="F30" s="43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</row>
    <row r="31" spans="1:99" x14ac:dyDescent="0.25">
      <c r="A31" s="45"/>
      <c r="B31" s="44"/>
      <c r="F31" s="43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</row>
    <row r="32" spans="1:99" x14ac:dyDescent="0.25">
      <c r="A32" s="45"/>
      <c r="B32" s="44"/>
      <c r="F32" s="43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</row>
    <row r="33" spans="1:99" x14ac:dyDescent="0.25">
      <c r="A33" s="45"/>
      <c r="B33" s="44"/>
      <c r="F33" s="43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</row>
    <row r="34" spans="1:99" x14ac:dyDescent="0.25">
      <c r="A34" s="45"/>
      <c r="B34" s="44"/>
      <c r="F34" s="43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</row>
    <row r="35" spans="1:99" x14ac:dyDescent="0.25">
      <c r="A35" s="45"/>
      <c r="B35" s="44"/>
      <c r="F35" s="43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</row>
    <row r="36" spans="1:99" x14ac:dyDescent="0.25">
      <c r="A36" s="45"/>
      <c r="B36" s="44"/>
      <c r="F36" s="43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</row>
    <row r="37" spans="1:99" x14ac:dyDescent="0.25">
      <c r="A37" s="45"/>
      <c r="B37" s="44"/>
      <c r="F37" s="43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</row>
    <row r="38" spans="1:99" x14ac:dyDescent="0.25">
      <c r="A38" s="45"/>
      <c r="B38" s="44"/>
      <c r="F38" s="43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</row>
    <row r="39" spans="1:99" x14ac:dyDescent="0.25">
      <c r="A39" s="45"/>
      <c r="B39" s="44"/>
      <c r="F39" s="43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</row>
    <row r="40" spans="1:99" x14ac:dyDescent="0.25">
      <c r="A40" s="45"/>
      <c r="B40" s="44"/>
      <c r="F40" s="43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</row>
    <row r="41" spans="1:99" x14ac:dyDescent="0.25">
      <c r="A41" s="45"/>
      <c r="B41" s="44"/>
      <c r="F41" s="43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</row>
    <row r="42" spans="1:99" x14ac:dyDescent="0.25">
      <c r="A42" s="45"/>
      <c r="B42" s="44"/>
      <c r="F42" s="43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</row>
    <row r="43" spans="1:99" x14ac:dyDescent="0.25">
      <c r="A43" s="45"/>
      <c r="B43" s="44"/>
      <c r="F43" s="43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</row>
    <row r="44" spans="1:99" x14ac:dyDescent="0.25">
      <c r="A44" s="45"/>
      <c r="B44" s="44"/>
      <c r="F44" s="43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</row>
    <row r="45" spans="1:99" x14ac:dyDescent="0.25">
      <c r="A45" s="45"/>
      <c r="B45" s="44"/>
      <c r="F45" s="43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</row>
    <row r="46" spans="1:99" x14ac:dyDescent="0.25">
      <c r="A46" s="45"/>
      <c r="B46" s="44"/>
      <c r="F46" s="43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</row>
    <row r="47" spans="1:99" x14ac:dyDescent="0.25">
      <c r="A47" s="45"/>
      <c r="B47" s="44"/>
      <c r="F47" s="43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</row>
    <row r="48" spans="1:99" x14ac:dyDescent="0.25">
      <c r="A48" s="45"/>
      <c r="B48" s="44"/>
      <c r="F48" s="43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</row>
    <row r="49" spans="1:99" x14ac:dyDescent="0.25">
      <c r="A49" s="45"/>
      <c r="B49" s="44"/>
      <c r="F49" s="43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</row>
    <row r="50" spans="1:99" x14ac:dyDescent="0.25">
      <c r="A50" s="45"/>
      <c r="B50" s="44"/>
      <c r="F50" s="43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</row>
    <row r="51" spans="1:99" x14ac:dyDescent="0.25">
      <c r="A51" s="45"/>
      <c r="B51" s="44"/>
      <c r="F51" s="43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</row>
    <row r="52" spans="1:99" x14ac:dyDescent="0.25">
      <c r="A52" s="45"/>
      <c r="B52" s="44"/>
      <c r="F52" s="43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</row>
    <row r="53" spans="1:99" x14ac:dyDescent="0.25">
      <c r="A53" s="45"/>
      <c r="B53" s="44"/>
      <c r="F53" s="43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</row>
    <row r="54" spans="1:99" x14ac:dyDescent="0.25">
      <c r="A54" s="45"/>
      <c r="B54" s="44"/>
      <c r="F54" s="43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</row>
    <row r="55" spans="1:99" x14ac:dyDescent="0.25">
      <c r="A55" s="45"/>
      <c r="B55" s="44"/>
      <c r="F55" s="43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</row>
    <row r="56" spans="1:99" x14ac:dyDescent="0.25">
      <c r="A56" s="45"/>
      <c r="B56" s="44"/>
      <c r="F56" s="43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</row>
    <row r="57" spans="1:99" x14ac:dyDescent="0.25">
      <c r="A57" s="45"/>
      <c r="B57" s="44"/>
      <c r="F57" s="43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</row>
    <row r="58" spans="1:99" x14ac:dyDescent="0.25">
      <c r="A58" s="45"/>
      <c r="B58" s="44"/>
      <c r="F58" s="43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</row>
    <row r="59" spans="1:99" x14ac:dyDescent="0.25">
      <c r="A59" s="45"/>
      <c r="B59" s="44"/>
      <c r="F59" s="43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</row>
    <row r="60" spans="1:99" x14ac:dyDescent="0.25">
      <c r="A60" s="45"/>
      <c r="B60" s="44"/>
      <c r="F60" s="43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</row>
    <row r="61" spans="1:99" x14ac:dyDescent="0.25">
      <c r="A61" s="45"/>
      <c r="B61" s="44"/>
      <c r="F61" s="43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</row>
    <row r="62" spans="1:99" x14ac:dyDescent="0.25">
      <c r="A62" s="45"/>
      <c r="B62" s="44"/>
      <c r="F62" s="43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</row>
    <row r="63" spans="1:99" x14ac:dyDescent="0.25">
      <c r="A63" s="45"/>
      <c r="B63" s="44"/>
      <c r="F63" s="43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</row>
    <row r="64" spans="1:99" x14ac:dyDescent="0.25">
      <c r="A64" s="45"/>
      <c r="B64" s="44"/>
      <c r="F64" s="43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</row>
    <row r="65" spans="1:99" x14ac:dyDescent="0.25">
      <c r="A65" s="45"/>
      <c r="B65" s="44"/>
      <c r="F65" s="43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</row>
    <row r="66" spans="1:99" x14ac:dyDescent="0.25">
      <c r="A66" s="45"/>
      <c r="B66" s="44"/>
      <c r="F66" s="43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</row>
    <row r="67" spans="1:99" x14ac:dyDescent="0.25">
      <c r="A67" s="45"/>
      <c r="B67" s="44"/>
      <c r="F67" s="43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</row>
    <row r="68" spans="1:99" x14ac:dyDescent="0.25">
      <c r="A68" s="45"/>
      <c r="B68" s="44"/>
      <c r="F68" s="43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</row>
    <row r="69" spans="1:99" x14ac:dyDescent="0.25">
      <c r="A69" s="45"/>
      <c r="B69" s="44"/>
      <c r="F69" s="43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</row>
    <row r="70" spans="1:99" x14ac:dyDescent="0.25">
      <c r="A70" s="45"/>
      <c r="B70" s="44"/>
      <c r="F70" s="43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</row>
    <row r="71" spans="1:99" x14ac:dyDescent="0.25">
      <c r="A71" s="45"/>
      <c r="B71" s="44"/>
      <c r="F71" s="43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</row>
    <row r="72" spans="1:99" x14ac:dyDescent="0.25">
      <c r="A72" s="45"/>
      <c r="B72" s="44"/>
      <c r="F72" s="43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</row>
    <row r="73" spans="1:99" x14ac:dyDescent="0.25">
      <c r="A73" s="45"/>
      <c r="B73" s="44"/>
      <c r="F73" s="43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</row>
    <row r="74" spans="1:99" x14ac:dyDescent="0.25">
      <c r="A74" s="45"/>
      <c r="B74" s="44"/>
      <c r="F74" s="43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</row>
    <row r="75" spans="1:99" x14ac:dyDescent="0.25">
      <c r="A75" s="45"/>
      <c r="B75" s="44"/>
      <c r="F75" s="43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</row>
    <row r="76" spans="1:99" x14ac:dyDescent="0.25">
      <c r="A76" s="45"/>
      <c r="B76" s="44"/>
      <c r="F76" s="43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</row>
    <row r="77" spans="1:99" x14ac:dyDescent="0.25">
      <c r="A77" s="45"/>
      <c r="B77" s="44"/>
      <c r="F77" s="43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</row>
    <row r="78" spans="1:99" x14ac:dyDescent="0.25">
      <c r="A78" s="45"/>
      <c r="B78" s="44"/>
      <c r="F78" s="43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</row>
    <row r="79" spans="1:99" x14ac:dyDescent="0.25">
      <c r="A79" s="45"/>
      <c r="B79" s="44"/>
      <c r="F79" s="43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</row>
    <row r="80" spans="1:99" x14ac:dyDescent="0.25">
      <c r="A80" s="45"/>
      <c r="B80" s="44"/>
      <c r="F80" s="43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</row>
    <row r="81" spans="1:99" x14ac:dyDescent="0.25">
      <c r="A81" s="45"/>
      <c r="B81" s="44"/>
      <c r="F81" s="43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</row>
    <row r="82" spans="1:99" x14ac:dyDescent="0.25">
      <c r="A82" s="45"/>
      <c r="B82" s="44"/>
      <c r="F82" s="43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</row>
    <row r="83" spans="1:99" x14ac:dyDescent="0.25">
      <c r="A83" s="45"/>
      <c r="B83" s="44"/>
      <c r="F83" s="43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</row>
    <row r="84" spans="1:99" x14ac:dyDescent="0.25">
      <c r="A84" s="45"/>
      <c r="B84" s="44"/>
      <c r="F84" s="43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</row>
    <row r="85" spans="1:99" x14ac:dyDescent="0.25">
      <c r="A85" s="45"/>
      <c r="B85" s="44"/>
      <c r="F85" s="43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</row>
    <row r="86" spans="1:99" x14ac:dyDescent="0.25">
      <c r="A86" s="45"/>
      <c r="B86" s="44"/>
      <c r="F86" s="43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</row>
    <row r="87" spans="1:99" x14ac:dyDescent="0.25">
      <c r="A87" s="45"/>
      <c r="B87" s="44"/>
      <c r="F87" s="43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</row>
    <row r="88" spans="1:99" x14ac:dyDescent="0.25">
      <c r="A88" s="45"/>
      <c r="B88" s="44"/>
      <c r="F88" s="43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</row>
    <row r="89" spans="1:99" x14ac:dyDescent="0.25">
      <c r="A89" s="45"/>
      <c r="B89" s="44"/>
      <c r="F89" s="43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</row>
    <row r="90" spans="1:99" x14ac:dyDescent="0.25">
      <c r="A90" s="45"/>
      <c r="B90" s="44"/>
      <c r="F90" s="43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</row>
    <row r="91" spans="1:99" x14ac:dyDescent="0.25">
      <c r="A91" s="45"/>
      <c r="B91" s="44"/>
      <c r="F91" s="43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</row>
    <row r="92" spans="1:99" x14ac:dyDescent="0.25">
      <c r="A92" s="45"/>
      <c r="B92" s="44"/>
      <c r="F92" s="43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</row>
    <row r="93" spans="1:99" x14ac:dyDescent="0.25">
      <c r="A93" s="45"/>
      <c r="B93" s="44"/>
      <c r="F93" s="43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</row>
    <row r="94" spans="1:99" x14ac:dyDescent="0.25">
      <c r="A94" s="45"/>
      <c r="B94" s="44"/>
      <c r="F94" s="43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</row>
    <row r="95" spans="1:99" x14ac:dyDescent="0.25">
      <c r="A95" s="45"/>
      <c r="B95" s="44"/>
      <c r="F95" s="43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</row>
    <row r="96" spans="1:99" x14ac:dyDescent="0.25">
      <c r="A96" s="45"/>
      <c r="B96" s="44"/>
      <c r="F96" s="43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</row>
    <row r="97" spans="1:99" x14ac:dyDescent="0.25">
      <c r="A97" s="45"/>
      <c r="B97" s="44"/>
      <c r="F97" s="43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</row>
    <row r="98" spans="1:99" x14ac:dyDescent="0.25">
      <c r="A98" s="45"/>
      <c r="B98" s="44"/>
      <c r="F98" s="43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</row>
    <row r="99" spans="1:99" x14ac:dyDescent="0.25">
      <c r="A99" s="45"/>
      <c r="B99" s="44"/>
      <c r="F99" s="43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</row>
    <row r="100" spans="1:99" x14ac:dyDescent="0.25">
      <c r="A100" s="45"/>
      <c r="B100" s="44"/>
      <c r="F100" s="43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</row>
    <row r="101" spans="1:99" x14ac:dyDescent="0.25">
      <c r="A101" s="45"/>
      <c r="B101" s="44"/>
      <c r="F101" s="43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</row>
    <row r="102" spans="1:99" x14ac:dyDescent="0.25">
      <c r="A102" s="45"/>
      <c r="B102" s="44"/>
      <c r="F102" s="43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</row>
    <row r="103" spans="1:99" x14ac:dyDescent="0.25">
      <c r="A103" s="45"/>
      <c r="B103" s="44"/>
      <c r="F103" s="43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</row>
    <row r="104" spans="1:99" x14ac:dyDescent="0.25">
      <c r="A104" s="45"/>
      <c r="B104" s="44"/>
      <c r="F104" s="43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</row>
    <row r="105" spans="1:99" x14ac:dyDescent="0.25">
      <c r="A105" s="45"/>
      <c r="B105" s="44"/>
      <c r="F105" s="43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</row>
    <row r="106" spans="1:99" x14ac:dyDescent="0.25">
      <c r="A106" s="45"/>
      <c r="B106" s="44"/>
      <c r="F106" s="43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</row>
    <row r="107" spans="1:99" x14ac:dyDescent="0.25">
      <c r="A107" s="45"/>
      <c r="B107" s="44"/>
      <c r="F107" s="43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</row>
    <row r="108" spans="1:99" x14ac:dyDescent="0.25">
      <c r="A108" s="45"/>
      <c r="B108" s="44"/>
      <c r="F108" s="43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</row>
    <row r="109" spans="1:99" x14ac:dyDescent="0.25">
      <c r="A109" s="45"/>
      <c r="B109" s="44"/>
      <c r="F109" s="43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</row>
    <row r="110" spans="1:99" x14ac:dyDescent="0.25">
      <c r="A110" s="45"/>
      <c r="B110" s="44"/>
      <c r="F110" s="43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</row>
    <row r="111" spans="1:99" x14ac:dyDescent="0.25">
      <c r="A111" s="45"/>
      <c r="B111" s="44"/>
      <c r="F111" s="43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</row>
    <row r="112" spans="1:99" x14ac:dyDescent="0.25">
      <c r="A112" s="45"/>
      <c r="B112" s="44"/>
      <c r="F112" s="43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</row>
    <row r="113" spans="1:99" x14ac:dyDescent="0.25">
      <c r="A113" s="45"/>
      <c r="B113" s="44"/>
      <c r="F113" s="43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</row>
    <row r="114" spans="1:99" x14ac:dyDescent="0.25">
      <c r="A114" s="45"/>
      <c r="B114" s="44"/>
      <c r="F114" s="43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</row>
    <row r="115" spans="1:99" x14ac:dyDescent="0.25">
      <c r="A115" s="45"/>
      <c r="B115" s="44"/>
      <c r="F115" s="43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</row>
    <row r="116" spans="1:99" x14ac:dyDescent="0.25">
      <c r="A116" s="45"/>
      <c r="B116" s="44"/>
      <c r="F116" s="43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</row>
    <row r="117" spans="1:99" x14ac:dyDescent="0.25">
      <c r="A117" s="45"/>
      <c r="B117" s="44"/>
      <c r="F117" s="43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</row>
    <row r="118" spans="1:99" x14ac:dyDescent="0.25">
      <c r="A118" s="45"/>
      <c r="B118" s="44"/>
      <c r="F118" s="43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</row>
    <row r="119" spans="1:99" x14ac:dyDescent="0.25">
      <c r="A119" s="45"/>
      <c r="B119" s="44"/>
      <c r="F119" s="43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</row>
    <row r="120" spans="1:99" x14ac:dyDescent="0.25">
      <c r="A120" s="45"/>
      <c r="B120" s="44"/>
      <c r="F120" s="43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</row>
    <row r="121" spans="1:99" x14ac:dyDescent="0.25">
      <c r="A121" s="45"/>
      <c r="B121" s="44"/>
      <c r="F121" s="43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</row>
    <row r="122" spans="1:99" x14ac:dyDescent="0.25">
      <c r="A122" s="45"/>
      <c r="B122" s="44"/>
      <c r="F122" s="43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</row>
    <row r="123" spans="1:99" x14ac:dyDescent="0.25">
      <c r="A123" s="45"/>
      <c r="B123" s="44"/>
      <c r="F123" s="43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</row>
    <row r="124" spans="1:99" x14ac:dyDescent="0.25">
      <c r="A124" s="45"/>
      <c r="B124" s="44"/>
      <c r="F124" s="43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</row>
    <row r="125" spans="1:99" x14ac:dyDescent="0.25">
      <c r="A125" s="45"/>
      <c r="B125" s="44"/>
      <c r="F125" s="43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</row>
    <row r="126" spans="1:99" x14ac:dyDescent="0.25">
      <c r="A126" s="45"/>
      <c r="B126" s="44"/>
      <c r="F126" s="43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</row>
    <row r="127" spans="1:99" x14ac:dyDescent="0.25">
      <c r="A127" s="45"/>
      <c r="B127" s="44"/>
      <c r="F127" s="43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</row>
    <row r="128" spans="1:99" x14ac:dyDescent="0.25">
      <c r="A128" s="45"/>
      <c r="B128" s="44"/>
      <c r="F128" s="43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</row>
    <row r="129" spans="1:99" x14ac:dyDescent="0.25">
      <c r="A129" s="45"/>
      <c r="B129" s="44"/>
      <c r="F129" s="43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</row>
    <row r="130" spans="1:99" x14ac:dyDescent="0.25">
      <c r="A130" s="45"/>
      <c r="B130" s="44"/>
      <c r="F130" s="43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</row>
    <row r="131" spans="1:99" x14ac:dyDescent="0.25">
      <c r="A131" s="45"/>
      <c r="B131" s="44"/>
      <c r="F131" s="43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</row>
    <row r="132" spans="1:99" x14ac:dyDescent="0.25">
      <c r="A132" s="45"/>
      <c r="B132" s="44"/>
      <c r="F132" s="43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</row>
    <row r="133" spans="1:99" x14ac:dyDescent="0.25">
      <c r="A133" s="45"/>
      <c r="B133" s="44"/>
      <c r="F133" s="43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</row>
    <row r="134" spans="1:99" x14ac:dyDescent="0.25">
      <c r="A134" s="45"/>
      <c r="B134" s="44"/>
      <c r="F134" s="43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</row>
    <row r="135" spans="1:99" x14ac:dyDescent="0.25">
      <c r="A135" s="45"/>
      <c r="B135" s="44"/>
      <c r="F135" s="43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</row>
    <row r="136" spans="1:99" x14ac:dyDescent="0.25">
      <c r="A136" s="45"/>
      <c r="B136" s="44"/>
      <c r="F136" s="43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</row>
    <row r="137" spans="1:99" x14ac:dyDescent="0.25">
      <c r="A137" s="45"/>
      <c r="B137" s="44"/>
      <c r="F137" s="43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</row>
    <row r="138" spans="1:99" x14ac:dyDescent="0.25">
      <c r="A138" s="45"/>
      <c r="B138" s="44"/>
      <c r="F138" s="43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</row>
    <row r="139" spans="1:99" x14ac:dyDescent="0.25">
      <c r="A139" s="45"/>
      <c r="B139" s="44"/>
      <c r="F139" s="43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</row>
    <row r="140" spans="1:99" x14ac:dyDescent="0.25">
      <c r="A140" s="45"/>
      <c r="B140" s="44"/>
      <c r="F140" s="43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</row>
    <row r="141" spans="1:99" x14ac:dyDescent="0.25">
      <c r="A141" s="45"/>
      <c r="B141" s="44"/>
      <c r="F141" s="43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</row>
    <row r="142" spans="1:99" x14ac:dyDescent="0.25">
      <c r="A142" s="45"/>
      <c r="B142" s="44"/>
      <c r="F142" s="43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</row>
    <row r="143" spans="1:99" x14ac:dyDescent="0.25">
      <c r="A143" s="45"/>
      <c r="B143" s="44"/>
      <c r="F143" s="43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</row>
    <row r="144" spans="1:99" x14ac:dyDescent="0.25">
      <c r="A144" s="45"/>
      <c r="B144" s="44"/>
      <c r="F144" s="43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</row>
    <row r="145" spans="1:99" x14ac:dyDescent="0.25">
      <c r="A145" s="45"/>
      <c r="B145" s="44"/>
      <c r="F145" s="43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</row>
    <row r="146" spans="1:99" x14ac:dyDescent="0.25">
      <c r="A146" s="45"/>
      <c r="B146" s="44"/>
      <c r="F146" s="43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</row>
    <row r="147" spans="1:99" x14ac:dyDescent="0.25">
      <c r="A147" s="45"/>
      <c r="B147" s="44"/>
      <c r="F147" s="43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</row>
    <row r="148" spans="1:99" x14ac:dyDescent="0.25">
      <c r="A148" s="45"/>
      <c r="B148" s="44"/>
      <c r="F148" s="43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</row>
    <row r="149" spans="1:99" x14ac:dyDescent="0.25">
      <c r="A149" s="45"/>
      <c r="B149" s="44"/>
      <c r="F149" s="43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</row>
    <row r="150" spans="1:99" x14ac:dyDescent="0.25">
      <c r="A150" s="45"/>
      <c r="B150" s="44"/>
      <c r="F150" s="43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</row>
    <row r="151" spans="1:99" x14ac:dyDescent="0.25">
      <c r="A151" s="45"/>
      <c r="B151" s="44"/>
      <c r="F151" s="43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</row>
    <row r="152" spans="1:99" x14ac:dyDescent="0.25">
      <c r="A152" s="45"/>
      <c r="B152" s="44"/>
      <c r="F152" s="43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</row>
    <row r="153" spans="1:99" x14ac:dyDescent="0.25">
      <c r="A153" s="45"/>
      <c r="B153" s="44"/>
      <c r="F153" s="43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</row>
    <row r="154" spans="1:99" x14ac:dyDescent="0.25">
      <c r="A154" s="45"/>
      <c r="B154" s="44"/>
      <c r="F154" s="43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</row>
    <row r="155" spans="1:99" x14ac:dyDescent="0.25">
      <c r="A155" s="45"/>
      <c r="B155" s="44"/>
      <c r="F155" s="43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</row>
    <row r="156" spans="1:99" x14ac:dyDescent="0.25">
      <c r="A156" s="45"/>
      <c r="B156" s="44"/>
      <c r="F156" s="43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</row>
    <row r="157" spans="1:99" x14ac:dyDescent="0.25">
      <c r="A157" s="45"/>
      <c r="B157" s="44"/>
      <c r="F157" s="43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</row>
    <row r="158" spans="1:99" x14ac:dyDescent="0.25">
      <c r="A158" s="45"/>
      <c r="B158" s="44"/>
      <c r="F158" s="43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</row>
    <row r="159" spans="1:99" x14ac:dyDescent="0.25">
      <c r="A159" s="45"/>
      <c r="B159" s="44"/>
      <c r="F159" s="43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</row>
    <row r="160" spans="1:99" x14ac:dyDescent="0.25">
      <c r="A160" s="45"/>
      <c r="B160" s="44"/>
      <c r="F160" s="43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</row>
    <row r="161" spans="1:99" x14ac:dyDescent="0.25">
      <c r="A161" s="45"/>
      <c r="B161" s="44"/>
      <c r="F161" s="43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</row>
    <row r="162" spans="1:99" x14ac:dyDescent="0.25">
      <c r="A162" s="45"/>
      <c r="B162" s="44"/>
      <c r="F162" s="43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</row>
    <row r="163" spans="1:99" x14ac:dyDescent="0.25">
      <c r="A163" s="45"/>
      <c r="B163" s="44"/>
      <c r="F163" s="43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</row>
    <row r="164" spans="1:99" x14ac:dyDescent="0.25">
      <c r="A164" s="45"/>
      <c r="B164" s="44"/>
      <c r="F164" s="43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</row>
    <row r="165" spans="1:99" x14ac:dyDescent="0.25">
      <c r="A165" s="45"/>
      <c r="B165" s="44"/>
      <c r="F165" s="43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</row>
    <row r="166" spans="1:99" x14ac:dyDescent="0.25">
      <c r="A166" s="45"/>
      <c r="B166" s="44"/>
      <c r="F166" s="43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</row>
    <row r="167" spans="1:99" x14ac:dyDescent="0.25">
      <c r="A167" s="45"/>
      <c r="B167" s="44"/>
      <c r="F167" s="43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</row>
    <row r="168" spans="1:99" x14ac:dyDescent="0.25">
      <c r="A168" s="45"/>
      <c r="B168" s="44"/>
      <c r="F168" s="43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</row>
    <row r="169" spans="1:99" x14ac:dyDescent="0.25">
      <c r="A169" s="45"/>
      <c r="B169" s="44"/>
      <c r="F169" s="43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</row>
    <row r="170" spans="1:99" x14ac:dyDescent="0.25">
      <c r="A170" s="45"/>
      <c r="B170" s="44"/>
      <c r="F170" s="43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</row>
    <row r="171" spans="1:99" x14ac:dyDescent="0.25">
      <c r="A171" s="45"/>
      <c r="B171" s="44"/>
      <c r="F171" s="43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</row>
    <row r="172" spans="1:99" x14ac:dyDescent="0.25">
      <c r="A172" s="45"/>
      <c r="B172" s="44"/>
      <c r="F172" s="43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</row>
    <row r="173" spans="1:99" x14ac:dyDescent="0.25">
      <c r="A173" s="45"/>
      <c r="B173" s="44"/>
      <c r="F173" s="43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</row>
    <row r="174" spans="1:99" x14ac:dyDescent="0.25">
      <c r="A174" s="45"/>
      <c r="B174" s="44"/>
      <c r="F174" s="43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</row>
    <row r="175" spans="1:99" x14ac:dyDescent="0.25">
      <c r="A175" s="45"/>
      <c r="B175" s="44"/>
      <c r="F175" s="43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</row>
    <row r="176" spans="1:99" x14ac:dyDescent="0.25">
      <c r="A176" s="45"/>
      <c r="B176" s="44"/>
      <c r="F176" s="43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</row>
    <row r="177" spans="1:99" x14ac:dyDescent="0.25">
      <c r="A177" s="45"/>
      <c r="B177" s="44"/>
      <c r="F177" s="43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</row>
    <row r="178" spans="1:99" x14ac:dyDescent="0.25">
      <c r="A178" s="45"/>
      <c r="B178" s="44"/>
      <c r="F178" s="43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</row>
    <row r="179" spans="1:99" x14ac:dyDescent="0.25">
      <c r="A179" s="45"/>
      <c r="B179" s="44"/>
      <c r="F179" s="43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</row>
    <row r="180" spans="1:99" x14ac:dyDescent="0.25">
      <c r="A180" s="45"/>
      <c r="B180" s="44"/>
      <c r="F180" s="43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</row>
    <row r="181" spans="1:99" x14ac:dyDescent="0.25">
      <c r="A181" s="45"/>
      <c r="B181" s="44"/>
      <c r="F181" s="43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</row>
    <row r="182" spans="1:99" x14ac:dyDescent="0.25">
      <c r="A182" s="45"/>
      <c r="B182" s="44"/>
      <c r="F182" s="43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</row>
    <row r="183" spans="1:99" x14ac:dyDescent="0.25">
      <c r="A183" s="45"/>
      <c r="B183" s="44"/>
      <c r="F183" s="43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</row>
    <row r="184" spans="1:99" x14ac:dyDescent="0.25">
      <c r="A184" s="45"/>
      <c r="B184" s="44"/>
      <c r="F184" s="43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</row>
    <row r="185" spans="1:99" x14ac:dyDescent="0.25">
      <c r="A185" s="45"/>
      <c r="B185" s="44"/>
      <c r="F185" s="43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</row>
    <row r="186" spans="1:99" x14ac:dyDescent="0.25">
      <c r="A186" s="45"/>
      <c r="B186" s="44"/>
      <c r="F186" s="43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</row>
    <row r="187" spans="1:99" x14ac:dyDescent="0.25">
      <c r="A187" s="45"/>
      <c r="B187" s="44"/>
      <c r="F187" s="43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</row>
    <row r="188" spans="1:99" x14ac:dyDescent="0.25">
      <c r="A188" s="45"/>
      <c r="B188" s="44"/>
      <c r="F188" s="43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</row>
    <row r="189" spans="1:99" x14ac:dyDescent="0.25">
      <c r="A189" s="45"/>
      <c r="B189" s="44"/>
      <c r="F189" s="43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</row>
    <row r="190" spans="1:99" x14ac:dyDescent="0.25">
      <c r="A190" s="45"/>
      <c r="B190" s="44"/>
      <c r="F190" s="43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</row>
    <row r="191" spans="1:99" x14ac:dyDescent="0.25">
      <c r="A191" s="45"/>
      <c r="B191" s="44"/>
      <c r="F191" s="43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</row>
    <row r="192" spans="1:99" x14ac:dyDescent="0.25">
      <c r="A192" s="45"/>
      <c r="B192" s="44"/>
      <c r="F192" s="43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</row>
    <row r="193" spans="1:99" x14ac:dyDescent="0.25">
      <c r="A193" s="45"/>
      <c r="B193" s="44"/>
      <c r="F193" s="43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</row>
    <row r="194" spans="1:99" x14ac:dyDescent="0.25">
      <c r="A194" s="45"/>
      <c r="B194" s="44"/>
      <c r="F194" s="43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</row>
    <row r="195" spans="1:99" x14ac:dyDescent="0.25">
      <c r="A195" s="45"/>
      <c r="B195" s="44"/>
      <c r="F195" s="43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</row>
    <row r="196" spans="1:99" x14ac:dyDescent="0.25">
      <c r="A196" s="45"/>
      <c r="B196" s="44"/>
      <c r="F196" s="43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</row>
    <row r="197" spans="1:99" x14ac:dyDescent="0.25">
      <c r="A197" s="45"/>
      <c r="B197" s="44"/>
      <c r="F197" s="43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</row>
    <row r="198" spans="1:99" x14ac:dyDescent="0.25">
      <c r="A198" s="45"/>
      <c r="B198" s="44"/>
      <c r="F198" s="43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</row>
    <row r="199" spans="1:99" x14ac:dyDescent="0.25">
      <c r="A199" s="45"/>
      <c r="B199" s="44"/>
      <c r="F199" s="43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</row>
    <row r="200" spans="1:99" x14ac:dyDescent="0.25">
      <c r="A200" s="45"/>
      <c r="B200" s="44"/>
      <c r="F200" s="43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</row>
    <row r="201" spans="1:99" x14ac:dyDescent="0.25">
      <c r="A201" s="45"/>
      <c r="B201" s="44"/>
      <c r="F201" s="43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</row>
    <row r="202" spans="1:99" x14ac:dyDescent="0.25">
      <c r="A202" s="45"/>
      <c r="B202" s="44"/>
      <c r="F202" s="43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</row>
    <row r="203" spans="1:99" x14ac:dyDescent="0.25">
      <c r="A203" s="45"/>
      <c r="B203" s="44"/>
      <c r="F203" s="43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</row>
    <row r="204" spans="1:99" x14ac:dyDescent="0.25">
      <c r="A204" s="45"/>
      <c r="B204" s="44"/>
      <c r="F204" s="43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</row>
    <row r="205" spans="1:99" x14ac:dyDescent="0.25">
      <c r="A205" s="45"/>
      <c r="B205" s="44"/>
      <c r="F205" s="43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</row>
    <row r="206" spans="1:99" x14ac:dyDescent="0.25">
      <c r="A206" s="45"/>
      <c r="B206" s="44"/>
      <c r="F206" s="43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</row>
    <row r="207" spans="1:99" x14ac:dyDescent="0.25">
      <c r="A207" s="45"/>
      <c r="B207" s="44"/>
      <c r="F207" s="43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</row>
    <row r="208" spans="1:99" x14ac:dyDescent="0.25">
      <c r="A208" s="45"/>
      <c r="B208" s="44"/>
      <c r="F208" s="43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</row>
  </sheetData>
  <autoFilter ref="A8:CT20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 tint="0.39997558519241921"/>
    <pageSetUpPr fitToPage="1"/>
  </sheetPr>
  <dimension ref="A1:N25"/>
  <sheetViews>
    <sheetView showGridLines="0" tabSelected="1" zoomScaleNormal="100" workbookViewId="0"/>
  </sheetViews>
  <sheetFormatPr defaultRowHeight="15" x14ac:dyDescent="0.25"/>
  <cols>
    <col min="1" max="1" width="10.85546875" customWidth="1"/>
  </cols>
  <sheetData>
    <row r="1" spans="1:13" x14ac:dyDescent="0.25">
      <c r="A1" s="40"/>
    </row>
    <row r="2" spans="1:13" x14ac:dyDescent="0.25">
      <c r="A2" t="s">
        <v>176</v>
      </c>
    </row>
    <row r="3" spans="1:13" x14ac:dyDescent="0.25">
      <c r="A3" s="40" t="s">
        <v>175</v>
      </c>
    </row>
    <row r="4" spans="1:13" x14ac:dyDescent="0.25">
      <c r="A4" s="94" t="s">
        <v>170</v>
      </c>
      <c r="B4" s="94" t="s">
        <v>169</v>
      </c>
      <c r="C4" s="94" t="s">
        <v>174</v>
      </c>
      <c r="D4" s="94" t="s">
        <v>173</v>
      </c>
      <c r="E4" s="94" t="s">
        <v>172</v>
      </c>
      <c r="F4" s="94" t="s">
        <v>151</v>
      </c>
    </row>
    <row r="5" spans="1:13" x14ac:dyDescent="0.25">
      <c r="A5" s="65">
        <v>1</v>
      </c>
      <c r="B5" s="65">
        <v>2600</v>
      </c>
      <c r="C5" s="65">
        <f>$F$22</f>
        <v>0</v>
      </c>
      <c r="D5" s="65">
        <v>20</v>
      </c>
      <c r="E5" s="65">
        <f>MIN(SUMIF(B$12:B$17,B5,E$12:E$17)-SUMIF(B$4:B4,B5,E$4:E4),D5)</f>
        <v>20</v>
      </c>
      <c r="F5" s="65">
        <f>D5-E5</f>
        <v>0</v>
      </c>
    </row>
    <row r="6" spans="1:13" x14ac:dyDescent="0.25">
      <c r="A6" s="95"/>
      <c r="B6" s="95"/>
      <c r="C6" s="95"/>
      <c r="D6" s="95">
        <f>SUM(D5:D5)</f>
        <v>20</v>
      </c>
      <c r="E6" s="95">
        <f>SUM(E5:E5)</f>
        <v>20</v>
      </c>
      <c r="F6" s="95">
        <f>SUM(F5:F5)</f>
        <v>0</v>
      </c>
    </row>
    <row r="7" spans="1:13" x14ac:dyDescent="0.25">
      <c r="D7">
        <f>SUMPRODUCT($B$5:$B5,D$5:D5)</f>
        <v>52000</v>
      </c>
      <c r="E7">
        <f>SUMPRODUCT($B$5:$B5,E$5:E5)</f>
        <v>52000</v>
      </c>
      <c r="F7">
        <f>SUMPRODUCT($B$5:$B5,F$5:F5)</f>
        <v>0</v>
      </c>
    </row>
    <row r="8" spans="1:13" x14ac:dyDescent="0.25">
      <c r="A8" t="s">
        <v>77</v>
      </c>
      <c r="D8">
        <v>0</v>
      </c>
    </row>
    <row r="10" spans="1:13" x14ac:dyDescent="0.25">
      <c r="A10" s="40" t="s">
        <v>171</v>
      </c>
      <c r="F10" s="10">
        <v>1</v>
      </c>
      <c r="G10" s="10">
        <v>2</v>
      </c>
      <c r="H10" s="10">
        <v>3</v>
      </c>
      <c r="I10" s="10">
        <v>4</v>
      </c>
      <c r="J10" s="10">
        <v>5</v>
      </c>
      <c r="K10" s="10">
        <v>6</v>
      </c>
      <c r="L10" s="10">
        <v>7</v>
      </c>
      <c r="M10" s="10">
        <v>8</v>
      </c>
    </row>
    <row r="11" spans="1:13" x14ac:dyDescent="0.25">
      <c r="A11" s="94" t="s">
        <v>170</v>
      </c>
      <c r="B11" s="94" t="s">
        <v>169</v>
      </c>
      <c r="C11" s="94" t="s">
        <v>168</v>
      </c>
      <c r="D11" s="94" t="s">
        <v>135</v>
      </c>
      <c r="E11" s="94" t="s">
        <v>142</v>
      </c>
      <c r="F11" s="93">
        <v>420</v>
      </c>
      <c r="G11" s="92">
        <v>840</v>
      </c>
      <c r="H11" s="91">
        <v>620</v>
      </c>
      <c r="I11" s="90">
        <v>600</v>
      </c>
      <c r="J11" s="89">
        <v>700</v>
      </c>
      <c r="K11" s="88">
        <v>440</v>
      </c>
      <c r="L11" s="87">
        <v>340</v>
      </c>
      <c r="M11" s="86">
        <v>350</v>
      </c>
    </row>
    <row r="12" spans="1:13" x14ac:dyDescent="0.25">
      <c r="A12" s="85">
        <v>1</v>
      </c>
      <c r="B12" s="85">
        <v>2600</v>
      </c>
      <c r="C12" s="85">
        <f>SUMPRODUCT(F12:M12,F$11:M$11)+SUM(F12:M12)*$D$8</f>
        <v>2520</v>
      </c>
      <c r="D12" s="85">
        <f>B12-C12</f>
        <v>80</v>
      </c>
      <c r="E12" s="85">
        <v>4</v>
      </c>
      <c r="F12" s="84"/>
      <c r="G12" s="83">
        <v>1</v>
      </c>
      <c r="H12" s="83">
        <v>2</v>
      </c>
      <c r="I12" s="83"/>
      <c r="J12" s="83"/>
      <c r="K12" s="83">
        <v>1</v>
      </c>
      <c r="L12" s="83"/>
      <c r="M12" s="82"/>
    </row>
    <row r="13" spans="1:13" x14ac:dyDescent="0.25">
      <c r="A13" s="81">
        <v>2</v>
      </c>
      <c r="B13" s="81">
        <v>2600</v>
      </c>
      <c r="C13" s="81">
        <f>SUMPRODUCT(F13:M13,F$11:M$11)+SUM(F13:M13)*$D$8</f>
        <v>2520</v>
      </c>
      <c r="D13" s="81">
        <f>B13-C13</f>
        <v>80</v>
      </c>
      <c r="E13" s="81">
        <v>4</v>
      </c>
      <c r="F13" s="80">
        <v>6</v>
      </c>
      <c r="G13" s="79"/>
      <c r="H13" s="79"/>
      <c r="I13" s="79"/>
      <c r="J13" s="79"/>
      <c r="K13" s="79"/>
      <c r="L13" s="79"/>
      <c r="M13" s="78"/>
    </row>
    <row r="14" spans="1:13" x14ac:dyDescent="0.25">
      <c r="A14" s="81">
        <v>3</v>
      </c>
      <c r="B14" s="81">
        <v>2600</v>
      </c>
      <c r="C14" s="81">
        <f>SUMPRODUCT(F14:M14,F$11:M$11)+SUM(F14:M14)*$D$8</f>
        <v>2510</v>
      </c>
      <c r="D14" s="81">
        <f>B14-C14</f>
        <v>90</v>
      </c>
      <c r="E14" s="81">
        <v>3</v>
      </c>
      <c r="F14" s="80"/>
      <c r="G14" s="79">
        <v>1</v>
      </c>
      <c r="H14" s="79">
        <v>1</v>
      </c>
      <c r="I14" s="79"/>
      <c r="J14" s="79"/>
      <c r="K14" s="79"/>
      <c r="L14" s="79"/>
      <c r="M14" s="78">
        <v>3</v>
      </c>
    </row>
    <row r="15" spans="1:13" x14ac:dyDescent="0.25">
      <c r="A15" s="81">
        <v>4</v>
      </c>
      <c r="B15" s="81">
        <v>2600</v>
      </c>
      <c r="C15" s="81">
        <f>SUMPRODUCT(F15:M15,F$11:M$11)+SUM(F15:M15)*$D$8</f>
        <v>2500</v>
      </c>
      <c r="D15" s="81">
        <f>B15-C15</f>
        <v>100</v>
      </c>
      <c r="E15" s="81">
        <v>5</v>
      </c>
      <c r="F15" s="80"/>
      <c r="G15" s="79">
        <v>1</v>
      </c>
      <c r="H15" s="79">
        <v>1</v>
      </c>
      <c r="I15" s="79"/>
      <c r="J15" s="79"/>
      <c r="K15" s="79"/>
      <c r="L15" s="79">
        <v>1</v>
      </c>
      <c r="M15" s="78">
        <v>2</v>
      </c>
    </row>
    <row r="16" spans="1:13" x14ac:dyDescent="0.25">
      <c r="A16" s="81">
        <v>5</v>
      </c>
      <c r="B16" s="81">
        <v>2600</v>
      </c>
      <c r="C16" s="81">
        <f>SUMPRODUCT(F16:M16,F$11:M$11)+SUM(F16:M16)*$D$8</f>
        <v>2500</v>
      </c>
      <c r="D16" s="81">
        <f>B16-C16</f>
        <v>100</v>
      </c>
      <c r="E16" s="81">
        <v>4</v>
      </c>
      <c r="F16" s="80"/>
      <c r="G16" s="79"/>
      <c r="H16" s="79"/>
      <c r="I16" s="79">
        <v>3</v>
      </c>
      <c r="J16" s="79">
        <v>1</v>
      </c>
      <c r="K16" s="79"/>
      <c r="L16" s="79"/>
      <c r="M16" s="78"/>
    </row>
    <row r="17" spans="1:14" x14ac:dyDescent="0.25">
      <c r="A17" s="77"/>
      <c r="B17" s="77"/>
      <c r="C17" s="77"/>
      <c r="D17" s="77"/>
      <c r="E17" s="77"/>
      <c r="F17" s="76"/>
      <c r="G17" s="75"/>
      <c r="H17" s="75"/>
      <c r="I17" s="75"/>
      <c r="J17" s="75"/>
      <c r="K17" s="75"/>
      <c r="L17" s="75"/>
      <c r="M17" s="74"/>
    </row>
    <row r="18" spans="1:14" x14ac:dyDescent="0.25">
      <c r="A18" s="73" t="s">
        <v>167</v>
      </c>
      <c r="B18" s="73">
        <f>SUMPRODUCT(B$12:B17,$E$12:$E17)</f>
        <v>52000</v>
      </c>
      <c r="C18" s="73">
        <f>SUMPRODUCT(C$12:C17,$E$12:$E17)</f>
        <v>50190</v>
      </c>
      <c r="D18" s="73">
        <f>SUMPRODUCT(D$12:D17,$E$12:$E17)</f>
        <v>1810</v>
      </c>
      <c r="E18" s="73">
        <f>SUM(E12:E17)</f>
        <v>20</v>
      </c>
      <c r="F18" s="72">
        <f t="shared" ref="F18:M18" si="0">SUMPRODUCT(F12:F17,$E12:$E17)</f>
        <v>24</v>
      </c>
      <c r="G18" s="71">
        <f t="shared" si="0"/>
        <v>12</v>
      </c>
      <c r="H18" s="71">
        <f t="shared" si="0"/>
        <v>16</v>
      </c>
      <c r="I18" s="71">
        <f t="shared" si="0"/>
        <v>12</v>
      </c>
      <c r="J18" s="71">
        <f t="shared" si="0"/>
        <v>4</v>
      </c>
      <c r="K18" s="71">
        <f t="shared" si="0"/>
        <v>4</v>
      </c>
      <c r="L18" s="71">
        <f t="shared" si="0"/>
        <v>5</v>
      </c>
      <c r="M18" s="70">
        <f t="shared" si="0"/>
        <v>19</v>
      </c>
      <c r="N18">
        <f>SUMPRODUCT($F18:M18,$F$11:M$11)</f>
        <v>50190</v>
      </c>
    </row>
    <row r="19" spans="1:14" x14ac:dyDescent="0.25">
      <c r="A19" s="69" t="s">
        <v>166</v>
      </c>
      <c r="B19" s="69"/>
      <c r="C19" s="69"/>
      <c r="D19" s="69"/>
      <c r="E19" s="69"/>
      <c r="F19" s="68">
        <v>24</v>
      </c>
      <c r="G19" s="67">
        <v>12</v>
      </c>
      <c r="H19" s="67">
        <v>16</v>
      </c>
      <c r="I19" s="67">
        <v>12</v>
      </c>
      <c r="J19" s="67">
        <v>4</v>
      </c>
      <c r="K19" s="67">
        <v>4</v>
      </c>
      <c r="L19" s="67">
        <v>5</v>
      </c>
      <c r="M19" s="66">
        <v>19</v>
      </c>
      <c r="N19">
        <f>SUMPRODUCT($F19:M19,$F$11:M$11)</f>
        <v>50190</v>
      </c>
    </row>
    <row r="20" spans="1:14" x14ac:dyDescent="0.25">
      <c r="A20" s="65" t="s">
        <v>165</v>
      </c>
      <c r="B20" s="65"/>
      <c r="C20" s="65"/>
      <c r="D20" s="65"/>
      <c r="E20" s="65"/>
      <c r="F20" s="64">
        <f t="shared" ref="F20:M20" si="1">F18-F19</f>
        <v>0</v>
      </c>
      <c r="G20" s="63">
        <f t="shared" si="1"/>
        <v>0</v>
      </c>
      <c r="H20" s="63">
        <f t="shared" si="1"/>
        <v>0</v>
      </c>
      <c r="I20" s="63">
        <f t="shared" si="1"/>
        <v>0</v>
      </c>
      <c r="J20" s="63">
        <f t="shared" si="1"/>
        <v>0</v>
      </c>
      <c r="K20" s="63">
        <f t="shared" si="1"/>
        <v>0</v>
      </c>
      <c r="L20" s="63">
        <f t="shared" si="1"/>
        <v>0</v>
      </c>
      <c r="M20" s="62">
        <f t="shared" si="1"/>
        <v>0</v>
      </c>
      <c r="N20">
        <f>SUMPRODUCT($F20:M20,$F$11:M$11)</f>
        <v>0</v>
      </c>
    </row>
    <row r="21" spans="1:14" x14ac:dyDescent="0.25">
      <c r="A21" t="s">
        <v>153</v>
      </c>
      <c r="D21" s="61">
        <f>D18/B18</f>
        <v>3.480769230769231E-2</v>
      </c>
    </row>
    <row r="22" spans="1:14" x14ac:dyDescent="0.25">
      <c r="A22" t="s">
        <v>164</v>
      </c>
    </row>
    <row r="23" spans="1:14" x14ac:dyDescent="0.25">
      <c r="A23" t="s">
        <v>163</v>
      </c>
    </row>
    <row r="24" spans="1:14" x14ac:dyDescent="0.25">
      <c r="A24" t="s">
        <v>162</v>
      </c>
    </row>
    <row r="25" spans="1:14" x14ac:dyDescent="0.25">
      <c r="A25" t="s">
        <v>161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9" tint="0.39997558519241921"/>
  </sheetPr>
  <dimension ref="A1:Q38"/>
  <sheetViews>
    <sheetView zoomScaleNormal="100" workbookViewId="0">
      <selection sqref="A1:A3"/>
    </sheetView>
  </sheetViews>
  <sheetFormatPr defaultRowHeight="15" x14ac:dyDescent="0.25"/>
  <cols>
    <col min="1" max="1" width="3.7109375" bestFit="1" customWidth="1"/>
    <col min="9" max="16" width="13.7109375" customWidth="1"/>
  </cols>
  <sheetData>
    <row r="1" spans="1:17" x14ac:dyDescent="0.25">
      <c r="A1" s="141" t="s">
        <v>196</v>
      </c>
      <c r="B1" s="142" t="s">
        <v>195</v>
      </c>
      <c r="C1" s="140" t="s">
        <v>194</v>
      </c>
      <c r="D1" s="140"/>
      <c r="E1" s="140"/>
      <c r="F1" s="140" t="s">
        <v>193</v>
      </c>
      <c r="G1" s="140"/>
      <c r="H1" s="140"/>
      <c r="I1" s="47" t="s">
        <v>192</v>
      </c>
    </row>
    <row r="2" spans="1:17" x14ac:dyDescent="0.25">
      <c r="A2" s="141"/>
      <c r="B2" s="142"/>
      <c r="C2" s="38" t="s">
        <v>169</v>
      </c>
      <c r="D2" s="38" t="s">
        <v>174</v>
      </c>
      <c r="E2" s="38" t="s">
        <v>191</v>
      </c>
      <c r="F2" s="38" t="s">
        <v>174</v>
      </c>
      <c r="G2" s="38" t="s">
        <v>191</v>
      </c>
      <c r="H2" s="38" t="s">
        <v>190</v>
      </c>
      <c r="I2" s="140" t="s">
        <v>189</v>
      </c>
      <c r="J2" s="140"/>
      <c r="K2" s="140"/>
      <c r="L2" s="140"/>
      <c r="M2" s="140"/>
      <c r="N2" s="140"/>
      <c r="O2" s="140"/>
      <c r="P2" s="140"/>
      <c r="Q2" s="140"/>
    </row>
    <row r="3" spans="1:17" x14ac:dyDescent="0.25">
      <c r="A3" s="141"/>
      <c r="B3" s="142"/>
      <c r="C3" s="38" t="s">
        <v>188</v>
      </c>
      <c r="D3" s="38" t="s">
        <v>185</v>
      </c>
      <c r="E3" s="38" t="s">
        <v>187</v>
      </c>
      <c r="F3" s="38" t="s">
        <v>185</v>
      </c>
      <c r="G3" s="38" t="s">
        <v>186</v>
      </c>
      <c r="H3" s="38" t="s">
        <v>185</v>
      </c>
      <c r="I3" s="140" t="s">
        <v>184</v>
      </c>
      <c r="J3" s="140"/>
      <c r="K3" s="140"/>
      <c r="L3" s="140"/>
      <c r="M3" s="140"/>
      <c r="N3" s="140"/>
      <c r="O3" s="140"/>
      <c r="P3" s="140"/>
      <c r="Q3" s="38" t="s">
        <v>183</v>
      </c>
    </row>
    <row r="4" spans="1:17" x14ac:dyDescent="0.25">
      <c r="A4" s="113">
        <v>1</v>
      </c>
      <c r="B4" s="113"/>
      <c r="C4" s="38">
        <v>2600</v>
      </c>
      <c r="D4" s="113">
        <v>0</v>
      </c>
      <c r="E4" s="113">
        <v>4</v>
      </c>
      <c r="F4" s="113">
        <v>0</v>
      </c>
      <c r="G4" s="113">
        <v>4</v>
      </c>
      <c r="H4" s="112"/>
      <c r="I4" s="127">
        <v>840</v>
      </c>
      <c r="K4" s="139">
        <v>620</v>
      </c>
      <c r="Q4" s="110" t="str">
        <f>"2ґ"&amp;($C4-SUM($I4:P5))/2</f>
        <v>2ґ40</v>
      </c>
    </row>
    <row r="5" spans="1:17" x14ac:dyDescent="0.25">
      <c r="I5" s="124"/>
      <c r="J5" s="123">
        <v>620</v>
      </c>
      <c r="K5" s="118"/>
      <c r="L5" s="138">
        <v>440</v>
      </c>
    </row>
    <row r="6" spans="1:17" x14ac:dyDescent="0.25">
      <c r="I6" s="119"/>
      <c r="J6" s="118"/>
      <c r="K6" s="137"/>
      <c r="L6" s="136"/>
    </row>
    <row r="7" spans="1:17" x14ac:dyDescent="0.25">
      <c r="I7" s="102"/>
      <c r="J7" s="115"/>
      <c r="K7" s="102"/>
      <c r="L7" s="135"/>
    </row>
    <row r="8" spans="1:17" x14ac:dyDescent="0.25">
      <c r="J8" s="102"/>
      <c r="L8" s="102"/>
    </row>
    <row r="9" spans="1:17" x14ac:dyDescent="0.25">
      <c r="A9" s="113">
        <v>2</v>
      </c>
      <c r="B9" s="113"/>
      <c r="C9" s="38">
        <v>2600</v>
      </c>
      <c r="D9" s="113">
        <v>0</v>
      </c>
      <c r="E9" s="113">
        <v>4</v>
      </c>
      <c r="F9" s="113">
        <v>0</v>
      </c>
      <c r="G9" s="113">
        <v>4</v>
      </c>
      <c r="H9" s="112"/>
      <c r="I9" s="133">
        <v>420</v>
      </c>
      <c r="K9" s="133">
        <v>420</v>
      </c>
      <c r="M9" s="133">
        <v>420</v>
      </c>
      <c r="Q9" s="110" t="str">
        <f>"2ґ"&amp;($C9-SUM($I9:P10))/2</f>
        <v>2ґ40</v>
      </c>
    </row>
    <row r="10" spans="1:17" x14ac:dyDescent="0.25">
      <c r="I10" s="132"/>
      <c r="J10" s="134">
        <v>420</v>
      </c>
      <c r="K10" s="132"/>
      <c r="L10" s="134">
        <v>420</v>
      </c>
      <c r="M10" s="132"/>
      <c r="N10" s="133">
        <v>420</v>
      </c>
    </row>
    <row r="11" spans="1:17" x14ac:dyDescent="0.25">
      <c r="I11" s="131"/>
      <c r="J11" s="132"/>
      <c r="K11" s="131"/>
      <c r="L11" s="132"/>
      <c r="M11" s="131"/>
      <c r="N11" s="130"/>
    </row>
    <row r="12" spans="1:17" x14ac:dyDescent="0.25">
      <c r="I12" s="102"/>
      <c r="J12" s="129"/>
      <c r="K12" s="102"/>
      <c r="L12" s="129"/>
      <c r="M12" s="102"/>
      <c r="N12" s="129"/>
    </row>
    <row r="13" spans="1:17" x14ac:dyDescent="0.25">
      <c r="J13" s="102"/>
      <c r="L13" s="102"/>
      <c r="N13" s="102"/>
    </row>
    <row r="14" spans="1:17" x14ac:dyDescent="0.25">
      <c r="A14" s="113">
        <v>3</v>
      </c>
      <c r="B14" s="113"/>
      <c r="C14" s="38">
        <v>2600</v>
      </c>
      <c r="D14" s="113">
        <v>0</v>
      </c>
      <c r="E14" s="113">
        <v>3</v>
      </c>
      <c r="F14" s="113">
        <v>0</v>
      </c>
      <c r="G14" s="113">
        <v>3</v>
      </c>
      <c r="H14" s="112"/>
      <c r="I14" s="127">
        <v>840</v>
      </c>
      <c r="K14" s="125">
        <v>350</v>
      </c>
      <c r="M14" s="125">
        <v>350</v>
      </c>
      <c r="Q14" s="110" t="str">
        <f>"2ґ"&amp;($C14-SUM($I14:P15))/2</f>
        <v>2ґ45</v>
      </c>
    </row>
    <row r="15" spans="1:17" x14ac:dyDescent="0.25">
      <c r="I15" s="124"/>
      <c r="J15" s="123">
        <v>620</v>
      </c>
      <c r="K15" s="116"/>
      <c r="L15" s="121">
        <v>350</v>
      </c>
      <c r="M15" s="120"/>
    </row>
    <row r="16" spans="1:17" x14ac:dyDescent="0.25">
      <c r="I16" s="119"/>
      <c r="J16" s="118"/>
      <c r="K16" s="128"/>
      <c r="L16" s="116"/>
      <c r="M16" s="114"/>
    </row>
    <row r="17" spans="1:17" x14ac:dyDescent="0.25">
      <c r="I17" s="102"/>
      <c r="J17" s="115"/>
      <c r="K17" s="102"/>
      <c r="L17" s="114"/>
      <c r="M17" s="102"/>
    </row>
    <row r="18" spans="1:17" x14ac:dyDescent="0.25">
      <c r="J18" s="102"/>
      <c r="L18" s="102"/>
    </row>
    <row r="19" spans="1:17" x14ac:dyDescent="0.25">
      <c r="A19" s="113">
        <v>4</v>
      </c>
      <c r="B19" s="113"/>
      <c r="C19" s="38">
        <v>2600</v>
      </c>
      <c r="D19" s="113">
        <v>0</v>
      </c>
      <c r="E19" s="113">
        <v>5</v>
      </c>
      <c r="F19" s="113">
        <v>0</v>
      </c>
      <c r="G19" s="113">
        <v>5</v>
      </c>
      <c r="H19" s="112"/>
      <c r="I19" s="127">
        <v>840</v>
      </c>
      <c r="K19" s="126">
        <v>340</v>
      </c>
      <c r="M19" s="125">
        <v>350</v>
      </c>
      <c r="Q19" s="110" t="str">
        <f>"2ґ"&amp;($C19-SUM($I19:P20))/2</f>
        <v>2ґ50</v>
      </c>
    </row>
    <row r="20" spans="1:17" x14ac:dyDescent="0.25">
      <c r="I20" s="124"/>
      <c r="J20" s="123">
        <v>620</v>
      </c>
      <c r="K20" s="122"/>
      <c r="L20" s="121">
        <v>350</v>
      </c>
      <c r="M20" s="120"/>
    </row>
    <row r="21" spans="1:17" x14ac:dyDescent="0.25">
      <c r="I21" s="119"/>
      <c r="J21" s="118"/>
      <c r="K21" s="117"/>
      <c r="L21" s="116"/>
      <c r="M21" s="114"/>
    </row>
    <row r="22" spans="1:17" x14ac:dyDescent="0.25">
      <c r="I22" s="102"/>
      <c r="J22" s="115"/>
      <c r="K22" s="102"/>
      <c r="L22" s="114"/>
      <c r="M22" s="102"/>
    </row>
    <row r="23" spans="1:17" x14ac:dyDescent="0.25">
      <c r="J23" s="102"/>
      <c r="L23" s="102"/>
    </row>
    <row r="24" spans="1:17" x14ac:dyDescent="0.25">
      <c r="A24" s="113">
        <v>5</v>
      </c>
      <c r="B24" s="113"/>
      <c r="C24" s="38">
        <v>2600</v>
      </c>
      <c r="D24" s="113">
        <v>0</v>
      </c>
      <c r="E24" s="113">
        <v>4</v>
      </c>
      <c r="F24" s="113">
        <v>0</v>
      </c>
      <c r="G24" s="113">
        <v>4</v>
      </c>
      <c r="H24" s="112"/>
      <c r="I24" s="111">
        <v>600</v>
      </c>
      <c r="K24" s="111">
        <v>600</v>
      </c>
      <c r="Q24" s="110" t="str">
        <f>"2ґ"&amp;($C24-SUM($I24:P25))/2</f>
        <v>2ґ50</v>
      </c>
    </row>
    <row r="25" spans="1:17" x14ac:dyDescent="0.25">
      <c r="I25" s="107"/>
      <c r="J25" s="109">
        <v>600</v>
      </c>
      <c r="K25" s="107"/>
      <c r="L25" s="108">
        <v>700</v>
      </c>
    </row>
    <row r="26" spans="1:17" x14ac:dyDescent="0.25">
      <c r="I26" s="106"/>
      <c r="J26" s="107"/>
      <c r="K26" s="106"/>
      <c r="L26" s="105"/>
    </row>
    <row r="27" spans="1:17" x14ac:dyDescent="0.25">
      <c r="I27" s="102"/>
      <c r="J27" s="104"/>
      <c r="K27" s="102"/>
      <c r="L27" s="103"/>
    </row>
    <row r="28" spans="1:17" x14ac:dyDescent="0.25">
      <c r="J28" s="102"/>
      <c r="L28" s="102"/>
    </row>
    <row r="30" spans="1:17" x14ac:dyDescent="0.25">
      <c r="A30" s="38" t="s">
        <v>170</v>
      </c>
      <c r="B30" s="38" t="s">
        <v>182</v>
      </c>
      <c r="C30" s="38" t="s">
        <v>181</v>
      </c>
      <c r="D30" s="38" t="s">
        <v>180</v>
      </c>
      <c r="E30" s="38" t="s">
        <v>179</v>
      </c>
      <c r="F30" s="38" t="s">
        <v>169</v>
      </c>
      <c r="G30" s="38" t="s">
        <v>178</v>
      </c>
      <c r="H30" s="38" t="s">
        <v>177</v>
      </c>
    </row>
    <row r="31" spans="1:17" x14ac:dyDescent="0.25">
      <c r="A31" s="101">
        <v>1</v>
      </c>
      <c r="B31" s="101"/>
      <c r="C31" s="101"/>
      <c r="D31" s="101"/>
      <c r="E31" s="101"/>
      <c r="F31" s="101">
        <v>840</v>
      </c>
      <c r="G31" s="101">
        <v>12</v>
      </c>
      <c r="H31" s="100">
        <f t="shared" ref="H31:H38" si="0">F31*G31*0.588</f>
        <v>5927.04</v>
      </c>
    </row>
    <row r="32" spans="1:17" x14ac:dyDescent="0.25">
      <c r="A32" s="99">
        <v>2</v>
      </c>
      <c r="B32" s="99"/>
      <c r="C32" s="99"/>
      <c r="D32" s="99"/>
      <c r="E32" s="99"/>
      <c r="F32" s="99">
        <v>620</v>
      </c>
      <c r="G32" s="99">
        <v>16</v>
      </c>
      <c r="H32" s="98">
        <f t="shared" si="0"/>
        <v>5832.96</v>
      </c>
    </row>
    <row r="33" spans="1:8" x14ac:dyDescent="0.25">
      <c r="A33" s="99">
        <v>3</v>
      </c>
      <c r="B33" s="99"/>
      <c r="C33" s="99"/>
      <c r="D33" s="99"/>
      <c r="E33" s="99"/>
      <c r="F33" s="99">
        <v>440</v>
      </c>
      <c r="G33" s="99">
        <v>4</v>
      </c>
      <c r="H33" s="98">
        <f t="shared" si="0"/>
        <v>1034.8799999999999</v>
      </c>
    </row>
    <row r="34" spans="1:8" x14ac:dyDescent="0.25">
      <c r="A34" s="99">
        <v>4</v>
      </c>
      <c r="B34" s="99"/>
      <c r="C34" s="99"/>
      <c r="D34" s="99"/>
      <c r="E34" s="99"/>
      <c r="F34" s="99">
        <v>420</v>
      </c>
      <c r="G34" s="99">
        <v>24</v>
      </c>
      <c r="H34" s="98">
        <f t="shared" si="0"/>
        <v>5927.04</v>
      </c>
    </row>
    <row r="35" spans="1:8" x14ac:dyDescent="0.25">
      <c r="A35" s="99">
        <v>5</v>
      </c>
      <c r="B35" s="99"/>
      <c r="C35" s="99"/>
      <c r="D35" s="99"/>
      <c r="E35" s="99"/>
      <c r="F35" s="99">
        <v>350</v>
      </c>
      <c r="G35" s="99">
        <v>19</v>
      </c>
      <c r="H35" s="98">
        <f t="shared" si="0"/>
        <v>3910.2</v>
      </c>
    </row>
    <row r="36" spans="1:8" x14ac:dyDescent="0.25">
      <c r="A36" s="99">
        <v>6</v>
      </c>
      <c r="B36" s="99"/>
      <c r="C36" s="99"/>
      <c r="D36" s="99"/>
      <c r="E36" s="99"/>
      <c r="F36" s="99">
        <v>340</v>
      </c>
      <c r="G36" s="99">
        <v>5</v>
      </c>
      <c r="H36" s="98">
        <f t="shared" si="0"/>
        <v>999.59999999999991</v>
      </c>
    </row>
    <row r="37" spans="1:8" x14ac:dyDescent="0.25">
      <c r="A37" s="99">
        <v>7</v>
      </c>
      <c r="B37" s="99"/>
      <c r="C37" s="99"/>
      <c r="D37" s="99"/>
      <c r="E37" s="99"/>
      <c r="F37" s="99">
        <v>600</v>
      </c>
      <c r="G37" s="99">
        <v>12</v>
      </c>
      <c r="H37" s="98">
        <f t="shared" si="0"/>
        <v>4233.5999999999995</v>
      </c>
    </row>
    <row r="38" spans="1:8" x14ac:dyDescent="0.25">
      <c r="A38" s="97">
        <v>8</v>
      </c>
      <c r="B38" s="97"/>
      <c r="C38" s="97"/>
      <c r="D38" s="97"/>
      <c r="E38" s="97"/>
      <c r="F38" s="97">
        <v>700</v>
      </c>
      <c r="G38" s="97">
        <v>4</v>
      </c>
      <c r="H38" s="96">
        <f t="shared" si="0"/>
        <v>1646.3999999999999</v>
      </c>
    </row>
  </sheetData>
  <mergeCells count="2">
    <mergeCell ref="A1:A3"/>
    <mergeCell ref="B1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Исходные данные</vt:lpstr>
      <vt:lpstr>Поиск решения</vt:lpstr>
      <vt:lpstr>Результат</vt:lpstr>
      <vt:lpstr>Схема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</dc:creator>
  <cp:lastModifiedBy>MCH</cp:lastModifiedBy>
  <dcterms:created xsi:type="dcterms:W3CDTF">2016-06-19T11:30:55Z</dcterms:created>
  <dcterms:modified xsi:type="dcterms:W3CDTF">2016-06-19T11:34:31Z</dcterms:modified>
</cp:coreProperties>
</file>