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6915"/>
  <workbookPr showInkAnnotation="0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/>
  </bookViews>
  <sheets>
    <sheet name="Лист1" sheetId="1" r:id="rId1"/>
    <sheet name="Лист2" sheetId="2" r:id="rId2"/>
  </sheets>
  <definedNames>
    <definedName name="solver_adj" localSheetId="0" hidden="1">Лист1!$D$9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itr" localSheetId="0" hidden="1">2147483647</definedName>
    <definedName name="solver_lhs1" localSheetId="0" hidden="1">Лист1!$D$6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opt" localSheetId="0" hidden="1">Лист1!$D$6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hs1" localSheetId="0" hidden="1">Лист1!$D$3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2" l="1"/>
  <c r="D30" i="2"/>
  <c r="D23" i="2"/>
  <c r="D22" i="2"/>
  <c r="A15" i="1"/>
  <c r="A16" i="1"/>
  <c r="A17" i="1"/>
  <c r="A18" i="1"/>
  <c r="A19" i="1"/>
  <c r="A12" i="1"/>
  <c r="B24" i="2"/>
  <c r="B26" i="2"/>
  <c r="C22" i="2"/>
  <c r="C24" i="2"/>
  <c r="C26" i="2"/>
  <c r="C16" i="2"/>
  <c r="C28" i="2"/>
  <c r="C17" i="2"/>
  <c r="C5" i="2"/>
  <c r="B8" i="2"/>
  <c r="B9" i="2"/>
  <c r="B11" i="2"/>
  <c r="D11" i="2"/>
  <c r="E7" i="2"/>
  <c r="E12" i="2"/>
  <c r="D9" i="2"/>
  <c r="E8" i="2"/>
  <c r="D10" i="1"/>
  <c r="D11" i="1"/>
  <c r="D12" i="1"/>
  <c r="D13" i="1"/>
  <c r="E13" i="1"/>
  <c r="F13" i="1"/>
  <c r="C8" i="2"/>
  <c r="C9" i="2"/>
  <c r="A20" i="1"/>
  <c r="C4" i="2"/>
  <c r="C11" i="2"/>
  <c r="C13" i="2"/>
  <c r="E7" i="1" a="1"/>
  <c r="E7" i="1"/>
  <c r="F7" i="1"/>
  <c r="E6" i="1"/>
  <c r="F6" i="1"/>
  <c r="E9" i="1"/>
  <c r="F9" i="1"/>
  <c r="E10" i="1"/>
  <c r="F10" i="1"/>
  <c r="D14" i="1"/>
  <c r="D15" i="1"/>
  <c r="D16" i="1"/>
  <c r="D17" i="1"/>
  <c r="D18" i="1"/>
  <c r="D6" i="1"/>
  <c r="E12" i="1"/>
  <c r="E11" i="1"/>
  <c r="E17" i="1"/>
  <c r="E14" i="1"/>
  <c r="E18" i="1"/>
  <c r="E15" i="1"/>
  <c r="E16" i="1"/>
  <c r="D7" i="1"/>
  <c r="D19" i="1"/>
  <c r="D20" i="1"/>
  <c r="E20" i="1"/>
  <c r="F20" i="1"/>
  <c r="E19" i="1"/>
  <c r="F19" i="1"/>
  <c r="F18" i="1"/>
  <c r="F17" i="1"/>
  <c r="F16" i="1"/>
  <c r="F15" i="1"/>
  <c r="F14" i="1"/>
  <c r="F12" i="1"/>
  <c r="F11" i="1"/>
</calcChain>
</file>

<file path=xl/sharedStrings.xml><?xml version="1.0" encoding="utf-8"?>
<sst xmlns="http://schemas.openxmlformats.org/spreadsheetml/2006/main" count="28" uniqueCount="10">
  <si>
    <t>N</t>
  </si>
  <si>
    <t>кайф</t>
  </si>
  <si>
    <t>ставки</t>
  </si>
  <si>
    <t>выгрош</t>
  </si>
  <si>
    <t>пр/выгр</t>
  </si>
  <si>
    <t>+</t>
  </si>
  <si>
    <t>проигрош</t>
  </si>
  <si>
    <t>-</t>
  </si>
  <si>
    <t>влажение</t>
  </si>
  <si>
    <t>кайфиценты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</si>
</sst>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0\ _₽_-;\-* #,##0.000\ _₽_-;_-* &quot;-&quot;??\ _₽_-;_-@_-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0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i/>
      <sz val="11"/>
      <color theme="8" tint="0.39997558519241921"/>
      <name val="Calibri"/>
      <family val="2"/>
      <charset val="204"/>
      <scheme val="minor"/>
    </font>
    <font>
      <b/>
      <i/>
      <sz val="12"/>
      <color rgb="FF002060"/>
      <name val="Calibri"/>
      <family val="2"/>
      <charset val="204"/>
      <scheme val="minor"/>
    </font>
    <font>
      <b/>
      <i/>
      <sz val="11"/>
      <color rgb="FF00206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rgb="FF505050"/>
      </left>
      <right style="thin">
        <color rgb="FF7F7F7F"/>
      </right>
      <top style="thin">
        <color rgb="FF7F7F7F"/>
      </top>
      <bottom style="medium">
        <color rgb="FF50505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505050"/>
      </bottom>
      <diagonal/>
    </border>
    <border>
      <left style="thin">
        <color rgb="FF7F7F7F"/>
      </left>
      <right style="medium">
        <color rgb="FF505050"/>
      </right>
      <top style="thin">
        <color rgb="FF7F7F7F"/>
      </top>
      <bottom style="medium">
        <color rgb="FF505050"/>
      </bottom>
      <diagonal/>
    </border>
    <border>
      <left style="medium">
        <color rgb="FF50505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505050"/>
      </right>
      <top style="thin">
        <color rgb="FF7F7F7F"/>
      </top>
      <bottom style="thin">
        <color rgb="FF7F7F7F"/>
      </bottom>
      <diagonal/>
    </border>
    <border>
      <left style="medium">
        <color rgb="FF505050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rgb="FF505050"/>
      </right>
      <top/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505050"/>
      </left>
      <right style="thin">
        <color rgb="FF3F3F3F"/>
      </right>
      <top style="medium">
        <color rgb="FF505050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505050"/>
      </top>
      <bottom style="thin">
        <color rgb="FF3F3F3F"/>
      </bottom>
      <diagonal/>
    </border>
    <border>
      <left style="thin">
        <color rgb="FF3F3F3F"/>
      </left>
      <right style="medium">
        <color rgb="FF505050"/>
      </right>
      <top style="medium">
        <color rgb="FF505050"/>
      </top>
      <bottom style="thin">
        <color rgb="FF3F3F3F"/>
      </bottom>
      <diagonal/>
    </border>
    <border>
      <left style="medium">
        <color rgb="FF505050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505050"/>
      </right>
      <top style="thin">
        <color rgb="FF3F3F3F"/>
      </top>
      <bottom style="thin">
        <color rgb="FF3F3F3F"/>
      </bottom>
      <diagonal/>
    </border>
    <border>
      <left style="medium">
        <color rgb="FF505050"/>
      </left>
      <right style="thin">
        <color rgb="FF3F3F3F"/>
      </right>
      <top style="thin">
        <color rgb="FF3F3F3F"/>
      </top>
      <bottom style="medium">
        <color rgb="FF50505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rgb="FF505050"/>
      </bottom>
      <diagonal/>
    </border>
    <border>
      <left style="thin">
        <color rgb="FF3F3F3F"/>
      </left>
      <right style="medium">
        <color rgb="FF505050"/>
      </right>
      <top style="thin">
        <color rgb="FF3F3F3F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3" borderId="0" applyNumberFormat="0" applyBorder="0" applyAlignment="0" applyProtection="0"/>
  </cellStyleXfs>
  <cellXfs count="85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164" fontId="0" fillId="0" borderId="0" xfId="0" applyNumberFormat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0" fontId="1" fillId="2" borderId="1" xfId="1" applyFill="1" applyBorder="1"/>
    <xf numFmtId="3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9" fontId="2" fillId="2" borderId="7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3" fontId="2" fillId="2" borderId="4" xfId="1" applyNumberFormat="1" applyFont="1" applyFill="1" applyBorder="1" applyAlignment="1">
      <alignment horizontal="center" vertical="center"/>
    </xf>
    <xf numFmtId="9" fontId="2" fillId="2" borderId="5" xfId="1" applyNumberFormat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2" fillId="0" borderId="0" xfId="1" applyNumberFormat="1" applyFont="1" applyFill="1" applyBorder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4" fillId="3" borderId="10" xfId="2" applyFont="1" applyBorder="1" applyAlignment="1">
      <alignment horizontal="center" vertical="center"/>
    </xf>
    <xf numFmtId="3" fontId="4" fillId="3" borderId="10" xfId="2" applyNumberFormat="1" applyFont="1" applyBorder="1" applyAlignment="1">
      <alignment horizontal="center" vertical="center"/>
    </xf>
    <xf numFmtId="0" fontId="4" fillId="3" borderId="11" xfId="2" applyFont="1" applyBorder="1" applyAlignment="1">
      <alignment horizontal="center" vertical="center"/>
    </xf>
    <xf numFmtId="0" fontId="4" fillId="3" borderId="12" xfId="2" applyFont="1" applyBorder="1" applyAlignment="1">
      <alignment horizontal="center" vertical="center"/>
    </xf>
    <xf numFmtId="3" fontId="4" fillId="3" borderId="14" xfId="2" applyNumberFormat="1" applyFont="1" applyBorder="1" applyAlignment="1">
      <alignment horizontal="center" vertical="center"/>
    </xf>
    <xf numFmtId="0" fontId="4" fillId="3" borderId="15" xfId="2" applyFont="1" applyBorder="1" applyAlignment="1">
      <alignment horizontal="center" vertical="center"/>
    </xf>
    <xf numFmtId="0" fontId="4" fillId="3" borderId="14" xfId="2" applyFont="1" applyBorder="1" applyAlignment="1">
      <alignment horizontal="center" vertical="center"/>
    </xf>
    <xf numFmtId="9" fontId="4" fillId="3" borderId="15" xfId="2" applyNumberFormat="1" applyFont="1" applyBorder="1" applyAlignment="1">
      <alignment horizontal="center" vertical="center"/>
    </xf>
    <xf numFmtId="3" fontId="4" fillId="3" borderId="15" xfId="2" applyNumberFormat="1" applyFont="1" applyBorder="1" applyAlignment="1">
      <alignment horizontal="center" vertical="center"/>
    </xf>
    <xf numFmtId="0" fontId="4" fillId="3" borderId="16" xfId="2" applyFont="1" applyBorder="1" applyAlignment="1">
      <alignment horizontal="center" vertical="center"/>
    </xf>
    <xf numFmtId="10" fontId="4" fillId="3" borderId="17" xfId="2" applyNumberFormat="1" applyFont="1" applyBorder="1" applyAlignment="1">
      <alignment horizontal="center" vertical="center"/>
    </xf>
    <xf numFmtId="0" fontId="4" fillId="3" borderId="18" xfId="2" applyFon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3" fontId="4" fillId="3" borderId="13" xfId="2" applyNumberFormat="1" applyFont="1" applyBorder="1" applyAlignment="1">
      <alignment horizontal="center" vertical="center"/>
    </xf>
    <xf numFmtId="165" fontId="4" fillId="3" borderId="15" xfId="2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2" fontId="2" fillId="2" borderId="4" xfId="1" applyNumberFormat="1" applyFont="1" applyFill="1" applyBorder="1" applyAlignment="1">
      <alignment horizontal="center" vertical="center"/>
    </xf>
    <xf numFmtId="0" fontId="2" fillId="4" borderId="11" xfId="1" applyFont="1" applyFill="1" applyBorder="1" applyAlignment="1">
      <alignment horizontal="center" vertical="center"/>
    </xf>
    <xf numFmtId="4" fontId="2" fillId="4" borderId="13" xfId="1" applyNumberFormat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 vertical="center"/>
    </xf>
    <xf numFmtId="10" fontId="2" fillId="4" borderId="16" xfId="1" applyNumberFormat="1" applyFont="1" applyFill="1" applyBorder="1" applyAlignment="1">
      <alignment horizontal="center" vertical="center"/>
    </xf>
    <xf numFmtId="3" fontId="7" fillId="4" borderId="15" xfId="1" applyNumberFormat="1" applyFont="1" applyFill="1" applyBorder="1" applyAlignment="1">
      <alignment horizontal="center" vertical="center"/>
    </xf>
    <xf numFmtId="3" fontId="6" fillId="4" borderId="17" xfId="1" applyNumberFormat="1" applyFont="1" applyFill="1" applyBorder="1" applyAlignment="1">
      <alignment horizontal="center" vertical="center"/>
    </xf>
    <xf numFmtId="3" fontId="6" fillId="4" borderId="18" xfId="1" applyNumberFormat="1" applyFont="1" applyFill="1" applyBorder="1" applyAlignment="1">
      <alignment horizontal="center" vertical="center"/>
    </xf>
    <xf numFmtId="9" fontId="8" fillId="4" borderId="17" xfId="1" applyNumberFormat="1" applyFont="1" applyFill="1" applyBorder="1" applyAlignment="1">
      <alignment horizontal="center" vertical="center"/>
    </xf>
    <xf numFmtId="3" fontId="7" fillId="4" borderId="10" xfId="1" applyNumberFormat="1" applyFont="1" applyFill="1" applyBorder="1" applyAlignment="1">
      <alignment horizontal="center" vertical="center"/>
    </xf>
    <xf numFmtId="0" fontId="2" fillId="4" borderId="12" xfId="1" applyFont="1" applyFill="1" applyBorder="1" applyAlignment="1">
      <alignment horizontal="center" vertical="center"/>
    </xf>
    <xf numFmtId="9" fontId="9" fillId="4" borderId="12" xfId="1" applyNumberFormat="1" applyFont="1" applyFill="1" applyBorder="1" applyAlignment="1">
      <alignment horizontal="center" vertical="center"/>
    </xf>
    <xf numFmtId="3" fontId="10" fillId="4" borderId="10" xfId="1" applyNumberFormat="1" applyFont="1" applyFill="1" applyBorder="1" applyAlignment="1">
      <alignment horizontal="center" vertical="center"/>
    </xf>
    <xf numFmtId="3" fontId="10" fillId="4" borderId="17" xfId="1" applyNumberFormat="1" applyFont="1" applyFill="1" applyBorder="1" applyAlignment="1">
      <alignment horizontal="center" vertical="center"/>
    </xf>
    <xf numFmtId="0" fontId="10" fillId="4" borderId="1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0" xfId="0" applyNumberFormat="1" applyBorder="1"/>
    <xf numFmtId="4" fontId="1" fillId="0" borderId="0" xfId="1" applyNumberFormat="1" applyFont="1" applyFill="1" applyBorder="1" applyAlignment="1">
      <alignment horizontal="center" vertical="center"/>
    </xf>
    <xf numFmtId="0" fontId="4" fillId="3" borderId="19" xfId="2" applyFont="1" applyBorder="1" applyAlignment="1">
      <alignment horizontal="center" vertical="center"/>
    </xf>
    <xf numFmtId="3" fontId="4" fillId="3" borderId="19" xfId="2" applyNumberFormat="1" applyFont="1" applyBorder="1" applyAlignment="1">
      <alignment horizontal="center" vertical="center"/>
    </xf>
    <xf numFmtId="3" fontId="2" fillId="5" borderId="19" xfId="1" applyNumberFormat="1" applyFont="1" applyFill="1" applyBorder="1" applyAlignment="1">
      <alignment horizontal="center" vertical="center"/>
    </xf>
    <xf numFmtId="0" fontId="4" fillId="3" borderId="20" xfId="2" applyFont="1" applyBorder="1" applyAlignment="1">
      <alignment horizontal="center" vertical="center"/>
    </xf>
    <xf numFmtId="0" fontId="4" fillId="3" borderId="21" xfId="2" applyFont="1" applyBorder="1" applyAlignment="1">
      <alignment horizontal="center" vertical="center"/>
    </xf>
    <xf numFmtId="0" fontId="4" fillId="3" borderId="22" xfId="2" applyFont="1" applyBorder="1" applyAlignment="1">
      <alignment horizontal="center" vertical="center"/>
    </xf>
    <xf numFmtId="3" fontId="4" fillId="3" borderId="23" xfId="2" applyNumberFormat="1" applyFont="1" applyBorder="1" applyAlignment="1">
      <alignment horizontal="center" vertical="center"/>
    </xf>
    <xf numFmtId="3" fontId="4" fillId="3" borderId="24" xfId="2" applyNumberFormat="1" applyFont="1" applyBorder="1" applyAlignment="1">
      <alignment horizontal="center" vertical="center"/>
    </xf>
    <xf numFmtId="9" fontId="4" fillId="3" borderId="24" xfId="2" applyNumberFormat="1" applyFont="1" applyBorder="1" applyAlignment="1">
      <alignment horizontal="center" vertical="center"/>
    </xf>
    <xf numFmtId="0" fontId="4" fillId="3" borderId="23" xfId="2" applyFont="1" applyBorder="1" applyAlignment="1">
      <alignment horizontal="center" vertical="center"/>
    </xf>
    <xf numFmtId="0" fontId="4" fillId="3" borderId="24" xfId="2" applyFont="1" applyBorder="1" applyAlignment="1">
      <alignment horizontal="center" vertical="center"/>
    </xf>
    <xf numFmtId="165" fontId="4" fillId="3" borderId="24" xfId="2" applyNumberFormat="1" applyFont="1" applyBorder="1" applyAlignment="1">
      <alignment horizontal="center" vertical="center"/>
    </xf>
    <xf numFmtId="0" fontId="4" fillId="3" borderId="25" xfId="2" applyFont="1" applyBorder="1" applyAlignment="1">
      <alignment horizontal="center" vertical="center"/>
    </xf>
    <xf numFmtId="10" fontId="4" fillId="3" borderId="26" xfId="2" applyNumberFormat="1" applyFont="1" applyBorder="1" applyAlignment="1">
      <alignment horizontal="center" vertical="center"/>
    </xf>
    <xf numFmtId="0" fontId="4" fillId="3" borderId="27" xfId="2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3" borderId="14" xfId="2" applyFont="1" applyBorder="1" applyAlignment="1">
      <alignment horizontal="center" vertical="center"/>
    </xf>
    <xf numFmtId="0" fontId="4" fillId="3" borderId="10" xfId="2" applyFont="1" applyBorder="1" applyAlignment="1">
      <alignment horizontal="center" vertical="center"/>
    </xf>
    <xf numFmtId="0" fontId="4" fillId="3" borderId="23" xfId="2" applyFont="1" applyBorder="1" applyAlignment="1">
      <alignment horizontal="center" vertical="center"/>
    </xf>
    <xf numFmtId="0" fontId="4" fillId="3" borderId="19" xfId="2" applyFont="1" applyBorder="1" applyAlignment="1">
      <alignment horizontal="center" vertical="center"/>
    </xf>
  </cellXfs>
  <cellStyles count="3">
    <cellStyle name="Акцент5" xfId="2" builtinId="45"/>
    <cellStyle name="Обычный" xfId="0" builtinId="0"/>
    <cellStyle name="Текст предупреждения" xfId="1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="120" zoomScaleNormal="120" zoomScaleSheetLayoutView="100" zoomScalePageLayoutView="120" workbookViewId="0">
      <selection activeCell="D9" sqref="D9"/>
    </sheetView>
  </sheetViews>
  <sheetFormatPr baseColWidth="10" defaultColWidth="8.83203125" defaultRowHeight="15" x14ac:dyDescent="0.2"/>
  <cols>
    <col min="1" max="1" width="13.33203125" bestFit="1" customWidth="1"/>
    <col min="2" max="2" width="6.83203125" style="1" customWidth="1"/>
    <col min="3" max="3" width="10.5" customWidth="1"/>
    <col min="4" max="4" width="16.83203125" style="1" customWidth="1"/>
    <col min="5" max="5" width="16.83203125" customWidth="1"/>
    <col min="6" max="6" width="10.33203125" style="8" customWidth="1"/>
    <col min="7" max="7" width="10.33203125" bestFit="1" customWidth="1"/>
  </cols>
  <sheetData>
    <row r="1" spans="1:8" x14ac:dyDescent="0.2">
      <c r="C1" s="28"/>
    </row>
    <row r="2" spans="1:8" x14ac:dyDescent="0.2">
      <c r="C2" s="29"/>
    </row>
    <row r="3" spans="1:8" x14ac:dyDescent="0.2">
      <c r="D3" s="2">
        <v>200000</v>
      </c>
    </row>
    <row r="4" spans="1:8" ht="16" thickBot="1" x14ac:dyDescent="0.25"/>
    <row r="5" spans="1:8" ht="16" x14ac:dyDescent="0.2">
      <c r="B5" s="48"/>
      <c r="C5" s="58">
        <v>0.1</v>
      </c>
      <c r="D5" s="58">
        <v>0.3</v>
      </c>
      <c r="E5" s="57" t="s">
        <v>3</v>
      </c>
      <c r="F5" s="49" t="s">
        <v>6</v>
      </c>
    </row>
    <row r="6" spans="1:8" ht="16" x14ac:dyDescent="0.2">
      <c r="B6" s="50"/>
      <c r="C6" s="61">
        <v>6</v>
      </c>
      <c r="D6" s="59">
        <f>SUM(D9:INDEX(D9:D20,C6))</f>
        <v>199999.99999999994</v>
      </c>
      <c r="E6" s="56">
        <f>SUMPRODUCT((D22:D43="+")*C22:C43)</f>
        <v>5077</v>
      </c>
      <c r="F6" s="52">
        <f>SUMPRODUCT((D22:D43="-")*C22:C43)</f>
        <v>7111</v>
      </c>
    </row>
    <row r="7" spans="1:8" ht="17" thickBot="1" x14ac:dyDescent="0.25">
      <c r="A7" s="1"/>
      <c r="B7" s="51"/>
      <c r="C7" s="55">
        <v>1</v>
      </c>
      <c r="D7" s="60">
        <f>IFERROR(INDEX(C9:E20,C6,3),0)</f>
        <v>20000</v>
      </c>
      <c r="E7" s="53">
        <f t="array" ref="E7">MODE(IF(D22:D62="+",B22:B62))</f>
        <v>6</v>
      </c>
      <c r="F7" s="54" t="str">
        <f>"+"&amp; SUMIFS(C22:C43,B22:B43,E7,D22:D43,"+")</f>
        <v>+5077</v>
      </c>
    </row>
    <row r="8" spans="1:8" x14ac:dyDescent="0.2">
      <c r="B8" s="24" t="s">
        <v>0</v>
      </c>
      <c r="C8" s="25" t="s">
        <v>1</v>
      </c>
      <c r="D8" s="25" t="s">
        <v>2</v>
      </c>
      <c r="E8" s="25" t="s">
        <v>3</v>
      </c>
      <c r="F8" s="26" t="s">
        <v>4</v>
      </c>
    </row>
    <row r="9" spans="1:8" ht="16" x14ac:dyDescent="0.2">
      <c r="A9" s="45"/>
      <c r="B9" s="19">
        <v>1</v>
      </c>
      <c r="C9" s="18">
        <v>1.93</v>
      </c>
      <c r="D9" s="17">
        <v>1685.0000034825555</v>
      </c>
      <c r="E9" s="17">
        <f>C9*D9-SUM(D$9:D9)</f>
        <v>1567.0500032387765</v>
      </c>
      <c r="F9" s="20">
        <f>IFERROR(E9/SUM(D$9:D9),0)</f>
        <v>0.92999999999999994</v>
      </c>
    </row>
    <row r="10" spans="1:8" ht="16" x14ac:dyDescent="0.2">
      <c r="A10" s="46" t="s">
        <v>5</v>
      </c>
      <c r="B10" s="19">
        <v>2</v>
      </c>
      <c r="C10" s="18">
        <v>2.1</v>
      </c>
      <c r="D10" s="17">
        <f>IF(A10="+",(D$5+C$7)*SUM(D$9:D9)/(C10-(C$7+$D$5)),(C$7+$C$5)*SUM(D$9:D9)/(C10-(C$7+$C$5)))</f>
        <v>2738.1250056591525</v>
      </c>
      <c r="E10" s="17">
        <f>C10*D10-SUM(D$9:D10)</f>
        <v>1326.9375027425131</v>
      </c>
      <c r="F10" s="20">
        <f>IFERROR(E10/SUM(D$9:D10),0)</f>
        <v>0.30000000000000016</v>
      </c>
    </row>
    <row r="11" spans="1:8" ht="16" x14ac:dyDescent="0.2">
      <c r="A11" s="46" t="s">
        <v>5</v>
      </c>
      <c r="B11" s="19">
        <v>3</v>
      </c>
      <c r="C11" s="18">
        <v>2.1</v>
      </c>
      <c r="D11" s="17">
        <f>IF(A11="+",(D$5+C$7)*SUM(D$9:D10)/(C11-(C$7+$D$5)),(C$7+$C$5)*SUM(D$9:D10)/(C11-(C$7+$C$5)))</f>
        <v>7187.5781398552745</v>
      </c>
      <c r="E11" s="17">
        <f>C11*D11-SUM(D$9:D11)</f>
        <v>3483.2109446990962</v>
      </c>
      <c r="F11" s="20">
        <f>IFERROR(E11/SUM(D$9:D11),0)</f>
        <v>0.30000000000000016</v>
      </c>
    </row>
    <row r="12" spans="1:8" s="2" customFormat="1" ht="16" x14ac:dyDescent="0.2">
      <c r="A12" s="46" t="str">
        <f t="shared" ref="A12:A20" si="0">IF(C12&lt;2,"+","-")</f>
        <v>+</v>
      </c>
      <c r="B12" s="19">
        <v>4</v>
      </c>
      <c r="C12" s="18">
        <v>1.93</v>
      </c>
      <c r="D12" s="17">
        <f>IF(A12="+",(D$5+C$7)*SUM(D$9:D11)/(C12-(C$7+$D$5)),(C$7+$C$5)*SUM(D$9:D11)/(C12-(C$7+$C$5)))</f>
        <v>23958.593799517585</v>
      </c>
      <c r="E12" s="17">
        <f>C12*D12-SUM(D$9:D12)</f>
        <v>10670.789084554373</v>
      </c>
      <c r="F12" s="20">
        <f>IFERROR(E12/SUM(D$9:D12),0)</f>
        <v>0.3000000000000001</v>
      </c>
      <c r="G12"/>
      <c r="H12"/>
    </row>
    <row r="13" spans="1:8" s="2" customFormat="1" ht="16" x14ac:dyDescent="0.2">
      <c r="A13" s="46"/>
      <c r="B13" s="19">
        <v>5</v>
      </c>
      <c r="C13" s="18">
        <v>2.15</v>
      </c>
      <c r="D13" s="17">
        <f>IF(A13="+",(D$5+C$7)*SUM(D$9:D12)/(C13-(C$7+$D$5)),(C$7+$C$5)*SUM(D$9:D12)/(C13-(C$7+$C$5)))</f>
        <v>37263.072993681933</v>
      </c>
      <c r="E13" s="17">
        <f>C13*D13-SUM(D$9:D13)</f>
        <v>7283.2369942196528</v>
      </c>
      <c r="F13" s="20">
        <f>IFERROR(E13/SUM(D$9:D13),0)</f>
        <v>0.10000000000000003</v>
      </c>
      <c r="G13"/>
      <c r="H13"/>
    </row>
    <row r="14" spans="1:8" s="2" customFormat="1" ht="16" x14ac:dyDescent="0.2">
      <c r="A14" s="46"/>
      <c r="B14" s="19">
        <v>6</v>
      </c>
      <c r="C14" s="18">
        <v>1.73</v>
      </c>
      <c r="D14" s="17">
        <f>IF(A14="+",(D$5+C$7)*SUM(D$9:D13)/(C14-(C$7+$D$5)),(C$7+$C$5)*SUM(D$9:D13)/(C14-(C$7+$C$5)))</f>
        <v>127167.63005780344</v>
      </c>
      <c r="E14" s="17">
        <f>C14*D14-SUM(D$9:D14)</f>
        <v>20000</v>
      </c>
      <c r="F14" s="20">
        <f>IFERROR(E14/SUM(D$9:D14),0)</f>
        <v>0.10000000000000003</v>
      </c>
      <c r="G14"/>
      <c r="H14"/>
    </row>
    <row r="15" spans="1:8" s="2" customFormat="1" ht="16" x14ac:dyDescent="0.2">
      <c r="A15" s="46" t="str">
        <f t="shared" si="0"/>
        <v>+</v>
      </c>
      <c r="B15" s="19">
        <v>7</v>
      </c>
      <c r="C15" s="18">
        <v>1.85</v>
      </c>
      <c r="D15" s="17">
        <f>IF(A15="+",(D$5+C$7)*SUM(D$9:D14)/(C15-(C$7+$D$5)),(C$7+$C$5)*SUM(D$9:D14)/(C15-(C$7+$C$5)))</f>
        <v>472727.27272727259</v>
      </c>
      <c r="E15" s="17">
        <f>C15*D15-SUM(D$9:D15)</f>
        <v>201818.18181818188</v>
      </c>
      <c r="F15" s="20">
        <f>IFERROR(E15/SUM(D$9:D15),0)</f>
        <v>0.30000000000000021</v>
      </c>
      <c r="G15"/>
      <c r="H15"/>
    </row>
    <row r="16" spans="1:8" s="2" customFormat="1" ht="16" x14ac:dyDescent="0.2">
      <c r="A16" s="46" t="str">
        <f t="shared" si="0"/>
        <v>+</v>
      </c>
      <c r="B16" s="19">
        <v>8</v>
      </c>
      <c r="C16" s="18">
        <v>1.85</v>
      </c>
      <c r="D16" s="17">
        <f>IF(A16="+",(D$5+C$7)*SUM(D$9:D15)/(C16-(C$7+$D$5)),(C$7+$C$5)*SUM(D$9:D15)/(C16-(C$7+$C$5)))</f>
        <v>1590082.6446280985</v>
      </c>
      <c r="E16" s="17">
        <f>C16*D16-SUM(D$9:D16)</f>
        <v>678842.97520661168</v>
      </c>
      <c r="F16" s="20">
        <f>IFERROR(E16/SUM(D$9:D16),0)</f>
        <v>0.30000000000000021</v>
      </c>
    </row>
    <row r="17" spans="1:9" s="3" customFormat="1" ht="16" x14ac:dyDescent="0.2">
      <c r="A17" s="46" t="str">
        <f t="shared" si="0"/>
        <v>+</v>
      </c>
      <c r="B17" s="19">
        <v>9</v>
      </c>
      <c r="C17" s="18">
        <v>1.85</v>
      </c>
      <c r="D17" s="17">
        <f>IF(A17="+",(D$5+C$7)*SUM(D$9:D16)/(C17-(C$7+$D$5)),(C$7+$C$5)*SUM(D$9:D16)/(C17-(C$7+$C$5)))</f>
        <v>5348459.8046581484</v>
      </c>
      <c r="E17" s="17">
        <f>C17*D17-SUM(D$9:D17)</f>
        <v>2283380.916604056</v>
      </c>
      <c r="F17" s="20">
        <f>IFERROR(E17/SUM(D$9:D17),0)</f>
        <v>0.30000000000000004</v>
      </c>
      <c r="G17" s="2"/>
      <c r="H17" s="2"/>
    </row>
    <row r="18" spans="1:9" s="3" customFormat="1" ht="16" x14ac:dyDescent="0.2">
      <c r="A18" s="46" t="str">
        <f t="shared" si="0"/>
        <v>+</v>
      </c>
      <c r="B18" s="19">
        <v>10</v>
      </c>
      <c r="C18" s="18">
        <v>1.85</v>
      </c>
      <c r="D18" s="17">
        <f>IF(A18="+",(D$5+C$7)*SUM(D$9:D17)/(C18-(C$7+$D$5)),(C$7+$C$5)*SUM(D$9:D17)/(C18-(C$7+$C$5)))</f>
        <v>17990273.888395589</v>
      </c>
      <c r="E18" s="17">
        <f>C18*D18-SUM(D$9:D18)</f>
        <v>7680463.083122734</v>
      </c>
      <c r="F18" s="20">
        <f>IFERROR(E18/SUM(D$9:D18),0)</f>
        <v>0.3000000000000001</v>
      </c>
      <c r="G18" s="2"/>
      <c r="H18" s="2"/>
    </row>
    <row r="19" spans="1:9" s="3" customFormat="1" ht="16" x14ac:dyDescent="0.2">
      <c r="A19" s="46" t="str">
        <f t="shared" si="0"/>
        <v>+</v>
      </c>
      <c r="B19" s="19">
        <v>11</v>
      </c>
      <c r="C19" s="18">
        <v>1.85</v>
      </c>
      <c r="D19" s="17">
        <f>IF(A19="+",(D$5+C$7)*SUM(D$9:D18)/(C19-(C$7+$D$5)),(C$7+$C$5)*SUM(D$9:D18)/(C19-(C$7+$C$5)))</f>
        <v>60512739.442785159</v>
      </c>
      <c r="E19" s="17">
        <f>C19*D19-SUM(D$9:D19)</f>
        <v>25834284.915958285</v>
      </c>
      <c r="F19" s="20">
        <f>IFERROR(E19/SUM(D$9:D19),0)</f>
        <v>0.30000000000000004</v>
      </c>
      <c r="G19" s="2"/>
      <c r="H19" s="2"/>
    </row>
    <row r="20" spans="1:9" s="3" customFormat="1" ht="17" thickBot="1" x14ac:dyDescent="0.25">
      <c r="A20" s="46" t="str">
        <f t="shared" si="0"/>
        <v>-</v>
      </c>
      <c r="B20" s="21">
        <v>12</v>
      </c>
      <c r="C20" s="47">
        <v>2.65</v>
      </c>
      <c r="D20" s="22">
        <f>IF(A20="+",(D$5+C$7)*SUM(D$9:D19)/(C20-(C$7+$D$5)),(C$7+$C$5)*SUM(D$9:D19)/(C20-(C$7+$C$5)))</f>
        <v>61113362.166783035</v>
      </c>
      <c r="E20" s="22">
        <f>C20*D20-SUM(D$9:D20)</f>
        <v>14722764.52199772</v>
      </c>
      <c r="F20" s="23">
        <f>IFERROR(E20/SUM(D$9:D20),0)</f>
        <v>9.9999999999999922E-2</v>
      </c>
    </row>
    <row r="21" spans="1:9" x14ac:dyDescent="0.2">
      <c r="A21" s="3"/>
      <c r="B21" s="2"/>
      <c r="C21" s="3"/>
      <c r="D21" s="2"/>
      <c r="E21" s="3"/>
      <c r="F21" s="7"/>
      <c r="G21" s="3"/>
      <c r="H21" s="3"/>
    </row>
    <row r="22" spans="1:9" x14ac:dyDescent="0.2">
      <c r="A22" s="3"/>
      <c r="B22" s="14">
        <v>4</v>
      </c>
      <c r="C22" s="14">
        <v>1940</v>
      </c>
      <c r="D22" s="14" t="s">
        <v>7</v>
      </c>
      <c r="E22" s="3"/>
      <c r="F22" s="3"/>
      <c r="G22" s="3"/>
      <c r="H22" s="3"/>
    </row>
    <row r="23" spans="1:9" x14ac:dyDescent="0.2">
      <c r="A23" s="3"/>
      <c r="B23" s="14">
        <v>5</v>
      </c>
      <c r="C23" s="14">
        <v>2231</v>
      </c>
      <c r="D23" s="14" t="s">
        <v>7</v>
      </c>
      <c r="E23" s="27"/>
      <c r="F23" s="10"/>
      <c r="G23" s="3"/>
      <c r="H23" s="3"/>
    </row>
    <row r="24" spans="1:9" x14ac:dyDescent="0.2">
      <c r="B24" s="14">
        <v>6</v>
      </c>
      <c r="C24" s="14">
        <v>4560</v>
      </c>
      <c r="D24" s="14" t="s">
        <v>5</v>
      </c>
      <c r="F24" s="11"/>
    </row>
    <row r="25" spans="1:9" x14ac:dyDescent="0.2">
      <c r="B25" s="14">
        <v>6</v>
      </c>
      <c r="C25" s="14">
        <v>517</v>
      </c>
      <c r="D25" s="14" t="s">
        <v>5</v>
      </c>
      <c r="E25" s="27"/>
    </row>
    <row r="26" spans="1:9" x14ac:dyDescent="0.2">
      <c r="B26" s="14">
        <v>3</v>
      </c>
      <c r="C26" s="14">
        <v>1134</v>
      </c>
      <c r="D26" s="14" t="s">
        <v>7</v>
      </c>
      <c r="E26" s="27"/>
      <c r="F26" s="12"/>
    </row>
    <row r="27" spans="1:9" x14ac:dyDescent="0.2">
      <c r="B27" s="14">
        <v>4</v>
      </c>
      <c r="C27" s="14">
        <v>1806</v>
      </c>
      <c r="D27" s="14" t="s">
        <v>7</v>
      </c>
      <c r="E27" s="13"/>
      <c r="F27" s="12"/>
      <c r="I27" s="5"/>
    </row>
    <row r="28" spans="1:9" x14ac:dyDescent="0.2">
      <c r="B28" s="14">
        <v>6</v>
      </c>
      <c r="C28" s="14"/>
      <c r="D28" s="14" t="s">
        <v>5</v>
      </c>
      <c r="E28" s="10"/>
      <c r="F28" s="10"/>
      <c r="I28" s="4"/>
    </row>
    <row r="29" spans="1:9" x14ac:dyDescent="0.2">
      <c r="B29" s="14"/>
      <c r="C29" s="14"/>
      <c r="D29" s="14" t="s">
        <v>5</v>
      </c>
      <c r="E29" s="27"/>
      <c r="F29" s="27"/>
      <c r="G29" s="27"/>
      <c r="I29" s="6"/>
    </row>
    <row r="30" spans="1:9" x14ac:dyDescent="0.2">
      <c r="B30" s="15"/>
      <c r="C30" s="14"/>
      <c r="D30" s="14" t="s">
        <v>5</v>
      </c>
      <c r="E30" s="8"/>
      <c r="F30" s="11"/>
      <c r="G30" s="9"/>
    </row>
    <row r="31" spans="1:9" x14ac:dyDescent="0.2">
      <c r="B31" s="15"/>
      <c r="C31" s="15"/>
      <c r="D31" s="14" t="s">
        <v>7</v>
      </c>
      <c r="E31" s="10"/>
      <c r="F31" s="10"/>
    </row>
    <row r="32" spans="1:9" x14ac:dyDescent="0.2">
      <c r="B32" s="15"/>
      <c r="C32" s="15"/>
      <c r="D32" s="14" t="s">
        <v>5</v>
      </c>
      <c r="E32" s="4"/>
      <c r="F32" s="27"/>
      <c r="G32" s="27"/>
    </row>
    <row r="33" spans="2:6" x14ac:dyDescent="0.2">
      <c r="B33" s="15"/>
      <c r="C33" s="15"/>
      <c r="D33" s="14" t="s">
        <v>7</v>
      </c>
      <c r="E33" s="4"/>
      <c r="F33" s="4"/>
    </row>
    <row r="34" spans="2:6" x14ac:dyDescent="0.2">
      <c r="B34" s="15"/>
      <c r="C34" s="16"/>
      <c r="D34" s="15"/>
      <c r="E34" s="4"/>
    </row>
    <row r="35" spans="2:6" x14ac:dyDescent="0.2">
      <c r="B35" s="15"/>
      <c r="C35" s="16"/>
      <c r="D35" s="15"/>
    </row>
    <row r="36" spans="2:6" x14ac:dyDescent="0.2">
      <c r="B36" s="15"/>
      <c r="C36" s="16"/>
      <c r="D36" s="15"/>
      <c r="E36" s="4"/>
    </row>
    <row r="37" spans="2:6" x14ac:dyDescent="0.2">
      <c r="B37" s="15"/>
      <c r="C37" s="16"/>
      <c r="D37" s="15"/>
    </row>
    <row r="38" spans="2:6" x14ac:dyDescent="0.2">
      <c r="B38" s="15"/>
      <c r="C38" s="16"/>
      <c r="D38" s="15"/>
    </row>
    <row r="39" spans="2:6" x14ac:dyDescent="0.2">
      <c r="B39" s="15"/>
      <c r="C39" s="16"/>
      <c r="D39" s="15"/>
    </row>
    <row r="40" spans="2:6" x14ac:dyDescent="0.2">
      <c r="B40" s="15"/>
      <c r="C40" s="16"/>
      <c r="D40" s="15"/>
    </row>
    <row r="41" spans="2:6" x14ac:dyDescent="0.2">
      <c r="B41" s="15"/>
      <c r="C41" s="16"/>
      <c r="D41" s="15"/>
    </row>
    <row r="42" spans="2:6" x14ac:dyDescent="0.2">
      <c r="B42" s="15"/>
      <c r="C42" s="16"/>
      <c r="D42" s="15"/>
    </row>
    <row r="43" spans="2:6" x14ac:dyDescent="0.2">
      <c r="B43" s="15"/>
      <c r="C43" s="16"/>
      <c r="D43" s="15"/>
    </row>
    <row r="44" spans="2:6" x14ac:dyDescent="0.2">
      <c r="B44" s="15"/>
      <c r="C44" s="16"/>
      <c r="D44" s="15"/>
    </row>
    <row r="45" spans="2:6" x14ac:dyDescent="0.2">
      <c r="B45" s="15"/>
      <c r="C45" s="16"/>
      <c r="D45" s="15"/>
    </row>
    <row r="46" spans="2:6" x14ac:dyDescent="0.2">
      <c r="B46" s="15"/>
      <c r="C46" s="16"/>
      <c r="D46" s="15"/>
    </row>
    <row r="47" spans="2:6" x14ac:dyDescent="0.2">
      <c r="B47" s="15"/>
      <c r="C47" s="16"/>
      <c r="D47" s="15"/>
    </row>
    <row r="48" spans="2:6" x14ac:dyDescent="0.2">
      <c r="B48" s="15"/>
      <c r="C48" s="16"/>
      <c r="D48" s="15"/>
    </row>
    <row r="49" spans="2:4" x14ac:dyDescent="0.2">
      <c r="B49" s="15"/>
      <c r="C49" s="16"/>
      <c r="D49" s="15"/>
    </row>
    <row r="50" spans="2:4" x14ac:dyDescent="0.2">
      <c r="B50" s="15"/>
      <c r="C50" s="16"/>
      <c r="D50" s="15"/>
    </row>
    <row r="51" spans="2:4" x14ac:dyDescent="0.2">
      <c r="B51" s="15"/>
      <c r="C51" s="16"/>
      <c r="D51" s="15"/>
    </row>
    <row r="52" spans="2:4" x14ac:dyDescent="0.2">
      <c r="B52" s="15"/>
      <c r="C52" s="16"/>
      <c r="D52" s="15"/>
    </row>
    <row r="53" spans="2:4" x14ac:dyDescent="0.2">
      <c r="B53" s="15"/>
      <c r="C53" s="16"/>
      <c r="D53" s="15"/>
    </row>
    <row r="54" spans="2:4" x14ac:dyDescent="0.2">
      <c r="B54" s="15"/>
      <c r="C54" s="16"/>
      <c r="D54" s="15"/>
    </row>
    <row r="55" spans="2:4" x14ac:dyDescent="0.2">
      <c r="B55" s="15"/>
      <c r="C55" s="16"/>
      <c r="D55" s="15"/>
    </row>
    <row r="56" spans="2:4" x14ac:dyDescent="0.2">
      <c r="B56" s="15"/>
      <c r="C56" s="16"/>
      <c r="D56" s="15"/>
    </row>
    <row r="57" spans="2:4" x14ac:dyDescent="0.2">
      <c r="B57" s="15"/>
      <c r="C57" s="16"/>
      <c r="D57" s="15"/>
    </row>
    <row r="58" spans="2:4" x14ac:dyDescent="0.2">
      <c r="B58" s="15"/>
      <c r="C58" s="16"/>
      <c r="D58" s="15"/>
    </row>
    <row r="59" spans="2:4" x14ac:dyDescent="0.2">
      <c r="B59" s="15"/>
      <c r="C59" s="16"/>
      <c r="D59" s="15"/>
    </row>
    <row r="60" spans="2:4" x14ac:dyDescent="0.2">
      <c r="B60" s="15"/>
      <c r="C60" s="16"/>
      <c r="D60" s="15"/>
    </row>
    <row r="61" spans="2:4" x14ac:dyDescent="0.2">
      <c r="B61" s="15"/>
      <c r="C61" s="16"/>
      <c r="D61" s="15"/>
    </row>
    <row r="62" spans="2:4" x14ac:dyDescent="0.2">
      <c r="B62" s="15"/>
      <c r="C62" s="16"/>
      <c r="D62" s="15"/>
    </row>
  </sheetData>
  <pageMargins left="0" right="0" top="0" bottom="0" header="0" footer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30"/>
  <sheetViews>
    <sheetView topLeftCell="A13" zoomScale="60" zoomScaleNormal="60" zoomScaleSheetLayoutView="100" zoomScalePageLayoutView="60" workbookViewId="0">
      <selection activeCell="C32" sqref="C32"/>
    </sheetView>
  </sheetViews>
  <sheetFormatPr baseColWidth="10" defaultColWidth="8.83203125" defaultRowHeight="15" x14ac:dyDescent="0.2"/>
  <cols>
    <col min="2" max="2" width="11.83203125" customWidth="1"/>
    <col min="4" max="4" width="13.33203125" bestFit="1" customWidth="1"/>
    <col min="5" max="5" width="12.6640625" bestFit="1" customWidth="1"/>
  </cols>
  <sheetData>
    <row r="3" spans="2:5" ht="16" thickBot="1" x14ac:dyDescent="0.25"/>
    <row r="4" spans="2:5" ht="16" thickBot="1" x14ac:dyDescent="0.25">
      <c r="B4" s="32" t="s">
        <v>8</v>
      </c>
      <c r="C4" s="33" t="str">
        <f>IF(B11&gt;0,"ПЛЮС","МИНУС")</f>
        <v>ПЛЮС</v>
      </c>
      <c r="D4" s="35"/>
    </row>
    <row r="5" spans="2:5" x14ac:dyDescent="0.2">
      <c r="B5" s="34">
        <v>60000</v>
      </c>
      <c r="C5" s="30">
        <f>B7+C7</f>
        <v>5.48</v>
      </c>
      <c r="D5" s="43">
        <v>5000</v>
      </c>
    </row>
    <row r="6" spans="2:5" x14ac:dyDescent="0.2">
      <c r="B6" s="81" t="s">
        <v>9</v>
      </c>
      <c r="C6" s="82"/>
      <c r="D6" s="37">
        <v>1</v>
      </c>
      <c r="E6" s="1" t="s">
        <v>5</v>
      </c>
    </row>
    <row r="7" spans="2:5" x14ac:dyDescent="0.2">
      <c r="B7" s="36">
        <v>3.83</v>
      </c>
      <c r="C7" s="30">
        <v>1.65</v>
      </c>
      <c r="D7" s="44"/>
      <c r="E7" s="17">
        <f>IF(E6="+",(D6+D$7)*(B8+D11)/(C7-(D$7+$D$6)),0)</f>
        <v>41934.306569343084</v>
      </c>
    </row>
    <row r="8" spans="2:5" x14ac:dyDescent="0.2">
      <c r="B8" s="34">
        <f>B5/C5*C7</f>
        <v>18065.693430656935</v>
      </c>
      <c r="C8" s="31">
        <f>B5/C5*B7</f>
        <v>41934.306569343069</v>
      </c>
      <c r="D8" s="35"/>
      <c r="E8" s="42">
        <f>D9/(E7+B8)</f>
        <v>0.15319343065693436</v>
      </c>
    </row>
    <row r="9" spans="2:5" x14ac:dyDescent="0.2">
      <c r="B9" s="34">
        <f>B7*B8</f>
        <v>69191.605839416065</v>
      </c>
      <c r="C9" s="31">
        <f>C7*C8</f>
        <v>69191.605839416065</v>
      </c>
      <c r="D9" s="38">
        <f>E7*C7-(E7+B8)</f>
        <v>9191.6058394160646</v>
      </c>
      <c r="E9" s="1">
        <f>B7*(200%+D20)</f>
        <v>7.3727499999999999</v>
      </c>
    </row>
    <row r="10" spans="2:5" x14ac:dyDescent="0.2">
      <c r="B10" s="81" t="s">
        <v>3</v>
      </c>
      <c r="C10" s="82"/>
      <c r="D10" s="35"/>
    </row>
    <row r="11" spans="2:5" x14ac:dyDescent="0.2">
      <c r="B11" s="34">
        <f>B9-B5</f>
        <v>9191.6058394160646</v>
      </c>
      <c r="C11" s="31">
        <f>C9-B5</f>
        <v>9191.6058394160646</v>
      </c>
      <c r="D11" s="38">
        <f>B11</f>
        <v>9191.6058394160646</v>
      </c>
    </row>
    <row r="12" spans="2:5" x14ac:dyDescent="0.2">
      <c r="B12" s="36"/>
      <c r="C12" s="30"/>
      <c r="D12" s="35"/>
      <c r="E12">
        <f>E7*C7-E7-B8</f>
        <v>9191.6058394160609</v>
      </c>
    </row>
    <row r="13" spans="2:5" ht="16" thickBot="1" x14ac:dyDescent="0.25">
      <c r="B13" s="39"/>
      <c r="C13" s="40">
        <f>C11/B5</f>
        <v>0.15319343065693442</v>
      </c>
      <c r="D13" s="41"/>
    </row>
    <row r="15" spans="2:5" ht="16" thickBot="1" x14ac:dyDescent="0.25">
      <c r="B15" s="62"/>
      <c r="C15" s="64"/>
      <c r="D15" s="63"/>
    </row>
    <row r="16" spans="2:5" x14ac:dyDescent="0.2">
      <c r="B16" s="68" t="s">
        <v>8</v>
      </c>
      <c r="C16" s="69" t="str">
        <f>IF(C26&gt;0,"ПЛЮС","МИНУС")</f>
        <v>МИНУС</v>
      </c>
      <c r="D16" s="70"/>
    </row>
    <row r="17" spans="2:5" x14ac:dyDescent="0.2">
      <c r="B17" s="71"/>
      <c r="C17" s="65">
        <f>B20+C20</f>
        <v>4.3499999999999996</v>
      </c>
      <c r="D17" s="72"/>
    </row>
    <row r="18" spans="2:5" x14ac:dyDescent="0.2">
      <c r="B18" s="83" t="s">
        <v>9</v>
      </c>
      <c r="C18" s="84"/>
      <c r="D18" s="73">
        <v>1</v>
      </c>
      <c r="E18" s="1"/>
    </row>
    <row r="19" spans="2:5" x14ac:dyDescent="0.2">
      <c r="B19" s="74"/>
      <c r="C19" s="65"/>
      <c r="D19" s="75"/>
    </row>
    <row r="20" spans="2:5" x14ac:dyDescent="0.2">
      <c r="B20" s="74">
        <v>1.95</v>
      </c>
      <c r="C20" s="65">
        <v>2.4</v>
      </c>
      <c r="D20" s="76">
        <v>-7.4999999999999997E-2</v>
      </c>
      <c r="E20" s="42"/>
    </row>
    <row r="21" spans="2:5" x14ac:dyDescent="0.2">
      <c r="B21" s="74"/>
      <c r="C21" s="65"/>
      <c r="D21" s="75"/>
    </row>
    <row r="22" spans="2:5" x14ac:dyDescent="0.2">
      <c r="B22" s="71">
        <v>5000</v>
      </c>
      <c r="C22" s="67">
        <f>IF(B26&gt;(D18)*(B22+B26)/(C20-D18),(D18)*(B22+B26)/(C20-(D18)),0)</f>
        <v>0</v>
      </c>
      <c r="D22" s="75">
        <f>3.7-B20</f>
        <v>1.7500000000000002</v>
      </c>
    </row>
    <row r="23" spans="2:5" x14ac:dyDescent="0.2">
      <c r="B23" s="74"/>
      <c r="C23" s="65"/>
      <c r="D23" s="75">
        <f>4*D20</f>
        <v>-0.3</v>
      </c>
    </row>
    <row r="24" spans="2:5" x14ac:dyDescent="0.2">
      <c r="B24" s="71">
        <f>B20*B22</f>
        <v>9750</v>
      </c>
      <c r="C24" s="66">
        <f>C20*C22</f>
        <v>0</v>
      </c>
      <c r="D24" s="72"/>
    </row>
    <row r="25" spans="2:5" x14ac:dyDescent="0.2">
      <c r="B25" s="83" t="s">
        <v>3</v>
      </c>
      <c r="C25" s="84"/>
      <c r="D25" s="75"/>
    </row>
    <row r="26" spans="2:5" x14ac:dyDescent="0.2">
      <c r="B26" s="71">
        <f>B24-B22</f>
        <v>4750</v>
      </c>
      <c r="C26" s="66">
        <f>C24-B22-C22</f>
        <v>-5000</v>
      </c>
      <c r="D26" s="72"/>
    </row>
    <row r="27" spans="2:5" x14ac:dyDescent="0.2">
      <c r="B27" s="74"/>
      <c r="C27" s="65"/>
      <c r="D27" s="75"/>
    </row>
    <row r="28" spans="2:5" ht="16" thickBot="1" x14ac:dyDescent="0.25">
      <c r="B28" s="77"/>
      <c r="C28" s="78">
        <f>C26/(B22+C22)</f>
        <v>-1</v>
      </c>
      <c r="D28" s="79"/>
    </row>
    <row r="30" spans="2:5" x14ac:dyDescent="0.2">
      <c r="D30" s="80">
        <f>B20*2-4</f>
        <v>-0.10000000000000009</v>
      </c>
    </row>
  </sheetData>
  <mergeCells count="4">
    <mergeCell ref="B6:C6"/>
    <mergeCell ref="B10:C10"/>
    <mergeCell ref="B18:C18"/>
    <mergeCell ref="B25:C25"/>
  </mergeCells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hovikghambaryan@outlook.com</dc:creator>
  <cp:lastModifiedBy>пользователь Microsoft Office</cp:lastModifiedBy>
  <dcterms:created xsi:type="dcterms:W3CDTF">2016-06-09T01:45:40Z</dcterms:created>
  <dcterms:modified xsi:type="dcterms:W3CDTF">2016-07-02T04:06:39Z</dcterms:modified>
</cp:coreProperties>
</file>