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Мои авто\"/>
    </mc:Choice>
  </mc:AlternateContent>
  <bookViews>
    <workbookView xWindow="4035" yWindow="420" windowWidth="21135" windowHeight="11205"/>
  </bookViews>
  <sheets>
    <sheet name="Соната 12" sheetId="9" r:id="rId1"/>
  </sheets>
  <calcPr calcId="152511"/>
</workbook>
</file>

<file path=xl/calcChain.xml><?xml version="1.0" encoding="utf-8"?>
<calcChain xmlns="http://schemas.openxmlformats.org/spreadsheetml/2006/main">
  <c r="A45" i="9" l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L39" i="9" l="1"/>
  <c r="L38" i="9"/>
  <c r="M43" i="9" l="1"/>
  <c r="L40" i="9"/>
  <c r="M42" i="9"/>
  <c r="M41" i="9"/>
  <c r="M40" i="9"/>
  <c r="M39" i="9"/>
  <c r="M38" i="9"/>
  <c r="M37" i="9"/>
  <c r="M36" i="9"/>
  <c r="M35" i="9"/>
  <c r="M34" i="9"/>
  <c r="M33" i="9"/>
  <c r="M32" i="9"/>
  <c r="M31" i="9"/>
  <c r="P7" i="9"/>
  <c r="M7" i="9"/>
  <c r="F7" i="9"/>
  <c r="N7" i="9" s="1"/>
  <c r="C7" i="9"/>
  <c r="H7" i="9" l="1"/>
  <c r="P5" i="9" l="1"/>
  <c r="P6" i="9"/>
  <c r="P4" i="9"/>
  <c r="M24" i="9" s="1"/>
  <c r="C6" i="9"/>
  <c r="F6" i="9"/>
  <c r="N6" i="9" s="1"/>
  <c r="M6" i="9"/>
  <c r="M23" i="9" l="1"/>
  <c r="H6" i="9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M30" i="9"/>
  <c r="M29" i="9"/>
  <c r="M28" i="9"/>
  <c r="M27" i="9"/>
  <c r="B15" i="9"/>
  <c r="B14" i="9"/>
  <c r="M5" i="9"/>
  <c r="F5" i="9"/>
  <c r="N5" i="9" s="1"/>
  <c r="C5" i="9"/>
  <c r="M4" i="9"/>
  <c r="M22" i="9" l="1"/>
  <c r="C16" i="9"/>
  <c r="C18" i="9" s="1"/>
  <c r="A26" i="9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H5" i="9"/>
  <c r="J14" i="9"/>
  <c r="M26" i="9"/>
  <c r="M14" i="9"/>
  <c r="H15" i="9"/>
  <c r="C17" i="9" l="1"/>
  <c r="L14" i="9"/>
  <c r="H19" i="9"/>
  <c r="N20" i="9"/>
  <c r="H20" i="9"/>
  <c r="H14" i="9"/>
  <c r="N15" i="9" s="1"/>
  <c r="N19" i="9" l="1"/>
  <c r="H16" i="9"/>
  <c r="N16" i="9" s="1"/>
  <c r="Q16" i="9" s="1"/>
  <c r="H18" i="9"/>
  <c r="N18" i="9" s="1"/>
  <c r="Q18" i="9" s="1"/>
  <c r="H17" i="9"/>
  <c r="N17" i="9" s="1"/>
  <c r="Q17" i="9" s="1"/>
</calcChain>
</file>

<file path=xl/comments1.xml><?xml version="1.0" encoding="utf-8"?>
<comments xmlns="http://schemas.openxmlformats.org/spreadsheetml/2006/main">
  <authors>
    <author>Петр</author>
    <author>User</author>
  </authors>
  <commentList>
    <comment ref="J4" authorId="0" shapeId="0">
      <text>
        <r>
          <rPr>
            <b/>
            <sz val="24"/>
            <color indexed="81"/>
            <rFont val="Tahoma"/>
            <family val="2"/>
            <charset val="204"/>
          </rPr>
          <t>Правильный расход топлива только при полном заполнении бака или при вводе остатке в литрах, содержимого бака на момент измерения</t>
        </r>
      </text>
    </comment>
    <comment ref="M4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Остаток от продавца 16,5 литра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<sst xmlns="http://schemas.openxmlformats.org/spreadsheetml/2006/main" count="117" uniqueCount="61">
  <si>
    <t>Показания</t>
  </si>
  <si>
    <t>Дата</t>
  </si>
  <si>
    <t>ХХ</t>
  </si>
  <si>
    <t>км</t>
  </si>
  <si>
    <t>л</t>
  </si>
  <si>
    <t>Цена</t>
  </si>
  <si>
    <t>Сумма</t>
  </si>
  <si>
    <t>Заправлено</t>
  </si>
  <si>
    <t>Кол-во суток</t>
  </si>
  <si>
    <t>на 100 км</t>
  </si>
  <si>
    <t>Пробег</t>
  </si>
  <si>
    <t>Пробег в сутки</t>
  </si>
  <si>
    <t>Ср. расход</t>
  </si>
  <si>
    <t>Ср. пробег в месяц:</t>
  </si>
  <si>
    <t>Ср. пробег в день:</t>
  </si>
  <si>
    <t>Общий пробег с дня покупки по последнюю дату:</t>
  </si>
  <si>
    <t>Ср. расход бензина в месяц:</t>
  </si>
  <si>
    <t>Всего дней:</t>
  </si>
  <si>
    <t>Всего лет:</t>
  </si>
  <si>
    <t>Всего мес:</t>
  </si>
  <si>
    <t>Ср. расход бензина в день:</t>
  </si>
  <si>
    <t>Соната</t>
  </si>
  <si>
    <t>Наименьший расход:</t>
  </si>
  <si>
    <t>Наибольший расход:</t>
  </si>
  <si>
    <t>Заправлено:</t>
  </si>
  <si>
    <t>сут</t>
  </si>
  <si>
    <t>В день</t>
  </si>
  <si>
    <t>В год</t>
  </si>
  <si>
    <t>Фильтр маслянный</t>
  </si>
  <si>
    <t>Щетка стеклоочистителя</t>
  </si>
  <si>
    <t>В месяц</t>
  </si>
  <si>
    <t>Ср. расход бензина в год:</t>
  </si>
  <si>
    <t>Ср. расход/на 100 км:</t>
  </si>
  <si>
    <t>Ср. кол-во суток на одной заправке:</t>
  </si>
  <si>
    <t>Наибольший пробег в сутки:</t>
  </si>
  <si>
    <t>Наименьший пробег в сутки:</t>
  </si>
  <si>
    <t>Ср. пробег в год:</t>
  </si>
  <si>
    <t>Ср. цена  литра:</t>
  </si>
  <si>
    <t>Масло моторное п/синтетика</t>
  </si>
  <si>
    <t>С и У</t>
  </si>
  <si>
    <t>Замена масла двиг</t>
  </si>
  <si>
    <t>Расход на бензин 2016</t>
  </si>
  <si>
    <t>Расход на бензин 2017</t>
  </si>
  <si>
    <t>Расход на бензин 2018</t>
  </si>
  <si>
    <t>Диагностика ходовой</t>
  </si>
  <si>
    <t>Жидкости осмтр</t>
  </si>
  <si>
    <t>Ремни осмотр</t>
  </si>
  <si>
    <t>SAE 5W40 "MOTUL" 6100+208л</t>
  </si>
  <si>
    <t>Фильтр воздушный продувка</t>
  </si>
  <si>
    <t>Расход горючего Соната 2012</t>
  </si>
  <si>
    <t>Шины летние</t>
  </si>
  <si>
    <t>Диски колесные</t>
  </si>
  <si>
    <t>Тонировка задних стекол</t>
  </si>
  <si>
    <t>Шаровая передняя верхняя</t>
  </si>
  <si>
    <t>Чехлы на сиденье</t>
  </si>
  <si>
    <t>Чехол на руль</t>
  </si>
  <si>
    <t>Коврики в круг</t>
  </si>
  <si>
    <t>Комплект</t>
  </si>
  <si>
    <t>Соната 2012</t>
  </si>
  <si>
    <t>6,5х16/5х114,3 ET46 D67,1 619BDm</t>
  </si>
  <si>
    <t>205/65*16 95V HANKOOK Ventus ME-01 K-114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</si>
</sst>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9" formatCode="_-* #,##0_р_._-;\-* #,##0_р_._-;_-* &quot;-&quot;??_р_._-;_-@_-"/>
    <numFmt numFmtId="170" formatCode="0.0"/>
    <numFmt numFmtId="172" formatCode="[$-419]dd\ mmm\ yy;@"/>
  </numFmts>
  <fonts count="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28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4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4" xfId="0" applyFont="1" applyFill="1" applyBorder="1"/>
    <xf numFmtId="0" fontId="2" fillId="0" borderId="0" xfId="0" applyFont="1" applyFill="1" applyBorder="1"/>
    <xf numFmtId="172" fontId="2" fillId="0" borderId="4" xfId="0" applyNumberFormat="1" applyFont="1" applyFill="1" applyBorder="1"/>
    <xf numFmtId="167" fontId="2" fillId="0" borderId="1" xfId="2" applyFont="1" applyFill="1" applyBorder="1" applyAlignment="1">
      <alignment horizontal="right"/>
    </xf>
    <xf numFmtId="0" fontId="2" fillId="0" borderId="1" xfId="0" applyFont="1" applyFill="1" applyBorder="1"/>
    <xf numFmtId="0" fontId="2" fillId="0" borderId="3" xfId="0" applyFont="1" applyFill="1" applyBorder="1" applyAlignment="1">
      <alignment horizontal="left"/>
    </xf>
    <xf numFmtId="166" fontId="2" fillId="0" borderId="3" xfId="1" applyFont="1" applyFill="1" applyBorder="1"/>
    <xf numFmtId="166" fontId="2" fillId="0" borderId="1" xfId="1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69" fontId="2" fillId="0" borderId="1" xfId="2" applyNumberFormat="1" applyFont="1" applyFill="1" applyBorder="1"/>
    <xf numFmtId="2" fontId="2" fillId="0" borderId="1" xfId="0" applyNumberFormat="1" applyFont="1" applyFill="1" applyBorder="1"/>
    <xf numFmtId="0" fontId="2" fillId="0" borderId="0" xfId="0" applyFont="1" applyFill="1" applyBorder="1" applyAlignment="1">
      <alignment horizontal="left"/>
    </xf>
    <xf numFmtId="2" fontId="2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left"/>
    </xf>
    <xf numFmtId="169" fontId="2" fillId="0" borderId="1" xfId="0" applyNumberFormat="1" applyFont="1" applyFill="1" applyBorder="1"/>
    <xf numFmtId="167" fontId="2" fillId="0" borderId="0" xfId="0" applyNumberFormat="1" applyFont="1" applyFill="1" applyBorder="1"/>
    <xf numFmtId="0" fontId="2" fillId="0" borderId="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/>
    </xf>
    <xf numFmtId="1" fontId="2" fillId="0" borderId="0" xfId="0" applyNumberFormat="1" applyFont="1" applyFill="1" applyBorder="1"/>
    <xf numFmtId="169" fontId="2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166" fontId="2" fillId="0" borderId="0" xfId="1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left"/>
    </xf>
    <xf numFmtId="172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7" fontId="2" fillId="0" borderId="4" xfId="2" applyFont="1" applyFill="1" applyBorder="1" applyAlignment="1">
      <alignment horizontal="right"/>
    </xf>
    <xf numFmtId="166" fontId="2" fillId="0" borderId="0" xfId="1" applyFont="1" applyFill="1" applyBorder="1"/>
    <xf numFmtId="2" fontId="2" fillId="0" borderId="0" xfId="0" applyNumberFormat="1" applyFont="1" applyFill="1" applyBorder="1" applyAlignment="1">
      <alignment horizontal="left"/>
    </xf>
    <xf numFmtId="170" fontId="2" fillId="0" borderId="0" xfId="0" applyNumberFormat="1" applyFont="1" applyFill="1" applyBorder="1"/>
    <xf numFmtId="0" fontId="3" fillId="0" borderId="4" xfId="0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2" xfId="0" applyFont="1" applyFill="1" applyBorder="1"/>
    <xf numFmtId="0" fontId="2" fillId="0" borderId="0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172" fontId="2" fillId="0" borderId="0" xfId="0" applyNumberFormat="1" applyFont="1" applyFill="1" applyBorder="1" applyAlignment="1">
      <alignment vertical="center"/>
    </xf>
    <xf numFmtId="166" fontId="2" fillId="0" borderId="0" xfId="1" applyFont="1" applyFill="1" applyBorder="1" applyAlignment="1">
      <alignment vertical="center"/>
    </xf>
    <xf numFmtId="166" fontId="2" fillId="0" borderId="0" xfId="1" applyFont="1" applyFill="1" applyBorder="1" applyAlignment="1">
      <alignment horizontal="left" vertical="center"/>
    </xf>
    <xf numFmtId="169" fontId="2" fillId="0" borderId="0" xfId="2" applyNumberFormat="1" applyFont="1" applyFill="1" applyBorder="1"/>
    <xf numFmtId="167" fontId="2" fillId="0" borderId="0" xfId="2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 vertical="center"/>
    </xf>
    <xf numFmtId="172" fontId="3" fillId="0" borderId="0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9" fontId="2" fillId="0" borderId="0" xfId="2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4"/>
  <sheetViews>
    <sheetView tabSelected="1" workbookViewId="0">
      <selection activeCell="H14" sqref="H14"/>
    </sheetView>
  </sheetViews>
  <sheetFormatPr defaultRowHeight="18.75" x14ac:dyDescent="0.3"/>
  <cols>
    <col min="1" max="1" width="10.83203125" style="2" bestFit="1" customWidth="1"/>
    <col min="2" max="2" width="16.33203125" style="2" bestFit="1" customWidth="1"/>
    <col min="3" max="3" width="18.5" style="2" customWidth="1"/>
    <col min="4" max="4" width="18" style="2" bestFit="1" customWidth="1"/>
    <col min="5" max="5" width="5.5" style="12" bestFit="1" customWidth="1"/>
    <col min="6" max="6" width="43.33203125" style="12" customWidth="1"/>
    <col min="7" max="7" width="5.5" style="12" bestFit="1" customWidth="1"/>
    <col min="8" max="8" width="19.6640625" style="12" bestFit="1" customWidth="1"/>
    <col min="9" max="9" width="5.5" style="12" bestFit="1" customWidth="1"/>
    <col min="10" max="10" width="15.33203125" style="2" customWidth="1"/>
    <col min="11" max="11" width="5.83203125" style="12" bestFit="1" customWidth="1"/>
    <col min="12" max="12" width="21.33203125" style="2" bestFit="1" customWidth="1"/>
    <col min="13" max="13" width="21.33203125" style="12" bestFit="1" customWidth="1"/>
    <col min="14" max="14" width="24" style="2" customWidth="1"/>
    <col min="15" max="15" width="3.33203125" style="2" bestFit="1" customWidth="1"/>
    <col min="16" max="16" width="13.6640625" style="2" bestFit="1" customWidth="1"/>
    <col min="17" max="17" width="21.6640625" style="2" customWidth="1"/>
    <col min="18" max="18" width="10.33203125" style="2" bestFit="1" customWidth="1"/>
    <col min="19" max="19" width="18" style="2" bestFit="1" customWidth="1"/>
    <col min="20" max="16384" width="9.33203125" style="2"/>
  </cols>
  <sheetData>
    <row r="1" spans="1:19" ht="34.5" x14ac:dyDescent="0.3">
      <c r="A1" s="1">
        <v>1</v>
      </c>
      <c r="B1" s="59" t="s">
        <v>49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62" t="s">
        <v>12</v>
      </c>
      <c r="O1" s="63"/>
    </row>
    <row r="2" spans="1:19" ht="37.5" x14ac:dyDescent="0.3">
      <c r="A2" s="1">
        <v>2</v>
      </c>
      <c r="B2" s="52" t="s">
        <v>1</v>
      </c>
      <c r="C2" s="52" t="s">
        <v>8</v>
      </c>
      <c r="D2" s="50" t="s">
        <v>0</v>
      </c>
      <c r="E2" s="54"/>
      <c r="F2" s="50" t="s">
        <v>10</v>
      </c>
      <c r="G2" s="54"/>
      <c r="H2" s="50" t="s">
        <v>11</v>
      </c>
      <c r="I2" s="54"/>
      <c r="J2" s="50" t="s">
        <v>7</v>
      </c>
      <c r="K2" s="54"/>
      <c r="L2" s="52" t="s">
        <v>5</v>
      </c>
      <c r="M2" s="52" t="s">
        <v>6</v>
      </c>
      <c r="N2" s="50" t="s">
        <v>9</v>
      </c>
      <c r="O2" s="54"/>
    </row>
    <row r="3" spans="1:19" x14ac:dyDescent="0.3">
      <c r="A3" s="1">
        <v>3</v>
      </c>
      <c r="B3" s="53"/>
      <c r="C3" s="53"/>
      <c r="D3" s="51"/>
      <c r="E3" s="55"/>
      <c r="F3" s="51"/>
      <c r="G3" s="55"/>
      <c r="H3" s="51"/>
      <c r="I3" s="55"/>
      <c r="J3" s="51"/>
      <c r="K3" s="55"/>
      <c r="L3" s="53"/>
      <c r="M3" s="53"/>
      <c r="N3" s="51"/>
      <c r="O3" s="55"/>
    </row>
    <row r="4" spans="1:19" x14ac:dyDescent="0.3">
      <c r="A4" s="1">
        <v>4</v>
      </c>
      <c r="B4" s="3">
        <v>42700.583333333336</v>
      </c>
      <c r="C4" s="4"/>
      <c r="D4" s="5">
        <v>24930</v>
      </c>
      <c r="E4" s="6" t="s">
        <v>3</v>
      </c>
      <c r="F4" s="5"/>
      <c r="G4" s="6" t="s">
        <v>3</v>
      </c>
      <c r="H4" s="5"/>
      <c r="I4" s="6" t="s">
        <v>3</v>
      </c>
      <c r="J4" s="11">
        <v>7</v>
      </c>
      <c r="K4" s="6" t="s">
        <v>4</v>
      </c>
      <c r="L4" s="7">
        <v>40.299999999999997</v>
      </c>
      <c r="M4" s="8">
        <f t="shared" ref="M4:M5" si="0">J4*L4</f>
        <v>282.09999999999997</v>
      </c>
      <c r="N4" s="41"/>
      <c r="O4" s="9"/>
      <c r="P4" s="2">
        <f>YEAR(B4)</f>
        <v>2016</v>
      </c>
    </row>
    <row r="5" spans="1:19" x14ac:dyDescent="0.3">
      <c r="A5" s="1">
        <v>5</v>
      </c>
      <c r="B5" s="3">
        <v>42702</v>
      </c>
      <c r="C5" s="10">
        <f t="shared" ref="C5" si="1">B5-B4</f>
        <v>1.4166666666642413</v>
      </c>
      <c r="D5" s="5">
        <v>24985</v>
      </c>
      <c r="E5" s="6" t="s">
        <v>3</v>
      </c>
      <c r="F5" s="5">
        <f t="shared" ref="F5" si="2">D5-D4</f>
        <v>55</v>
      </c>
      <c r="G5" s="6" t="s">
        <v>3</v>
      </c>
      <c r="H5" s="17">
        <f t="shared" ref="H5" si="3">F5/C5</f>
        <v>38.823529411831174</v>
      </c>
      <c r="I5" s="6" t="s">
        <v>3</v>
      </c>
      <c r="J5" s="11">
        <v>60.51</v>
      </c>
      <c r="K5" s="6" t="s">
        <v>4</v>
      </c>
      <c r="L5" s="7">
        <v>40.4</v>
      </c>
      <c r="M5" s="8">
        <f t="shared" si="0"/>
        <v>2444.6039999999998</v>
      </c>
      <c r="N5" s="41">
        <f t="shared" ref="N5" si="4">J4/F5*100</f>
        <v>12.727272727272727</v>
      </c>
      <c r="O5" s="6" t="s">
        <v>4</v>
      </c>
      <c r="P5" s="2">
        <f t="shared" ref="P5:P6" si="5">YEAR(B5)</f>
        <v>2016</v>
      </c>
    </row>
    <row r="6" spans="1:19" x14ac:dyDescent="0.3">
      <c r="A6" s="1">
        <f t="shared" ref="A6:A28" si="6">A5+1</f>
        <v>6</v>
      </c>
      <c r="B6" s="3">
        <v>42728</v>
      </c>
      <c r="C6" s="10">
        <f t="shared" ref="C6" si="7">B6-B5</f>
        <v>26</v>
      </c>
      <c r="D6" s="5">
        <v>25491</v>
      </c>
      <c r="E6" s="6" t="s">
        <v>3</v>
      </c>
      <c r="F6" s="5">
        <f t="shared" ref="F6" si="8">D6-D5</f>
        <v>506</v>
      </c>
      <c r="G6" s="6" t="s">
        <v>3</v>
      </c>
      <c r="H6" s="17">
        <f t="shared" ref="H6" si="9">F6/C6</f>
        <v>19.46153846153846</v>
      </c>
      <c r="I6" s="6" t="s">
        <v>3</v>
      </c>
      <c r="J6" s="11">
        <v>62.19</v>
      </c>
      <c r="K6" s="6" t="s">
        <v>4</v>
      </c>
      <c r="L6" s="7">
        <v>40.700000000000003</v>
      </c>
      <c r="M6" s="8">
        <f t="shared" ref="M6" si="10">J6*L6</f>
        <v>2531.1330000000003</v>
      </c>
      <c r="N6" s="41">
        <f t="shared" ref="N6" si="11">J5/F6*100</f>
        <v>11.958498023715416</v>
      </c>
      <c r="O6" s="6" t="s">
        <v>4</v>
      </c>
      <c r="P6" s="2">
        <f t="shared" si="5"/>
        <v>2016</v>
      </c>
      <c r="S6" s="18"/>
    </row>
    <row r="7" spans="1:19" x14ac:dyDescent="0.3">
      <c r="A7" s="1">
        <f t="shared" si="6"/>
        <v>7</v>
      </c>
      <c r="B7" s="3">
        <v>42774</v>
      </c>
      <c r="C7" s="10">
        <f t="shared" ref="C7" si="12">B7-B6</f>
        <v>46</v>
      </c>
      <c r="D7" s="5">
        <v>26048</v>
      </c>
      <c r="E7" s="6" t="s">
        <v>3</v>
      </c>
      <c r="F7" s="5">
        <f t="shared" ref="F7" si="13">D7-D6</f>
        <v>557</v>
      </c>
      <c r="G7" s="6" t="s">
        <v>3</v>
      </c>
      <c r="H7" s="17">
        <f t="shared" ref="H7" si="14">F7/C7</f>
        <v>12.108695652173912</v>
      </c>
      <c r="I7" s="6" t="s">
        <v>3</v>
      </c>
      <c r="J7" s="11">
        <v>60.42</v>
      </c>
      <c r="K7" s="6" t="s">
        <v>4</v>
      </c>
      <c r="L7" s="7">
        <v>41.2</v>
      </c>
      <c r="M7" s="8">
        <f t="shared" ref="M7" si="15">J7*L7</f>
        <v>2489.3040000000001</v>
      </c>
      <c r="N7" s="41">
        <f t="shared" ref="N7" si="16">J6/F7*100</f>
        <v>11.165170556552962</v>
      </c>
      <c r="O7" s="6" t="s">
        <v>4</v>
      </c>
      <c r="P7" s="2">
        <f t="shared" ref="P7" si="17">YEAR(B7)</f>
        <v>2017</v>
      </c>
      <c r="S7" s="18"/>
    </row>
    <row r="8" spans="1:19" x14ac:dyDescent="0.3">
      <c r="A8" s="1">
        <f t="shared" si="6"/>
        <v>8</v>
      </c>
      <c r="B8" s="43"/>
      <c r="C8" s="46"/>
      <c r="D8" s="40"/>
      <c r="E8" s="56"/>
      <c r="F8" s="22"/>
      <c r="G8" s="56"/>
      <c r="H8" s="23"/>
      <c r="I8" s="23"/>
      <c r="J8" s="23"/>
      <c r="K8" s="23"/>
      <c r="L8" s="44"/>
      <c r="M8" s="45"/>
      <c r="N8" s="42"/>
      <c r="O8" s="56"/>
      <c r="S8" s="18"/>
    </row>
    <row r="9" spans="1:19" x14ac:dyDescent="0.3">
      <c r="A9" s="1">
        <f t="shared" si="6"/>
        <v>9</v>
      </c>
      <c r="B9" s="43"/>
      <c r="C9" s="46"/>
      <c r="D9" s="40"/>
      <c r="E9" s="56"/>
      <c r="F9" s="22"/>
      <c r="G9" s="56"/>
      <c r="H9" s="23"/>
      <c r="I9" s="23"/>
      <c r="J9" s="23"/>
      <c r="K9" s="23"/>
      <c r="L9" s="44"/>
      <c r="M9" s="45"/>
      <c r="N9" s="42"/>
      <c r="O9" s="56"/>
      <c r="S9" s="18"/>
    </row>
    <row r="10" spans="1:19" x14ac:dyDescent="0.3">
      <c r="A10" s="1">
        <f t="shared" si="6"/>
        <v>10</v>
      </c>
      <c r="B10" s="43"/>
      <c r="C10" s="46"/>
      <c r="D10" s="40"/>
      <c r="E10" s="56"/>
      <c r="F10" s="22"/>
      <c r="G10" s="56"/>
      <c r="H10" s="23"/>
      <c r="I10" s="23"/>
      <c r="J10" s="23"/>
      <c r="K10" s="23"/>
      <c r="L10" s="44"/>
      <c r="M10" s="45"/>
      <c r="N10" s="42"/>
      <c r="O10" s="56"/>
      <c r="S10" s="18"/>
    </row>
    <row r="11" spans="1:19" x14ac:dyDescent="0.3">
      <c r="A11" s="1">
        <f t="shared" si="6"/>
        <v>11</v>
      </c>
      <c r="B11" s="43"/>
      <c r="C11" s="46"/>
      <c r="D11" s="40"/>
      <c r="E11" s="57"/>
      <c r="F11" s="22"/>
      <c r="G11" s="57"/>
      <c r="H11" s="23"/>
      <c r="I11" s="23"/>
      <c r="J11" s="23"/>
      <c r="K11" s="23"/>
      <c r="L11" s="44"/>
      <c r="M11" s="45"/>
      <c r="N11" s="42"/>
      <c r="O11" s="57"/>
      <c r="S11" s="18"/>
    </row>
    <row r="12" spans="1:19" x14ac:dyDescent="0.3">
      <c r="A12" s="1">
        <f t="shared" si="6"/>
        <v>12</v>
      </c>
      <c r="B12" s="43"/>
      <c r="C12" s="46"/>
      <c r="D12" s="40"/>
      <c r="E12" s="56"/>
      <c r="F12" s="22"/>
      <c r="G12" s="56"/>
      <c r="H12" s="23"/>
      <c r="I12" s="23"/>
      <c r="J12" s="23"/>
      <c r="K12" s="23"/>
      <c r="L12" s="44"/>
      <c r="M12" s="45"/>
      <c r="N12" s="42"/>
      <c r="O12" s="56"/>
      <c r="S12" s="18"/>
    </row>
    <row r="13" spans="1:19" x14ac:dyDescent="0.3">
      <c r="A13" s="1">
        <f t="shared" si="6"/>
        <v>13</v>
      </c>
      <c r="B13" s="14" t="s">
        <v>2</v>
      </c>
      <c r="C13" s="14" t="s">
        <v>2</v>
      </c>
      <c r="D13" s="14" t="s">
        <v>2</v>
      </c>
      <c r="E13" s="14" t="s">
        <v>2</v>
      </c>
      <c r="F13" s="14" t="s">
        <v>2</v>
      </c>
      <c r="G13" s="14" t="s">
        <v>2</v>
      </c>
      <c r="H13" s="14" t="s">
        <v>2</v>
      </c>
      <c r="I13" s="14" t="s">
        <v>2</v>
      </c>
      <c r="J13" s="64" t="s">
        <v>24</v>
      </c>
      <c r="K13" s="64"/>
      <c r="L13" s="36" t="s">
        <v>37</v>
      </c>
      <c r="M13" s="14" t="s">
        <v>2</v>
      </c>
      <c r="N13" s="15" t="s">
        <v>2</v>
      </c>
      <c r="O13" s="15" t="s">
        <v>2</v>
      </c>
      <c r="P13" s="15" t="s">
        <v>2</v>
      </c>
    </row>
    <row r="14" spans="1:19" x14ac:dyDescent="0.3">
      <c r="A14" s="1">
        <f t="shared" si="6"/>
        <v>14</v>
      </c>
      <c r="B14" s="49">
        <f>MIN(B4:B13)</f>
        <v>42700.583333333336</v>
      </c>
      <c r="F14" s="18"/>
      <c r="G14" s="20" t="s">
        <v>15</v>
      </c>
      <c r="H14" s="29">
        <f>SUM(F4:F13)</f>
        <v>1118</v>
      </c>
      <c r="I14" s="19" t="s">
        <v>3</v>
      </c>
      <c r="J14" s="21">
        <f>SUM(J4:J13)</f>
        <v>190.12</v>
      </c>
      <c r="K14" s="6" t="s">
        <v>4</v>
      </c>
      <c r="L14" s="35">
        <f>M14/J14</f>
        <v>40.748690300862613</v>
      </c>
      <c r="M14" s="16">
        <f>SUM(M4:M13)</f>
        <v>7747.1409999999996</v>
      </c>
    </row>
    <row r="15" spans="1:19" x14ac:dyDescent="0.3">
      <c r="A15" s="1">
        <f t="shared" si="6"/>
        <v>15</v>
      </c>
      <c r="B15" s="27">
        <f>MAX(B4:B13)</f>
        <v>42774</v>
      </c>
      <c r="G15" s="20" t="s">
        <v>33</v>
      </c>
      <c r="H15" s="29">
        <f>AVERAGE(C4:C13)</f>
        <v>24.472222222221415</v>
      </c>
      <c r="I15" s="19" t="s">
        <v>25</v>
      </c>
      <c r="K15" s="31"/>
      <c r="M15" s="20" t="s">
        <v>32</v>
      </c>
      <c r="N15" s="29">
        <f>J14/H14*100</f>
        <v>17.005366726296959</v>
      </c>
      <c r="O15" s="19" t="s">
        <v>4</v>
      </c>
      <c r="Q15" s="18"/>
    </row>
    <row r="16" spans="1:19" x14ac:dyDescent="0.3">
      <c r="A16" s="1">
        <f t="shared" si="6"/>
        <v>16</v>
      </c>
      <c r="B16" s="24" t="s">
        <v>17</v>
      </c>
      <c r="C16" s="22">
        <f>B15-B14</f>
        <v>73.416666666664241</v>
      </c>
      <c r="F16" s="2"/>
      <c r="G16" s="20" t="s">
        <v>14</v>
      </c>
      <c r="H16" s="29">
        <f>H14/C16</f>
        <v>15.228149829739436</v>
      </c>
      <c r="I16" s="19" t="s">
        <v>3</v>
      </c>
      <c r="M16" s="20" t="s">
        <v>20</v>
      </c>
      <c r="N16" s="29">
        <f>H16/100*$N$15</f>
        <v>2.5896027241771571</v>
      </c>
      <c r="O16" s="19" t="s">
        <v>4</v>
      </c>
      <c r="P16" s="2" t="s">
        <v>26</v>
      </c>
      <c r="Q16" s="35">
        <f>$L$14*N16</f>
        <v>105.52291940976512</v>
      </c>
    </row>
    <row r="17" spans="1:17" x14ac:dyDescent="0.3">
      <c r="A17" s="1">
        <f t="shared" si="6"/>
        <v>17</v>
      </c>
      <c r="B17" s="24" t="s">
        <v>19</v>
      </c>
      <c r="C17" s="13">
        <f>C16/30</f>
        <v>2.4472222222221416</v>
      </c>
      <c r="F17" s="2"/>
      <c r="G17" s="20" t="s">
        <v>13</v>
      </c>
      <c r="H17" s="29">
        <f>H14/C17</f>
        <v>456.84449489218304</v>
      </c>
      <c r="I17" s="19" t="s">
        <v>3</v>
      </c>
      <c r="M17" s="20" t="s">
        <v>16</v>
      </c>
      <c r="N17" s="29">
        <f>H17/100*$N$15</f>
        <v>77.688081725314703</v>
      </c>
      <c r="O17" s="19" t="s">
        <v>4</v>
      </c>
      <c r="P17" s="2" t="s">
        <v>30</v>
      </c>
      <c r="Q17" s="35">
        <f>$L$14*N17</f>
        <v>3165.6875822929533</v>
      </c>
    </row>
    <row r="18" spans="1:17" x14ac:dyDescent="0.3">
      <c r="A18" s="1">
        <f t="shared" si="6"/>
        <v>18</v>
      </c>
      <c r="B18" s="24" t="s">
        <v>18</v>
      </c>
      <c r="C18" s="13">
        <f>C16/365</f>
        <v>0.20114155251140889</v>
      </c>
      <c r="G18" s="20" t="s">
        <v>36</v>
      </c>
      <c r="H18" s="29">
        <f>H14/C18</f>
        <v>5558.2746878548942</v>
      </c>
      <c r="I18" s="19" t="s">
        <v>3</v>
      </c>
      <c r="M18" s="20" t="s">
        <v>31</v>
      </c>
      <c r="N18" s="29">
        <f>H18/100*$N$15</f>
        <v>945.20499432466227</v>
      </c>
      <c r="O18" s="19" t="s">
        <v>4</v>
      </c>
      <c r="P18" s="2" t="s">
        <v>27</v>
      </c>
      <c r="Q18" s="35">
        <f>$L$14*N18</f>
        <v>38515.865584564264</v>
      </c>
    </row>
    <row r="19" spans="1:17" x14ac:dyDescent="0.3">
      <c r="A19" s="1">
        <f t="shared" si="6"/>
        <v>19</v>
      </c>
      <c r="G19" s="20" t="s">
        <v>35</v>
      </c>
      <c r="H19" s="29">
        <f>SMALL(H4:H13,1)</f>
        <v>12.108695652173912</v>
      </c>
      <c r="I19" s="19" t="s">
        <v>3</v>
      </c>
      <c r="L19" s="12"/>
      <c r="M19" s="20" t="s">
        <v>22</v>
      </c>
      <c r="N19" s="29">
        <f>SMALL(N4:N13,1)</f>
        <v>11.165170556552962</v>
      </c>
      <c r="O19" s="19" t="s">
        <v>4</v>
      </c>
    </row>
    <row r="20" spans="1:17" x14ac:dyDescent="0.3">
      <c r="A20" s="1">
        <f t="shared" si="6"/>
        <v>20</v>
      </c>
      <c r="G20" s="20" t="s">
        <v>34</v>
      </c>
      <c r="H20" s="29">
        <f>LARGE(H4:H13,1)</f>
        <v>38.823529411831174</v>
      </c>
      <c r="I20" s="19" t="s">
        <v>3</v>
      </c>
      <c r="L20" s="12"/>
      <c r="M20" s="20" t="s">
        <v>23</v>
      </c>
      <c r="N20" s="29">
        <f>LARGE(N4:N13,1)</f>
        <v>12.727272727272727</v>
      </c>
      <c r="O20" s="19" t="s">
        <v>4</v>
      </c>
    </row>
    <row r="21" spans="1:17" x14ac:dyDescent="0.3">
      <c r="A21" s="1">
        <f t="shared" si="6"/>
        <v>21</v>
      </c>
      <c r="G21" s="20"/>
      <c r="H21" s="29"/>
      <c r="I21" s="19"/>
      <c r="L21" s="12"/>
      <c r="M21" s="20"/>
      <c r="N21" s="47"/>
      <c r="O21" s="12"/>
    </row>
    <row r="22" spans="1:17" x14ac:dyDescent="0.3">
      <c r="A22" s="1">
        <f t="shared" si="6"/>
        <v>22</v>
      </c>
      <c r="B22" s="24"/>
      <c r="C22" s="27"/>
      <c r="G22" s="20"/>
      <c r="H22" s="29"/>
      <c r="I22" s="19"/>
      <c r="L22" s="28" t="s">
        <v>41</v>
      </c>
      <c r="M22" s="48">
        <f>SUMIF(P4:P13,N22,M4:M13)</f>
        <v>5257.8369999999995</v>
      </c>
      <c r="N22" s="58">
        <v>2016</v>
      </c>
      <c r="O22" s="12"/>
    </row>
    <row r="23" spans="1:17" x14ac:dyDescent="0.3">
      <c r="A23" s="1">
        <f t="shared" si="6"/>
        <v>23</v>
      </c>
      <c r="B23" s="24"/>
      <c r="C23" s="32"/>
      <c r="G23" s="20"/>
      <c r="H23" s="29"/>
      <c r="I23" s="19"/>
      <c r="L23" s="28" t="s">
        <v>42</v>
      </c>
      <c r="M23" s="48">
        <f>SUMIF(P4:P13,N23,M4:M13)</f>
        <v>2489.3040000000001</v>
      </c>
      <c r="N23" s="58">
        <v>2017</v>
      </c>
      <c r="O23" s="12"/>
    </row>
    <row r="24" spans="1:17" x14ac:dyDescent="0.3">
      <c r="A24" s="1">
        <f t="shared" si="6"/>
        <v>24</v>
      </c>
      <c r="B24" s="24"/>
      <c r="C24" s="32"/>
      <c r="G24" s="20"/>
      <c r="H24" s="29"/>
      <c r="I24" s="19"/>
      <c r="L24" s="28" t="s">
        <v>43</v>
      </c>
      <c r="M24" s="48">
        <f>SUMIF(P4:P13,N24,M4:M13)</f>
        <v>0</v>
      </c>
      <c r="N24" s="58">
        <v>2018</v>
      </c>
      <c r="O24" s="12"/>
    </row>
    <row r="25" spans="1:17" x14ac:dyDescent="0.3">
      <c r="A25" s="1">
        <f t="shared" si="6"/>
        <v>25</v>
      </c>
      <c r="L25" s="12"/>
      <c r="M25" s="20"/>
      <c r="N25" s="47"/>
      <c r="O25" s="12"/>
    </row>
    <row r="26" spans="1:17" x14ac:dyDescent="0.3">
      <c r="A26" s="1">
        <f t="shared" si="6"/>
        <v>26</v>
      </c>
      <c r="B26" s="2" t="s">
        <v>21</v>
      </c>
      <c r="L26" s="30"/>
      <c r="M26" s="26">
        <f>SUM(M27:M45)</f>
        <v>543711</v>
      </c>
    </row>
    <row r="27" spans="1:17" x14ac:dyDescent="0.3">
      <c r="A27" s="1">
        <f t="shared" si="6"/>
        <v>27</v>
      </c>
      <c r="B27" s="3">
        <v>42700</v>
      </c>
      <c r="C27" s="2" t="s">
        <v>58</v>
      </c>
      <c r="G27" s="28"/>
      <c r="H27" s="34"/>
      <c r="J27" s="2">
        <v>1</v>
      </c>
      <c r="L27" s="25">
        <v>500000</v>
      </c>
      <c r="M27" s="25">
        <f t="shared" ref="M27:M30" si="18">J27*L27</f>
        <v>500000</v>
      </c>
    </row>
    <row r="28" spans="1:17" x14ac:dyDescent="0.3">
      <c r="A28" s="1">
        <f t="shared" si="6"/>
        <v>28</v>
      </c>
      <c r="B28" s="3">
        <v>42700</v>
      </c>
      <c r="C28" s="2" t="s">
        <v>44</v>
      </c>
      <c r="E28" s="2"/>
      <c r="J28" s="2">
        <v>1</v>
      </c>
      <c r="L28" s="25">
        <v>500</v>
      </c>
      <c r="M28" s="25">
        <f t="shared" si="18"/>
        <v>500</v>
      </c>
    </row>
    <row r="29" spans="1:17" x14ac:dyDescent="0.3">
      <c r="A29" s="1">
        <f>A28+1</f>
        <v>29</v>
      </c>
      <c r="B29" s="3">
        <v>42700</v>
      </c>
      <c r="C29" s="2" t="s">
        <v>45</v>
      </c>
      <c r="J29" s="2">
        <v>1</v>
      </c>
      <c r="L29" s="25">
        <v>200</v>
      </c>
      <c r="M29" s="25">
        <f t="shared" si="18"/>
        <v>200</v>
      </c>
    </row>
    <row r="30" spans="1:17" ht="19.5" thickBot="1" x14ac:dyDescent="0.35">
      <c r="A30" s="1">
        <f t="shared" ref="A30:A64" si="19">A29+1</f>
        <v>30</v>
      </c>
      <c r="B30" s="3">
        <v>42700</v>
      </c>
      <c r="C30" s="2" t="s">
        <v>46</v>
      </c>
      <c r="J30" s="2">
        <v>1</v>
      </c>
      <c r="L30" s="25">
        <v>200</v>
      </c>
      <c r="M30" s="25">
        <f t="shared" si="18"/>
        <v>200</v>
      </c>
    </row>
    <row r="31" spans="1:17" ht="19.5" thickBot="1" x14ac:dyDescent="0.35">
      <c r="A31" s="1">
        <f t="shared" si="19"/>
        <v>31</v>
      </c>
      <c r="B31" s="3">
        <v>42700</v>
      </c>
      <c r="C31" s="2" t="s">
        <v>38</v>
      </c>
      <c r="F31" s="39" t="s">
        <v>47</v>
      </c>
      <c r="G31" s="37"/>
      <c r="H31" s="38"/>
      <c r="J31" s="2">
        <v>5</v>
      </c>
      <c r="L31" s="30">
        <v>554</v>
      </c>
      <c r="M31" s="25">
        <f>J31*L31</f>
        <v>2770</v>
      </c>
    </row>
    <row r="32" spans="1:17" x14ac:dyDescent="0.3">
      <c r="A32" s="1">
        <f t="shared" si="19"/>
        <v>32</v>
      </c>
      <c r="B32" s="3">
        <v>42700</v>
      </c>
      <c r="C32" s="2" t="s">
        <v>40</v>
      </c>
      <c r="H32" s="12" t="s">
        <v>39</v>
      </c>
      <c r="J32" s="2">
        <v>1</v>
      </c>
      <c r="L32" s="30">
        <v>500</v>
      </c>
      <c r="M32" s="25">
        <f t="shared" ref="M32:M40" si="20">J32*L32</f>
        <v>500</v>
      </c>
    </row>
    <row r="33" spans="1:14" x14ac:dyDescent="0.3">
      <c r="A33" s="1">
        <f t="shared" si="19"/>
        <v>33</v>
      </c>
      <c r="B33" s="3">
        <v>42700</v>
      </c>
      <c r="C33" s="2" t="s">
        <v>28</v>
      </c>
      <c r="J33" s="2">
        <v>1</v>
      </c>
      <c r="L33" s="30">
        <v>536</v>
      </c>
      <c r="M33" s="25">
        <f t="shared" si="20"/>
        <v>536</v>
      </c>
    </row>
    <row r="34" spans="1:14" x14ac:dyDescent="0.3">
      <c r="A34" s="1">
        <f t="shared" si="19"/>
        <v>34</v>
      </c>
      <c r="B34" s="3">
        <v>42700</v>
      </c>
      <c r="C34" s="2" t="s">
        <v>48</v>
      </c>
      <c r="J34" s="2">
        <v>1</v>
      </c>
      <c r="L34" s="30">
        <v>200</v>
      </c>
      <c r="M34" s="25">
        <f t="shared" si="20"/>
        <v>200</v>
      </c>
      <c r="N34" s="25"/>
    </row>
    <row r="35" spans="1:14" x14ac:dyDescent="0.3">
      <c r="A35" s="1">
        <f t="shared" si="19"/>
        <v>35</v>
      </c>
      <c r="B35" s="3">
        <v>42701</v>
      </c>
      <c r="C35" s="2" t="s">
        <v>29</v>
      </c>
      <c r="J35" s="2">
        <v>1</v>
      </c>
      <c r="L35" s="30">
        <v>465</v>
      </c>
      <c r="M35" s="25">
        <f t="shared" si="20"/>
        <v>465</v>
      </c>
      <c r="N35" s="25"/>
    </row>
    <row r="36" spans="1:14" x14ac:dyDescent="0.3">
      <c r="A36" s="1">
        <f t="shared" si="19"/>
        <v>36</v>
      </c>
      <c r="B36" s="3">
        <v>42731</v>
      </c>
      <c r="C36" s="2" t="s">
        <v>53</v>
      </c>
      <c r="J36" s="2">
        <v>1</v>
      </c>
      <c r="L36" s="30">
        <v>1050</v>
      </c>
      <c r="M36" s="25">
        <f t="shared" si="20"/>
        <v>1050</v>
      </c>
      <c r="N36" s="25"/>
    </row>
    <row r="37" spans="1:14" x14ac:dyDescent="0.3">
      <c r="A37" s="1">
        <f t="shared" si="19"/>
        <v>37</v>
      </c>
      <c r="B37" s="3">
        <v>42731</v>
      </c>
      <c r="C37" s="2" t="s">
        <v>53</v>
      </c>
      <c r="H37" s="12" t="s">
        <v>39</v>
      </c>
      <c r="J37" s="2">
        <v>1</v>
      </c>
      <c r="L37" s="30">
        <v>700</v>
      </c>
      <c r="M37" s="25">
        <f t="shared" si="20"/>
        <v>700</v>
      </c>
      <c r="N37" s="25"/>
    </row>
    <row r="38" spans="1:14" x14ac:dyDescent="0.3">
      <c r="A38" s="1">
        <f t="shared" si="19"/>
        <v>38</v>
      </c>
      <c r="B38" s="3">
        <v>42772</v>
      </c>
      <c r="C38" s="2" t="s">
        <v>51</v>
      </c>
      <c r="F38" s="12" t="s">
        <v>59</v>
      </c>
      <c r="J38" s="2">
        <v>4</v>
      </c>
      <c r="L38" s="30">
        <f>14540/4</f>
        <v>3635</v>
      </c>
      <c r="M38" s="25">
        <f t="shared" si="20"/>
        <v>14540</v>
      </c>
      <c r="N38" s="25"/>
    </row>
    <row r="39" spans="1:14" x14ac:dyDescent="0.3">
      <c r="A39" s="1">
        <f t="shared" si="19"/>
        <v>39</v>
      </c>
      <c r="B39" s="3">
        <v>42772</v>
      </c>
      <c r="C39" s="2" t="s">
        <v>50</v>
      </c>
      <c r="F39" s="12" t="s">
        <v>60</v>
      </c>
      <c r="J39" s="2">
        <v>4</v>
      </c>
      <c r="L39" s="30">
        <f>17000/4</f>
        <v>4250</v>
      </c>
      <c r="M39" s="25">
        <f t="shared" si="20"/>
        <v>17000</v>
      </c>
      <c r="N39" s="25"/>
    </row>
    <row r="40" spans="1:14" x14ac:dyDescent="0.3">
      <c r="A40" s="1">
        <f t="shared" si="19"/>
        <v>40</v>
      </c>
      <c r="B40" s="3">
        <v>42772</v>
      </c>
      <c r="C40" s="2" t="s">
        <v>52</v>
      </c>
      <c r="J40" s="2">
        <v>3</v>
      </c>
      <c r="L40" s="30">
        <f>4200/3</f>
        <v>1400</v>
      </c>
      <c r="M40" s="25">
        <f t="shared" si="20"/>
        <v>4200</v>
      </c>
      <c r="N40" s="25"/>
    </row>
    <row r="41" spans="1:14" x14ac:dyDescent="0.3">
      <c r="A41" s="1">
        <f t="shared" si="19"/>
        <v>41</v>
      </c>
      <c r="B41" s="3">
        <v>42772</v>
      </c>
      <c r="C41" s="2" t="s">
        <v>54</v>
      </c>
      <c r="F41" s="12" t="s">
        <v>57</v>
      </c>
      <c r="J41" s="2">
        <v>1</v>
      </c>
      <c r="L41" s="30">
        <v>0</v>
      </c>
      <c r="M41" s="25">
        <f t="shared" ref="M41:M42" si="21">J41*L41</f>
        <v>0</v>
      </c>
      <c r="N41" s="25"/>
    </row>
    <row r="42" spans="1:14" x14ac:dyDescent="0.3">
      <c r="A42" s="1">
        <f t="shared" si="19"/>
        <v>42</v>
      </c>
      <c r="B42" s="3">
        <v>42772</v>
      </c>
      <c r="C42" s="2" t="s">
        <v>55</v>
      </c>
      <c r="J42" s="2">
        <v>1</v>
      </c>
      <c r="L42" s="30">
        <v>850</v>
      </c>
      <c r="M42" s="25">
        <f t="shared" si="21"/>
        <v>850</v>
      </c>
      <c r="N42" s="25"/>
    </row>
    <row r="43" spans="1:14" x14ac:dyDescent="0.3">
      <c r="A43" s="1">
        <f t="shared" si="19"/>
        <v>43</v>
      </c>
      <c r="B43" s="3">
        <v>42772</v>
      </c>
      <c r="C43" s="2" t="s">
        <v>56</v>
      </c>
      <c r="J43" s="2">
        <v>1</v>
      </c>
      <c r="L43" s="30">
        <v>0</v>
      </c>
      <c r="M43" s="25">
        <f t="shared" ref="M43" si="22">J43*L43</f>
        <v>0</v>
      </c>
      <c r="N43" s="25"/>
    </row>
    <row r="44" spans="1:14" x14ac:dyDescent="0.3">
      <c r="A44" s="1">
        <f t="shared" si="19"/>
        <v>44</v>
      </c>
      <c r="B44" s="3"/>
      <c r="L44" s="30"/>
      <c r="M44" s="25"/>
      <c r="N44" s="25"/>
    </row>
    <row r="45" spans="1:14" x14ac:dyDescent="0.3">
      <c r="A45" s="1">
        <f t="shared" si="19"/>
        <v>45</v>
      </c>
      <c r="B45" s="33" t="s">
        <v>2</v>
      </c>
      <c r="C45" s="14" t="s">
        <v>2</v>
      </c>
      <c r="D45" s="14" t="s">
        <v>2</v>
      </c>
      <c r="E45" s="14" t="s">
        <v>2</v>
      </c>
      <c r="F45" s="14" t="s">
        <v>2</v>
      </c>
      <c r="G45" s="14" t="s">
        <v>2</v>
      </c>
      <c r="H45" s="14" t="s">
        <v>2</v>
      </c>
      <c r="I45" s="14" t="s">
        <v>2</v>
      </c>
      <c r="J45" s="14" t="s">
        <v>2</v>
      </c>
      <c r="K45" s="14" t="s">
        <v>2</v>
      </c>
      <c r="L45" s="14" t="s">
        <v>2</v>
      </c>
      <c r="M45" s="14" t="s">
        <v>2</v>
      </c>
      <c r="N45" s="14" t="s">
        <v>2</v>
      </c>
    </row>
    <row r="46" spans="1:14" x14ac:dyDescent="0.3">
      <c r="A46" s="1">
        <f t="shared" si="19"/>
        <v>46</v>
      </c>
      <c r="B46" s="3">
        <v>42700</v>
      </c>
    </row>
    <row r="47" spans="1:14" x14ac:dyDescent="0.3">
      <c r="A47" s="1">
        <f t="shared" si="19"/>
        <v>47</v>
      </c>
    </row>
    <row r="48" spans="1:14" x14ac:dyDescent="0.3">
      <c r="A48" s="1">
        <f t="shared" si="19"/>
        <v>48</v>
      </c>
    </row>
    <row r="49" spans="1:1" x14ac:dyDescent="0.3">
      <c r="A49" s="1">
        <f t="shared" si="19"/>
        <v>49</v>
      </c>
    </row>
    <row r="50" spans="1:1" x14ac:dyDescent="0.3">
      <c r="A50" s="1">
        <f t="shared" si="19"/>
        <v>50</v>
      </c>
    </row>
    <row r="51" spans="1:1" x14ac:dyDescent="0.3">
      <c r="A51" s="1">
        <f t="shared" si="19"/>
        <v>51</v>
      </c>
    </row>
    <row r="52" spans="1:1" x14ac:dyDescent="0.3">
      <c r="A52" s="1">
        <f t="shared" si="19"/>
        <v>52</v>
      </c>
    </row>
    <row r="53" spans="1:1" x14ac:dyDescent="0.3">
      <c r="A53" s="1">
        <f t="shared" si="19"/>
        <v>53</v>
      </c>
    </row>
    <row r="54" spans="1:1" x14ac:dyDescent="0.3">
      <c r="A54" s="1">
        <f t="shared" si="19"/>
        <v>54</v>
      </c>
    </row>
    <row r="55" spans="1:1" x14ac:dyDescent="0.3">
      <c r="A55" s="1">
        <f t="shared" si="19"/>
        <v>55</v>
      </c>
    </row>
    <row r="56" spans="1:1" x14ac:dyDescent="0.3">
      <c r="A56" s="1">
        <f t="shared" si="19"/>
        <v>56</v>
      </c>
    </row>
    <row r="57" spans="1:1" x14ac:dyDescent="0.3">
      <c r="A57" s="1">
        <f t="shared" si="19"/>
        <v>57</v>
      </c>
    </row>
    <row r="58" spans="1:1" x14ac:dyDescent="0.3">
      <c r="A58" s="1">
        <f t="shared" si="19"/>
        <v>58</v>
      </c>
    </row>
    <row r="59" spans="1:1" x14ac:dyDescent="0.3">
      <c r="A59" s="1">
        <f t="shared" si="19"/>
        <v>59</v>
      </c>
    </row>
    <row r="60" spans="1:1" x14ac:dyDescent="0.3">
      <c r="A60" s="1">
        <f t="shared" si="19"/>
        <v>60</v>
      </c>
    </row>
    <row r="61" spans="1:1" x14ac:dyDescent="0.3">
      <c r="A61" s="1">
        <f t="shared" si="19"/>
        <v>61</v>
      </c>
    </row>
    <row r="62" spans="1:1" x14ac:dyDescent="0.3">
      <c r="A62" s="1">
        <f t="shared" si="19"/>
        <v>62</v>
      </c>
    </row>
    <row r="63" spans="1:1" x14ac:dyDescent="0.3">
      <c r="A63" s="1">
        <f t="shared" si="19"/>
        <v>63</v>
      </c>
    </row>
    <row r="64" spans="1:1" x14ac:dyDescent="0.3">
      <c r="A64" s="1">
        <f t="shared" si="19"/>
        <v>64</v>
      </c>
    </row>
  </sheetData>
  <mergeCells count="3">
    <mergeCell ref="B1:M1"/>
    <mergeCell ref="N1:O1"/>
    <mergeCell ref="J13:K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Соната 12</vt:lpstr>
    </vt:vector>
  </TitlesOfParts>
  <Company>Логика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ППН</dc:creator>
  <cp:lastModifiedBy>User</cp:lastModifiedBy>
  <dcterms:created xsi:type="dcterms:W3CDTF">2004-12-26T13:55:01Z</dcterms:created>
  <dcterms:modified xsi:type="dcterms:W3CDTF">2017-02-26T20:25:56Z</dcterms:modified>
</cp:coreProperties>
</file>