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Колька\Александр\"/>
    </mc:Choice>
  </mc:AlternateContent>
  <bookViews>
    <workbookView xWindow="0" yWindow="0" windowWidth="25200" windowHeight="11985" tabRatio="860" activeTab="1"/>
  </bookViews>
  <sheets>
    <sheet name="Длит_Управления" sheetId="8" r:id="rId1"/>
    <sheet name="Ток ЭМ" sheetId="10" r:id="rId2"/>
  </sheets>
  <definedNames>
    <definedName name="_xlnm.Print_Area" localSheetId="0">Длит_Управления!$A$105:$K$151</definedName>
    <definedName name="_xlnm.Print_Area" localSheetId="1">'Ток ЭМ'!$A$105:$H$152</definedName>
    <definedName name="Список_1">#REF!</definedName>
    <definedName name="Список_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J11" i="10" s="1"/>
  <c r="J46" i="10"/>
  <c r="J47" i="10" s="1"/>
  <c r="J49" i="10"/>
  <c r="J50" i="10" s="1"/>
  <c r="I108" i="10"/>
  <c r="J51" i="10" l="1"/>
  <c r="J52" i="10" s="1"/>
  <c r="J53" i="10" s="1"/>
  <c r="J56" i="10" s="1"/>
  <c r="O7" i="8"/>
  <c r="N7" i="10"/>
  <c r="D112" i="8" l="1"/>
  <c r="F115" i="10" l="1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14" i="10"/>
  <c r="J11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G144" i="10" l="1"/>
  <c r="G132" i="10"/>
  <c r="G120" i="10"/>
  <c r="G147" i="10"/>
  <c r="G129" i="10"/>
  <c r="G123" i="10"/>
  <c r="H122" i="8"/>
  <c r="K117" i="8"/>
  <c r="G114" i="10"/>
  <c r="G138" i="10"/>
  <c r="E137" i="8"/>
  <c r="H127" i="8"/>
  <c r="J142" i="8"/>
  <c r="K122" i="8"/>
  <c r="G141" i="10"/>
  <c r="G117" i="10"/>
  <c r="G135" i="10"/>
  <c r="G126" i="10"/>
  <c r="H112" i="8"/>
  <c r="E127" i="8"/>
  <c r="H137" i="8"/>
  <c r="K132" i="8"/>
  <c r="E132" i="8"/>
  <c r="H132" i="8"/>
  <c r="K127" i="8"/>
  <c r="D142" i="8"/>
  <c r="E112" i="8"/>
  <c r="H117" i="8"/>
  <c r="E117" i="8"/>
  <c r="K112" i="8"/>
  <c r="E122" i="8"/>
  <c r="K137" i="8"/>
  <c r="G142" i="8"/>
  <c r="C9" i="8" l="1"/>
  <c r="C9" i="10"/>
  <c r="K49" i="8" l="1"/>
  <c r="K50" i="8" s="1"/>
  <c r="K46" i="8"/>
  <c r="K47" i="8" s="1"/>
  <c r="K51" i="8" l="1"/>
  <c r="K52" i="8" s="1"/>
  <c r="K53" i="8" s="1"/>
  <c r="K56" i="8" s="1"/>
  <c r="K10" i="8" l="1"/>
  <c r="K11" i="8" s="1"/>
  <c r="C10" i="10" l="1"/>
  <c r="J59" i="10" s="1"/>
  <c r="C10" i="8"/>
  <c r="K59" i="8" s="1"/>
  <c r="K62" i="8" s="1"/>
  <c r="J61" i="10" l="1"/>
  <c r="J62" i="10"/>
  <c r="K61" i="8"/>
  <c r="C17" i="8"/>
  <c r="C3" i="8"/>
  <c r="C16" i="10"/>
  <c r="C14" i="10"/>
  <c r="C19" i="10"/>
  <c r="C6" i="10"/>
  <c r="C17" i="10"/>
  <c r="C18" i="10"/>
  <c r="C18" i="8"/>
  <c r="C3" i="10"/>
  <c r="C15" i="8"/>
  <c r="C5" i="8"/>
  <c r="C13" i="10"/>
  <c r="C12" i="10"/>
  <c r="C4" i="8"/>
  <c r="C12" i="8"/>
  <c r="C6" i="8"/>
  <c r="C13" i="8"/>
  <c r="C19" i="8"/>
  <c r="C14" i="8"/>
  <c r="C15" i="10"/>
  <c r="C16" i="8"/>
  <c r="C5" i="10"/>
  <c r="C4" i="10"/>
  <c r="C7" i="8" l="1"/>
  <c r="K12" i="8" s="1"/>
  <c r="K40" i="8" s="1"/>
  <c r="C7" i="10"/>
  <c r="J12" i="10" s="1"/>
  <c r="J40" i="10" s="1"/>
</calcChain>
</file>

<file path=xl/sharedStrings.xml><?xml version="1.0" encoding="utf-8"?>
<sst xmlns="http://schemas.openxmlformats.org/spreadsheetml/2006/main" count="105" uniqueCount="63">
  <si>
    <t>столбец</t>
  </si>
  <si>
    <t>ширина</t>
  </si>
  <si>
    <t>A:A</t>
  </si>
  <si>
    <t>B:B</t>
  </si>
  <si>
    <t>C:C</t>
  </si>
  <si>
    <t>D:D</t>
  </si>
  <si>
    <t>E:E</t>
  </si>
  <si>
    <t>F:F</t>
  </si>
  <si>
    <t>G:G</t>
  </si>
  <si>
    <t>H:H</t>
  </si>
  <si>
    <t>I:I</t>
  </si>
  <si>
    <t>J:J</t>
  </si>
  <si>
    <t>K:K</t>
  </si>
  <si>
    <t>кол-во</t>
  </si>
  <si>
    <t>страниц</t>
  </si>
  <si>
    <t>начать с</t>
  </si>
  <si>
    <t>Длительность импульса управления включения/отключения</t>
  </si>
  <si>
    <t>Таблица 5.  Результаты испытаний.</t>
  </si>
  <si>
    <t>Полюс А</t>
  </si>
  <si>
    <t>Полюс B</t>
  </si>
  <si>
    <t>Полюс C</t>
  </si>
  <si>
    <t>Установлено АИК, мс</t>
  </si>
  <si>
    <t>Изм. СИ, мс</t>
  </si>
  <si>
    <t>Включение</t>
  </si>
  <si>
    <t>Отключение</t>
  </si>
  <si>
    <t>Макс. ошибка</t>
  </si>
  <si>
    <t xml:space="preserve">10 ÷ 80 </t>
  </si>
  <si>
    <t>Аттестуемый диапазон, мс:</t>
  </si>
  <si>
    <r>
      <t>Допустимая погрешность Δ</t>
    </r>
    <r>
      <rPr>
        <vertAlign val="subscript"/>
        <sz val="11"/>
        <color rgb="FF000000"/>
        <rFont val="Times New Roman"/>
        <family val="1"/>
        <charset val="204"/>
      </rPr>
      <t>d</t>
    </r>
    <r>
      <rPr>
        <sz val="11"/>
        <color rgb="FF000000"/>
        <rFont val="Times New Roman"/>
        <family val="1"/>
        <charset val="204"/>
      </rPr>
      <t>, мс:</t>
    </r>
  </si>
  <si>
    <t>Полюс В</t>
  </si>
  <si>
    <t>Полюс С</t>
  </si>
  <si>
    <t>Канал измерения максимальных значений тока ЭМ</t>
  </si>
  <si>
    <t>Таблица 8.  Результаты испытаний</t>
  </si>
  <si>
    <t xml:space="preserve">Установ. АИК, В </t>
  </si>
  <si>
    <t xml:space="preserve">Измерено СИ, А </t>
  </si>
  <si>
    <t xml:space="preserve">Измерено АИК, А </t>
  </si>
  <si>
    <t>Откл.</t>
  </si>
  <si>
    <r>
      <t>Диапазон паспортный, А</t>
    </r>
    <r>
      <rPr>
        <b/>
        <sz val="11"/>
        <color rgb="FF000000"/>
        <rFont val="Times New Roman"/>
        <family val="1"/>
        <charset val="204"/>
      </rPr>
      <t xml:space="preserve">:                                                     </t>
    </r>
  </si>
  <si>
    <r>
      <t>Диапазон аттестуемый А:</t>
    </r>
    <r>
      <rPr>
        <b/>
        <sz val="11"/>
        <color rgb="FF000000"/>
        <rFont val="Times New Roman"/>
        <family val="1"/>
        <charset val="204"/>
      </rPr>
      <t xml:space="preserve">                                                      </t>
    </r>
  </si>
  <si>
    <t>минус 5,0 ÷ 25,0</t>
  </si>
  <si>
    <r>
      <t>Допустимая погрешность Δ</t>
    </r>
    <r>
      <rPr>
        <vertAlign val="subscript"/>
        <sz val="11"/>
        <color rgb="FF000000"/>
        <rFont val="Times New Roman"/>
        <family val="1"/>
        <charset val="204"/>
      </rPr>
      <t>d</t>
    </r>
    <r>
      <rPr>
        <sz val="11"/>
        <color rgb="FF000000"/>
        <rFont val="Times New Roman"/>
        <family val="1"/>
        <charset val="204"/>
      </rPr>
      <t>, А</t>
    </r>
    <r>
      <rPr>
        <b/>
        <sz val="11"/>
        <color rgb="FF000000"/>
        <rFont val="Times New Roman"/>
        <family val="1"/>
        <charset val="204"/>
      </rPr>
      <t xml:space="preserve">:                                                   </t>
    </r>
  </si>
  <si>
    <t>Проверка работоспособности и метрологических характеристик</t>
  </si>
  <si>
    <t>каналов измерительных</t>
  </si>
  <si>
    <t>ориентация</t>
  </si>
  <si>
    <t>кн=1/ал=2</t>
  </si>
  <si>
    <t>лист</t>
  </si>
  <si>
    <t>титульный?</t>
  </si>
  <si>
    <t>да=1/нет=0</t>
  </si>
  <si>
    <t>область</t>
  </si>
  <si>
    <t>печати</t>
  </si>
  <si>
    <t>кн</t>
  </si>
  <si>
    <t>ал</t>
  </si>
  <si>
    <t>имя листа</t>
  </si>
  <si>
    <t>текущее</t>
  </si>
  <si>
    <t>Таб</t>
  </si>
  <si>
    <t>изменить</t>
  </si>
  <si>
    <t>&amp;P</t>
  </si>
  <si>
    <t>колонтитул</t>
  </si>
  <si>
    <t>Коэфф.</t>
  </si>
  <si>
    <t>|αji|, %</t>
  </si>
  <si>
    <t>|Δji|, мс</t>
  </si>
  <si>
    <t>max|αj|, %</t>
  </si>
  <si>
    <t>|Δji|,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</si>
</sst>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9" borderId="0" applyNumberFormat="0" applyFont="0" applyBorder="0" applyAlignment="0" applyProtection="0"/>
    <xf numFmtId="0" fontId="11" fillId="10" borderId="0" applyNumberFormat="0" applyFont="0" applyBorder="0" applyAlignment="0" applyProtection="0"/>
    <xf numFmtId="0" fontId="11" fillId="3" borderId="0" applyNumberFormat="0" applyFont="0" applyBorder="0" applyAlignment="0" applyProtection="0"/>
    <xf numFmtId="0" fontId="11" fillId="11" borderId="0" applyNumberFormat="0" applyFon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vertical="center"/>
    </xf>
    <xf numFmtId="0" fontId="1" fillId="0" borderId="0" xfId="0" applyFont="1" applyAlignment="1"/>
    <xf numFmtId="0" fontId="2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/>
    <xf numFmtId="0" fontId="1" fillId="4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0" fontId="2" fillId="6" borderId="0" xfId="0" applyFont="1" applyFill="1" applyProtection="1"/>
    <xf numFmtId="0" fontId="4" fillId="0" borderId="0" xfId="0" applyFont="1" applyProtection="1"/>
    <xf numFmtId="0" fontId="2" fillId="4" borderId="0" xfId="0" applyFont="1" applyFill="1" applyProtection="1"/>
    <xf numFmtId="0" fontId="1" fillId="7" borderId="0" xfId="0" applyFont="1" applyFill="1" applyProtection="1"/>
    <xf numFmtId="0" fontId="2" fillId="7" borderId="0" xfId="0" applyFont="1" applyFill="1" applyProtection="1"/>
    <xf numFmtId="0" fontId="2" fillId="0" borderId="1" xfId="0" applyFont="1" applyBorder="1" applyProtection="1"/>
    <xf numFmtId="0" fontId="2" fillId="2" borderId="0" xfId="0" applyFont="1" applyFill="1" applyProtection="1"/>
    <xf numFmtId="0" fontId="1" fillId="5" borderId="0" xfId="0" applyFont="1" applyFill="1" applyProtection="1"/>
    <xf numFmtId="0" fontId="5" fillId="0" borderId="0" xfId="0" applyFont="1" applyProtection="1"/>
    <xf numFmtId="0" fontId="10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2" fontId="6" fillId="12" borderId="1" xfId="0" applyNumberFormat="1" applyFont="1" applyFill="1" applyBorder="1" applyAlignment="1" applyProtection="1">
      <alignment horizontal="center" vertical="center"/>
    </xf>
    <xf numFmtId="2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164" fontId="6" fillId="12" borderId="1" xfId="0" applyNumberFormat="1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164" fontId="6" fillId="12" borderId="6" xfId="0" applyNumberFormat="1" applyFont="1" applyFill="1" applyBorder="1" applyAlignment="1" applyProtection="1">
      <alignment horizontal="center" vertical="center"/>
    </xf>
    <xf numFmtId="164" fontId="6" fillId="12" borderId="8" xfId="0" applyNumberFormat="1" applyFont="1" applyFill="1" applyBorder="1" applyAlignment="1" applyProtection="1">
      <alignment horizontal="center" vertical="center"/>
    </xf>
    <xf numFmtId="164" fontId="6" fillId="12" borderId="7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textRotation="90" wrapText="1"/>
    </xf>
    <xf numFmtId="0" fontId="6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textRotation="90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textRotation="90"/>
    </xf>
    <xf numFmtId="2" fontId="6" fillId="1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90"/>
      <protection locked="0"/>
    </xf>
  </cellXfs>
  <cellStyles count="5">
    <cellStyle name="ДопФазСд" xfId="4"/>
    <cellStyle name="Залива" xfId="1"/>
    <cellStyle name="Коэф" xfId="2"/>
    <cellStyle name="Обычный" xfId="0" builtinId="0"/>
    <cellStyle name="УстПогр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 tint="-0.249977111117893"/>
    <pageSetUpPr fitToPage="1"/>
  </sheetPr>
  <dimension ref="A1:O142"/>
  <sheetViews>
    <sheetView topLeftCell="A105" workbookViewId="0">
      <selection activeCell="P140" sqref="P140"/>
    </sheetView>
  </sheetViews>
  <sheetFormatPr defaultColWidth="9.140625" defaultRowHeight="15" customHeight="1" x14ac:dyDescent="0.25"/>
  <cols>
    <col min="1" max="1" width="14.85546875" style="11" customWidth="1"/>
    <col min="2" max="2" width="9.7109375" style="11" customWidth="1"/>
    <col min="3" max="3" width="9" style="11" customWidth="1"/>
    <col min="4" max="4" width="6.28515625" style="11" customWidth="1"/>
    <col min="5" max="5" width="7.42578125" style="11" customWidth="1"/>
    <col min="6" max="6" width="9" style="11" customWidth="1"/>
    <col min="7" max="7" width="6.28515625" style="11" customWidth="1"/>
    <col min="8" max="8" width="7.42578125" style="11" customWidth="1"/>
    <col min="9" max="9" width="9" style="11" customWidth="1"/>
    <col min="10" max="10" width="6.28515625" style="11" customWidth="1"/>
    <col min="11" max="11" width="7.42578125" style="11" customWidth="1"/>
    <col min="12" max="12" width="0" style="1" hidden="1" customWidth="1"/>
    <col min="13" max="20" width="9.140625" style="4"/>
    <col min="21" max="21" width="10.7109375" style="4" customWidth="1"/>
    <col min="22" max="16384" width="9.140625" style="4"/>
  </cols>
  <sheetData>
    <row r="1" spans="1:15" s="11" customFormat="1" ht="15" hidden="1" customHeight="1" x14ac:dyDescent="0.25">
      <c r="A1" s="8" t="s">
        <v>0</v>
      </c>
      <c r="B1" s="8" t="s">
        <v>1</v>
      </c>
      <c r="C1" s="19" t="s">
        <v>13</v>
      </c>
      <c r="K1" s="10" t="s">
        <v>43</v>
      </c>
    </row>
    <row r="2" spans="1:15" s="11" customFormat="1" ht="15" hidden="1" customHeight="1" x14ac:dyDescent="0.25">
      <c r="A2" s="11" t="s">
        <v>2</v>
      </c>
      <c r="B2" s="11">
        <v>14.14</v>
      </c>
      <c r="C2" s="19" t="s">
        <v>14</v>
      </c>
      <c r="K2" s="10" t="s">
        <v>44</v>
      </c>
    </row>
    <row r="3" spans="1:15" s="11" customFormat="1" ht="15" hidden="1" customHeight="1" x14ac:dyDescent="0.25">
      <c r="A3" s="11" t="s">
        <v>3</v>
      </c>
      <c r="B3" s="11">
        <v>9</v>
      </c>
      <c r="C3" s="11">
        <f ca="1">--IF(K3=1,(COUNTA(INDIRECT("A105:I"&amp;K14))&gt;0),(COUNTA(INDIRECT("A105:I"&amp;K27))&gt;0))</f>
        <v>1</v>
      </c>
      <c r="K3" s="11">
        <v>1</v>
      </c>
    </row>
    <row r="4" spans="1:15" s="11" customFormat="1" ht="15" hidden="1" customHeight="1" x14ac:dyDescent="0.25">
      <c r="A4" s="11" t="s">
        <v>4</v>
      </c>
      <c r="B4" s="11">
        <v>8.2899999999999991</v>
      </c>
      <c r="C4" s="11">
        <f ca="1">--IF(K3=1,(COUNTA(INDIRECT("A"&amp;K14+1&amp;":I"&amp;K15))&gt;0),(COUNTA(INDIRECT("A"&amp;K27+1&amp;":I"&amp;K28))&gt;0))</f>
        <v>0</v>
      </c>
      <c r="K4" s="10" t="s">
        <v>45</v>
      </c>
    </row>
    <row r="5" spans="1:15" s="11" customFormat="1" ht="15" hidden="1" customHeight="1" x14ac:dyDescent="0.25">
      <c r="A5" s="11" t="s">
        <v>5</v>
      </c>
      <c r="B5" s="11">
        <v>5.57</v>
      </c>
      <c r="C5" s="11">
        <f ca="1">--IF(K3=1,(COUNTA(INDIRECT("A"&amp;K15+1&amp;":I"&amp;K16))&gt;0),(COUNTA(INDIRECT("A"&amp;K28+1&amp;":I"&amp;K29))&gt;0))</f>
        <v>0</v>
      </c>
      <c r="K5" s="10" t="s">
        <v>46</v>
      </c>
    </row>
    <row r="6" spans="1:15" s="11" customFormat="1" ht="15" hidden="1" customHeight="1" x14ac:dyDescent="0.25">
      <c r="A6" s="11" t="s">
        <v>6</v>
      </c>
      <c r="B6" s="11">
        <v>6.71</v>
      </c>
      <c r="C6" s="11">
        <f ca="1">--IF(K3=1,(COUNTA(INDIRECT("A"&amp;K16+1&amp;":I"&amp;K17))&gt;0),(COUNTA(INDIRECT("A"&amp;K29+1&amp;":I"&amp;K30))&gt;0))</f>
        <v>0</v>
      </c>
      <c r="K6" s="10" t="s">
        <v>47</v>
      </c>
    </row>
    <row r="7" spans="1:15" s="11" customFormat="1" ht="15" hidden="1" customHeight="1" x14ac:dyDescent="0.25">
      <c r="A7" s="11" t="s">
        <v>7</v>
      </c>
      <c r="B7" s="11">
        <v>8.2899999999999991</v>
      </c>
      <c r="C7" s="18">
        <f ca="1">SUM(C3:C6,C12:C19)</f>
        <v>1</v>
      </c>
      <c r="K7" s="11">
        <v>0</v>
      </c>
      <c r="O7" s="11">
        <f>SUBTOTAL(3,A1)</f>
        <v>1</v>
      </c>
    </row>
    <row r="8" spans="1:15" s="11" customFormat="1" ht="15" hidden="1" customHeight="1" x14ac:dyDescent="0.25">
      <c r="A8" s="11" t="s">
        <v>8</v>
      </c>
      <c r="B8" s="11">
        <v>5.57</v>
      </c>
      <c r="C8" s="19" t="s">
        <v>15</v>
      </c>
      <c r="K8" s="12" t="s">
        <v>48</v>
      </c>
    </row>
    <row r="9" spans="1:15" s="11" customFormat="1" ht="15" hidden="1" customHeight="1" x14ac:dyDescent="0.25">
      <c r="A9" s="11" t="s">
        <v>9</v>
      </c>
      <c r="B9" s="11">
        <v>6.71</v>
      </c>
      <c r="C9" s="11" t="str">
        <f ca="1">TRIM(RIGHTB(SUBSTITUTE(CELL("filename",C1),"]",REPT(" ",31)),31))</f>
        <v>Длит_Управления</v>
      </c>
      <c r="K9" s="12" t="s">
        <v>49</v>
      </c>
    </row>
    <row r="10" spans="1:15" s="11" customFormat="1" ht="15" hidden="1" customHeight="1" x14ac:dyDescent="0.25">
      <c r="A10" s="11" t="s">
        <v>10</v>
      </c>
      <c r="B10" s="11">
        <v>8.2899999999999991</v>
      </c>
      <c r="C10" s="11" t="e">
        <f ca="1">VLOOKUP(C9,#REF!,6,)</f>
        <v>#REF!</v>
      </c>
      <c r="K10" s="11" t="str">
        <f>INDEX(A2:A103,MATCH(9^9,B2:B103,1))</f>
        <v>K:K</v>
      </c>
    </row>
    <row r="11" spans="1:15" s="11" customFormat="1" ht="15" hidden="1" customHeight="1" x14ac:dyDescent="0.25">
      <c r="A11" s="11" t="s">
        <v>11</v>
      </c>
      <c r="B11" s="11">
        <v>5.57</v>
      </c>
      <c r="K11" s="11" t="str">
        <f>TRIM(LEFTB(SUBSTITUTE(K10,":","   "),3))</f>
        <v>K</v>
      </c>
    </row>
    <row r="12" spans="1:15" s="11" customFormat="1" ht="15" hidden="1" customHeight="1" x14ac:dyDescent="0.25">
      <c r="A12" s="11" t="s">
        <v>12</v>
      </c>
      <c r="B12" s="11">
        <v>6.71</v>
      </c>
      <c r="C12" s="11">
        <f t="shared" ref="C12:C19" ca="1" si="0">--IF(K$3=1,(COUNTA(INDIRECT("A"&amp;K17+1&amp;":I"&amp;K18))&gt;0),(COUNTA(INDIRECT("A"&amp;K30+1&amp;":I"&amp;K31))&gt;0))</f>
        <v>0</v>
      </c>
      <c r="K12" s="11">
        <f ca="1">IF(K7=0,C7,1)</f>
        <v>1</v>
      </c>
    </row>
    <row r="13" spans="1:15" s="11" customFormat="1" ht="15" hidden="1" customHeight="1" x14ac:dyDescent="0.25">
      <c r="C13" s="11">
        <f t="shared" ca="1" si="0"/>
        <v>0</v>
      </c>
      <c r="K13" s="13" t="s">
        <v>50</v>
      </c>
    </row>
    <row r="14" spans="1:15" s="11" customFormat="1" ht="15" hidden="1" customHeight="1" x14ac:dyDescent="0.25">
      <c r="C14" s="11">
        <f t="shared" ca="1" si="0"/>
        <v>0</v>
      </c>
      <c r="K14" s="11">
        <v>152</v>
      </c>
    </row>
    <row r="15" spans="1:15" s="11" customFormat="1" ht="15" hidden="1" customHeight="1" x14ac:dyDescent="0.25">
      <c r="C15" s="11">
        <f t="shared" ca="1" si="0"/>
        <v>0</v>
      </c>
      <c r="K15" s="11">
        <v>200</v>
      </c>
    </row>
    <row r="16" spans="1:15" s="11" customFormat="1" ht="15" hidden="1" customHeight="1" x14ac:dyDescent="0.25">
      <c r="C16" s="11">
        <f t="shared" ca="1" si="0"/>
        <v>0</v>
      </c>
      <c r="K16" s="11">
        <v>248</v>
      </c>
    </row>
    <row r="17" spans="3:11" s="11" customFormat="1" ht="15" hidden="1" customHeight="1" x14ac:dyDescent="0.25">
      <c r="C17" s="11">
        <f t="shared" ca="1" si="0"/>
        <v>0</v>
      </c>
      <c r="K17" s="11">
        <v>296</v>
      </c>
    </row>
    <row r="18" spans="3:11" s="11" customFormat="1" ht="15" hidden="1" customHeight="1" x14ac:dyDescent="0.25">
      <c r="C18" s="11">
        <f t="shared" ca="1" si="0"/>
        <v>0</v>
      </c>
      <c r="K18" s="11">
        <v>344</v>
      </c>
    </row>
    <row r="19" spans="3:11" s="11" customFormat="1" ht="15" hidden="1" customHeight="1" x14ac:dyDescent="0.25">
      <c r="C19" s="11">
        <f t="shared" ca="1" si="0"/>
        <v>0</v>
      </c>
      <c r="K19" s="11">
        <v>392</v>
      </c>
    </row>
    <row r="20" spans="3:11" s="11" customFormat="1" ht="15" hidden="1" customHeight="1" x14ac:dyDescent="0.25">
      <c r="K20" s="11">
        <v>440</v>
      </c>
    </row>
    <row r="21" spans="3:11" s="11" customFormat="1" ht="15" hidden="1" customHeight="1" x14ac:dyDescent="0.25">
      <c r="K21" s="20">
        <v>488</v>
      </c>
    </row>
    <row r="22" spans="3:11" s="11" customFormat="1" ht="15" hidden="1" customHeight="1" x14ac:dyDescent="0.25">
      <c r="K22" s="20">
        <v>536</v>
      </c>
    </row>
    <row r="23" spans="3:11" s="11" customFormat="1" ht="15" hidden="1" customHeight="1" x14ac:dyDescent="0.25">
      <c r="K23" s="20">
        <v>584</v>
      </c>
    </row>
    <row r="24" spans="3:11" s="11" customFormat="1" ht="15" hidden="1" customHeight="1" x14ac:dyDescent="0.25">
      <c r="K24" s="20">
        <v>632</v>
      </c>
    </row>
    <row r="25" spans="3:11" s="11" customFormat="1" ht="15" hidden="1" customHeight="1" x14ac:dyDescent="0.25">
      <c r="K25" s="20">
        <v>680</v>
      </c>
    </row>
    <row r="26" spans="3:11" s="11" customFormat="1" ht="15" hidden="1" customHeight="1" x14ac:dyDescent="0.25">
      <c r="K26" s="13" t="s">
        <v>51</v>
      </c>
    </row>
    <row r="27" spans="3:11" s="11" customFormat="1" ht="15" hidden="1" customHeight="1" x14ac:dyDescent="0.25">
      <c r="K27" s="11">
        <v>139</v>
      </c>
    </row>
    <row r="28" spans="3:11" s="11" customFormat="1" ht="15" hidden="1" customHeight="1" x14ac:dyDescent="0.25">
      <c r="K28" s="11">
        <v>174</v>
      </c>
    </row>
    <row r="29" spans="3:11" s="11" customFormat="1" ht="15" hidden="1" customHeight="1" x14ac:dyDescent="0.25">
      <c r="K29" s="11">
        <v>209</v>
      </c>
    </row>
    <row r="30" spans="3:11" s="11" customFormat="1" ht="15" hidden="1" customHeight="1" x14ac:dyDescent="0.25">
      <c r="K30" s="11">
        <v>244</v>
      </c>
    </row>
    <row r="31" spans="3:11" s="11" customFormat="1" ht="15" hidden="1" customHeight="1" x14ac:dyDescent="0.25">
      <c r="K31" s="11">
        <v>279</v>
      </c>
    </row>
    <row r="32" spans="3:11" s="11" customFormat="1" ht="15" hidden="1" customHeight="1" x14ac:dyDescent="0.25">
      <c r="K32" s="11">
        <v>314</v>
      </c>
    </row>
    <row r="33" spans="11:11" s="11" customFormat="1" ht="15" hidden="1" customHeight="1" x14ac:dyDescent="0.25">
      <c r="K33" s="11">
        <v>349</v>
      </c>
    </row>
    <row r="34" spans="11:11" s="11" customFormat="1" ht="15" hidden="1" customHeight="1" x14ac:dyDescent="0.25">
      <c r="K34" s="11">
        <v>384</v>
      </c>
    </row>
    <row r="35" spans="11:11" s="11" customFormat="1" ht="15" hidden="1" customHeight="1" x14ac:dyDescent="0.25">
      <c r="K35" s="11">
        <v>419</v>
      </c>
    </row>
    <row r="36" spans="11:11" s="11" customFormat="1" ht="15" hidden="1" customHeight="1" x14ac:dyDescent="0.25">
      <c r="K36" s="11">
        <v>454</v>
      </c>
    </row>
    <row r="37" spans="11:11" s="11" customFormat="1" ht="15" hidden="1" customHeight="1" x14ac:dyDescent="0.25">
      <c r="K37" s="11">
        <v>489</v>
      </c>
    </row>
    <row r="38" spans="11:11" s="11" customFormat="1" ht="15" hidden="1" customHeight="1" x14ac:dyDescent="0.25">
      <c r="K38" s="11">
        <v>524</v>
      </c>
    </row>
    <row r="39" spans="11:11" s="11" customFormat="1" ht="15" hidden="1" customHeight="1" x14ac:dyDescent="0.25"/>
    <row r="40" spans="11:11" s="11" customFormat="1" ht="15" hidden="1" customHeight="1" x14ac:dyDescent="0.25">
      <c r="K40" s="21" t="str">
        <f ca="1">"A105:"&amp;K11&amp;IF(K3=1,INDEX(K14:K25,K12),INDEX(K27:K38,K12))</f>
        <v>A105:K152</v>
      </c>
    </row>
    <row r="41" spans="11:11" s="11" customFormat="1" ht="15" hidden="1" customHeight="1" x14ac:dyDescent="0.25"/>
    <row r="42" spans="11:11" s="11" customFormat="1" ht="15" hidden="1" customHeight="1" x14ac:dyDescent="0.25"/>
    <row r="43" spans="11:11" s="11" customFormat="1" ht="15" hidden="1" customHeight="1" x14ac:dyDescent="0.25"/>
    <row r="44" spans="11:11" s="11" customFormat="1" ht="15" hidden="1" customHeight="1" x14ac:dyDescent="0.25">
      <c r="K44" s="12" t="s">
        <v>52</v>
      </c>
    </row>
    <row r="45" spans="11:11" s="11" customFormat="1" ht="15" hidden="1" customHeight="1" x14ac:dyDescent="0.25">
      <c r="K45" s="9" t="s">
        <v>53</v>
      </c>
    </row>
    <row r="46" spans="11:11" s="11" customFormat="1" ht="15" hidden="1" customHeight="1" x14ac:dyDescent="0.25">
      <c r="K46" s="14" t="str">
        <f ca="1">CELL("filename",K44)</f>
        <v>D:\Колька\Александр\[stoocer.xlsx]Длит_Управления</v>
      </c>
    </row>
    <row r="47" spans="11:11" s="11" customFormat="1" ht="15" hidden="1" customHeight="1" x14ac:dyDescent="0.25">
      <c r="K47" s="14" t="str">
        <f ca="1">TRIM(RIGHTB(SUBSTITUTE(K46,"]",REPT(" ",31)),31))</f>
        <v>Длит_Управления</v>
      </c>
    </row>
    <row r="48" spans="11:11" s="11" customFormat="1" ht="15" hidden="1" customHeight="1" x14ac:dyDescent="0.25">
      <c r="K48" s="15" t="s">
        <v>54</v>
      </c>
    </row>
    <row r="49" spans="11:11" s="11" customFormat="1" ht="15" hidden="1" customHeight="1" x14ac:dyDescent="0.25">
      <c r="K49" s="16">
        <f>MATCH(K48&amp;"*",A:A,)</f>
        <v>108</v>
      </c>
    </row>
    <row r="50" spans="11:11" s="11" customFormat="1" ht="15" hidden="1" customHeight="1" x14ac:dyDescent="0.25">
      <c r="K50" s="16" t="b">
        <f>ISNA(K49)</f>
        <v>0</v>
      </c>
    </row>
    <row r="51" spans="11:11" s="11" customFormat="1" ht="15" hidden="1" customHeight="1" x14ac:dyDescent="0.25">
      <c r="K51" s="16" t="str">
        <f>INDEX(A:A,K49)</f>
        <v>Таблица 5.  Результаты испытаний.</v>
      </c>
    </row>
    <row r="52" spans="11:11" s="11" customFormat="1" ht="15" hidden="1" customHeight="1" x14ac:dyDescent="0.25">
      <c r="K52" s="16" t="str">
        <f>K48&amp;" "&amp;--SUBSTITUTE(LEFTB(TRIM(SUBSTITUTE(K51,"Таблица",)),2),".",)</f>
        <v>Таб 5</v>
      </c>
    </row>
    <row r="53" spans="11:11" s="11" customFormat="1" ht="15" hidden="1" customHeight="1" x14ac:dyDescent="0.25">
      <c r="K53" s="16" t="str">
        <f>IF(K50,K47,K52)</f>
        <v>Таб 5</v>
      </c>
    </row>
    <row r="54" spans="11:11" s="11" customFormat="1" ht="15" hidden="1" customHeight="1" x14ac:dyDescent="0.25">
      <c r="K54" s="9" t="s">
        <v>55</v>
      </c>
    </row>
    <row r="55" spans="11:11" s="11" customFormat="1" ht="15" hidden="1" customHeight="1" x14ac:dyDescent="0.25">
      <c r="K55" s="17"/>
    </row>
    <row r="56" spans="11:11" s="11" customFormat="1" ht="15" hidden="1" customHeight="1" x14ac:dyDescent="0.25">
      <c r="K56" s="14" t="str">
        <f>IF(K55&lt;&gt;"",K55,K53)</f>
        <v>Таб 5</v>
      </c>
    </row>
    <row r="57" spans="11:11" s="11" customFormat="1" ht="15" hidden="1" customHeight="1" x14ac:dyDescent="0.25"/>
    <row r="58" spans="11:11" s="11" customFormat="1" ht="15" hidden="1" customHeight="1" x14ac:dyDescent="0.25">
      <c r="K58" s="18" t="s">
        <v>57</v>
      </c>
    </row>
    <row r="59" spans="11:11" s="11" customFormat="1" ht="15" hidden="1" customHeight="1" x14ac:dyDescent="0.25">
      <c r="K59" s="18" t="e">
        <f ca="1">IF(K7=0,C10,1)</f>
        <v>#REF!</v>
      </c>
    </row>
    <row r="60" spans="11:11" s="11" customFormat="1" ht="15" hidden="1" customHeight="1" x14ac:dyDescent="0.25">
      <c r="K60" s="18" t="s">
        <v>56</v>
      </c>
    </row>
    <row r="61" spans="11:11" s="11" customFormat="1" ht="15" hidden="1" customHeight="1" x14ac:dyDescent="0.25">
      <c r="K61" s="18" t="e">
        <f ca="1">"+"&amp;K59-1</f>
        <v>#REF!</v>
      </c>
    </row>
    <row r="62" spans="11:11" s="11" customFormat="1" ht="15" hidden="1" customHeight="1" x14ac:dyDescent="0.25">
      <c r="K62" s="18" t="e">
        <f ca="1">IF(K59&gt;9,"","  ")</f>
        <v>#REF!</v>
      </c>
    </row>
    <row r="63" spans="11:11" s="11" customFormat="1" ht="15" hidden="1" customHeight="1" x14ac:dyDescent="0.25"/>
    <row r="64" spans="11:11" s="11" customFormat="1" ht="15" hidden="1" customHeight="1" x14ac:dyDescent="0.25"/>
    <row r="65" s="11" customFormat="1" ht="15" hidden="1" customHeight="1" x14ac:dyDescent="0.25"/>
    <row r="66" s="11" customFormat="1" ht="15" hidden="1" customHeight="1" x14ac:dyDescent="0.25"/>
    <row r="67" s="11" customFormat="1" ht="15" hidden="1" customHeight="1" x14ac:dyDescent="0.25"/>
    <row r="68" s="11" customFormat="1" ht="15" hidden="1" customHeight="1" x14ac:dyDescent="0.25"/>
    <row r="69" s="11" customFormat="1" ht="15" hidden="1" customHeight="1" x14ac:dyDescent="0.25"/>
    <row r="70" s="11" customFormat="1" ht="15" hidden="1" customHeight="1" x14ac:dyDescent="0.25"/>
    <row r="71" s="11" customFormat="1" ht="15" hidden="1" customHeight="1" x14ac:dyDescent="0.25"/>
    <row r="72" s="11" customFormat="1" ht="15" hidden="1" customHeight="1" x14ac:dyDescent="0.25"/>
    <row r="73" s="11" customFormat="1" ht="15" hidden="1" customHeight="1" x14ac:dyDescent="0.25"/>
    <row r="74" s="11" customFormat="1" ht="15" hidden="1" customHeight="1" x14ac:dyDescent="0.25"/>
    <row r="75" s="11" customFormat="1" ht="15" hidden="1" customHeight="1" x14ac:dyDescent="0.25"/>
    <row r="76" s="11" customFormat="1" ht="15" hidden="1" customHeight="1" x14ac:dyDescent="0.25"/>
    <row r="77" s="11" customFormat="1" ht="15" hidden="1" customHeight="1" x14ac:dyDescent="0.25"/>
    <row r="78" s="11" customFormat="1" ht="15" hidden="1" customHeight="1" x14ac:dyDescent="0.25"/>
    <row r="79" s="11" customFormat="1" ht="15" hidden="1" customHeight="1" x14ac:dyDescent="0.25"/>
    <row r="80" s="11" customFormat="1" ht="15" hidden="1" customHeight="1" x14ac:dyDescent="0.25"/>
    <row r="81" s="11" customFormat="1" ht="15" hidden="1" customHeight="1" x14ac:dyDescent="0.25"/>
    <row r="82" s="11" customFormat="1" ht="15" hidden="1" customHeight="1" x14ac:dyDescent="0.25"/>
    <row r="83" s="11" customFormat="1" ht="15" hidden="1" customHeight="1" x14ac:dyDescent="0.25"/>
    <row r="84" s="11" customFormat="1" ht="15" hidden="1" customHeight="1" x14ac:dyDescent="0.25"/>
    <row r="85" s="11" customFormat="1" ht="15" hidden="1" customHeight="1" x14ac:dyDescent="0.25"/>
    <row r="86" s="11" customFormat="1" ht="15" hidden="1" customHeight="1" x14ac:dyDescent="0.25"/>
    <row r="87" s="11" customFormat="1" ht="15" hidden="1" customHeight="1" x14ac:dyDescent="0.25"/>
    <row r="88" s="11" customFormat="1" ht="15" hidden="1" customHeight="1" x14ac:dyDescent="0.25"/>
    <row r="89" s="11" customFormat="1" ht="15" hidden="1" customHeight="1" x14ac:dyDescent="0.25"/>
    <row r="90" s="11" customFormat="1" ht="15" hidden="1" customHeight="1" x14ac:dyDescent="0.25"/>
    <row r="91" s="11" customFormat="1" ht="15" hidden="1" customHeight="1" x14ac:dyDescent="0.25"/>
    <row r="92" s="11" customFormat="1" ht="15" hidden="1" customHeight="1" x14ac:dyDescent="0.25"/>
    <row r="93" s="11" customFormat="1" ht="15" hidden="1" customHeight="1" x14ac:dyDescent="0.25"/>
    <row r="94" s="11" customFormat="1" ht="15" hidden="1" customHeight="1" x14ac:dyDescent="0.25"/>
    <row r="95" s="11" customFormat="1" ht="15" hidden="1" customHeight="1" x14ac:dyDescent="0.25"/>
    <row r="96" s="11" customFormat="1" ht="15" hidden="1" customHeight="1" x14ac:dyDescent="0.25"/>
    <row r="97" spans="1:11" s="11" customFormat="1" ht="15" hidden="1" customHeight="1" x14ac:dyDescent="0.25"/>
    <row r="98" spans="1:11" s="11" customFormat="1" ht="15" hidden="1" customHeight="1" x14ac:dyDescent="0.25"/>
    <row r="99" spans="1:11" s="11" customFormat="1" ht="15" hidden="1" customHeight="1" x14ac:dyDescent="0.25"/>
    <row r="100" spans="1:11" s="11" customFormat="1" ht="15" hidden="1" customHeight="1" x14ac:dyDescent="0.25"/>
    <row r="101" spans="1:11" s="11" customFormat="1" ht="15" hidden="1" customHeight="1" x14ac:dyDescent="0.25"/>
    <row r="102" spans="1:11" s="11" customFormat="1" ht="15" hidden="1" customHeight="1" x14ac:dyDescent="0.25"/>
    <row r="103" spans="1:11" s="11" customFormat="1" ht="15" hidden="1" customHeight="1" x14ac:dyDescent="0.25"/>
    <row r="104" spans="1:11" s="11" customFormat="1" ht="15" hidden="1" customHeight="1" x14ac:dyDescent="0.25">
      <c r="A104" s="18"/>
    </row>
    <row r="105" spans="1:11" ht="15" customHeight="1" x14ac:dyDescent="0.25">
      <c r="A105" s="22" t="s">
        <v>16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" customHeight="1" x14ac:dyDescent="0.25">
      <c r="A106" s="25" t="s">
        <v>27</v>
      </c>
      <c r="B106" s="25"/>
      <c r="C106" s="25"/>
      <c r="D106" s="25"/>
      <c r="E106" s="25"/>
      <c r="F106" s="25"/>
      <c r="G106" s="25"/>
      <c r="H106" s="25" t="s">
        <v>26</v>
      </c>
      <c r="I106" s="25"/>
      <c r="J106" s="25"/>
      <c r="K106" s="25"/>
    </row>
    <row r="107" spans="1:11" ht="15" customHeight="1" x14ac:dyDescent="0.25">
      <c r="A107" s="25" t="s">
        <v>28</v>
      </c>
      <c r="B107" s="25"/>
      <c r="C107" s="25"/>
      <c r="D107" s="25"/>
      <c r="E107" s="25"/>
      <c r="F107" s="25"/>
      <c r="G107" s="25"/>
      <c r="H107" s="26">
        <v>0.2</v>
      </c>
      <c r="I107" s="25"/>
      <c r="J107" s="25"/>
      <c r="K107" s="25"/>
    </row>
    <row r="108" spans="1:11" ht="15" customHeight="1" x14ac:dyDescent="0.25">
      <c r="A108" s="23" t="s">
        <v>17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5" customHeight="1" x14ac:dyDescent="0.25">
      <c r="A109" s="45"/>
      <c r="B109" s="45"/>
      <c r="C109" s="45" t="s">
        <v>18</v>
      </c>
      <c r="D109" s="45"/>
      <c r="E109" s="45"/>
      <c r="F109" s="45" t="s">
        <v>19</v>
      </c>
      <c r="G109" s="45"/>
      <c r="H109" s="45"/>
      <c r="I109" s="45" t="s">
        <v>20</v>
      </c>
      <c r="J109" s="45"/>
      <c r="K109" s="45"/>
    </row>
    <row r="110" spans="1:11" ht="15" customHeight="1" x14ac:dyDescent="0.25">
      <c r="A110" s="34" t="s">
        <v>21</v>
      </c>
      <c r="B110" s="35"/>
      <c r="C110" s="32" t="s">
        <v>22</v>
      </c>
      <c r="D110" s="32" t="s">
        <v>60</v>
      </c>
      <c r="E110" s="32" t="s">
        <v>59</v>
      </c>
      <c r="F110" s="32" t="s">
        <v>22</v>
      </c>
      <c r="G110" s="32" t="s">
        <v>60</v>
      </c>
      <c r="H110" s="32" t="s">
        <v>59</v>
      </c>
      <c r="I110" s="32" t="s">
        <v>22</v>
      </c>
      <c r="J110" s="32" t="s">
        <v>60</v>
      </c>
      <c r="K110" s="32" t="s">
        <v>59</v>
      </c>
    </row>
    <row r="111" spans="1:11" ht="15" customHeight="1" x14ac:dyDescent="0.25">
      <c r="A111" s="36"/>
      <c r="B111" s="37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5" customHeight="1" x14ac:dyDescent="0.25">
      <c r="A112" s="46" t="s">
        <v>23</v>
      </c>
      <c r="B112" s="44">
        <v>10</v>
      </c>
      <c r="C112" s="5">
        <v>18.45</v>
      </c>
      <c r="D112" s="27">
        <f>ABS(VLOOKUP(9E+307,$B$112:$B112,1,1)-C112)</f>
        <v>8.4499999999999993</v>
      </c>
      <c r="E112" s="40">
        <f>IF(MAX(D112:D116),MAX(D112:D116)/$B112,"-")</f>
        <v>1</v>
      </c>
      <c r="F112" s="5">
        <v>19.45</v>
      </c>
      <c r="G112" s="27">
        <f>ABS(VLOOKUP(9E+307,$B$112:$B112,1,1)-F112)</f>
        <v>9.4499999999999993</v>
      </c>
      <c r="H112" s="40">
        <f>IF(MAX(G112:G116),MAX(G112:G116)/$B112,"-")</f>
        <v>1</v>
      </c>
      <c r="I112" s="5">
        <v>20.100000000000001</v>
      </c>
      <c r="J112" s="27">
        <f>ABS(VLOOKUP(9E+307,$B$112:$B112,1,1)-I112)</f>
        <v>10.100000000000001</v>
      </c>
      <c r="K112" s="40">
        <f>IF(MAX(J112:J116),MAX(J112:J116)/$B112,"-")</f>
        <v>1.0100000000000002</v>
      </c>
    </row>
    <row r="113" spans="1:11" ht="15" customHeight="1" x14ac:dyDescent="0.25">
      <c r="A113" s="46"/>
      <c r="B113" s="44"/>
      <c r="C113" s="5"/>
      <c r="D113" s="27">
        <f>ABS(VLOOKUP(9E+307,$B$112:$B113,1,1)-C113)</f>
        <v>10</v>
      </c>
      <c r="E113" s="41"/>
      <c r="F113" s="5"/>
      <c r="G113" s="27">
        <f>ABS(VLOOKUP(9E+307,$B$112:$B113,1,1)-F113)</f>
        <v>10</v>
      </c>
      <c r="H113" s="41"/>
      <c r="I113" s="5"/>
      <c r="J113" s="27">
        <f>ABS(VLOOKUP(9E+307,$B$112:$B113,1,1)-I113)</f>
        <v>10</v>
      </c>
      <c r="K113" s="41"/>
    </row>
    <row r="114" spans="1:11" ht="15" customHeight="1" x14ac:dyDescent="0.25">
      <c r="A114" s="46"/>
      <c r="B114" s="44"/>
      <c r="C114" s="5"/>
      <c r="D114" s="27">
        <f>ABS(VLOOKUP(9E+307,$B$112:$B114,1,1)-C114)</f>
        <v>10</v>
      </c>
      <c r="E114" s="41"/>
      <c r="F114" s="5"/>
      <c r="G114" s="27">
        <f>ABS(VLOOKUP(9E+307,$B$112:$B114,1,1)-F114)</f>
        <v>10</v>
      </c>
      <c r="H114" s="41"/>
      <c r="I114" s="5"/>
      <c r="J114" s="27">
        <f>ABS(VLOOKUP(9E+307,$B$112:$B114,1,1)-I114)</f>
        <v>10</v>
      </c>
      <c r="K114" s="41"/>
    </row>
    <row r="115" spans="1:11" ht="15" customHeight="1" x14ac:dyDescent="0.25">
      <c r="A115" s="46"/>
      <c r="B115" s="44"/>
      <c r="C115" s="5"/>
      <c r="D115" s="27">
        <f>ABS(VLOOKUP(9E+307,$B$112:$B115,1,1)-C115)</f>
        <v>10</v>
      </c>
      <c r="E115" s="41"/>
      <c r="F115" s="5"/>
      <c r="G115" s="27">
        <f>ABS(VLOOKUP(9E+307,$B$112:$B115,1,1)-F115)</f>
        <v>10</v>
      </c>
      <c r="H115" s="41"/>
      <c r="I115" s="5"/>
      <c r="J115" s="27">
        <f>ABS(VLOOKUP(9E+307,$B$112:$B115,1,1)-I115)</f>
        <v>10</v>
      </c>
      <c r="K115" s="41"/>
    </row>
    <row r="116" spans="1:11" ht="15" customHeight="1" x14ac:dyDescent="0.25">
      <c r="A116" s="46"/>
      <c r="B116" s="44"/>
      <c r="C116" s="5"/>
      <c r="D116" s="27">
        <f>ABS(VLOOKUP(9E+307,$B$112:$B116,1,1)-C116)</f>
        <v>10</v>
      </c>
      <c r="E116" s="42"/>
      <c r="F116" s="5"/>
      <c r="G116" s="27">
        <f>ABS(VLOOKUP(9E+307,$B$112:$B116,1,1)-F116)</f>
        <v>10</v>
      </c>
      <c r="H116" s="42"/>
      <c r="I116" s="5"/>
      <c r="J116" s="27">
        <f>ABS(VLOOKUP(9E+307,$B$112:$B116,1,1)-I116)</f>
        <v>10</v>
      </c>
      <c r="K116" s="42"/>
    </row>
    <row r="117" spans="1:11" ht="15" customHeight="1" x14ac:dyDescent="0.25">
      <c r="A117" s="46"/>
      <c r="B117" s="44">
        <v>20</v>
      </c>
      <c r="C117" s="5"/>
      <c r="D117" s="27">
        <f>ABS(VLOOKUP(9E+307,$B$112:$B117,1,1)-C117)</f>
        <v>20</v>
      </c>
      <c r="E117" s="40">
        <f>IF(MAX(D117:D121),MAX(D117:D121)/$B117,"-")</f>
        <v>1</v>
      </c>
      <c r="F117" s="5"/>
      <c r="G117" s="27">
        <f>ABS(VLOOKUP(9E+307,$B$112:$B117,1,1)-F117)</f>
        <v>20</v>
      </c>
      <c r="H117" s="40">
        <f>IF(MAX(G117:G121),MAX(G117:G121)/$B117,"-")</f>
        <v>1</v>
      </c>
      <c r="I117" s="5"/>
      <c r="J117" s="27">
        <f>ABS(VLOOKUP(9E+307,$B$112:$B117,1,1)-I117)</f>
        <v>20</v>
      </c>
      <c r="K117" s="40">
        <f>IF(MAX(J117:J121),MAX(J117:J121)/$B117,"-")</f>
        <v>1</v>
      </c>
    </row>
    <row r="118" spans="1:11" ht="15" customHeight="1" x14ac:dyDescent="0.25">
      <c r="A118" s="46"/>
      <c r="B118" s="44"/>
      <c r="C118" s="5"/>
      <c r="D118" s="27">
        <f>ABS(VLOOKUP(9E+307,$B$112:$B118,1,1)-C118)</f>
        <v>20</v>
      </c>
      <c r="E118" s="41"/>
      <c r="F118" s="5"/>
      <c r="G118" s="27">
        <f>ABS(VLOOKUP(9E+307,$B$112:$B118,1,1)-F118)</f>
        <v>20</v>
      </c>
      <c r="H118" s="41"/>
      <c r="I118" s="5"/>
      <c r="J118" s="27">
        <f>ABS(VLOOKUP(9E+307,$B$112:$B118,1,1)-I118)</f>
        <v>20</v>
      </c>
      <c r="K118" s="41"/>
    </row>
    <row r="119" spans="1:11" ht="15" customHeight="1" x14ac:dyDescent="0.25">
      <c r="A119" s="46"/>
      <c r="B119" s="44"/>
      <c r="C119" s="5"/>
      <c r="D119" s="27">
        <f>ABS(VLOOKUP(9E+307,$B$112:$B119,1,1)-C119)</f>
        <v>20</v>
      </c>
      <c r="E119" s="41"/>
      <c r="F119" s="5"/>
      <c r="G119" s="27">
        <f>ABS(VLOOKUP(9E+307,$B$112:$B119,1,1)-F119)</f>
        <v>20</v>
      </c>
      <c r="H119" s="41"/>
      <c r="I119" s="5"/>
      <c r="J119" s="27">
        <f>ABS(VLOOKUP(9E+307,$B$112:$B119,1,1)-I119)</f>
        <v>20</v>
      </c>
      <c r="K119" s="41"/>
    </row>
    <row r="120" spans="1:11" ht="15" customHeight="1" x14ac:dyDescent="0.25">
      <c r="A120" s="46"/>
      <c r="B120" s="44"/>
      <c r="C120" s="5"/>
      <c r="D120" s="27">
        <f>ABS(VLOOKUP(9E+307,$B$112:$B120,1,1)-C120)</f>
        <v>20</v>
      </c>
      <c r="E120" s="41"/>
      <c r="F120" s="5"/>
      <c r="G120" s="27">
        <f>ABS(VLOOKUP(9E+307,$B$112:$B120,1,1)-F120)</f>
        <v>20</v>
      </c>
      <c r="H120" s="41"/>
      <c r="I120" s="5"/>
      <c r="J120" s="27">
        <f>ABS(VLOOKUP(9E+307,$B$112:$B120,1,1)-I120)</f>
        <v>20</v>
      </c>
      <c r="K120" s="41"/>
    </row>
    <row r="121" spans="1:11" ht="15" customHeight="1" x14ac:dyDescent="0.25">
      <c r="A121" s="46"/>
      <c r="B121" s="44"/>
      <c r="C121" s="5"/>
      <c r="D121" s="27">
        <f>ABS(VLOOKUP(9E+307,$B$112:$B121,1,1)-C121)</f>
        <v>20</v>
      </c>
      <c r="E121" s="42"/>
      <c r="F121" s="5"/>
      <c r="G121" s="27">
        <f>ABS(VLOOKUP(9E+307,$B$112:$B121,1,1)-F121)</f>
        <v>20</v>
      </c>
      <c r="H121" s="42"/>
      <c r="I121" s="5"/>
      <c r="J121" s="27">
        <f>ABS(VLOOKUP(9E+307,$B$112:$B121,1,1)-I121)</f>
        <v>20</v>
      </c>
      <c r="K121" s="42"/>
    </row>
    <row r="122" spans="1:11" ht="15" customHeight="1" x14ac:dyDescent="0.25">
      <c r="A122" s="46"/>
      <c r="B122" s="44">
        <v>40</v>
      </c>
      <c r="C122" s="5"/>
      <c r="D122" s="27">
        <f>ABS(VLOOKUP(9E+307,$B$112:$B122,1,1)-C122)</f>
        <v>40</v>
      </c>
      <c r="E122" s="40">
        <f>IF(MAX(D122:D126),MAX(D122:D126)/$B122,"-")</f>
        <v>1</v>
      </c>
      <c r="F122" s="5"/>
      <c r="G122" s="27">
        <f>ABS(VLOOKUP(9E+307,$B$112:$B122,1,1)-F122)</f>
        <v>40</v>
      </c>
      <c r="H122" s="40">
        <f>IF(MAX(G122:G126),MAX(G122:G126)/$B122,"-")</f>
        <v>1</v>
      </c>
      <c r="I122" s="5"/>
      <c r="J122" s="27">
        <f>ABS(VLOOKUP(9E+307,$B$112:$B122,1,1)-I122)</f>
        <v>40</v>
      </c>
      <c r="K122" s="40">
        <f>IF(MAX(J122:J126),MAX(J122:J126)/$B122,"-")</f>
        <v>1</v>
      </c>
    </row>
    <row r="123" spans="1:11" ht="15" customHeight="1" x14ac:dyDescent="0.25">
      <c r="A123" s="46"/>
      <c r="B123" s="44"/>
      <c r="C123" s="5"/>
      <c r="D123" s="27">
        <f>ABS(VLOOKUP(9E+307,$B$112:$B123,1,1)-C123)</f>
        <v>40</v>
      </c>
      <c r="E123" s="41"/>
      <c r="F123" s="5"/>
      <c r="G123" s="27">
        <f>ABS(VLOOKUP(9E+307,$B$112:$B123,1,1)-F123)</f>
        <v>40</v>
      </c>
      <c r="H123" s="41"/>
      <c r="I123" s="5"/>
      <c r="J123" s="27">
        <f>ABS(VLOOKUP(9E+307,$B$112:$B123,1,1)-I123)</f>
        <v>40</v>
      </c>
      <c r="K123" s="41"/>
    </row>
    <row r="124" spans="1:11" ht="15" customHeight="1" x14ac:dyDescent="0.25">
      <c r="A124" s="46"/>
      <c r="B124" s="44"/>
      <c r="C124" s="5"/>
      <c r="D124" s="27">
        <f>ABS(VLOOKUP(9E+307,$B$112:$B124,1,1)-C124)</f>
        <v>40</v>
      </c>
      <c r="E124" s="41"/>
      <c r="F124" s="5"/>
      <c r="G124" s="27">
        <f>ABS(VLOOKUP(9E+307,$B$112:$B124,1,1)-F124)</f>
        <v>40</v>
      </c>
      <c r="H124" s="41"/>
      <c r="I124" s="5"/>
      <c r="J124" s="27">
        <f>ABS(VLOOKUP(9E+307,$B$112:$B124,1,1)-I124)</f>
        <v>40</v>
      </c>
      <c r="K124" s="41"/>
    </row>
    <row r="125" spans="1:11" ht="15" customHeight="1" x14ac:dyDescent="0.25">
      <c r="A125" s="46"/>
      <c r="B125" s="44"/>
      <c r="C125" s="5"/>
      <c r="D125" s="27">
        <f>ABS(VLOOKUP(9E+307,$B$112:$B125,1,1)-C125)</f>
        <v>40</v>
      </c>
      <c r="E125" s="41"/>
      <c r="F125" s="5"/>
      <c r="G125" s="27">
        <f>ABS(VLOOKUP(9E+307,$B$112:$B125,1,1)-F125)</f>
        <v>40</v>
      </c>
      <c r="H125" s="41"/>
      <c r="I125" s="5"/>
      <c r="J125" s="27">
        <f>ABS(VLOOKUP(9E+307,$B$112:$B125,1,1)-I125)</f>
        <v>40</v>
      </c>
      <c r="K125" s="41"/>
    </row>
    <row r="126" spans="1:11" ht="15" customHeight="1" x14ac:dyDescent="0.25">
      <c r="A126" s="46"/>
      <c r="B126" s="44"/>
      <c r="C126" s="5"/>
      <c r="D126" s="27">
        <f>ABS(VLOOKUP(9E+307,$B$112:$B126,1,1)-C126)</f>
        <v>40</v>
      </c>
      <c r="E126" s="42"/>
      <c r="F126" s="5"/>
      <c r="G126" s="27">
        <f>ABS(VLOOKUP(9E+307,$B$112:$B126,1,1)-F126)</f>
        <v>40</v>
      </c>
      <c r="H126" s="42"/>
      <c r="I126" s="5"/>
      <c r="J126" s="27">
        <f>ABS(VLOOKUP(9E+307,$B$112:$B126,1,1)-I126)</f>
        <v>40</v>
      </c>
      <c r="K126" s="42"/>
    </row>
    <row r="127" spans="1:11" ht="15" customHeight="1" x14ac:dyDescent="0.25">
      <c r="A127" s="46"/>
      <c r="B127" s="44">
        <v>80</v>
      </c>
      <c r="C127" s="5"/>
      <c r="D127" s="27">
        <f>ABS(VLOOKUP(9E+307,$B$112:$B127,1,1)-C127)</f>
        <v>80</v>
      </c>
      <c r="E127" s="40">
        <f>IF(MAX(D127:D131),MAX(D127:D131)/$B127,"-")</f>
        <v>1</v>
      </c>
      <c r="F127" s="5"/>
      <c r="G127" s="27">
        <f>ABS(VLOOKUP(9E+307,$B$112:$B127,1,1)-F127)</f>
        <v>80</v>
      </c>
      <c r="H127" s="40">
        <f>IF(MAX(G127:G131),MAX(G127:G131)/$B127,"-")</f>
        <v>1</v>
      </c>
      <c r="I127" s="5"/>
      <c r="J127" s="27">
        <f>ABS(VLOOKUP(9E+307,$B$112:$B127,1,1)-I127)</f>
        <v>80</v>
      </c>
      <c r="K127" s="40">
        <f>IF(MAX(J127:J131),MAX(J127:J131)/$B127,"-")</f>
        <v>1</v>
      </c>
    </row>
    <row r="128" spans="1:11" ht="15" customHeight="1" x14ac:dyDescent="0.25">
      <c r="A128" s="46"/>
      <c r="B128" s="44"/>
      <c r="C128" s="5"/>
      <c r="D128" s="27">
        <f>ABS(VLOOKUP(9E+307,$B$112:$B128,1,1)-C128)</f>
        <v>80</v>
      </c>
      <c r="E128" s="41"/>
      <c r="F128" s="5"/>
      <c r="G128" s="27">
        <f>ABS(VLOOKUP(9E+307,$B$112:$B128,1,1)-F128)</f>
        <v>80</v>
      </c>
      <c r="H128" s="41"/>
      <c r="I128" s="5"/>
      <c r="J128" s="27">
        <f>ABS(VLOOKUP(9E+307,$B$112:$B128,1,1)-I128)</f>
        <v>80</v>
      </c>
      <c r="K128" s="41"/>
    </row>
    <row r="129" spans="1:11" ht="15" customHeight="1" x14ac:dyDescent="0.25">
      <c r="A129" s="46"/>
      <c r="B129" s="44"/>
      <c r="C129" s="5"/>
      <c r="D129" s="27">
        <f>ABS(VLOOKUP(9E+307,$B$112:$B129,1,1)-C129)</f>
        <v>80</v>
      </c>
      <c r="E129" s="41"/>
      <c r="F129" s="5"/>
      <c r="G129" s="27">
        <f>ABS(VLOOKUP(9E+307,$B$112:$B129,1,1)-F129)</f>
        <v>80</v>
      </c>
      <c r="H129" s="41"/>
      <c r="I129" s="5"/>
      <c r="J129" s="27">
        <f>ABS(VLOOKUP(9E+307,$B$112:$B129,1,1)-I129)</f>
        <v>80</v>
      </c>
      <c r="K129" s="41"/>
    </row>
    <row r="130" spans="1:11" ht="15" customHeight="1" x14ac:dyDescent="0.25">
      <c r="A130" s="46"/>
      <c r="B130" s="44"/>
      <c r="C130" s="5"/>
      <c r="D130" s="27">
        <f>ABS(VLOOKUP(9E+307,$B$112:$B130,1,1)-C130)</f>
        <v>80</v>
      </c>
      <c r="E130" s="41"/>
      <c r="F130" s="5"/>
      <c r="G130" s="27">
        <f>ABS(VLOOKUP(9E+307,$B$112:$B130,1,1)-F130)</f>
        <v>80</v>
      </c>
      <c r="H130" s="41"/>
      <c r="I130" s="5"/>
      <c r="J130" s="27">
        <f>ABS(VLOOKUP(9E+307,$B$112:$B130,1,1)-I130)</f>
        <v>80</v>
      </c>
      <c r="K130" s="41"/>
    </row>
    <row r="131" spans="1:11" ht="15" customHeight="1" x14ac:dyDescent="0.25">
      <c r="A131" s="46"/>
      <c r="B131" s="44"/>
      <c r="C131" s="5"/>
      <c r="D131" s="27">
        <f>ABS(VLOOKUP(9E+307,$B$112:$B131,1,1)-C131)</f>
        <v>80</v>
      </c>
      <c r="E131" s="42"/>
      <c r="F131" s="5"/>
      <c r="G131" s="27">
        <f>ABS(VLOOKUP(9E+307,$B$112:$B131,1,1)-F131)</f>
        <v>80</v>
      </c>
      <c r="H131" s="42"/>
      <c r="I131" s="5"/>
      <c r="J131" s="27">
        <f>ABS(VLOOKUP(9E+307,$B$112:$B131,1,1)-I131)</f>
        <v>80</v>
      </c>
      <c r="K131" s="42"/>
    </row>
    <row r="132" spans="1:11" ht="15" customHeight="1" x14ac:dyDescent="0.25">
      <c r="A132" s="43" t="s">
        <v>24</v>
      </c>
      <c r="B132" s="39">
        <v>10</v>
      </c>
      <c r="C132" s="6"/>
      <c r="D132" s="27">
        <f>ABS(VLOOKUP(9E+307,$B$112:$B132,1,1)-C132)</f>
        <v>10</v>
      </c>
      <c r="E132" s="40">
        <f>IF(MAX(D132:D136),MAX(D132:D136)/$B132,"-")</f>
        <v>1</v>
      </c>
      <c r="F132" s="6"/>
      <c r="G132" s="27">
        <f>ABS(VLOOKUP(9E+307,$B$112:$B132,1,1)-F132)</f>
        <v>10</v>
      </c>
      <c r="H132" s="40">
        <f>IF(MAX(G132:G136),MAX(G132:G136)/$B132,"-")</f>
        <v>1</v>
      </c>
      <c r="I132" s="6"/>
      <c r="J132" s="27">
        <f>ABS(VLOOKUP(9E+307,$B$112:$B132,1,1)-I132)</f>
        <v>10</v>
      </c>
      <c r="K132" s="40">
        <f>IF(MAX(J132:J136),MAX(J132:J136)/$B132,"-")</f>
        <v>1</v>
      </c>
    </row>
    <row r="133" spans="1:11" ht="15" customHeight="1" x14ac:dyDescent="0.25">
      <c r="A133" s="43"/>
      <c r="B133" s="39"/>
      <c r="C133" s="6"/>
      <c r="D133" s="27">
        <f>ABS(VLOOKUP(9E+307,$B$112:$B133,1,1)-C133)</f>
        <v>10</v>
      </c>
      <c r="E133" s="41"/>
      <c r="F133" s="6"/>
      <c r="G133" s="27">
        <f>ABS(VLOOKUP(9E+307,$B$112:$B133,1,1)-F133)</f>
        <v>10</v>
      </c>
      <c r="H133" s="41"/>
      <c r="I133" s="6"/>
      <c r="J133" s="27">
        <f>ABS(VLOOKUP(9E+307,$B$112:$B133,1,1)-I133)</f>
        <v>10</v>
      </c>
      <c r="K133" s="41"/>
    </row>
    <row r="134" spans="1:11" ht="15" customHeight="1" x14ac:dyDescent="0.25">
      <c r="A134" s="43"/>
      <c r="B134" s="39"/>
      <c r="C134" s="6"/>
      <c r="D134" s="27">
        <f>ABS(VLOOKUP(9E+307,$B$112:$B134,1,1)-C134)</f>
        <v>10</v>
      </c>
      <c r="E134" s="41"/>
      <c r="F134" s="6"/>
      <c r="G134" s="27">
        <f>ABS(VLOOKUP(9E+307,$B$112:$B134,1,1)-F134)</f>
        <v>10</v>
      </c>
      <c r="H134" s="41"/>
      <c r="I134" s="6"/>
      <c r="J134" s="27">
        <f>ABS(VLOOKUP(9E+307,$B$112:$B134,1,1)-I134)</f>
        <v>10</v>
      </c>
      <c r="K134" s="41"/>
    </row>
    <row r="135" spans="1:11" ht="15" customHeight="1" x14ac:dyDescent="0.25">
      <c r="A135" s="43"/>
      <c r="B135" s="39"/>
      <c r="C135" s="6"/>
      <c r="D135" s="27">
        <f>ABS(VLOOKUP(9E+307,$B$112:$B135,1,1)-C135)</f>
        <v>10</v>
      </c>
      <c r="E135" s="41"/>
      <c r="F135" s="6"/>
      <c r="G135" s="27">
        <f>ABS(VLOOKUP(9E+307,$B$112:$B135,1,1)-F135)</f>
        <v>10</v>
      </c>
      <c r="H135" s="41"/>
      <c r="I135" s="6"/>
      <c r="J135" s="27">
        <f>ABS(VLOOKUP(9E+307,$B$112:$B135,1,1)-I135)</f>
        <v>10</v>
      </c>
      <c r="K135" s="41"/>
    </row>
    <row r="136" spans="1:11" ht="15" customHeight="1" x14ac:dyDescent="0.25">
      <c r="A136" s="43"/>
      <c r="B136" s="39"/>
      <c r="C136" s="6"/>
      <c r="D136" s="27">
        <f>ABS(VLOOKUP(9E+307,$B$112:$B136,1,1)-C136)</f>
        <v>10</v>
      </c>
      <c r="E136" s="42"/>
      <c r="F136" s="6"/>
      <c r="G136" s="27">
        <f>ABS(VLOOKUP(9E+307,$B$112:$B136,1,1)-F136)</f>
        <v>10</v>
      </c>
      <c r="H136" s="42"/>
      <c r="I136" s="6"/>
      <c r="J136" s="27">
        <f>ABS(VLOOKUP(9E+307,$B$112:$B136,1,1)-I136)</f>
        <v>10</v>
      </c>
      <c r="K136" s="42"/>
    </row>
    <row r="137" spans="1:11" ht="15" customHeight="1" x14ac:dyDescent="0.25">
      <c r="A137" s="43"/>
      <c r="B137" s="39">
        <v>20</v>
      </c>
      <c r="C137" s="6"/>
      <c r="D137" s="27">
        <f>ABS(VLOOKUP(9E+307,$B$112:$B137,1,1)-C137)</f>
        <v>20</v>
      </c>
      <c r="E137" s="40">
        <f>IF(MAX(D137:D141),MAX(D137:D141)/$B137,"-")</f>
        <v>1</v>
      </c>
      <c r="F137" s="6"/>
      <c r="G137" s="27">
        <f>ABS(VLOOKUP(9E+307,$B$112:$B137,1,1)-F137)</f>
        <v>20</v>
      </c>
      <c r="H137" s="40">
        <f>IF(MAX(G137:G141),MAX(G137:G141)/$B137,"-")</f>
        <v>1</v>
      </c>
      <c r="I137" s="6"/>
      <c r="J137" s="27">
        <f>ABS(VLOOKUP(9E+307,$B$112:$B137,1,1)-I137)</f>
        <v>20</v>
      </c>
      <c r="K137" s="40">
        <f>IF(MAX(J137:J141),MAX(J137:J141)/$B137,"-")</f>
        <v>1</v>
      </c>
    </row>
    <row r="138" spans="1:11" ht="15" customHeight="1" x14ac:dyDescent="0.25">
      <c r="A138" s="43"/>
      <c r="B138" s="39"/>
      <c r="C138" s="6"/>
      <c r="D138" s="27">
        <f>ABS(VLOOKUP(9E+307,$B$112:$B138,1,1)-C138)</f>
        <v>20</v>
      </c>
      <c r="E138" s="41"/>
      <c r="F138" s="6"/>
      <c r="G138" s="27">
        <f>ABS(VLOOKUP(9E+307,$B$112:$B138,1,1)-F138)</f>
        <v>20</v>
      </c>
      <c r="H138" s="41"/>
      <c r="I138" s="6"/>
      <c r="J138" s="27">
        <f>ABS(VLOOKUP(9E+307,$B$112:$B138,1,1)-I138)</f>
        <v>20</v>
      </c>
      <c r="K138" s="41"/>
    </row>
    <row r="139" spans="1:11" ht="15" customHeight="1" x14ac:dyDescent="0.25">
      <c r="A139" s="43"/>
      <c r="B139" s="39"/>
      <c r="C139" s="6"/>
      <c r="D139" s="27">
        <f>ABS(VLOOKUP(9E+307,$B$112:$B139,1,1)-C139)</f>
        <v>20</v>
      </c>
      <c r="E139" s="41"/>
      <c r="F139" s="6"/>
      <c r="G139" s="27">
        <f>ABS(VLOOKUP(9E+307,$B$112:$B139,1,1)-F139)</f>
        <v>20</v>
      </c>
      <c r="H139" s="41"/>
      <c r="I139" s="6"/>
      <c r="J139" s="27">
        <f>ABS(VLOOKUP(9E+307,$B$112:$B139,1,1)-I139)</f>
        <v>20</v>
      </c>
      <c r="K139" s="41"/>
    </row>
    <row r="140" spans="1:11" ht="15" customHeight="1" x14ac:dyDescent="0.25">
      <c r="A140" s="43"/>
      <c r="B140" s="39"/>
      <c r="C140" s="6"/>
      <c r="D140" s="27">
        <f>ABS(VLOOKUP(9E+307,$B$112:$B140,1,1)-C140)</f>
        <v>20</v>
      </c>
      <c r="E140" s="41"/>
      <c r="F140" s="6"/>
      <c r="G140" s="27">
        <f>ABS(VLOOKUP(9E+307,$B$112:$B140,1,1)-F140)</f>
        <v>20</v>
      </c>
      <c r="H140" s="41"/>
      <c r="I140" s="6"/>
      <c r="J140" s="27">
        <f>ABS(VLOOKUP(9E+307,$B$112:$B140,1,1)-I140)</f>
        <v>20</v>
      </c>
      <c r="K140" s="41"/>
    </row>
    <row r="141" spans="1:11" ht="15" customHeight="1" x14ac:dyDescent="0.25">
      <c r="A141" s="43"/>
      <c r="B141" s="39"/>
      <c r="C141" s="6"/>
      <c r="D141" s="27">
        <f>ABS(VLOOKUP(9E+307,$B$112:$B141,1,1)-C141)</f>
        <v>20</v>
      </c>
      <c r="E141" s="42"/>
      <c r="F141" s="6"/>
      <c r="G141" s="27">
        <f>ABS(VLOOKUP(9E+307,$B$112:$B141,1,1)-F141)</f>
        <v>20</v>
      </c>
      <c r="H141" s="42"/>
      <c r="I141" s="6"/>
      <c r="J141" s="27">
        <f>ABS(VLOOKUP(9E+307,$B$112:$B141,1,1)-I141)</f>
        <v>20</v>
      </c>
      <c r="K141" s="42"/>
    </row>
    <row r="142" spans="1:11" ht="15" customHeight="1" x14ac:dyDescent="0.25">
      <c r="A142" s="38" t="s">
        <v>25</v>
      </c>
      <c r="B142" s="38"/>
      <c r="C142" s="6"/>
      <c r="D142" s="28">
        <f>MAX(D112:D141)</f>
        <v>80</v>
      </c>
      <c r="E142" s="29"/>
      <c r="F142" s="6"/>
      <c r="G142" s="28">
        <f>MAX(G112:G141)</f>
        <v>80</v>
      </c>
      <c r="H142" s="29"/>
      <c r="I142" s="6"/>
      <c r="J142" s="28">
        <f>MAX(J112:J141)</f>
        <v>80</v>
      </c>
      <c r="K142" s="29"/>
    </row>
  </sheetData>
  <mergeCells count="41">
    <mergeCell ref="A109:B109"/>
    <mergeCell ref="C109:E109"/>
    <mergeCell ref="F109:H109"/>
    <mergeCell ref="I109:K109"/>
    <mergeCell ref="B117:B121"/>
    <mergeCell ref="E117:E121"/>
    <mergeCell ref="H117:H121"/>
    <mergeCell ref="K117:K121"/>
    <mergeCell ref="A112:A131"/>
    <mergeCell ref="B112:B116"/>
    <mergeCell ref="E112:E116"/>
    <mergeCell ref="H112:H116"/>
    <mergeCell ref="K112:K116"/>
    <mergeCell ref="B127:B131"/>
    <mergeCell ref="E127:E131"/>
    <mergeCell ref="H127:H131"/>
    <mergeCell ref="K127:K131"/>
    <mergeCell ref="B122:B126"/>
    <mergeCell ref="E122:E126"/>
    <mergeCell ref="H122:H126"/>
    <mergeCell ref="K122:K126"/>
    <mergeCell ref="A142:B142"/>
    <mergeCell ref="B137:B141"/>
    <mergeCell ref="E137:E141"/>
    <mergeCell ref="H137:H141"/>
    <mergeCell ref="K137:K141"/>
    <mergeCell ref="A132:A141"/>
    <mergeCell ref="B132:B136"/>
    <mergeCell ref="E132:E136"/>
    <mergeCell ref="H132:H136"/>
    <mergeCell ref="K132:K136"/>
    <mergeCell ref="H110:H111"/>
    <mergeCell ref="I110:I111"/>
    <mergeCell ref="J110:J111"/>
    <mergeCell ref="K110:K111"/>
    <mergeCell ref="A110:B111"/>
    <mergeCell ref="C110:C111"/>
    <mergeCell ref="D110:D111"/>
    <mergeCell ref="E110:E111"/>
    <mergeCell ref="F110:F111"/>
    <mergeCell ref="G110:G111"/>
  </mergeCells>
  <pageMargins left="0.59055118110236227" right="0.39370078740157483" top="0.39370078740157483" bottom="0.39370078740157483" header="0.31496062992125984" footer="0.31496062992125984"/>
  <pageSetup paperSize="9" fitToHeight="0" orientation="portrait" r:id="rId1"/>
  <headerFooter>
    <oddFooter xml:space="preserve">&amp;C********************
инженер - испытатель
обеспечивал инженер
Страница &amp;P        2016 г.&amp;L********************
Протокол аттестации  
FS-SE_Test_Set_SM-33 085     
 &amp;R********************
Блащук Г.А.
Герасин А.П.
 </oddFooter>
  </headerFooter>
  <rowBreaks count="11" manualBreakCount="11">
    <brk id="151" max="16383" man="1"/>
    <brk id="199" max="16383" man="1"/>
    <brk id="247" max="16383" man="1"/>
    <brk id="295" max="16383" man="1"/>
    <brk id="343" max="16383" man="1"/>
    <brk id="391" max="16383" man="1"/>
    <brk id="439" max="16383" man="1"/>
    <brk id="487" max="16383" man="1"/>
    <brk id="535" max="16383" man="1"/>
    <brk id="583" max="16383" man="1"/>
    <brk id="631" max="16383" man="1"/>
  </rowBreaks>
  <ignoredErrors>
    <ignoredError sqref="D113:D136 G113:G136 J113:J1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N149"/>
  <sheetViews>
    <sheetView tabSelected="1" topLeftCell="A105" workbookViewId="0">
      <selection activeCell="G114" sqref="G114:G116"/>
    </sheetView>
  </sheetViews>
  <sheetFormatPr defaultColWidth="9.140625" defaultRowHeight="15" customHeight="1" x14ac:dyDescent="0.25"/>
  <cols>
    <col min="1" max="1" width="15.85546875" style="11" customWidth="1"/>
    <col min="2" max="2" width="5.5703125" style="11" customWidth="1"/>
    <col min="3" max="5" width="10.85546875" style="11" customWidth="1"/>
    <col min="6" max="6" width="7.7109375" style="11" customWidth="1"/>
    <col min="7" max="7" width="10.85546875" style="11" customWidth="1"/>
    <col min="8" max="8" width="8.42578125" style="11" customWidth="1"/>
    <col min="9" max="9" width="9.140625" style="1" customWidth="1"/>
    <col min="10" max="16384" width="9.140625" style="4"/>
  </cols>
  <sheetData>
    <row r="1" spans="1:14" s="11" customFormat="1" ht="15" hidden="1" customHeight="1" x14ac:dyDescent="0.25">
      <c r="A1" s="8" t="s">
        <v>0</v>
      </c>
      <c r="B1" s="8" t="s">
        <v>1</v>
      </c>
      <c r="C1" s="19" t="s">
        <v>13</v>
      </c>
      <c r="J1" s="10" t="s">
        <v>43</v>
      </c>
    </row>
    <row r="2" spans="1:14" s="11" customFormat="1" ht="15" hidden="1" customHeight="1" x14ac:dyDescent="0.25">
      <c r="A2" s="11" t="s">
        <v>2</v>
      </c>
      <c r="B2" s="11">
        <v>15.14</v>
      </c>
      <c r="C2" s="19" t="s">
        <v>14</v>
      </c>
      <c r="J2" s="10" t="s">
        <v>44</v>
      </c>
    </row>
    <row r="3" spans="1:14" s="11" customFormat="1" ht="15" hidden="1" customHeight="1" x14ac:dyDescent="0.25">
      <c r="A3" s="11" t="s">
        <v>3</v>
      </c>
      <c r="B3" s="11">
        <v>4.8600000000000003</v>
      </c>
      <c r="C3" s="11">
        <f ca="1">--IF(J3=1,(COUNTA(INDIRECT("A105:I"&amp;J14))&gt;0),(COUNTA(INDIRECT("A105:I"&amp;J27))&gt;0))</f>
        <v>1</v>
      </c>
      <c r="J3" s="11">
        <v>1</v>
      </c>
    </row>
    <row r="4" spans="1:14" s="11" customFormat="1" ht="15" hidden="1" customHeight="1" x14ac:dyDescent="0.25">
      <c r="A4" s="11" t="s">
        <v>4</v>
      </c>
      <c r="B4" s="11">
        <v>10.14</v>
      </c>
      <c r="C4" s="11">
        <f ca="1">--IF(J3=1,(COUNTA(INDIRECT("A"&amp;J14+1&amp;":I"&amp;J15))&gt;0),(COUNTA(INDIRECT("A"&amp;J27+1&amp;":I"&amp;J28))&gt;0))</f>
        <v>0</v>
      </c>
      <c r="J4" s="10" t="s">
        <v>45</v>
      </c>
    </row>
    <row r="5" spans="1:14" s="11" customFormat="1" ht="15" hidden="1" customHeight="1" x14ac:dyDescent="0.25">
      <c r="A5" s="11" t="s">
        <v>5</v>
      </c>
      <c r="B5" s="11">
        <v>10.14</v>
      </c>
      <c r="C5" s="11">
        <f ca="1">--IF(J3=1,(COUNTA(INDIRECT("A"&amp;J15+1&amp;":I"&amp;J16))&gt;0),(COUNTA(INDIRECT("A"&amp;J28+1&amp;":I"&amp;J29))&gt;0))</f>
        <v>0</v>
      </c>
      <c r="J5" s="10" t="s">
        <v>46</v>
      </c>
    </row>
    <row r="6" spans="1:14" s="11" customFormat="1" ht="15" hidden="1" customHeight="1" x14ac:dyDescent="0.25">
      <c r="A6" s="11" t="s">
        <v>6</v>
      </c>
      <c r="B6" s="11">
        <v>10.14</v>
      </c>
      <c r="C6" s="11">
        <f ca="1">--IF(J3=1,(COUNTA(INDIRECT("A"&amp;J16+1&amp;":I"&amp;J17))&gt;0),(COUNTA(INDIRECT("A"&amp;J29+1&amp;":I"&amp;J30))&gt;0))</f>
        <v>0</v>
      </c>
      <c r="J6" s="10" t="s">
        <v>47</v>
      </c>
    </row>
    <row r="7" spans="1:14" s="11" customFormat="1" ht="15" hidden="1" customHeight="1" x14ac:dyDescent="0.25">
      <c r="A7" s="11" t="s">
        <v>7</v>
      </c>
      <c r="B7" s="11">
        <v>7</v>
      </c>
      <c r="C7" s="18">
        <f ca="1">SUM(C3:C6,C12:C19)</f>
        <v>1</v>
      </c>
      <c r="J7" s="11">
        <v>0</v>
      </c>
      <c r="N7" s="11">
        <f>SUBTOTAL(3,A1)</f>
        <v>1</v>
      </c>
    </row>
    <row r="8" spans="1:14" s="11" customFormat="1" ht="15" hidden="1" customHeight="1" x14ac:dyDescent="0.25">
      <c r="A8" s="11" t="s">
        <v>8</v>
      </c>
      <c r="B8" s="11">
        <v>7</v>
      </c>
      <c r="C8" s="19" t="s">
        <v>15</v>
      </c>
      <c r="J8" s="12" t="s">
        <v>48</v>
      </c>
    </row>
    <row r="9" spans="1:14" s="11" customFormat="1" ht="15" hidden="1" customHeight="1" x14ac:dyDescent="0.25">
      <c r="A9" s="11" t="s">
        <v>9</v>
      </c>
      <c r="B9" s="11">
        <v>7.71</v>
      </c>
      <c r="C9" s="11" t="str">
        <f ca="1">TRIM(RIGHTB(SUBSTITUTE(CELL("filename",C1),"]",REPT(" ",31)),31))</f>
        <v>Ток ЭМ</v>
      </c>
      <c r="J9" s="12" t="s">
        <v>49</v>
      </c>
    </row>
    <row r="10" spans="1:14" s="11" customFormat="1" ht="15" hidden="1" customHeight="1" x14ac:dyDescent="0.25">
      <c r="A10" s="11" t="s">
        <v>10</v>
      </c>
      <c r="B10" s="11">
        <v>14</v>
      </c>
      <c r="C10" s="11" t="e">
        <f ca="1">VLOOKUP(C9,#REF!,6,)</f>
        <v>#REF!</v>
      </c>
      <c r="J10" s="11" t="str">
        <f>INDEX(A2:A103,MATCH(9^9,B2:B103,1))</f>
        <v>I:I</v>
      </c>
    </row>
    <row r="11" spans="1:14" s="11" customFormat="1" ht="15" hidden="1" customHeight="1" x14ac:dyDescent="0.25">
      <c r="J11" s="11" t="str">
        <f>TRIM(LEFTB(SUBSTITUTE(J10,":","   "),3))</f>
        <v>I</v>
      </c>
    </row>
    <row r="12" spans="1:14" s="11" customFormat="1" ht="15" hidden="1" customHeight="1" x14ac:dyDescent="0.25">
      <c r="C12" s="11">
        <f t="shared" ref="C12:C19" ca="1" si="0">--IF(J$3=1,(COUNTA(INDIRECT("A"&amp;J17+1&amp;":I"&amp;J18))&gt;0),(COUNTA(INDIRECT("A"&amp;J30+1&amp;":I"&amp;J31))&gt;0))</f>
        <v>0</v>
      </c>
      <c r="J12" s="11">
        <f ca="1">IF(J7=0,C7,1)</f>
        <v>1</v>
      </c>
    </row>
    <row r="13" spans="1:14" s="11" customFormat="1" ht="15" hidden="1" customHeight="1" x14ac:dyDescent="0.25">
      <c r="C13" s="11">
        <f t="shared" ca="1" si="0"/>
        <v>0</v>
      </c>
      <c r="J13" s="13" t="s">
        <v>50</v>
      </c>
    </row>
    <row r="14" spans="1:14" s="11" customFormat="1" ht="15" hidden="1" customHeight="1" x14ac:dyDescent="0.25">
      <c r="C14" s="11">
        <f t="shared" ca="1" si="0"/>
        <v>0</v>
      </c>
      <c r="J14" s="11">
        <v>152</v>
      </c>
    </row>
    <row r="15" spans="1:14" s="11" customFormat="1" ht="15" hidden="1" customHeight="1" x14ac:dyDescent="0.25">
      <c r="C15" s="11">
        <f t="shared" ca="1" si="0"/>
        <v>0</v>
      </c>
      <c r="J15" s="11">
        <v>200</v>
      </c>
    </row>
    <row r="16" spans="1:14" s="11" customFormat="1" ht="15" hidden="1" customHeight="1" x14ac:dyDescent="0.25">
      <c r="C16" s="11">
        <f t="shared" ca="1" si="0"/>
        <v>0</v>
      </c>
      <c r="J16" s="11">
        <v>248</v>
      </c>
    </row>
    <row r="17" spans="3:10" s="11" customFormat="1" ht="15" hidden="1" customHeight="1" x14ac:dyDescent="0.25">
      <c r="C17" s="11">
        <f t="shared" ca="1" si="0"/>
        <v>0</v>
      </c>
      <c r="J17" s="11">
        <v>296</v>
      </c>
    </row>
    <row r="18" spans="3:10" s="11" customFormat="1" ht="15" hidden="1" customHeight="1" x14ac:dyDescent="0.25">
      <c r="C18" s="11">
        <f t="shared" ca="1" si="0"/>
        <v>0</v>
      </c>
      <c r="J18" s="11">
        <v>344</v>
      </c>
    </row>
    <row r="19" spans="3:10" s="11" customFormat="1" ht="15" hidden="1" customHeight="1" x14ac:dyDescent="0.25">
      <c r="C19" s="11">
        <f t="shared" ca="1" si="0"/>
        <v>0</v>
      </c>
      <c r="J19" s="11">
        <v>392</v>
      </c>
    </row>
    <row r="20" spans="3:10" s="11" customFormat="1" ht="15" hidden="1" customHeight="1" x14ac:dyDescent="0.25">
      <c r="J20" s="11">
        <v>440</v>
      </c>
    </row>
    <row r="21" spans="3:10" s="11" customFormat="1" ht="15" hidden="1" customHeight="1" x14ac:dyDescent="0.25">
      <c r="J21" s="20">
        <v>488</v>
      </c>
    </row>
    <row r="22" spans="3:10" s="11" customFormat="1" ht="15" hidden="1" customHeight="1" x14ac:dyDescent="0.25">
      <c r="J22" s="20">
        <v>536</v>
      </c>
    </row>
    <row r="23" spans="3:10" s="11" customFormat="1" ht="15" hidden="1" customHeight="1" x14ac:dyDescent="0.25">
      <c r="J23" s="20">
        <v>584</v>
      </c>
    </row>
    <row r="24" spans="3:10" s="11" customFormat="1" ht="15" hidden="1" customHeight="1" x14ac:dyDescent="0.25">
      <c r="J24" s="20">
        <v>632</v>
      </c>
    </row>
    <row r="25" spans="3:10" s="11" customFormat="1" ht="15" hidden="1" customHeight="1" x14ac:dyDescent="0.25">
      <c r="J25" s="20">
        <v>680</v>
      </c>
    </row>
    <row r="26" spans="3:10" s="11" customFormat="1" ht="15" hidden="1" customHeight="1" x14ac:dyDescent="0.25">
      <c r="J26" s="13" t="s">
        <v>51</v>
      </c>
    </row>
    <row r="27" spans="3:10" s="11" customFormat="1" ht="15" hidden="1" customHeight="1" x14ac:dyDescent="0.25">
      <c r="J27" s="11">
        <v>139</v>
      </c>
    </row>
    <row r="28" spans="3:10" s="11" customFormat="1" ht="15" hidden="1" customHeight="1" x14ac:dyDescent="0.25">
      <c r="J28" s="11">
        <v>174</v>
      </c>
    </row>
    <row r="29" spans="3:10" s="11" customFormat="1" ht="15" hidden="1" customHeight="1" x14ac:dyDescent="0.25">
      <c r="J29" s="11">
        <v>209</v>
      </c>
    </row>
    <row r="30" spans="3:10" s="11" customFormat="1" ht="15" hidden="1" customHeight="1" x14ac:dyDescent="0.25">
      <c r="J30" s="11">
        <v>244</v>
      </c>
    </row>
    <row r="31" spans="3:10" s="11" customFormat="1" ht="15" hidden="1" customHeight="1" x14ac:dyDescent="0.25">
      <c r="J31" s="11">
        <v>279</v>
      </c>
    </row>
    <row r="32" spans="3:10" s="11" customFormat="1" ht="15" hidden="1" customHeight="1" x14ac:dyDescent="0.25">
      <c r="J32" s="11">
        <v>314</v>
      </c>
    </row>
    <row r="33" spans="10:10" s="11" customFormat="1" ht="15" hidden="1" customHeight="1" x14ac:dyDescent="0.25">
      <c r="J33" s="11">
        <v>349</v>
      </c>
    </row>
    <row r="34" spans="10:10" s="11" customFormat="1" ht="15" hidden="1" customHeight="1" x14ac:dyDescent="0.25">
      <c r="J34" s="11">
        <v>384</v>
      </c>
    </row>
    <row r="35" spans="10:10" s="11" customFormat="1" ht="15" hidden="1" customHeight="1" x14ac:dyDescent="0.25">
      <c r="J35" s="11">
        <v>419</v>
      </c>
    </row>
    <row r="36" spans="10:10" s="11" customFormat="1" ht="15" hidden="1" customHeight="1" x14ac:dyDescent="0.25">
      <c r="J36" s="11">
        <v>454</v>
      </c>
    </row>
    <row r="37" spans="10:10" s="11" customFormat="1" ht="15" hidden="1" customHeight="1" x14ac:dyDescent="0.25">
      <c r="J37" s="11">
        <v>489</v>
      </c>
    </row>
    <row r="38" spans="10:10" s="11" customFormat="1" ht="15" hidden="1" customHeight="1" x14ac:dyDescent="0.25">
      <c r="J38" s="11">
        <v>524</v>
      </c>
    </row>
    <row r="39" spans="10:10" s="11" customFormat="1" ht="15" hidden="1" customHeight="1" x14ac:dyDescent="0.25"/>
    <row r="40" spans="10:10" s="11" customFormat="1" ht="15" hidden="1" customHeight="1" x14ac:dyDescent="0.25">
      <c r="J40" s="21" t="str">
        <f ca="1">"A105:"&amp;J11&amp;IF(J3=1,INDEX(J14:J25,J12),INDEX(J27:J38,J12))</f>
        <v>A105:I152</v>
      </c>
    </row>
    <row r="41" spans="10:10" s="11" customFormat="1" ht="15" hidden="1" customHeight="1" x14ac:dyDescent="0.25"/>
    <row r="42" spans="10:10" s="11" customFormat="1" ht="15" hidden="1" customHeight="1" x14ac:dyDescent="0.25"/>
    <row r="43" spans="10:10" s="11" customFormat="1" ht="15" hidden="1" customHeight="1" x14ac:dyDescent="0.25"/>
    <row r="44" spans="10:10" s="11" customFormat="1" ht="15" hidden="1" customHeight="1" x14ac:dyDescent="0.25">
      <c r="J44" s="12" t="s">
        <v>52</v>
      </c>
    </row>
    <row r="45" spans="10:10" s="11" customFormat="1" ht="15" hidden="1" customHeight="1" x14ac:dyDescent="0.25">
      <c r="J45" s="9" t="s">
        <v>53</v>
      </c>
    </row>
    <row r="46" spans="10:10" s="11" customFormat="1" ht="15" hidden="1" customHeight="1" x14ac:dyDescent="0.25">
      <c r="J46" s="14" t="str">
        <f ca="1">CELL("filename",J44)</f>
        <v>D:\Колька\Александр\[stoocer.xlsx]Ток ЭМ</v>
      </c>
    </row>
    <row r="47" spans="10:10" s="11" customFormat="1" ht="15" hidden="1" customHeight="1" x14ac:dyDescent="0.25">
      <c r="J47" s="14" t="str">
        <f ca="1">TRIM(RIGHTB(SUBSTITUTE(J46,"]",REPT(" ",31)),31))</f>
        <v>Ток ЭМ</v>
      </c>
    </row>
    <row r="48" spans="10:10" s="11" customFormat="1" ht="15" hidden="1" customHeight="1" x14ac:dyDescent="0.25">
      <c r="J48" s="15" t="s">
        <v>54</v>
      </c>
    </row>
    <row r="49" spans="10:10" s="11" customFormat="1" ht="15" hidden="1" customHeight="1" x14ac:dyDescent="0.25">
      <c r="J49" s="16">
        <f>MATCH(J48&amp;"*",A:A,)</f>
        <v>111</v>
      </c>
    </row>
    <row r="50" spans="10:10" s="11" customFormat="1" ht="15" hidden="1" customHeight="1" x14ac:dyDescent="0.25">
      <c r="J50" s="16" t="b">
        <f>ISNA(J49)</f>
        <v>0</v>
      </c>
    </row>
    <row r="51" spans="10:10" s="11" customFormat="1" ht="15" hidden="1" customHeight="1" x14ac:dyDescent="0.25">
      <c r="J51" s="16" t="str">
        <f>INDEX(A:A,J49)</f>
        <v>Таблица 8.  Результаты испытаний</v>
      </c>
    </row>
    <row r="52" spans="10:10" s="11" customFormat="1" ht="15" hidden="1" customHeight="1" x14ac:dyDescent="0.25">
      <c r="J52" s="16" t="str">
        <f>J48&amp;" "&amp;--SUBSTITUTE(LEFTB(TRIM(SUBSTITUTE(J51,"Таблица",)),2),".",)</f>
        <v>Таб 8</v>
      </c>
    </row>
    <row r="53" spans="10:10" s="11" customFormat="1" ht="15" hidden="1" customHeight="1" x14ac:dyDescent="0.25">
      <c r="J53" s="16" t="str">
        <f>IF(J50,J47,J52)</f>
        <v>Таб 8</v>
      </c>
    </row>
    <row r="54" spans="10:10" s="11" customFormat="1" ht="15" hidden="1" customHeight="1" x14ac:dyDescent="0.25">
      <c r="J54" s="9" t="s">
        <v>55</v>
      </c>
    </row>
    <row r="55" spans="10:10" s="11" customFormat="1" ht="15" hidden="1" customHeight="1" x14ac:dyDescent="0.25">
      <c r="J55" s="17"/>
    </row>
    <row r="56" spans="10:10" s="11" customFormat="1" ht="15" hidden="1" customHeight="1" x14ac:dyDescent="0.25">
      <c r="J56" s="14" t="str">
        <f>IF(J55&lt;&gt;"",J55,J53)</f>
        <v>Таб 8</v>
      </c>
    </row>
    <row r="57" spans="10:10" s="11" customFormat="1" ht="15" hidden="1" customHeight="1" x14ac:dyDescent="0.25"/>
    <row r="58" spans="10:10" s="11" customFormat="1" ht="15" hidden="1" customHeight="1" x14ac:dyDescent="0.25">
      <c r="J58" s="18" t="s">
        <v>57</v>
      </c>
    </row>
    <row r="59" spans="10:10" s="11" customFormat="1" ht="15" hidden="1" customHeight="1" x14ac:dyDescent="0.25">
      <c r="J59" s="18" t="e">
        <f ca="1">IF(J7=0,C10,1)</f>
        <v>#REF!</v>
      </c>
    </row>
    <row r="60" spans="10:10" s="11" customFormat="1" ht="15" hidden="1" customHeight="1" x14ac:dyDescent="0.25">
      <c r="J60" s="18" t="s">
        <v>56</v>
      </c>
    </row>
    <row r="61" spans="10:10" s="11" customFormat="1" ht="15" hidden="1" customHeight="1" x14ac:dyDescent="0.25">
      <c r="J61" s="18" t="e">
        <f ca="1">"+"&amp;J59-1</f>
        <v>#REF!</v>
      </c>
    </row>
    <row r="62" spans="10:10" s="11" customFormat="1" ht="15" hidden="1" customHeight="1" x14ac:dyDescent="0.25">
      <c r="J62" s="18" t="e">
        <f ca="1">IF(J59&gt;9,"","  ")</f>
        <v>#REF!</v>
      </c>
    </row>
    <row r="63" spans="10:10" s="11" customFormat="1" ht="15" hidden="1" customHeight="1" x14ac:dyDescent="0.25"/>
    <row r="64" spans="10:10" s="11" customFormat="1" ht="15" hidden="1" customHeight="1" x14ac:dyDescent="0.25"/>
    <row r="65" s="11" customFormat="1" ht="15" hidden="1" customHeight="1" x14ac:dyDescent="0.25"/>
    <row r="66" s="11" customFormat="1" ht="15" hidden="1" customHeight="1" x14ac:dyDescent="0.25"/>
    <row r="67" s="11" customFormat="1" ht="15" hidden="1" customHeight="1" x14ac:dyDescent="0.25"/>
    <row r="68" s="11" customFormat="1" ht="15" hidden="1" customHeight="1" x14ac:dyDescent="0.25"/>
    <row r="69" s="11" customFormat="1" ht="15" hidden="1" customHeight="1" x14ac:dyDescent="0.25"/>
    <row r="70" s="11" customFormat="1" ht="15" hidden="1" customHeight="1" x14ac:dyDescent="0.25"/>
    <row r="71" s="11" customFormat="1" ht="15" hidden="1" customHeight="1" x14ac:dyDescent="0.25"/>
    <row r="72" s="11" customFormat="1" ht="15" hidden="1" customHeight="1" x14ac:dyDescent="0.25"/>
    <row r="73" s="11" customFormat="1" ht="15" hidden="1" customHeight="1" x14ac:dyDescent="0.25"/>
    <row r="74" s="11" customFormat="1" ht="15" hidden="1" customHeight="1" x14ac:dyDescent="0.25"/>
    <row r="75" s="11" customFormat="1" ht="15" hidden="1" customHeight="1" x14ac:dyDescent="0.25"/>
    <row r="76" s="11" customFormat="1" ht="15" hidden="1" customHeight="1" x14ac:dyDescent="0.25"/>
    <row r="77" s="11" customFormat="1" ht="15" hidden="1" customHeight="1" x14ac:dyDescent="0.25"/>
    <row r="78" s="11" customFormat="1" ht="15" hidden="1" customHeight="1" x14ac:dyDescent="0.25"/>
    <row r="79" s="11" customFormat="1" ht="15" hidden="1" customHeight="1" x14ac:dyDescent="0.25"/>
    <row r="80" s="11" customFormat="1" ht="15" hidden="1" customHeight="1" x14ac:dyDescent="0.25"/>
    <row r="81" s="11" customFormat="1" ht="15" hidden="1" customHeight="1" x14ac:dyDescent="0.25"/>
    <row r="82" s="11" customFormat="1" ht="15" hidden="1" customHeight="1" x14ac:dyDescent="0.25"/>
    <row r="83" s="11" customFormat="1" ht="15" hidden="1" customHeight="1" x14ac:dyDescent="0.25"/>
    <row r="84" s="11" customFormat="1" ht="15" hidden="1" customHeight="1" x14ac:dyDescent="0.25"/>
    <row r="85" s="11" customFormat="1" ht="15" hidden="1" customHeight="1" x14ac:dyDescent="0.25"/>
    <row r="86" s="11" customFormat="1" ht="15" hidden="1" customHeight="1" x14ac:dyDescent="0.25"/>
    <row r="87" s="11" customFormat="1" ht="15" hidden="1" customHeight="1" x14ac:dyDescent="0.25"/>
    <row r="88" s="11" customFormat="1" ht="15" hidden="1" customHeight="1" x14ac:dyDescent="0.25"/>
    <row r="89" s="11" customFormat="1" ht="15" hidden="1" customHeight="1" x14ac:dyDescent="0.25"/>
    <row r="90" s="11" customFormat="1" ht="15" hidden="1" customHeight="1" x14ac:dyDescent="0.25"/>
    <row r="91" s="11" customFormat="1" ht="15" hidden="1" customHeight="1" x14ac:dyDescent="0.25"/>
    <row r="92" s="11" customFormat="1" ht="15" hidden="1" customHeight="1" x14ac:dyDescent="0.25"/>
    <row r="93" s="11" customFormat="1" ht="15" hidden="1" customHeight="1" x14ac:dyDescent="0.25"/>
    <row r="94" s="11" customFormat="1" ht="15" hidden="1" customHeight="1" x14ac:dyDescent="0.25"/>
    <row r="95" s="11" customFormat="1" ht="15" hidden="1" customHeight="1" x14ac:dyDescent="0.25"/>
    <row r="96" s="11" customFormat="1" ht="15" hidden="1" customHeight="1" x14ac:dyDescent="0.25"/>
    <row r="97" spans="1:9" s="11" customFormat="1" ht="15" hidden="1" customHeight="1" x14ac:dyDescent="0.25"/>
    <row r="98" spans="1:9" s="11" customFormat="1" ht="15" hidden="1" customHeight="1" x14ac:dyDescent="0.25"/>
    <row r="99" spans="1:9" s="11" customFormat="1" ht="15" hidden="1" customHeight="1" x14ac:dyDescent="0.25"/>
    <row r="100" spans="1:9" s="11" customFormat="1" ht="15" hidden="1" customHeight="1" x14ac:dyDescent="0.25"/>
    <row r="101" spans="1:9" s="11" customFormat="1" ht="15" hidden="1" customHeight="1" x14ac:dyDescent="0.25"/>
    <row r="102" spans="1:9" s="11" customFormat="1" ht="15" hidden="1" customHeight="1" x14ac:dyDescent="0.25"/>
    <row r="103" spans="1:9" s="11" customFormat="1" ht="15" hidden="1" customHeight="1" x14ac:dyDescent="0.25"/>
    <row r="104" spans="1:9" s="11" customFormat="1" ht="15" hidden="1" customHeight="1" x14ac:dyDescent="0.25">
      <c r="A104" s="18"/>
    </row>
    <row r="105" spans="1:9" ht="15" customHeight="1" x14ac:dyDescent="0.25">
      <c r="A105" s="22" t="s">
        <v>41</v>
      </c>
    </row>
    <row r="106" spans="1:9" ht="15" customHeight="1" x14ac:dyDescent="0.25">
      <c r="A106" s="22" t="s">
        <v>42</v>
      </c>
    </row>
    <row r="107" spans="1:9" ht="15" customHeight="1" x14ac:dyDescent="0.25">
      <c r="A107" s="24" t="s">
        <v>31</v>
      </c>
      <c r="B107" s="24"/>
      <c r="C107" s="24"/>
      <c r="D107" s="24"/>
      <c r="E107" s="24"/>
      <c r="F107" s="24"/>
      <c r="G107" s="24"/>
      <c r="H107" s="24"/>
    </row>
    <row r="108" spans="1:9" ht="15" customHeight="1" x14ac:dyDescent="0.25">
      <c r="A108" s="25" t="s">
        <v>37</v>
      </c>
      <c r="B108" s="25"/>
      <c r="C108" s="25"/>
      <c r="D108" s="25"/>
      <c r="E108" s="26" t="s">
        <v>39</v>
      </c>
      <c r="F108" s="25"/>
      <c r="G108" s="25"/>
      <c r="H108" s="25"/>
      <c r="I108" s="2">
        <f>--TRIM(SUBSTITUTE(RIGHTB(SUBSTITUTE(E108," ",REPT(" ",15)),15),";",))</f>
        <v>25</v>
      </c>
    </row>
    <row r="109" spans="1:9" ht="15" customHeight="1" x14ac:dyDescent="0.25">
      <c r="A109" s="25" t="s">
        <v>38</v>
      </c>
      <c r="B109" s="25"/>
      <c r="C109" s="25"/>
      <c r="D109" s="25"/>
      <c r="E109" s="26" t="s">
        <v>39</v>
      </c>
      <c r="F109" s="25"/>
      <c r="G109" s="25"/>
      <c r="H109" s="25"/>
    </row>
    <row r="110" spans="1:9" ht="15" customHeight="1" x14ac:dyDescent="0.25">
      <c r="A110" s="25" t="s">
        <v>40</v>
      </c>
      <c r="B110" s="25"/>
      <c r="C110" s="25"/>
      <c r="D110" s="25"/>
      <c r="E110" s="26">
        <v>0.5</v>
      </c>
      <c r="F110" s="25"/>
      <c r="G110" s="25"/>
      <c r="H110" s="25"/>
    </row>
    <row r="111" spans="1:9" ht="15" customHeight="1" x14ac:dyDescent="0.25">
      <c r="A111" s="23" t="s">
        <v>32</v>
      </c>
      <c r="B111" s="23"/>
      <c r="C111" s="23"/>
      <c r="D111" s="23"/>
      <c r="E111" s="23"/>
      <c r="F111" s="23"/>
      <c r="G111" s="23"/>
      <c r="H111" s="23"/>
    </row>
    <row r="112" spans="1:9" ht="15" customHeight="1" x14ac:dyDescent="0.25">
      <c r="A112" s="47"/>
      <c r="B112" s="47"/>
      <c r="C112" s="47" t="s">
        <v>33</v>
      </c>
      <c r="D112" s="47" t="s">
        <v>34</v>
      </c>
      <c r="E112" s="47" t="s">
        <v>35</v>
      </c>
      <c r="F112" s="47" t="s">
        <v>62</v>
      </c>
      <c r="G112" s="47" t="s">
        <v>61</v>
      </c>
      <c r="H112" s="47" t="s">
        <v>58</v>
      </c>
    </row>
    <row r="113" spans="1:9" ht="15" customHeight="1" x14ac:dyDescent="0.25">
      <c r="A113" s="47"/>
      <c r="B113" s="47"/>
      <c r="C113" s="47"/>
      <c r="D113" s="47"/>
      <c r="E113" s="47"/>
      <c r="F113" s="47"/>
      <c r="G113" s="47"/>
      <c r="H113" s="47"/>
    </row>
    <row r="114" spans="1:9" ht="15" customHeight="1" x14ac:dyDescent="0.25">
      <c r="A114" s="48" t="s">
        <v>18</v>
      </c>
      <c r="B114" s="48" t="s">
        <v>23</v>
      </c>
      <c r="C114" s="30"/>
      <c r="D114" s="7">
        <v>10.199999999999999</v>
      </c>
      <c r="E114" s="7">
        <v>4.26</v>
      </c>
      <c r="F114" s="31">
        <f>ABS(D114-E114)</f>
        <v>5.9399999999999995</v>
      </c>
      <c r="G114" s="49">
        <f>MAX(F114:F116)/I$108*100</f>
        <v>23.759999999999998</v>
      </c>
      <c r="H114" s="50"/>
      <c r="I114" s="3"/>
    </row>
    <row r="115" spans="1:9" ht="15" customHeight="1" x14ac:dyDescent="0.25">
      <c r="A115" s="48"/>
      <c r="B115" s="48"/>
      <c r="C115" s="30"/>
      <c r="D115" s="7"/>
      <c r="E115" s="7"/>
      <c r="F115" s="31">
        <f t="shared" ref="F115:F149" si="1">ABS(D115-E115)</f>
        <v>0</v>
      </c>
      <c r="G115" s="49"/>
      <c r="H115" s="50"/>
    </row>
    <row r="116" spans="1:9" ht="15" customHeight="1" x14ac:dyDescent="0.25">
      <c r="A116" s="48"/>
      <c r="B116" s="48"/>
      <c r="C116" s="30"/>
      <c r="D116" s="7"/>
      <c r="E116" s="7"/>
      <c r="F116" s="31">
        <f t="shared" si="1"/>
        <v>0</v>
      </c>
      <c r="G116" s="49"/>
      <c r="H116" s="50"/>
    </row>
    <row r="117" spans="1:9" ht="15" customHeight="1" x14ac:dyDescent="0.25">
      <c r="A117" s="48"/>
      <c r="B117" s="48"/>
      <c r="C117" s="30"/>
      <c r="D117" s="7"/>
      <c r="E117" s="7"/>
      <c r="F117" s="31">
        <f t="shared" si="1"/>
        <v>0</v>
      </c>
      <c r="G117" s="49">
        <f>MAX(F117:F119)/I$108*100</f>
        <v>0</v>
      </c>
      <c r="H117" s="50"/>
    </row>
    <row r="118" spans="1:9" ht="15" customHeight="1" x14ac:dyDescent="0.25">
      <c r="A118" s="48"/>
      <c r="B118" s="48"/>
      <c r="C118" s="30"/>
      <c r="D118" s="7"/>
      <c r="E118" s="7"/>
      <c r="F118" s="31">
        <f t="shared" si="1"/>
        <v>0</v>
      </c>
      <c r="G118" s="49"/>
      <c r="H118" s="50"/>
    </row>
    <row r="119" spans="1:9" ht="15" customHeight="1" x14ac:dyDescent="0.25">
      <c r="A119" s="48"/>
      <c r="B119" s="48"/>
      <c r="C119" s="30"/>
      <c r="D119" s="7"/>
      <c r="E119" s="7"/>
      <c r="F119" s="31">
        <f t="shared" si="1"/>
        <v>0</v>
      </c>
      <c r="G119" s="49"/>
      <c r="H119" s="50"/>
    </row>
    <row r="120" spans="1:9" ht="15" customHeight="1" x14ac:dyDescent="0.25">
      <c r="A120" s="48"/>
      <c r="B120" s="48"/>
      <c r="C120" s="30"/>
      <c r="D120" s="7"/>
      <c r="E120" s="7"/>
      <c r="F120" s="31">
        <f t="shared" si="1"/>
        <v>0</v>
      </c>
      <c r="G120" s="49">
        <f>MAX(F120:F122)/I$108*100</f>
        <v>0</v>
      </c>
      <c r="H120" s="50"/>
    </row>
    <row r="121" spans="1:9" ht="15" customHeight="1" x14ac:dyDescent="0.25">
      <c r="A121" s="48"/>
      <c r="B121" s="48"/>
      <c r="C121" s="30"/>
      <c r="D121" s="7"/>
      <c r="E121" s="7"/>
      <c r="F121" s="31">
        <f t="shared" si="1"/>
        <v>0</v>
      </c>
      <c r="G121" s="49"/>
      <c r="H121" s="50"/>
    </row>
    <row r="122" spans="1:9" ht="15" customHeight="1" x14ac:dyDescent="0.25">
      <c r="A122" s="48"/>
      <c r="B122" s="48"/>
      <c r="C122" s="30"/>
      <c r="D122" s="7"/>
      <c r="E122" s="7"/>
      <c r="F122" s="31">
        <f t="shared" si="1"/>
        <v>0</v>
      </c>
      <c r="G122" s="49"/>
      <c r="H122" s="50"/>
    </row>
    <row r="123" spans="1:9" ht="15" customHeight="1" x14ac:dyDescent="0.25">
      <c r="A123" s="48"/>
      <c r="B123" s="48" t="s">
        <v>36</v>
      </c>
      <c r="C123" s="30"/>
      <c r="D123" s="7"/>
      <c r="E123" s="7"/>
      <c r="F123" s="31">
        <f t="shared" si="1"/>
        <v>0</v>
      </c>
      <c r="G123" s="49">
        <f>MAX(F123:F125)/I$108*100</f>
        <v>0</v>
      </c>
      <c r="H123" s="50"/>
    </row>
    <row r="124" spans="1:9" ht="15" customHeight="1" x14ac:dyDescent="0.25">
      <c r="A124" s="48"/>
      <c r="B124" s="48"/>
      <c r="C124" s="30"/>
      <c r="D124" s="7"/>
      <c r="E124" s="7"/>
      <c r="F124" s="31">
        <f t="shared" si="1"/>
        <v>0</v>
      </c>
      <c r="G124" s="49"/>
      <c r="H124" s="50"/>
    </row>
    <row r="125" spans="1:9" ht="15" customHeight="1" x14ac:dyDescent="0.25">
      <c r="A125" s="48"/>
      <c r="B125" s="48"/>
      <c r="C125" s="30"/>
      <c r="D125" s="7"/>
      <c r="E125" s="7"/>
      <c r="F125" s="31">
        <f t="shared" si="1"/>
        <v>0</v>
      </c>
      <c r="G125" s="49"/>
      <c r="H125" s="50"/>
    </row>
    <row r="126" spans="1:9" ht="15" customHeight="1" x14ac:dyDescent="0.25">
      <c r="A126" s="48" t="s">
        <v>29</v>
      </c>
      <c r="B126" s="48" t="s">
        <v>23</v>
      </c>
      <c r="C126" s="30"/>
      <c r="D126" s="7"/>
      <c r="E126" s="7"/>
      <c r="F126" s="31">
        <f t="shared" si="1"/>
        <v>0</v>
      </c>
      <c r="G126" s="49">
        <f>MAX(F126:F128)/I$108*100</f>
        <v>0</v>
      </c>
      <c r="H126" s="50"/>
    </row>
    <row r="127" spans="1:9" ht="15" customHeight="1" x14ac:dyDescent="0.25">
      <c r="A127" s="48"/>
      <c r="B127" s="48"/>
      <c r="C127" s="30"/>
      <c r="D127" s="7"/>
      <c r="E127" s="7"/>
      <c r="F127" s="31">
        <f t="shared" si="1"/>
        <v>0</v>
      </c>
      <c r="G127" s="49"/>
      <c r="H127" s="50"/>
    </row>
    <row r="128" spans="1:9" ht="15" customHeight="1" x14ac:dyDescent="0.25">
      <c r="A128" s="48"/>
      <c r="B128" s="48"/>
      <c r="C128" s="30"/>
      <c r="D128" s="7"/>
      <c r="E128" s="7"/>
      <c r="F128" s="31">
        <f t="shared" si="1"/>
        <v>0</v>
      </c>
      <c r="G128" s="49"/>
      <c r="H128" s="50"/>
    </row>
    <row r="129" spans="1:8" ht="15" customHeight="1" x14ac:dyDescent="0.25">
      <c r="A129" s="48"/>
      <c r="B129" s="48"/>
      <c r="C129" s="30"/>
      <c r="D129" s="7"/>
      <c r="E129" s="7"/>
      <c r="F129" s="31">
        <f t="shared" si="1"/>
        <v>0</v>
      </c>
      <c r="G129" s="49">
        <f>MAX(F129:F131)/I$108*100</f>
        <v>0</v>
      </c>
      <c r="H129" s="50"/>
    </row>
    <row r="130" spans="1:8" ht="15" customHeight="1" x14ac:dyDescent="0.25">
      <c r="A130" s="48"/>
      <c r="B130" s="48"/>
      <c r="C130" s="30"/>
      <c r="D130" s="7"/>
      <c r="E130" s="7"/>
      <c r="F130" s="31">
        <f t="shared" si="1"/>
        <v>0</v>
      </c>
      <c r="G130" s="49"/>
      <c r="H130" s="50"/>
    </row>
    <row r="131" spans="1:8" ht="15" customHeight="1" x14ac:dyDescent="0.25">
      <c r="A131" s="48"/>
      <c r="B131" s="48"/>
      <c r="C131" s="30"/>
      <c r="D131" s="7"/>
      <c r="E131" s="7"/>
      <c r="F131" s="31">
        <f t="shared" si="1"/>
        <v>0</v>
      </c>
      <c r="G131" s="49"/>
      <c r="H131" s="50"/>
    </row>
    <row r="132" spans="1:8" ht="15" customHeight="1" x14ac:dyDescent="0.25">
      <c r="A132" s="48"/>
      <c r="B132" s="48"/>
      <c r="C132" s="30"/>
      <c r="D132" s="7"/>
      <c r="E132" s="7"/>
      <c r="F132" s="31">
        <f t="shared" si="1"/>
        <v>0</v>
      </c>
      <c r="G132" s="49">
        <f>MAX(F132:F134)/I$108*100</f>
        <v>0</v>
      </c>
      <c r="H132" s="50"/>
    </row>
    <row r="133" spans="1:8" ht="15" customHeight="1" x14ac:dyDescent="0.25">
      <c r="A133" s="48"/>
      <c r="B133" s="48"/>
      <c r="C133" s="30"/>
      <c r="D133" s="7"/>
      <c r="E133" s="7"/>
      <c r="F133" s="31">
        <f t="shared" si="1"/>
        <v>0</v>
      </c>
      <c r="G133" s="49"/>
      <c r="H133" s="50"/>
    </row>
    <row r="134" spans="1:8" ht="15" customHeight="1" x14ac:dyDescent="0.25">
      <c r="A134" s="48"/>
      <c r="B134" s="48"/>
      <c r="C134" s="30"/>
      <c r="D134" s="7"/>
      <c r="E134" s="7"/>
      <c r="F134" s="31">
        <f t="shared" si="1"/>
        <v>0</v>
      </c>
      <c r="G134" s="49"/>
      <c r="H134" s="50"/>
    </row>
    <row r="135" spans="1:8" ht="15" customHeight="1" x14ac:dyDescent="0.25">
      <c r="A135" s="48"/>
      <c r="B135" s="48" t="s">
        <v>36</v>
      </c>
      <c r="C135" s="30"/>
      <c r="D135" s="7"/>
      <c r="E135" s="7"/>
      <c r="F135" s="31">
        <f t="shared" si="1"/>
        <v>0</v>
      </c>
      <c r="G135" s="49">
        <f>MAX(F135:F137)/I$108*100</f>
        <v>0</v>
      </c>
      <c r="H135" s="50"/>
    </row>
    <row r="136" spans="1:8" ht="15" customHeight="1" x14ac:dyDescent="0.25">
      <c r="A136" s="48"/>
      <c r="B136" s="48"/>
      <c r="C136" s="30"/>
      <c r="D136" s="7"/>
      <c r="E136" s="7"/>
      <c r="F136" s="31">
        <f t="shared" si="1"/>
        <v>0</v>
      </c>
      <c r="G136" s="49"/>
      <c r="H136" s="50"/>
    </row>
    <row r="137" spans="1:8" ht="15" customHeight="1" x14ac:dyDescent="0.25">
      <c r="A137" s="48"/>
      <c r="B137" s="48"/>
      <c r="C137" s="30"/>
      <c r="D137" s="7"/>
      <c r="E137" s="7"/>
      <c r="F137" s="31">
        <f t="shared" si="1"/>
        <v>0</v>
      </c>
      <c r="G137" s="49"/>
      <c r="H137" s="50"/>
    </row>
    <row r="138" spans="1:8" ht="15" customHeight="1" x14ac:dyDescent="0.25">
      <c r="A138" s="48" t="s">
        <v>30</v>
      </c>
      <c r="B138" s="48" t="s">
        <v>23</v>
      </c>
      <c r="C138" s="30"/>
      <c r="D138" s="7"/>
      <c r="E138" s="7"/>
      <c r="F138" s="31">
        <f t="shared" si="1"/>
        <v>0</v>
      </c>
      <c r="G138" s="49">
        <f>MAX(F138:F140)/I$108*100</f>
        <v>0</v>
      </c>
      <c r="H138" s="50"/>
    </row>
    <row r="139" spans="1:8" ht="15" customHeight="1" x14ac:dyDescent="0.25">
      <c r="A139" s="48"/>
      <c r="B139" s="48"/>
      <c r="C139" s="30"/>
      <c r="D139" s="7"/>
      <c r="E139" s="7"/>
      <c r="F139" s="31">
        <f t="shared" si="1"/>
        <v>0</v>
      </c>
      <c r="G139" s="49"/>
      <c r="H139" s="50"/>
    </row>
    <row r="140" spans="1:8" ht="15" customHeight="1" x14ac:dyDescent="0.25">
      <c r="A140" s="48"/>
      <c r="B140" s="48"/>
      <c r="C140" s="30"/>
      <c r="D140" s="7"/>
      <c r="E140" s="7"/>
      <c r="F140" s="31">
        <f t="shared" si="1"/>
        <v>0</v>
      </c>
      <c r="G140" s="49"/>
      <c r="H140" s="50"/>
    </row>
    <row r="141" spans="1:8" ht="15" customHeight="1" x14ac:dyDescent="0.25">
      <c r="A141" s="48"/>
      <c r="B141" s="48"/>
      <c r="C141" s="30"/>
      <c r="D141" s="7"/>
      <c r="E141" s="7"/>
      <c r="F141" s="31">
        <f t="shared" si="1"/>
        <v>0</v>
      </c>
      <c r="G141" s="49">
        <f>MAX(F141:F143)/I$108*100</f>
        <v>0</v>
      </c>
      <c r="H141" s="50"/>
    </row>
    <row r="142" spans="1:8" ht="15" customHeight="1" x14ac:dyDescent="0.25">
      <c r="A142" s="48"/>
      <c r="B142" s="48"/>
      <c r="C142" s="30"/>
      <c r="D142" s="7"/>
      <c r="E142" s="7"/>
      <c r="F142" s="31">
        <f t="shared" si="1"/>
        <v>0</v>
      </c>
      <c r="G142" s="49"/>
      <c r="H142" s="50"/>
    </row>
    <row r="143" spans="1:8" ht="15" customHeight="1" x14ac:dyDescent="0.25">
      <c r="A143" s="48"/>
      <c r="B143" s="48"/>
      <c r="C143" s="30"/>
      <c r="D143" s="7"/>
      <c r="E143" s="7"/>
      <c r="F143" s="31">
        <f t="shared" si="1"/>
        <v>0</v>
      </c>
      <c r="G143" s="49"/>
      <c r="H143" s="50"/>
    </row>
    <row r="144" spans="1:8" ht="15" customHeight="1" x14ac:dyDescent="0.25">
      <c r="A144" s="48"/>
      <c r="B144" s="48"/>
      <c r="C144" s="30"/>
      <c r="D144" s="7"/>
      <c r="E144" s="7"/>
      <c r="F144" s="31">
        <f t="shared" si="1"/>
        <v>0</v>
      </c>
      <c r="G144" s="49">
        <f>MAX(F144:F146)/I$108*100</f>
        <v>0</v>
      </c>
      <c r="H144" s="50"/>
    </row>
    <row r="145" spans="1:8" ht="15" customHeight="1" x14ac:dyDescent="0.25">
      <c r="A145" s="48"/>
      <c r="B145" s="48"/>
      <c r="C145" s="30"/>
      <c r="D145" s="7"/>
      <c r="E145" s="7"/>
      <c r="F145" s="31">
        <f t="shared" si="1"/>
        <v>0</v>
      </c>
      <c r="G145" s="49"/>
      <c r="H145" s="50"/>
    </row>
    <row r="146" spans="1:8" ht="15" customHeight="1" x14ac:dyDescent="0.25">
      <c r="A146" s="48"/>
      <c r="B146" s="48"/>
      <c r="C146" s="30"/>
      <c r="D146" s="7"/>
      <c r="E146" s="7"/>
      <c r="F146" s="31">
        <f t="shared" si="1"/>
        <v>0</v>
      </c>
      <c r="G146" s="49"/>
      <c r="H146" s="50"/>
    </row>
    <row r="147" spans="1:8" ht="15" customHeight="1" x14ac:dyDescent="0.25">
      <c r="A147" s="48"/>
      <c r="B147" s="48" t="s">
        <v>36</v>
      </c>
      <c r="C147" s="30"/>
      <c r="D147" s="7"/>
      <c r="E147" s="7"/>
      <c r="F147" s="31">
        <f t="shared" si="1"/>
        <v>0</v>
      </c>
      <c r="G147" s="49">
        <f>MAX(F147:F149)/I$108*100</f>
        <v>0</v>
      </c>
      <c r="H147" s="50"/>
    </row>
    <row r="148" spans="1:8" ht="15" customHeight="1" x14ac:dyDescent="0.25">
      <c r="A148" s="48"/>
      <c r="B148" s="48"/>
      <c r="C148" s="30"/>
      <c r="D148" s="7"/>
      <c r="E148" s="7"/>
      <c r="F148" s="31">
        <f t="shared" si="1"/>
        <v>0</v>
      </c>
      <c r="G148" s="49"/>
      <c r="H148" s="50"/>
    </row>
    <row r="149" spans="1:8" ht="15" customHeight="1" x14ac:dyDescent="0.25">
      <c r="A149" s="48"/>
      <c r="B149" s="48"/>
      <c r="C149" s="30"/>
      <c r="D149" s="7"/>
      <c r="E149" s="7"/>
      <c r="F149" s="31">
        <f t="shared" si="1"/>
        <v>0</v>
      </c>
      <c r="G149" s="49"/>
      <c r="H149" s="50"/>
    </row>
  </sheetData>
  <mergeCells count="31">
    <mergeCell ref="H114:H125"/>
    <mergeCell ref="G117:G119"/>
    <mergeCell ref="G120:G122"/>
    <mergeCell ref="B123:B125"/>
    <mergeCell ref="G123:G125"/>
    <mergeCell ref="A126:A137"/>
    <mergeCell ref="B126:B134"/>
    <mergeCell ref="G126:G128"/>
    <mergeCell ref="A114:A125"/>
    <mergeCell ref="B114:B122"/>
    <mergeCell ref="G114:G116"/>
    <mergeCell ref="H126:H137"/>
    <mergeCell ref="G129:G131"/>
    <mergeCell ref="G132:G134"/>
    <mergeCell ref="B135:B137"/>
    <mergeCell ref="G135:G137"/>
    <mergeCell ref="A138:A149"/>
    <mergeCell ref="B138:B146"/>
    <mergeCell ref="G138:G140"/>
    <mergeCell ref="H138:H149"/>
    <mergeCell ref="G141:G143"/>
    <mergeCell ref="G144:G146"/>
    <mergeCell ref="B147:B149"/>
    <mergeCell ref="G147:G149"/>
    <mergeCell ref="H112:H113"/>
    <mergeCell ref="A112:B113"/>
    <mergeCell ref="C112:C113"/>
    <mergeCell ref="D112:D113"/>
    <mergeCell ref="E112:E113"/>
    <mergeCell ref="F112:F113"/>
    <mergeCell ref="G112:G113"/>
  </mergeCells>
  <pageMargins left="0.59055118110236227" right="0.39370078740157483" top="0.39370078740157483" bottom="0.39370078740157483" header="0.31496062992125984" footer="0.31496062992125984"/>
  <pageSetup paperSize="9" fitToHeight="0" orientation="portrait" r:id="rId1"/>
  <headerFooter>
    <oddFooter xml:space="preserve">&amp;C********************
инженер - испытатель
обеспечивал инженер
Страница &amp;P        2016 г.&amp;L********************
Протокол аттестации  
FS-SE_Test_Set_SM-33 085     
 &amp;R********************
Блащук Г.А.
Герасин А.П.
 </oddFooter>
  </headerFooter>
  <rowBreaks count="11" manualBreakCount="11">
    <brk id="152" max="16383" man="1"/>
    <brk id="200" max="16383" man="1"/>
    <brk id="248" max="16383" man="1"/>
    <brk id="296" max="16383" man="1"/>
    <brk id="344" max="16383" man="1"/>
    <brk id="392" max="16383" man="1"/>
    <brk id="440" max="16383" man="1"/>
    <brk id="488" max="16383" man="1"/>
    <brk id="536" max="16383" man="1"/>
    <brk id="584" max="16383" man="1"/>
    <brk id="6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Длит_Управления</vt:lpstr>
      <vt:lpstr>Ток ЭМ</vt:lpstr>
      <vt:lpstr>Длит_Управления!Область_печати</vt:lpstr>
      <vt:lpstr>'Ток ЭМ'!Область_печати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2016-07-08T12:36:35Z</cp:lastPrinted>
  <dcterms:created xsi:type="dcterms:W3CDTF">2016-01-28T18:08:24Z</dcterms:created>
  <dcterms:modified xsi:type="dcterms:W3CDTF">2016-07-14T17:58:22Z</dcterms:modified>
</cp:coreProperties>
</file>