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ЭтаКнига" defaultThemeVersion="124226"/>
  <bookViews>
    <workbookView xWindow="14505" yWindow="-15" windowWidth="14310" windowHeight="12855" tabRatio="933"/>
  </bookViews>
  <sheets>
    <sheet name="журнал прихода" sheetId="1" r:id="rId1"/>
    <sheet name="Поставщик" sheetId="2" r:id="rId2"/>
    <sheet name="Грузоперевозчик" sheetId="25" r:id="rId3"/>
    <sheet name="Номенклатура" sheetId="14" r:id="rId4"/>
    <sheet name="Какие машины привозили цемент" sheetId="17" r:id="rId5"/>
    <sheet name="Наименование материала" sheetId="13" r:id="rId6"/>
    <sheet name="Откуда материал" sheetId="15" r:id="rId7"/>
    <sheet name="Место приемки-Завод" sheetId="16" r:id="rId8"/>
    <sheet name="журнал заявок" sheetId="19" r:id="rId9"/>
    <sheet name="журнал план-факт поставки" sheetId="12" r:id="rId10"/>
    <sheet name="Заявка МТ-1 для печати" sheetId="10" r:id="rId11"/>
    <sheet name="Номенклатура-ГОСТ" sheetId="18" r:id="rId12"/>
    <sheet name="Организация" sheetId="20" r:id="rId13"/>
    <sheet name="Подразделение" sheetId="21" r:id="rId14"/>
    <sheet name="Завод" sheetId="22" r:id="rId15"/>
    <sheet name="даты" sheetId="23" r:id="rId16"/>
    <sheet name="Лист1" sheetId="24" r:id="rId17"/>
  </sheets>
  <definedNames>
    <definedName name="ВидМатериала">'Наименование материала'!$C$3:$C$35</definedName>
    <definedName name="ВидЦемента">'Откуда материал'!$C$3:$C$35</definedName>
    <definedName name="Грузоперевозчик">OFFSET(Грузоперевозчик!$B$2:$B$32,0,0,COUNTA(Грузоперевозчик!$B$2:$B$32),1)</definedName>
    <definedName name="Завод">'Место приемки-Завод'!$D$3:$D$9</definedName>
    <definedName name="КакиеМашиныПривозили">'Какие машины привозили цемент'!$C$3:$C$9</definedName>
    <definedName name="МестоПриемки">'Место приемки-Завод'!$C$3:$C$9</definedName>
    <definedName name="Номенклатура">Номенклатура!$C$3:$C$35</definedName>
    <definedName name="_xlnm.Print_Area" localSheetId="10">'Заявка МТ-1 для печати'!$A$1:$P$23</definedName>
    <definedName name="Поставщик">OFFSET(Поставщик!$B$2:$B$33,0,0,COUNTA(Поставщик!$B$2:$B$33),1)</definedName>
    <definedName name="Тара">'Наименование материала'!$D$2:$E$2</definedName>
  </definedNames>
  <calcPr calcId="145621"/>
</workbook>
</file>

<file path=xl/calcChain.xml><?xml version="1.0" encoding="utf-8"?>
<calcChain xmlns="http://schemas.openxmlformats.org/spreadsheetml/2006/main">
  <c r="E28" i="12" l="1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K2" i="12"/>
  <c r="C1" i="12"/>
  <c r="C2" i="12"/>
  <c r="S5" i="12" l="1"/>
  <c r="B4" i="22"/>
  <c r="B4" i="21"/>
  <c r="B4" i="20"/>
  <c r="B4" i="18"/>
  <c r="B5" i="18" s="1"/>
  <c r="B6" i="18" s="1"/>
  <c r="B7" i="18" s="1"/>
  <c r="B8" i="18" s="1"/>
  <c r="B9" i="18" s="1"/>
  <c r="B10" i="18" s="1"/>
  <c r="B11" i="18" s="1"/>
  <c r="B12" i="18" s="1"/>
  <c r="B13" i="18" s="1"/>
  <c r="B14" i="18" s="1"/>
  <c r="B15" i="18" s="1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35" i="18"/>
  <c r="B34" i="18"/>
  <c r="B33" i="18"/>
  <c r="B32" i="18"/>
  <c r="B31" i="18"/>
  <c r="B30" i="18"/>
  <c r="B29" i="18"/>
  <c r="B28" i="18"/>
  <c r="B27" i="18"/>
  <c r="B9" i="16"/>
  <c r="B7" i="17"/>
  <c r="B8" i="17"/>
  <c r="B9" i="17"/>
  <c r="B4" i="17"/>
  <c r="B5" i="17" s="1"/>
  <c r="B6" i="17" s="1"/>
  <c r="B7" i="16"/>
  <c r="B8" i="16"/>
  <c r="B4" i="16"/>
  <c r="B5" i="16" s="1"/>
  <c r="B6" i="16" s="1"/>
  <c r="B5" i="15"/>
  <c r="B6" i="15" s="1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4" i="15"/>
  <c r="B7" i="13" l="1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4" i="13"/>
  <c r="B5" i="13" s="1"/>
  <c r="B6" i="13" s="1"/>
  <c r="B5" i="14"/>
  <c r="B6" i="14" s="1"/>
  <c r="B7" i="14" s="1"/>
  <c r="B8" i="14" s="1"/>
  <c r="B9" i="14" s="1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/>
  <c r="B28" i="14"/>
  <c r="B29" i="14"/>
  <c r="B30" i="14"/>
  <c r="B31" i="14"/>
  <c r="B32" i="14"/>
  <c r="B33" i="14"/>
  <c r="B34" i="14"/>
  <c r="B35" i="14"/>
  <c r="B4" i="14"/>
  <c r="K4" i="1" l="1"/>
  <c r="K3" i="1"/>
  <c r="I4" i="1"/>
  <c r="I3" i="1"/>
  <c r="O3" i="1" l="1"/>
  <c r="F6" i="12"/>
  <c r="T6" i="12" s="1"/>
  <c r="F10" i="12"/>
  <c r="T10" i="12" s="1"/>
  <c r="F14" i="12"/>
  <c r="T14" i="12" s="1"/>
  <c r="F18" i="12"/>
  <c r="T18" i="12" s="1"/>
  <c r="F22" i="12"/>
  <c r="T22" i="12" s="1"/>
  <c r="S8" i="12"/>
  <c r="S12" i="12"/>
  <c r="S16" i="12"/>
  <c r="S20" i="12"/>
  <c r="F12" i="12"/>
  <c r="T12" i="12" s="1"/>
  <c r="F20" i="12"/>
  <c r="T20" i="12" s="1"/>
  <c r="S6" i="12"/>
  <c r="S10" i="12"/>
  <c r="S18" i="12"/>
  <c r="F9" i="12"/>
  <c r="T9" i="12" s="1"/>
  <c r="F17" i="12"/>
  <c r="T17" i="12" s="1"/>
  <c r="S15" i="12"/>
  <c r="F7" i="12"/>
  <c r="T7" i="12" s="1"/>
  <c r="F11" i="12"/>
  <c r="T11" i="12" s="1"/>
  <c r="F15" i="12"/>
  <c r="T15" i="12" s="1"/>
  <c r="F19" i="12"/>
  <c r="T19" i="12" s="1"/>
  <c r="F5" i="12"/>
  <c r="T5" i="12" s="1"/>
  <c r="S9" i="12"/>
  <c r="S13" i="12"/>
  <c r="S17" i="12"/>
  <c r="S21" i="12"/>
  <c r="F8" i="12"/>
  <c r="T8" i="12" s="1"/>
  <c r="F16" i="12"/>
  <c r="T16" i="12" s="1"/>
  <c r="S14" i="12"/>
  <c r="S22" i="12"/>
  <c r="F13" i="12"/>
  <c r="T13" i="12" s="1"/>
  <c r="F21" i="12"/>
  <c r="T21" i="12" s="1"/>
  <c r="S7" i="12"/>
  <c r="S11" i="12"/>
  <c r="S19" i="12"/>
  <c r="Q3" i="1"/>
  <c r="L3" i="1"/>
  <c r="N3" i="1" s="1"/>
  <c r="P3" i="1" s="1"/>
  <c r="O4" i="1"/>
  <c r="Q4" i="1" s="1"/>
  <c r="L4" i="1"/>
  <c r="N4" i="1" s="1"/>
  <c r="P4" i="1" s="1"/>
</calcChain>
</file>

<file path=xl/sharedStrings.xml><?xml version="1.0" encoding="utf-8"?>
<sst xmlns="http://schemas.openxmlformats.org/spreadsheetml/2006/main" count="395" uniqueCount="234">
  <si>
    <t>Дата</t>
  </si>
  <si>
    <t>Поставщик</t>
  </si>
  <si>
    <t>Номенклатура</t>
  </si>
  <si>
    <t>Завод</t>
  </si>
  <si>
    <t>В таре/Навалом</t>
  </si>
  <si>
    <t>Первый вес, т.</t>
  </si>
  <si>
    <t>Второй вес, т.</t>
  </si>
  <si>
    <t>Вес материала на весовой, т.</t>
  </si>
  <si>
    <t>Вес по накладной поставщика т.</t>
  </si>
  <si>
    <t>Отклонения при взвешивании, т. Недостача (-)/Излишки (+)</t>
  </si>
  <si>
    <t>Вес принятый к БУ по документам поставщика</t>
  </si>
  <si>
    <t>База для расчета отклонения, т</t>
  </si>
  <si>
    <t>Погрешность материала в % к фактическому весу</t>
  </si>
  <si>
    <t>Номер в КЭ Бетон</t>
  </si>
  <si>
    <t xml:space="preserve">Номер автомобиля </t>
  </si>
  <si>
    <t>Номер накладной</t>
  </si>
  <si>
    <t>Примечание = Время прибытия</t>
  </si>
  <si>
    <t>Грузоперевозчик</t>
  </si>
  <si>
    <t>Вид цемента</t>
  </si>
  <si>
    <t>Какие машины привозили цемент</t>
  </si>
  <si>
    <t>Место приемки по накладной</t>
  </si>
  <si>
    <t>Нормы естественной убыли при транспортировании, %</t>
  </si>
  <si>
    <t>Вид материала</t>
  </si>
  <si>
    <t>Откуда материал</t>
  </si>
  <si>
    <t>ООО "Алмаз Сервис"</t>
  </si>
  <si>
    <t>ООО "ВСК"</t>
  </si>
  <si>
    <t>ООО "Траст Контракт"</t>
  </si>
  <si>
    <t>ООО "БЭСТО-ГРУПП"</t>
  </si>
  <si>
    <t>ООО "М-УПТК"</t>
  </si>
  <si>
    <t>ООО "АльфаСтройСервис"</t>
  </si>
  <si>
    <t>ООО "Сигма Плюс"</t>
  </si>
  <si>
    <t>ООО "Аксиома -Групп"</t>
  </si>
  <si>
    <t>ООО"РДК"</t>
  </si>
  <si>
    <t>АО "ЕВРОЦЕМЕНТ груп"</t>
  </si>
  <si>
    <t>"Генерал Констракшн"</t>
  </si>
  <si>
    <t>"Полипласт Новомосковск"</t>
  </si>
  <si>
    <t>ООО ''ТрансСтрой''</t>
  </si>
  <si>
    <t>ООО "ХайдельбергЦементРус"</t>
  </si>
  <si>
    <t>ООО "НТ Логистик"</t>
  </si>
  <si>
    <t>ООО "Гефест"</t>
  </si>
  <si>
    <t>ООО "Клинкер"</t>
  </si>
  <si>
    <t>ЗАО ''ГСП-Тейд''</t>
  </si>
  <si>
    <t>ООО "РДК"</t>
  </si>
  <si>
    <t>ООО ''Альфа Строй''</t>
  </si>
  <si>
    <t>ООО ''Карьер ''</t>
  </si>
  <si>
    <t>ООО ''Неруд Центр''</t>
  </si>
  <si>
    <t>ООО "Легран"</t>
  </si>
  <si>
    <t>ООО "Неруд Профи"</t>
  </si>
  <si>
    <t>ООО "ГЕО-НДТ"</t>
  </si>
  <si>
    <t>ООО "ТехноГранд"</t>
  </si>
  <si>
    <t>Траст Контракт</t>
  </si>
  <si>
    <t>ООО"ВСК"</t>
  </si>
  <si>
    <t>C-Визит-Групп</t>
  </si>
  <si>
    <t>"Недра Логистик"</t>
  </si>
  <si>
    <t>СтройПроект</t>
  </si>
  <si>
    <t>Генерал Контракшн</t>
  </si>
  <si>
    <t>Аксиома Групп</t>
  </si>
  <si>
    <t>ООО" ТКВ"</t>
  </si>
  <si>
    <t>НерудЦентр</t>
  </si>
  <si>
    <t>СервисТрансСтрой</t>
  </si>
  <si>
    <t>Сигма Плюс</t>
  </si>
  <si>
    <t>OOO "ТехноГранд"</t>
  </si>
  <si>
    <t>Авангард</t>
  </si>
  <si>
    <t>ООО"Ю-НИК"</t>
  </si>
  <si>
    <t>Алмаз Сервис</t>
  </si>
  <si>
    <t>СтройАвангард</t>
  </si>
  <si>
    <t>БЭСТО-ГРУПП</t>
  </si>
  <si>
    <t>ОрионТранс</t>
  </si>
  <si>
    <t>Гефест</t>
  </si>
  <si>
    <t>Генератор</t>
  </si>
  <si>
    <t>Неруд Профи</t>
  </si>
  <si>
    <t>НТ Логистик</t>
  </si>
  <si>
    <t>ГЕО-НТД</t>
  </si>
  <si>
    <t>Легран</t>
  </si>
  <si>
    <t>Щебень гравийный фр. 5-20</t>
  </si>
  <si>
    <t>Щебень гравийный фр.3-10</t>
  </si>
  <si>
    <t>Щебень гранитный фр. 5-20</t>
  </si>
  <si>
    <t>Песок растворный</t>
  </si>
  <si>
    <t>Песок крупный 1 класс</t>
  </si>
  <si>
    <t>Щебень известняковый фр. 5-20</t>
  </si>
  <si>
    <t>Пластификатор Центрамент П40-1100</t>
  </si>
  <si>
    <t>Суперпластификатор Мурапласт ФК19-1100</t>
  </si>
  <si>
    <t>Полипласт П-1</t>
  </si>
  <si>
    <t>Щебень гранитный фр. 3-10</t>
  </si>
  <si>
    <t>Добавка для бетона Тенакс 302</t>
  </si>
  <si>
    <t>Добавка Сигма 602</t>
  </si>
  <si>
    <t>Добавка IТР СК-20,2</t>
  </si>
  <si>
    <t>Добавка ITP СК-20,2</t>
  </si>
  <si>
    <t>противоморозная доб.МС Рапид025-1200</t>
  </si>
  <si>
    <t>Добавка Юникон Тенакс РМ302</t>
  </si>
  <si>
    <t>Добавка Сигма 302</t>
  </si>
  <si>
    <t>Добавка Юникон Арктит НМ 610</t>
  </si>
  <si>
    <t>Портландцемент ЦЕМI42,5Н</t>
  </si>
  <si>
    <t>Добавка Мурапор Комби 756R-1000</t>
  </si>
  <si>
    <t>Добавка суперпласт с прот.мор. Эф.ITZ AF-20</t>
  </si>
  <si>
    <t>Полипласт Норд</t>
  </si>
  <si>
    <t>Добавка комплексная МС Рапид115.1-1100</t>
  </si>
  <si>
    <t>Портландцемент ЦЕМ II / А-И 42,5Н</t>
  </si>
  <si>
    <t>Добавка</t>
  </si>
  <si>
    <t>Мальцовский</t>
  </si>
  <si>
    <t>Евроцемент</t>
  </si>
  <si>
    <t>Нахабино</t>
  </si>
  <si>
    <t>Михайловский</t>
  </si>
  <si>
    <t>БЭСТА</t>
  </si>
  <si>
    <t>Красная Горка</t>
  </si>
  <si>
    <t>Серебрянский</t>
  </si>
  <si>
    <t>Аксиома групп</t>
  </si>
  <si>
    <t>Дрожжино</t>
  </si>
  <si>
    <t>Липецк</t>
  </si>
  <si>
    <t>Сергиев Пасад</t>
  </si>
  <si>
    <t>В таре</t>
  </si>
  <si>
    <t>Навалом</t>
  </si>
  <si>
    <t>Цемент</t>
  </si>
  <si>
    <t>Щебень</t>
  </si>
  <si>
    <t>РБУ-1</t>
  </si>
  <si>
    <t>РБУ-2</t>
  </si>
  <si>
    <t>53,650</t>
  </si>
  <si>
    <t>15,550</t>
  </si>
  <si>
    <t>53,350</t>
  </si>
  <si>
    <t>15,770</t>
  </si>
  <si>
    <t>38,100</t>
  </si>
  <si>
    <t>37,580</t>
  </si>
  <si>
    <t>001</t>
  </si>
  <si>
    <t>519</t>
  </si>
  <si>
    <t>172</t>
  </si>
  <si>
    <t>Серебряковский</t>
  </si>
  <si>
    <t>002</t>
  </si>
  <si>
    <t>913</t>
  </si>
  <si>
    <t>193</t>
  </si>
  <si>
    <t>ФИО</t>
  </si>
  <si>
    <t>Подпись</t>
  </si>
  <si>
    <t>ЮЛ</t>
  </si>
  <si>
    <t>Должность</t>
  </si>
  <si>
    <t>"__" ______________2016г.</t>
  </si>
  <si>
    <t>Генеральный директор</t>
  </si>
  <si>
    <t>СОГЛАСОВАНО:</t>
  </si>
  <si>
    <t>Нач. Лаборатории</t>
  </si>
  <si>
    <t>ИСПОЛНИТЕЛЬ:</t>
  </si>
  <si>
    <t>тонн</t>
  </si>
  <si>
    <t>ГОСТ 8267-93; 26633-2012г.</t>
  </si>
  <si>
    <t>Щебень известняковый фр. 5÷20мм.</t>
  </si>
  <si>
    <t>Лаборатория</t>
  </si>
  <si>
    <t>РБУ-2 Люберецкий</t>
  </si>
  <si>
    <t>М-Бетон</t>
  </si>
  <si>
    <t>ГОСТ 8736-2014г.</t>
  </si>
  <si>
    <t>Песок для раствора</t>
  </si>
  <si>
    <t>Песок для бетона</t>
  </si>
  <si>
    <t>ГОСТ 310.1-76г.</t>
  </si>
  <si>
    <t>Цемент ЦЕМ I 42,5 H</t>
  </si>
  <si>
    <t>Добавка для бетона</t>
  </si>
  <si>
    <t>Техногранд СК 20.2</t>
  </si>
  <si>
    <t>РБУ-1 Дрожжино</t>
  </si>
  <si>
    <t>Щебень гравийный фр. 5÷20мм.</t>
  </si>
  <si>
    <t>пн</t>
  </si>
  <si>
    <t>вс</t>
  </si>
  <si>
    <t>сб</t>
  </si>
  <si>
    <t>пт</t>
  </si>
  <si>
    <t>чт</t>
  </si>
  <si>
    <t>ср</t>
  </si>
  <si>
    <t>вт</t>
  </si>
  <si>
    <t>Примечание</t>
  </si>
  <si>
    <t>Требуемый график поставки</t>
  </si>
  <si>
    <t xml:space="preserve">Общее
к-во  </t>
  </si>
  <si>
    <t>Ед. изм.</t>
  </si>
  <si>
    <t>Марка ГОСТ/ТУ
согласно проекту</t>
  </si>
  <si>
    <t>Наименование</t>
  </si>
  <si>
    <t>Подрязделение</t>
  </si>
  <si>
    <t>РБУ</t>
  </si>
  <si>
    <t>Организация</t>
  </si>
  <si>
    <t>№</t>
  </si>
  <si>
    <t>Форма Мт-1</t>
  </si>
  <si>
    <t>тн</t>
  </si>
  <si>
    <t>РДК</t>
  </si>
  <si>
    <t>ГЕО-НДТ</t>
  </si>
  <si>
    <t>Щебень Известняковый</t>
  </si>
  <si>
    <t>Щебень Гравийный</t>
  </si>
  <si>
    <t>Песок бетонный</t>
  </si>
  <si>
    <t>Приход за период Факт по поставщикам</t>
  </si>
  <si>
    <t>Приход за период План по поставщикам</t>
  </si>
  <si>
    <t>Ед. изм</t>
  </si>
  <si>
    <t>Материалы</t>
  </si>
  <si>
    <t>№ п/п</t>
  </si>
  <si>
    <t>Щебень известняковый</t>
  </si>
  <si>
    <t>Щебень гравийный</t>
  </si>
  <si>
    <t>Щебень гранитный</t>
  </si>
  <si>
    <t>Песок строительный</t>
  </si>
  <si>
    <t>Отклонения, % (в пределах нормы)</t>
  </si>
  <si>
    <t>Отклонения, % (сверх нормы)</t>
  </si>
  <si>
    <t>Отклонения, т (в пределах нормы)</t>
  </si>
  <si>
    <t>Отклонения, т (сверх нормы)</t>
  </si>
  <si>
    <t>Столбец1</t>
  </si>
  <si>
    <t>Столбец2</t>
  </si>
  <si>
    <t>Столбец3</t>
  </si>
  <si>
    <t xml:space="preserve">ГОСТ 30515-2013 </t>
  </si>
  <si>
    <t>Марка по ГОСТ/ТУ согласно проекту</t>
  </si>
  <si>
    <t>ГОСТ 30515-2014</t>
  </si>
  <si>
    <t>Противоморозная доб.МС Рапид025-1200</t>
  </si>
  <si>
    <t>ГОСТ Р 56592-2015</t>
  </si>
  <si>
    <t>ГОСТ 8267-93; ГОСТ 26633-2012</t>
  </si>
  <si>
    <t>ГОСТ 32495-2013; ГОСТ 8736-2014</t>
  </si>
  <si>
    <t>Столбец4</t>
  </si>
  <si>
    <t>Столбец5</t>
  </si>
  <si>
    <t>Столбец6</t>
  </si>
  <si>
    <t>День недели</t>
  </si>
  <si>
    <t>День недели2</t>
  </si>
  <si>
    <t>День недели3</t>
  </si>
  <si>
    <t>День недели4</t>
  </si>
  <si>
    <t>День недели5</t>
  </si>
  <si>
    <t>День недели6</t>
  </si>
  <si>
    <t>День недели7</t>
  </si>
  <si>
    <t>Подразделение</t>
  </si>
  <si>
    <t>Марка ГОСТ/ТУ согласно проекту</t>
  </si>
  <si>
    <t>Общее кол-во</t>
  </si>
  <si>
    <t>по 11.07.2016 (пятницу)</t>
  </si>
  <si>
    <t xml:space="preserve">ПОТРЕБНОСТЬ В МАТЕРИАЛЬНЫХ РЕСУРСАХ НА НЕДЕЛЮ </t>
  </si>
  <si>
    <t xml:space="preserve"> с 05.07.2016 (вторник)</t>
  </si>
  <si>
    <t>Столбец7</t>
  </si>
  <si>
    <t>12.01.2016 "приход Факт"13</t>
  </si>
  <si>
    <t xml:space="preserve">Планируемые поступления  материалов "Дрожжино" </t>
  </si>
  <si>
    <t xml:space="preserve">на </t>
  </si>
  <si>
    <t>неделю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</si>
  <si>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</si>
  <si>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</si>
  <si>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</si>
  <si>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</si>
  <si>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</si>
  <si>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</si>
  <si>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</si>
  <si>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Столбец8</t>
  </si>
  <si>
    <t>Столбец9</t>
  </si>
  <si>
    <t>Столбец10</t>
  </si>
  <si>
    <t>Столбец11</t>
  </si>
  <si>
    <t>12.01.2016 приход Факт</t>
  </si>
  <si>
    <t>00.01.1900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</si>
</sst>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р_._-;\-* #,##0.00_р_._-;_-* &quot;-&quot;??_р_._-;_-@_-"/>
    <numFmt numFmtId="164" formatCode="0.000"/>
    <numFmt numFmtId="165" formatCode="0.000%"/>
    <numFmt numFmtId="166" formatCode="h:mm;@"/>
    <numFmt numFmtId="167" formatCode="0.0%"/>
    <numFmt numFmtId="168" formatCode="_-* #,##0.0_р_._-;\-* #,##0.0_р_._-;_-* &quot;-&quot;?_р_._-;_-@_-"/>
    <numFmt numFmtId="169" formatCode="#,##0_р_."/>
    <numFmt numFmtId="170" formatCode="_-* #,##0.0_р_._-;\-* #,##0.0_р_._-;_-* &quot;-&quot;??_р_._-;_-@_-"/>
    <numFmt numFmtId="171" formatCode="#,##0.00_р_."/>
    <numFmt numFmtId="172" formatCode="0.0"/>
    <numFmt numFmtId="173" formatCode="dddd"/>
  </numFmts>
  <fonts count="23" x14ac:knownFonts="1">
    <font>
      <sz val="11"/>
      <color theme="1"/>
      <name val="Calibri"/>
      <family val="2"/>
      <charset val="204"/>
      <scheme val="minor"/>
    </font>
    <font>
      <sz val="8"/>
      <color theme="1"/>
      <name val="Times"/>
      <family val="1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1"/>
      <color theme="1"/>
      <name val="Calibri"/>
      <scheme val="minor"/>
    </font>
    <font>
      <sz val="11"/>
      <color rgb="FF000000"/>
      <name val="Arial"/>
      <family val="2"/>
      <charset val="204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n">
        <color auto="1"/>
      </bottom>
      <diagonal/>
    </border>
    <border>
      <left style="thick">
        <color theme="0"/>
      </left>
      <right style="thick">
        <color theme="0"/>
      </right>
      <top/>
      <bottom style="thin">
        <color auto="1"/>
      </bottom>
      <diagonal/>
    </border>
    <border>
      <left/>
      <right style="thick">
        <color theme="0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theme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Font="1"/>
    <xf numFmtId="0" fontId="0" fillId="0" borderId="0" xfId="0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textRotation="90" wrapText="1"/>
    </xf>
    <xf numFmtId="0" fontId="0" fillId="0" borderId="0" xfId="0" applyFill="1"/>
    <xf numFmtId="167" fontId="2" fillId="0" borderId="1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0" fillId="4" borderId="0" xfId="0" applyFill="1"/>
    <xf numFmtId="0" fontId="0" fillId="4" borderId="0" xfId="0" applyFill="1" applyBorder="1"/>
    <xf numFmtId="168" fontId="0" fillId="0" borderId="0" xfId="0" applyNumberFormat="1"/>
    <xf numFmtId="169" fontId="12" fillId="0" borderId="0" xfId="1" applyNumberFormat="1" applyFont="1" applyFill="1" applyBorder="1" applyAlignment="1">
      <alignment horizontal="center" vertical="center"/>
    </xf>
    <xf numFmtId="169" fontId="2" fillId="0" borderId="0" xfId="1" applyNumberFormat="1" applyFont="1" applyFill="1" applyBorder="1" applyAlignment="1">
      <alignment horizontal="center" vertical="center"/>
    </xf>
    <xf numFmtId="2" fontId="2" fillId="0" borderId="0" xfId="1" applyNumberFormat="1" applyFont="1" applyFill="1" applyBorder="1" applyAlignment="1">
      <alignment horizontal="center" vertical="center"/>
    </xf>
    <xf numFmtId="170" fontId="13" fillId="0" borderId="0" xfId="1" applyNumberFormat="1" applyFont="1" applyFill="1" applyBorder="1" applyAlignment="1">
      <alignment horizontal="left" vertical="center" wrapText="1"/>
    </xf>
    <xf numFmtId="170" fontId="13" fillId="0" borderId="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Fill="1"/>
    <xf numFmtId="0" fontId="17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64" fontId="0" fillId="0" borderId="0" xfId="0" applyNumberFormat="1" applyFill="1"/>
    <xf numFmtId="0" fontId="17" fillId="0" borderId="0" xfId="0" applyFont="1" applyFill="1" applyBorder="1" applyAlignment="1">
      <alignment horizontal="center" vertical="center"/>
    </xf>
    <xf numFmtId="0" fontId="0" fillId="6" borderId="0" xfId="0" applyFont="1" applyFill="1"/>
    <xf numFmtId="172" fontId="0" fillId="6" borderId="0" xfId="0" applyNumberFormat="1" applyFont="1" applyFill="1"/>
    <xf numFmtId="172" fontId="0" fillId="0" borderId="0" xfId="0" applyNumberFormat="1" applyFont="1"/>
    <xf numFmtId="0" fontId="0" fillId="5" borderId="0" xfId="0" applyFill="1"/>
    <xf numFmtId="0" fontId="0" fillId="5" borderId="0" xfId="0" applyFill="1" applyBorder="1"/>
    <xf numFmtId="0" fontId="2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 vertical="center"/>
    </xf>
    <xf numFmtId="0" fontId="6" fillId="5" borderId="16" xfId="0" applyFont="1" applyFill="1" applyBorder="1" applyAlignment="1">
      <alignment horizontal="left" vertical="center"/>
    </xf>
    <xf numFmtId="0" fontId="6" fillId="5" borderId="15" xfId="0" applyFont="1" applyFill="1" applyBorder="1" applyAlignment="1">
      <alignment horizontal="left" vertical="center"/>
    </xf>
    <xf numFmtId="1" fontId="11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 wrapText="1"/>
    </xf>
    <xf numFmtId="0" fontId="6" fillId="5" borderId="0" xfId="0" applyNumberFormat="1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top"/>
    </xf>
    <xf numFmtId="0" fontId="4" fillId="5" borderId="14" xfId="0" applyFont="1" applyFill="1" applyBorder="1" applyAlignment="1">
      <alignment horizontal="left" vertical="top"/>
    </xf>
    <xf numFmtId="0" fontId="2" fillId="5" borderId="13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left" vertical="top"/>
    </xf>
    <xf numFmtId="0" fontId="4" fillId="5" borderId="10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 vertical="top"/>
    </xf>
    <xf numFmtId="0" fontId="2" fillId="5" borderId="0" xfId="0" applyFont="1" applyFill="1" applyAlignment="1">
      <alignment horizontal="left" vertical="top"/>
    </xf>
    <xf numFmtId="0" fontId="4" fillId="5" borderId="14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left"/>
    </xf>
    <xf numFmtId="0" fontId="4" fillId="5" borderId="0" xfId="0" applyFont="1" applyFill="1" applyAlignment="1">
      <alignment horizontal="left"/>
    </xf>
    <xf numFmtId="0" fontId="18" fillId="7" borderId="17" xfId="0" applyFont="1" applyFill="1" applyBorder="1" applyAlignment="1">
      <alignment horizontal="center" vertical="center" wrapText="1"/>
    </xf>
    <xf numFmtId="0" fontId="0" fillId="6" borderId="0" xfId="0" applyFont="1" applyFill="1" applyBorder="1"/>
    <xf numFmtId="172" fontId="0" fillId="6" borderId="0" xfId="0" applyNumberFormat="1" applyFont="1" applyFill="1" applyBorder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6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6" borderId="0" xfId="0" applyFont="1" applyFill="1" applyBorder="1" applyAlignment="1">
      <alignment vertical="center"/>
    </xf>
    <xf numFmtId="0" fontId="18" fillId="7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left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textRotation="90" wrapText="1"/>
    </xf>
    <xf numFmtId="0" fontId="2" fillId="5" borderId="0" xfId="0" applyFont="1" applyFill="1" applyBorder="1" applyAlignment="1">
      <alignment horizontal="left" vertical="center"/>
    </xf>
    <xf numFmtId="14" fontId="6" fillId="5" borderId="0" xfId="0" applyNumberFormat="1" applyFont="1" applyFill="1" applyBorder="1" applyAlignment="1">
      <alignment horizontal="left" vertical="center"/>
    </xf>
    <xf numFmtId="14" fontId="14" fillId="9" borderId="1" xfId="0" applyNumberFormat="1" applyFont="1" applyFill="1" applyBorder="1"/>
    <xf numFmtId="173" fontId="0" fillId="0" borderId="0" xfId="0" applyNumberFormat="1"/>
    <xf numFmtId="170" fontId="15" fillId="0" borderId="7" xfId="1" applyNumberFormat="1" applyFont="1" applyFill="1" applyBorder="1" applyAlignment="1">
      <alignment vertical="center" wrapText="1"/>
    </xf>
    <xf numFmtId="170" fontId="15" fillId="0" borderId="1" xfId="1" applyNumberFormat="1" applyFont="1" applyFill="1" applyBorder="1" applyAlignment="1">
      <alignment vertical="center" wrapText="1"/>
    </xf>
    <xf numFmtId="2" fontId="14" fillId="0" borderId="1" xfId="1" applyNumberFormat="1" applyFont="1" applyFill="1" applyBorder="1" applyAlignment="1">
      <alignment horizontal="center" vertical="center"/>
    </xf>
    <xf numFmtId="171" fontId="14" fillId="0" borderId="1" xfId="1" applyNumberFormat="1" applyFont="1" applyFill="1" applyBorder="1" applyAlignment="1">
      <alignment horizontal="center" vertical="center"/>
    </xf>
    <xf numFmtId="171" fontId="14" fillId="0" borderId="2" xfId="1" applyNumberFormat="1" applyFont="1" applyFill="1" applyBorder="1" applyAlignment="1">
      <alignment horizontal="center" vertical="center"/>
    </xf>
    <xf numFmtId="170" fontId="15" fillId="0" borderId="19" xfId="1" applyNumberFormat="1" applyFont="1" applyFill="1" applyBorder="1" applyAlignment="1">
      <alignment vertical="center" wrapText="1"/>
    </xf>
    <xf numFmtId="170" fontId="15" fillId="0" borderId="3" xfId="1" applyNumberFormat="1" applyFont="1" applyFill="1" applyBorder="1" applyAlignment="1">
      <alignment vertical="center" wrapText="1"/>
    </xf>
    <xf numFmtId="2" fontId="14" fillId="0" borderId="3" xfId="1" applyNumberFormat="1" applyFont="1" applyFill="1" applyBorder="1" applyAlignment="1">
      <alignment horizontal="center" vertical="center"/>
    </xf>
    <xf numFmtId="171" fontId="14" fillId="0" borderId="3" xfId="1" applyNumberFormat="1" applyFont="1" applyFill="1" applyBorder="1" applyAlignment="1">
      <alignment horizontal="center" vertical="center"/>
    </xf>
    <xf numFmtId="171" fontId="14" fillId="0" borderId="18" xfId="1" applyNumberFormat="1" applyFont="1" applyFill="1" applyBorder="1" applyAlignment="1">
      <alignment horizontal="center" vertical="center"/>
    </xf>
    <xf numFmtId="171" fontId="14" fillId="0" borderId="4" xfId="1" applyNumberFormat="1" applyFont="1" applyFill="1" applyBorder="1" applyAlignment="1">
      <alignment horizontal="center" vertical="center"/>
    </xf>
    <xf numFmtId="14" fontId="16" fillId="0" borderId="2" xfId="0" applyNumberFormat="1" applyFont="1" applyFill="1" applyBorder="1" applyAlignment="1">
      <alignment horizontal="center" vertical="center" textRotation="90" wrapText="1"/>
    </xf>
    <xf numFmtId="14" fontId="16" fillId="0" borderId="7" xfId="0" applyNumberFormat="1" applyFont="1" applyFill="1" applyBorder="1" applyAlignment="1">
      <alignment horizontal="center" vertical="center" textRotation="90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0" fillId="0" borderId="0" xfId="0" applyFont="1"/>
    <xf numFmtId="0" fontId="22" fillId="6" borderId="0" xfId="0" applyFont="1" applyFill="1"/>
    <xf numFmtId="0" fontId="22" fillId="0" borderId="0" xfId="0" applyFont="1"/>
    <xf numFmtId="0" fontId="22" fillId="6" borderId="17" xfId="0" applyFont="1" applyFill="1" applyBorder="1"/>
    <xf numFmtId="0" fontId="21" fillId="7" borderId="21" xfId="0" applyFont="1" applyFill="1" applyBorder="1" applyAlignment="1">
      <alignment horizontal="center" vertical="center" wrapText="1"/>
    </xf>
    <xf numFmtId="0" fontId="22" fillId="6" borderId="21" xfId="0" applyFont="1" applyFill="1" applyBorder="1"/>
    <xf numFmtId="0" fontId="17" fillId="0" borderId="0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left" vertical="center" wrapText="1"/>
    </xf>
    <xf numFmtId="0" fontId="2" fillId="5" borderId="12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 vertical="top"/>
    </xf>
    <xf numFmtId="0" fontId="4" fillId="5" borderId="9" xfId="0" applyFont="1" applyFill="1" applyBorder="1" applyAlignment="1">
      <alignment horizontal="left" vertical="top"/>
    </xf>
    <xf numFmtId="0" fontId="4" fillId="5" borderId="13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126"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border>
        <bottom style="medium">
          <color indexed="64"/>
        </bottom>
      </border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71" formatCode="#,##0.00_р_.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71" formatCode="#,##0.00_р_.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71" formatCode="#,##0.00_р_.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71" formatCode="#,##0.00_р_.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71" formatCode="#,##0.00_р_.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71" formatCode="#,##0.00_р_.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71" formatCode="#,##0.00_р_.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71" formatCode="#,##0.00_р_.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71" formatCode="#,##0.00_р_.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71" formatCode="#,##0.00_р_.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71" formatCode="#,##0.00_р_.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71" formatCode="#,##0.00_р_.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71" formatCode="#,##0.00_р_.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71" formatCode="#,##0.00_р_.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71" formatCode="#,##0.00_р_.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71" formatCode="#,##0.00_р_.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170" formatCode="_-* #,##0.0_р_._-;\-* #,##0.0_р_._-;_-* &quot;-&quot;??_р_._-;_-@_-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170" formatCode="_-* #,##0.0_р_._-;\-* #,##0.0_р_._-;_-* &quot;-&quot;??_р_._-;_-@_-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border outline="0">
        <top style="medium">
          <color theme="1"/>
        </top>
        <bottom style="medium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border outline="0">
        <top style="medium">
          <color theme="1"/>
        </top>
        <bottom style="medium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2" formatCode="0.0"/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2" formatCode="0.0"/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border outline="0">
        <top style="medium">
          <color theme="1"/>
        </top>
        <bottom style="medium">
          <color theme="1"/>
        </bottom>
      </border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border outline="0">
        <top style="medium">
          <color theme="1"/>
        </top>
        <bottom style="medium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border outline="0">
        <top style="medium">
          <color theme="1"/>
        </top>
        <bottom style="medium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0.000%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0.000%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0.000%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d/mm/yyyy"/>
      <alignment horizontal="center" vertic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3</xdr:col>
          <xdr:colOff>400050</xdr:colOff>
          <xdr:row>2</xdr:row>
          <xdr:rowOff>114300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2" name="Таблица2" displayName="Таблица2" ref="A2:AA22" totalsRowShown="0" headerRowDxfId="125" dataDxfId="123" headerRowBorderDxfId="124" tableBorderDxfId="122" totalsRowBorderDxfId="121">
  <autoFilter ref="A2:AA22"/>
  <tableColumns count="27">
    <tableColumn id="1" name="Дата" dataDxfId="120"/>
    <tableColumn id="2" name="Поставщик" dataDxfId="119"/>
    <tableColumn id="3" name="Номенклатура" dataDxfId="118"/>
    <tableColumn id="4" name="Вид материала" dataDxfId="117"/>
    <tableColumn id="5" name="Завод" dataDxfId="116"/>
    <tableColumn id="6" name="В таре/Навалом" dataDxfId="115"/>
    <tableColumn id="7" name="Первый вес, т." dataDxfId="114"/>
    <tableColumn id="8" name="Второй вес, т." dataDxfId="113"/>
    <tableColumn id="9" name="Вес материала на весовой, т." dataDxfId="112">
      <calculatedColumnFormula>Таблица2[[#This Row],[Первый вес, т.]]-H3</calculatedColumnFormula>
    </tableColumn>
    <tableColumn id="10" name="Вес по накладной поставщика т." dataDxfId="111"/>
    <tableColumn id="11" name="Нормы естественной убыли при транспортировании, %" dataDxfId="110">
      <calculatedColumnFormula>SUMPRODUCT((Поставщик!#REF!='журнал прихода'!D3)*(Тара='журнал прихода'!F3)*Поставщик!#REF!)</calculatedColumnFormula>
    </tableColumn>
    <tableColumn id="12" name="Отклонения при взвешивании, т. Недостача (-)/Излишки (+)" dataDxfId="109">
      <calculatedColumnFormula>Таблица2[[#This Row],[Вес материала на весовой, т.]]-Таблица2[[#This Row],[Вес по накладной поставщика т.]]</calculatedColumnFormula>
    </tableColumn>
    <tableColumn id="13" name="Вес принятый к БУ по документам поставщика" dataDxfId="108"/>
    <tableColumn id="14" name="База для расчета отклонения, т" dataDxfId="107">
      <calculatedColumnFormula>IF(M3=I3,0,(IF(L3&lt;0,L3,0)))</calculatedColumnFormula>
    </tableColumn>
    <tableColumn id="15" name="Погрешность материала в % к фактическому весу" dataDxfId="106">
      <calculatedColumnFormula>IF(M3&gt;I3,M3-I3,0)</calculatedColumnFormula>
    </tableColumn>
    <tableColumn id="16" name="Отклонения, % (в пределах нормы)" dataDxfId="105"/>
    <tableColumn id="27" name="Отклонения, % (сверх нормы)" dataDxfId="104"/>
    <tableColumn id="28" name="Отклонения, т (в пределах нормы)" dataDxfId="103"/>
    <tableColumn id="17" name="Отклонения, т (сверх нормы)" dataDxfId="102"/>
    <tableColumn id="18" name="Номер в КЭ Бетон" dataDxfId="101"/>
    <tableColumn id="19" name="Номер автомобиля " dataDxfId="100"/>
    <tableColumn id="20" name="Номер накладной" dataDxfId="99"/>
    <tableColumn id="21" name="Примечание = Время прибытия" dataDxfId="98"/>
    <tableColumn id="22" name="Грузоперевозчик" dataDxfId="97"/>
    <tableColumn id="23" name="Вид цемента" dataDxfId="96"/>
    <tableColumn id="24" name="Какие машины привозили цемент" dataDxfId="95"/>
    <tableColumn id="25" name="Место приемки по накладной" dataDxfId="94"/>
  </tableColumns>
  <tableStyleInfo name="TableStyleMedium18" showFirstColumn="0" showLastColumn="0" showRowStripes="1" showColumnStripes="0"/>
</table>
</file>

<file path=xl/tables/table10.xml><?xml version="1.0" encoding="utf-8"?>
<table xmlns="http://schemas.openxmlformats.org/spreadsheetml/2006/main" id="1" name="Таблица1" displayName="Таблица1" ref="B2:D35" totalsRowShown="0" headerRowDxfId="8" dataDxfId="6" headerRowBorderDxfId="7">
  <autoFilter ref="B2:D35"/>
  <tableColumns count="3">
    <tableColumn id="1" name="№ п/п" dataDxfId="5"/>
    <tableColumn id="2" name="Номенклатура" dataDxfId="4"/>
    <tableColumn id="4" name="Марка по ГОСТ/ТУ согласно проекту" dataDxfId="3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1" name="Таблица11" displayName="Таблица11" ref="B2:C4" totalsRowShown="0" headerRowDxfId="2">
  <autoFilter ref="B2:C4"/>
  <tableColumns count="2">
    <tableColumn id="1" name="№ п/п"/>
    <tableColumn id="2" name="Организация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2" name="Таблица12" displayName="Таблица12" ref="B2:C6" totalsRowShown="0">
  <autoFilter ref="B2:C6"/>
  <tableColumns count="2">
    <tableColumn id="1" name="№ п/п"/>
    <tableColumn id="2" name="Подразделение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3" name="Таблица13" displayName="Таблица13" ref="B2:C6" totalsRowShown="0" headerRowDxfId="1">
  <autoFilter ref="B2:C6"/>
  <tableColumns count="2">
    <tableColumn id="1" name="№ п/п"/>
    <tableColumn id="2" name="Завод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5" name="Таблица15" displayName="Таблица15" ref="B2:C12" totalsRowShown="0" headerRowDxfId="0">
  <autoFilter ref="B2:C12"/>
  <tableColumns count="2">
    <tableColumn id="1" name="№ п/п"/>
    <tableColumn id="2" name="День недели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Таблица4" displayName="Таблица4" ref="B2:C35" totalsRowShown="0" headerRowDxfId="93" dataDxfId="91" headerRowBorderDxfId="92" tableBorderDxfId="90">
  <autoFilter ref="B2:C35"/>
  <tableColumns count="2">
    <tableColumn id="1" name="№ п/п" dataDxfId="89">
      <calculatedColumnFormula>IF(C3="","",B2+1)</calculatedColumnFormula>
    </tableColumn>
    <tableColumn id="2" name="Номенклатура" dataDxfId="8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Таблица5" displayName="Таблица5" ref="B2:C9" totalsRowShown="0" headerRowDxfId="87" dataDxfId="85" headerRowBorderDxfId="86" tableBorderDxfId="84">
  <autoFilter ref="B2:C9"/>
  <tableColumns count="2">
    <tableColumn id="1" name="№ п/п" dataDxfId="83"/>
    <tableColumn id="2" name="Какие машины привозили цемент" dataDxfId="8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Таблица6" displayName="Таблица6" ref="B2:E35" totalsRowShown="0" headerRowDxfId="81" headerRowBorderDxfId="80" tableBorderDxfId="79">
  <autoFilter ref="B2:E35"/>
  <tableColumns count="4">
    <tableColumn id="1" name="№ п/п" dataDxfId="78">
      <calculatedColumnFormula>IF(C3="","",B2+1)</calculatedColumnFormula>
    </tableColumn>
    <tableColumn id="2" name="Вид материала" dataDxfId="77"/>
    <tableColumn id="3" name="В таре" dataDxfId="76"/>
    <tableColumn id="4" name="Навалом" dataDxfId="75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Таблица7" displayName="Таблица7" ref="B2:C35" totalsRowShown="0" headerRowDxfId="74" dataDxfId="72" headerRowBorderDxfId="73" tableBorderDxfId="71">
  <autoFilter ref="B2:C35"/>
  <tableColumns count="2">
    <tableColumn id="1" name="№ п/п" dataDxfId="70">
      <calculatedColumnFormula>IF(C3="","",B2+1)</calculatedColumnFormula>
    </tableColumn>
    <tableColumn id="2" name="Откуда материал" dataDxfId="69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8" name="Таблица8" displayName="Таблица8" ref="B2:D9" totalsRowShown="0" headerRowDxfId="68" dataDxfId="66" headerRowBorderDxfId="67" tableBorderDxfId="65">
  <autoFilter ref="B2:D9"/>
  <tableColumns count="3">
    <tableColumn id="1" name="№ п/п" dataDxfId="64"/>
    <tableColumn id="2" name="Место приемки по накладной" dataDxfId="63"/>
    <tableColumn id="3" name="Завод" dataDxfId="6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0" name="Таблица10" displayName="Таблица10" ref="B1:I15" totalsRowShown="0" headerRowDxfId="61" dataDxfId="60">
  <autoFilter ref="B1:I15"/>
  <tableColumns count="8">
    <tableColumn id="1" name="№ п/п" dataDxfId="59"/>
    <tableColumn id="2" name="Организация" dataDxfId="58"/>
    <tableColumn id="3" name="Подразделение" dataDxfId="57"/>
    <tableColumn id="4" name="Наименование" dataDxfId="56"/>
    <tableColumn id="5" name="Марка ГОСТ/ТУ согласно проекту" dataDxfId="55"/>
    <tableColumn id="6" name="Ед. изм." dataDxfId="54"/>
    <tableColumn id="7" name="Общее кол-во" dataDxfId="53"/>
    <tableColumn id="8" name="Требуемый график поставки" dataDxfId="52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14" name="Таблица14" displayName="Таблица14" ref="B4:T22" totalsRowShown="0" headerRowDxfId="51" dataDxfId="49" headerRowBorderDxfId="50" tableBorderDxfId="48" totalsRowBorderDxfId="47" dataCellStyle="Финансовый">
  <autoFilter ref="B4:T22"/>
  <tableColumns count="19">
    <tableColumn id="1" name="Материалы" dataDxfId="46" dataCellStyle="Финансовый"/>
    <tableColumn id="2" name="Поставщик" dataDxfId="45" dataCellStyle="Финансовый"/>
    <tableColumn id="3" name="Ед. изм" dataDxfId="44" dataCellStyle="Финансовый"/>
    <tableColumn id="4" name="00.01.1900" dataDxfId="43" dataCellStyle="Финансовый">
      <calculatedColumnFormula>SUMPRODUCT('журнал прихода'!$I$3:$I$20*('журнал прихода'!$B$3:$B$20=C5)*('журнал прихода'!$A$3:$A$20=$E$4)*('журнал прихода'!$D$3:$D$20=B5))</calculatedColumnFormula>
    </tableColumn>
    <tableColumn id="5" name="12.01.2016 приход Факт" dataDxfId="42" dataCellStyle="Финансовый">
      <calculatedColumnFormula>SUMPRODUCT('журнал прихода'!$I$3:$I$20*('журнал прихода'!$B$3:$B$20=C5)*('журнал прихода'!$A$3:$A$20=$E$4)*('журнал прихода'!$D$3:$D$20=B5))</calculatedColumnFormula>
    </tableColumn>
    <tableColumn id="6" name="Столбец1" dataDxfId="41" dataCellStyle="Финансовый"/>
    <tableColumn id="7" name="Столбец2" dataDxfId="40" dataCellStyle="Финансовый"/>
    <tableColumn id="8" name="Столбец3" dataDxfId="39" dataCellStyle="Финансовый"/>
    <tableColumn id="9" name="Столбец4" dataDxfId="38" dataCellStyle="Финансовый"/>
    <tableColumn id="10" name="Столбец5" dataDxfId="37" dataCellStyle="Финансовый"/>
    <tableColumn id="11" name="Столбец6" dataDxfId="36" dataCellStyle="Финансовый"/>
    <tableColumn id="12" name="Столбец7" dataDxfId="35" dataCellStyle="Финансовый"/>
    <tableColumn id="13" name="Столбец8" dataDxfId="34" dataCellStyle="Финансовый"/>
    <tableColumn id="14" name="Столбец9" dataDxfId="33" dataCellStyle="Финансовый"/>
    <tableColumn id="15" name="Столбец10" dataDxfId="32" dataCellStyle="Финансовый"/>
    <tableColumn id="16" name="Столбец11" dataDxfId="31" dataCellStyle="Финансовый"/>
    <tableColumn id="17" name="12.01.2016 &quot;приход Факт&quot;13" dataDxfId="30" dataCellStyle="Финансовый"/>
    <tableColumn id="18" name="Приход за период План по поставщикам" dataDxfId="29" dataCellStyle="Финансовый">
      <calculatedColumnFormula>SUMIF($E$5:$R$5,"Приход План",E5:R5)</calculatedColumnFormula>
    </tableColumn>
    <tableColumn id="19" name="Приход за период Факт по поставщикам" dataDxfId="28" dataCellStyle="Финансовый">
      <calculatedColumnFormula>SUMIF($E$5:$R$5,"Приход Факт",E5:R5)</calculatedColumnFormula>
    </tableColumn>
  </tableColumns>
  <tableStyleInfo name="TableStyleDark9" showFirstColumn="0" showLastColumn="0" showRowStripes="1" showColumnStripes="0"/>
</table>
</file>

<file path=xl/tables/table9.xml><?xml version="1.0" encoding="utf-8"?>
<table xmlns="http://schemas.openxmlformats.org/spreadsheetml/2006/main" id="9" name="Таблица9" displayName="Таблица9" ref="A4:P15" totalsRowShown="0" headerRowDxfId="27" dataDxfId="26" tableBorderDxfId="25">
  <autoFilter ref="A4:P15"/>
  <tableColumns count="16">
    <tableColumn id="1" name="№" dataDxfId="24"/>
    <tableColumn id="2" name="Организация" dataDxfId="23"/>
    <tableColumn id="3" name="РБУ" dataDxfId="22"/>
    <tableColumn id="4" name="Подрязделение" dataDxfId="21"/>
    <tableColumn id="5" name="Наименование" dataDxfId="20"/>
    <tableColumn id="6" name="Марка ГОСТ/ТУ_x000a_согласно проекту" dataDxfId="19"/>
    <tableColumn id="7" name="Ед. изм." dataDxfId="18"/>
    <tableColumn id="8" name="Общее_x000a_к-во  " dataDxfId="17"/>
    <tableColumn id="9" name="День недели" dataDxfId="16"/>
    <tableColumn id="10" name="День недели2" dataDxfId="15"/>
    <tableColumn id="11" name="День недели3" dataDxfId="14"/>
    <tableColumn id="12" name="День недели4" dataDxfId="13"/>
    <tableColumn id="13" name="День недели5" dataDxfId="12"/>
    <tableColumn id="14" name="День недели6" dataDxfId="11"/>
    <tableColumn id="15" name="День недели7" dataDxfId="10"/>
    <tableColumn id="16" name="Примечание" dataDxfId="9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  <pageSetUpPr fitToPage="1"/>
  </sheetPr>
  <dimension ref="A2:AA22"/>
  <sheetViews>
    <sheetView tabSelected="1" zoomScale="80" zoomScaleNormal="80" workbookViewId="0">
      <pane ySplit="2" topLeftCell="A3" activePane="bottomLeft" state="frozen"/>
      <selection activeCell="C1" sqref="C1"/>
      <selection pane="bottomLeft" activeCell="V18" sqref="V18"/>
    </sheetView>
  </sheetViews>
  <sheetFormatPr defaultRowHeight="15" x14ac:dyDescent="0.25"/>
  <cols>
    <col min="1" max="1" width="12.42578125" style="2" customWidth="1"/>
    <col min="2" max="2" width="26.42578125" style="2" bestFit="1" customWidth="1"/>
    <col min="3" max="3" width="38.140625" style="2" bestFit="1" customWidth="1"/>
    <col min="4" max="4" width="20.5703125" style="2" customWidth="1"/>
    <col min="5" max="5" width="7.7109375" style="2" customWidth="1"/>
    <col min="6" max="6" width="7.85546875" style="2" customWidth="1"/>
    <col min="7" max="7" width="8.5703125" style="2" customWidth="1"/>
    <col min="8" max="8" width="8.85546875" style="2" customWidth="1"/>
    <col min="9" max="9" width="9.42578125" style="2" customWidth="1"/>
    <col min="10" max="10" width="9.85546875" style="2" customWidth="1"/>
    <col min="11" max="11" width="11.28515625" style="2" customWidth="1"/>
    <col min="12" max="12" width="10.7109375" style="2" customWidth="1"/>
    <col min="13" max="13" width="11.28515625" style="2" customWidth="1"/>
    <col min="14" max="14" width="10.5703125" style="2" customWidth="1"/>
    <col min="15" max="15" width="11.140625" style="2" customWidth="1"/>
    <col min="16" max="16" width="8.42578125" style="2" customWidth="1"/>
    <col min="17" max="17" width="9.28515625" style="2" customWidth="1"/>
    <col min="18" max="19" width="8.42578125" style="2" customWidth="1"/>
    <col min="20" max="20" width="7.42578125" style="2" customWidth="1"/>
    <col min="21" max="21" width="7.28515625" style="2" customWidth="1"/>
    <col min="22" max="22" width="7" style="2" customWidth="1"/>
    <col min="23" max="23" width="6.42578125" style="2" customWidth="1"/>
    <col min="24" max="24" width="19.5703125" style="2" bestFit="1" customWidth="1"/>
    <col min="25" max="25" width="16.140625" style="2" customWidth="1"/>
    <col min="26" max="27" width="13.7109375" style="2" customWidth="1"/>
    <col min="28" max="16384" width="9.140625" style="2"/>
  </cols>
  <sheetData>
    <row r="2" spans="1:27" ht="165" customHeight="1" x14ac:dyDescent="0.25">
      <c r="A2" s="3" t="s">
        <v>0</v>
      </c>
      <c r="B2" s="4" t="s">
        <v>1</v>
      </c>
      <c r="C2" s="4" t="s">
        <v>2</v>
      </c>
      <c r="D2" s="4" t="s">
        <v>22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21</v>
      </c>
      <c r="L2" s="4" t="s">
        <v>9</v>
      </c>
      <c r="M2" s="4" t="s">
        <v>10</v>
      </c>
      <c r="N2" s="4" t="s">
        <v>11</v>
      </c>
      <c r="O2" s="4" t="s">
        <v>12</v>
      </c>
      <c r="P2" s="14" t="s">
        <v>186</v>
      </c>
      <c r="Q2" s="14" t="s">
        <v>187</v>
      </c>
      <c r="R2" s="14" t="s">
        <v>188</v>
      </c>
      <c r="S2" s="14" t="s">
        <v>189</v>
      </c>
      <c r="T2" s="14" t="s">
        <v>13</v>
      </c>
      <c r="U2" s="14" t="s">
        <v>14</v>
      </c>
      <c r="V2" s="14" t="s">
        <v>15</v>
      </c>
      <c r="W2" s="14" t="s">
        <v>16</v>
      </c>
      <c r="X2" s="4" t="s">
        <v>17</v>
      </c>
      <c r="Y2" s="4" t="s">
        <v>18</v>
      </c>
      <c r="Z2" s="4" t="s">
        <v>19</v>
      </c>
      <c r="AA2" s="5" t="s">
        <v>20</v>
      </c>
    </row>
    <row r="3" spans="1:27" x14ac:dyDescent="0.25">
      <c r="A3" s="6">
        <v>42381</v>
      </c>
      <c r="B3" s="7" t="s">
        <v>25</v>
      </c>
      <c r="C3" s="7" t="s">
        <v>92</v>
      </c>
      <c r="D3" s="7" t="s">
        <v>112</v>
      </c>
      <c r="E3" s="8" t="s">
        <v>115</v>
      </c>
      <c r="F3" s="7" t="s">
        <v>110</v>
      </c>
      <c r="G3" s="9" t="s">
        <v>116</v>
      </c>
      <c r="H3" s="9" t="s">
        <v>117</v>
      </c>
      <c r="I3" s="17">
        <f>IF(G3="","",G3-H3)</f>
        <v>38.099999999999994</v>
      </c>
      <c r="J3" s="9" t="s">
        <v>120</v>
      </c>
      <c r="K3" s="16" t="str">
        <f>IFERROR(IF(Таблица2[[#This Row],[В таре/Навалом]]=Поставщик!#REF!,VLOOKUP(Таблица2[[#This Row],[Вид материала]],Поставщик!#REF!,2,0)/100,IF(Таблица2[[#This Row],[В таре/Навалом]]=Поставщик!#REF!,VLOOKUP(Таблица2[[#This Row],[Вид материала]],Поставщик!#REF!,3,0)/100,"")),"")</f>
        <v/>
      </c>
      <c r="L3" s="9">
        <f t="shared" ref="L3:L4" si="0">IFERROR(I3-J3,"")</f>
        <v>-7.1054273576010019E-15</v>
      </c>
      <c r="M3" s="9"/>
      <c r="N3" s="9">
        <f t="shared" ref="N3:N4" si="1">IF(M3=I3,0,(IF(L3&lt;0,L3,0)))</f>
        <v>-7.1054273576010019E-15</v>
      </c>
      <c r="O3" s="10">
        <f>IF(M3&gt;I3,M3-I3,0)</f>
        <v>0</v>
      </c>
      <c r="P3" s="10">
        <f>IF(N3&gt;J3,N3-J3,0)</f>
        <v>0</v>
      </c>
      <c r="Q3" s="10">
        <f>IF(O3&gt;K3,O3-K3,0)</f>
        <v>0</v>
      </c>
      <c r="R3" s="9">
        <v>0</v>
      </c>
      <c r="S3" s="9">
        <v>0</v>
      </c>
      <c r="T3" s="8" t="s">
        <v>122</v>
      </c>
      <c r="U3" s="11" t="s">
        <v>123</v>
      </c>
      <c r="V3" s="11" t="s">
        <v>124</v>
      </c>
      <c r="W3" s="12">
        <v>0.6020833333333333</v>
      </c>
      <c r="X3" s="7" t="s">
        <v>56</v>
      </c>
      <c r="Y3" s="8" t="s">
        <v>125</v>
      </c>
      <c r="Z3" s="8"/>
      <c r="AA3" s="13" t="s">
        <v>104</v>
      </c>
    </row>
    <row r="4" spans="1:27" x14ac:dyDescent="0.25">
      <c r="A4" s="6">
        <v>42381</v>
      </c>
      <c r="B4" s="7" t="s">
        <v>31</v>
      </c>
      <c r="C4" s="7" t="s">
        <v>92</v>
      </c>
      <c r="D4" s="7" t="s">
        <v>112</v>
      </c>
      <c r="E4" s="8" t="s">
        <v>115</v>
      </c>
      <c r="F4" s="7" t="s">
        <v>110</v>
      </c>
      <c r="G4" s="9" t="s">
        <v>118</v>
      </c>
      <c r="H4" s="9" t="s">
        <v>119</v>
      </c>
      <c r="I4" s="17">
        <f t="shared" ref="I4" si="2">IF(G4="","",G4-H4)</f>
        <v>37.58</v>
      </c>
      <c r="J4" s="9" t="s">
        <v>121</v>
      </c>
      <c r="K4" s="16" t="str">
        <f>IFERROR(IF(Таблица2[[#This Row],[В таре/Навалом]]=Поставщик!#REF!,VLOOKUP(Таблица2[[#This Row],[Вид материала]],Поставщик!#REF!,2,0)/100,IF(Таблица2[[#This Row],[В таре/Навалом]]=Поставщик!#REF!,VLOOKUP(Таблица2[[#This Row],[Вид материала]],Поставщик!#REF!,3,0)/100,"")),"")</f>
        <v/>
      </c>
      <c r="L4" s="9">
        <f t="shared" si="0"/>
        <v>0</v>
      </c>
      <c r="M4" s="9"/>
      <c r="N4" s="9">
        <f t="shared" si="1"/>
        <v>0</v>
      </c>
      <c r="O4" s="10">
        <f t="shared" ref="O4:Q4" si="3">IF(M4&gt;I4,M4-I4,0)</f>
        <v>0</v>
      </c>
      <c r="P4" s="10">
        <f t="shared" si="3"/>
        <v>0</v>
      </c>
      <c r="Q4" s="10">
        <f t="shared" si="3"/>
        <v>0</v>
      </c>
      <c r="R4" s="9">
        <v>0</v>
      </c>
      <c r="S4" s="9">
        <v>0</v>
      </c>
      <c r="T4" s="8" t="s">
        <v>126</v>
      </c>
      <c r="U4" s="11" t="s">
        <v>127</v>
      </c>
      <c r="V4" s="11" t="s">
        <v>128</v>
      </c>
      <c r="W4" s="18">
        <v>0.64513888888888882</v>
      </c>
      <c r="X4" s="7" t="s">
        <v>56</v>
      </c>
      <c r="Y4" s="8" t="s">
        <v>125</v>
      </c>
      <c r="Z4" s="8"/>
      <c r="AA4" s="13" t="s">
        <v>104</v>
      </c>
    </row>
    <row r="5" spans="1:27" x14ac:dyDescent="0.25">
      <c r="A5" s="6"/>
      <c r="B5" s="7"/>
      <c r="C5" s="7"/>
      <c r="D5" s="7"/>
      <c r="E5" s="8"/>
      <c r="F5" s="7"/>
      <c r="G5" s="9"/>
      <c r="H5" s="9"/>
      <c r="I5" s="17"/>
      <c r="J5" s="9"/>
      <c r="K5" s="16"/>
      <c r="L5" s="9"/>
      <c r="M5" s="9"/>
      <c r="N5" s="9"/>
      <c r="O5" s="10"/>
      <c r="P5" s="10"/>
      <c r="Q5" s="10"/>
      <c r="R5" s="9"/>
      <c r="S5" s="9"/>
      <c r="T5" s="8"/>
      <c r="U5" s="11"/>
      <c r="V5" s="11"/>
      <c r="W5" s="12"/>
      <c r="X5" s="7"/>
      <c r="Y5" s="8"/>
      <c r="Z5" s="8"/>
      <c r="AA5" s="13"/>
    </row>
    <row r="6" spans="1:27" x14ac:dyDescent="0.25">
      <c r="A6" s="6"/>
      <c r="B6" s="7"/>
      <c r="C6" s="7"/>
      <c r="D6" s="7"/>
      <c r="E6" s="8"/>
      <c r="F6" s="7"/>
      <c r="G6" s="9"/>
      <c r="H6" s="9"/>
      <c r="I6" s="17"/>
      <c r="J6" s="9"/>
      <c r="K6" s="16"/>
      <c r="L6" s="9"/>
      <c r="M6" s="9"/>
      <c r="N6" s="9"/>
      <c r="O6" s="10"/>
      <c r="P6" s="10"/>
      <c r="Q6" s="10"/>
      <c r="R6" s="9"/>
      <c r="S6" s="9"/>
      <c r="T6" s="8"/>
      <c r="U6" s="11"/>
      <c r="V6" s="11"/>
      <c r="W6" s="18"/>
      <c r="X6" s="7"/>
      <c r="Y6" s="8"/>
      <c r="Z6" s="8"/>
      <c r="AA6" s="13"/>
    </row>
    <row r="7" spans="1:27" x14ac:dyDescent="0.25">
      <c r="A7" s="6"/>
      <c r="B7" s="7"/>
      <c r="C7" s="7"/>
      <c r="D7" s="7"/>
      <c r="E7" s="8"/>
      <c r="F7" s="7"/>
      <c r="G7" s="9"/>
      <c r="H7" s="9"/>
      <c r="I7" s="17"/>
      <c r="J7" s="9"/>
      <c r="K7" s="16"/>
      <c r="L7" s="9"/>
      <c r="M7" s="9"/>
      <c r="N7" s="9"/>
      <c r="O7" s="10"/>
      <c r="P7" s="10"/>
      <c r="Q7" s="10"/>
      <c r="R7" s="9"/>
      <c r="S7" s="9"/>
      <c r="T7" s="8"/>
      <c r="U7" s="11"/>
      <c r="V7" s="11"/>
      <c r="W7" s="12"/>
      <c r="X7" s="7"/>
      <c r="Y7" s="8"/>
      <c r="Z7" s="8"/>
      <c r="AA7" s="13"/>
    </row>
    <row r="8" spans="1:27" x14ac:dyDescent="0.25">
      <c r="A8" s="6"/>
      <c r="B8" s="7"/>
      <c r="C8" s="7"/>
      <c r="D8" s="7"/>
      <c r="E8" s="8"/>
      <c r="F8" s="7"/>
      <c r="G8" s="9"/>
      <c r="H8" s="9"/>
      <c r="I8" s="17"/>
      <c r="J8" s="9"/>
      <c r="K8" s="16"/>
      <c r="L8" s="9"/>
      <c r="M8" s="9"/>
      <c r="N8" s="9"/>
      <c r="O8" s="10"/>
      <c r="P8" s="10"/>
      <c r="Q8" s="10"/>
      <c r="R8" s="9"/>
      <c r="S8" s="9"/>
      <c r="T8" s="8"/>
      <c r="U8" s="11"/>
      <c r="V8" s="11"/>
      <c r="W8" s="18"/>
      <c r="X8" s="7"/>
      <c r="Y8" s="8"/>
      <c r="Z8" s="8"/>
      <c r="AA8" s="13"/>
    </row>
    <row r="9" spans="1:27" x14ac:dyDescent="0.25">
      <c r="A9" s="6"/>
      <c r="B9" s="7"/>
      <c r="C9" s="7"/>
      <c r="D9" s="7"/>
      <c r="E9" s="8"/>
      <c r="F9" s="7"/>
      <c r="G9" s="9"/>
      <c r="H9" s="9"/>
      <c r="I9" s="17"/>
      <c r="J9" s="9"/>
      <c r="K9" s="16"/>
      <c r="L9" s="9"/>
      <c r="M9" s="9"/>
      <c r="N9" s="9"/>
      <c r="O9" s="10"/>
      <c r="P9" s="10"/>
      <c r="Q9" s="10"/>
      <c r="R9" s="9"/>
      <c r="S9" s="9"/>
      <c r="T9" s="8"/>
      <c r="U9" s="11"/>
      <c r="V9" s="11"/>
      <c r="W9" s="12"/>
      <c r="X9" s="7"/>
      <c r="Y9" s="8"/>
      <c r="Z9" s="8"/>
      <c r="AA9" s="13"/>
    </row>
    <row r="10" spans="1:27" x14ac:dyDescent="0.25">
      <c r="A10" s="6"/>
      <c r="B10" s="7"/>
      <c r="C10" s="7"/>
      <c r="D10" s="7"/>
      <c r="E10" s="8"/>
      <c r="F10" s="7"/>
      <c r="G10" s="9"/>
      <c r="H10" s="9"/>
      <c r="I10" s="17"/>
      <c r="J10" s="9"/>
      <c r="K10" s="16"/>
      <c r="L10" s="9"/>
      <c r="M10" s="9"/>
      <c r="N10" s="9"/>
      <c r="O10" s="10"/>
      <c r="P10" s="10"/>
      <c r="Q10" s="10"/>
      <c r="R10" s="9"/>
      <c r="S10" s="9"/>
      <c r="T10" s="8"/>
      <c r="U10" s="11"/>
      <c r="V10" s="11"/>
      <c r="W10" s="18"/>
      <c r="X10" s="7"/>
      <c r="Y10" s="8"/>
      <c r="Z10" s="8"/>
      <c r="AA10" s="13"/>
    </row>
    <row r="11" spans="1:27" x14ac:dyDescent="0.25">
      <c r="A11" s="6"/>
      <c r="B11" s="7"/>
      <c r="C11" s="7"/>
      <c r="D11" s="7"/>
      <c r="E11" s="8"/>
      <c r="F11" s="7"/>
      <c r="G11" s="9"/>
      <c r="H11" s="9"/>
      <c r="I11" s="17"/>
      <c r="J11" s="9"/>
      <c r="K11" s="16"/>
      <c r="L11" s="9"/>
      <c r="M11" s="9"/>
      <c r="N11" s="9"/>
      <c r="O11" s="10"/>
      <c r="P11" s="10"/>
      <c r="Q11" s="10"/>
      <c r="R11" s="9"/>
      <c r="S11" s="9"/>
      <c r="T11" s="8"/>
      <c r="U11" s="11"/>
      <c r="V11" s="11"/>
      <c r="W11" s="12"/>
      <c r="X11" s="7"/>
      <c r="Y11" s="8"/>
      <c r="Z11" s="8"/>
      <c r="AA11" s="13"/>
    </row>
    <row r="12" spans="1:27" x14ac:dyDescent="0.25">
      <c r="A12" s="6"/>
      <c r="B12" s="7"/>
      <c r="C12" s="7"/>
      <c r="D12" s="7"/>
      <c r="E12" s="8"/>
      <c r="F12" s="7"/>
      <c r="G12" s="9"/>
      <c r="H12" s="9"/>
      <c r="I12" s="17"/>
      <c r="J12" s="9"/>
      <c r="K12" s="16"/>
      <c r="L12" s="9"/>
      <c r="M12" s="9"/>
      <c r="N12" s="9"/>
      <c r="O12" s="10"/>
      <c r="P12" s="10"/>
      <c r="Q12" s="10"/>
      <c r="R12" s="9"/>
      <c r="S12" s="9"/>
      <c r="T12" s="8"/>
      <c r="U12" s="11"/>
      <c r="V12" s="11"/>
      <c r="W12" s="18"/>
      <c r="X12" s="7"/>
      <c r="Y12" s="8"/>
      <c r="Z12" s="8"/>
      <c r="AA12" s="13"/>
    </row>
    <row r="13" spans="1:27" x14ac:dyDescent="0.25">
      <c r="A13" s="6"/>
      <c r="B13" s="7"/>
      <c r="C13" s="7"/>
      <c r="D13" s="7"/>
      <c r="E13" s="8"/>
      <c r="F13" s="7"/>
      <c r="G13" s="9"/>
      <c r="H13" s="9"/>
      <c r="I13" s="17"/>
      <c r="J13" s="9"/>
      <c r="K13" s="16"/>
      <c r="L13" s="9"/>
      <c r="M13" s="9"/>
      <c r="N13" s="9"/>
      <c r="O13" s="10"/>
      <c r="P13" s="10"/>
      <c r="Q13" s="10"/>
      <c r="R13" s="9"/>
      <c r="S13" s="9"/>
      <c r="T13" s="8"/>
      <c r="U13" s="11"/>
      <c r="V13" s="11"/>
      <c r="W13" s="12"/>
      <c r="X13" s="7"/>
      <c r="Y13" s="8"/>
      <c r="Z13" s="8"/>
      <c r="AA13" s="13"/>
    </row>
    <row r="14" spans="1:27" x14ac:dyDescent="0.25">
      <c r="A14" s="6"/>
      <c r="B14" s="7"/>
      <c r="C14" s="7"/>
      <c r="D14" s="7"/>
      <c r="E14" s="8"/>
      <c r="F14" s="7"/>
      <c r="G14" s="9"/>
      <c r="H14" s="9"/>
      <c r="I14" s="17"/>
      <c r="J14" s="9"/>
      <c r="K14" s="16"/>
      <c r="L14" s="9"/>
      <c r="M14" s="9"/>
      <c r="N14" s="9"/>
      <c r="O14" s="10"/>
      <c r="P14" s="10"/>
      <c r="Q14" s="10"/>
      <c r="R14" s="9"/>
      <c r="S14" s="9"/>
      <c r="T14" s="8"/>
      <c r="U14" s="11"/>
      <c r="V14" s="11"/>
      <c r="W14" s="18"/>
      <c r="X14" s="7"/>
      <c r="Y14" s="8"/>
      <c r="Z14" s="8"/>
      <c r="AA14" s="13"/>
    </row>
    <row r="15" spans="1:27" x14ac:dyDescent="0.25">
      <c r="A15" s="6"/>
      <c r="B15" s="7"/>
      <c r="C15" s="7"/>
      <c r="D15" s="7"/>
      <c r="E15" s="8"/>
      <c r="F15" s="7"/>
      <c r="G15" s="9"/>
      <c r="H15" s="9"/>
      <c r="I15" s="17"/>
      <c r="J15" s="9"/>
      <c r="K15" s="16"/>
      <c r="L15" s="9"/>
      <c r="M15" s="9"/>
      <c r="N15" s="9"/>
      <c r="O15" s="10"/>
      <c r="P15" s="10"/>
      <c r="Q15" s="10"/>
      <c r="R15" s="9"/>
      <c r="S15" s="9"/>
      <c r="T15" s="8"/>
      <c r="U15" s="11"/>
      <c r="V15" s="11"/>
      <c r="W15" s="12"/>
      <c r="X15" s="7"/>
      <c r="Y15" s="8"/>
      <c r="Z15" s="8"/>
      <c r="AA15" s="13"/>
    </row>
    <row r="16" spans="1:27" x14ac:dyDescent="0.25">
      <c r="A16" s="6"/>
      <c r="B16" s="7"/>
      <c r="C16" s="7"/>
      <c r="D16" s="7"/>
      <c r="E16" s="8"/>
      <c r="F16" s="7"/>
      <c r="G16" s="9"/>
      <c r="H16" s="9"/>
      <c r="I16" s="17"/>
      <c r="J16" s="9"/>
      <c r="K16" s="16"/>
      <c r="L16" s="9"/>
      <c r="M16" s="9"/>
      <c r="N16" s="9"/>
      <c r="O16" s="10"/>
      <c r="P16" s="10"/>
      <c r="Q16" s="10"/>
      <c r="R16" s="9"/>
      <c r="S16" s="9"/>
      <c r="T16" s="8"/>
      <c r="U16" s="11"/>
      <c r="V16" s="11"/>
      <c r="W16" s="18"/>
      <c r="X16" s="7"/>
      <c r="Y16" s="8"/>
      <c r="Z16" s="8"/>
      <c r="AA16" s="13"/>
    </row>
    <row r="17" spans="1:27" x14ac:dyDescent="0.25">
      <c r="A17" s="6"/>
      <c r="B17" s="7"/>
      <c r="C17" s="7"/>
      <c r="D17" s="7"/>
      <c r="E17" s="8"/>
      <c r="F17" s="7"/>
      <c r="G17" s="9"/>
      <c r="H17" s="9"/>
      <c r="I17" s="17"/>
      <c r="J17" s="9"/>
      <c r="K17" s="16"/>
      <c r="L17" s="9"/>
      <c r="M17" s="9"/>
      <c r="N17" s="9"/>
      <c r="O17" s="10"/>
      <c r="P17" s="10"/>
      <c r="Q17" s="10"/>
      <c r="R17" s="9"/>
      <c r="S17" s="9"/>
      <c r="T17" s="8"/>
      <c r="U17" s="11"/>
      <c r="V17" s="11"/>
      <c r="W17" s="12"/>
      <c r="X17" s="7"/>
      <c r="Y17" s="8"/>
      <c r="Z17" s="8"/>
      <c r="AA17" s="13"/>
    </row>
    <row r="18" spans="1:27" x14ac:dyDescent="0.25">
      <c r="A18" s="6"/>
      <c r="B18" s="7"/>
      <c r="C18" s="7"/>
      <c r="D18" s="7"/>
      <c r="E18" s="8"/>
      <c r="F18" s="7"/>
      <c r="G18" s="9"/>
      <c r="H18" s="9"/>
      <c r="I18" s="17"/>
      <c r="J18" s="9"/>
      <c r="K18" s="16"/>
      <c r="L18" s="9"/>
      <c r="M18" s="9"/>
      <c r="N18" s="9"/>
      <c r="O18" s="10"/>
      <c r="P18" s="10"/>
      <c r="Q18" s="10"/>
      <c r="R18" s="9"/>
      <c r="S18" s="9"/>
      <c r="T18" s="8"/>
      <c r="U18" s="11"/>
      <c r="V18" s="11"/>
      <c r="W18" s="18"/>
      <c r="X18" s="7"/>
      <c r="Y18" s="8"/>
      <c r="Z18" s="8"/>
      <c r="AA18" s="13"/>
    </row>
    <row r="19" spans="1:27" x14ac:dyDescent="0.25">
      <c r="A19" s="6"/>
      <c r="B19" s="7"/>
      <c r="C19" s="7"/>
      <c r="D19" s="7"/>
      <c r="E19" s="8"/>
      <c r="F19" s="7"/>
      <c r="G19" s="9"/>
      <c r="H19" s="9"/>
      <c r="I19" s="17"/>
      <c r="J19" s="9"/>
      <c r="K19" s="16"/>
      <c r="L19" s="9"/>
      <c r="M19" s="9"/>
      <c r="N19" s="9"/>
      <c r="O19" s="10"/>
      <c r="P19" s="10"/>
      <c r="Q19" s="10"/>
      <c r="R19" s="9"/>
      <c r="S19" s="9"/>
      <c r="T19" s="8"/>
      <c r="U19" s="11"/>
      <c r="V19" s="11"/>
      <c r="W19" s="12"/>
      <c r="X19" s="7"/>
      <c r="Y19" s="8"/>
      <c r="Z19" s="8"/>
      <c r="AA19" s="13"/>
    </row>
    <row r="20" spans="1:27" x14ac:dyDescent="0.25">
      <c r="A20" s="6"/>
      <c r="B20" s="7"/>
      <c r="C20" s="7"/>
      <c r="D20" s="7"/>
      <c r="E20" s="8"/>
      <c r="F20" s="7"/>
      <c r="G20" s="9"/>
      <c r="H20" s="9"/>
      <c r="I20" s="17"/>
      <c r="J20" s="9"/>
      <c r="K20" s="16"/>
      <c r="L20" s="9"/>
      <c r="M20" s="9"/>
      <c r="N20" s="9"/>
      <c r="O20" s="10"/>
      <c r="P20" s="10"/>
      <c r="Q20" s="10"/>
      <c r="R20" s="9"/>
      <c r="S20" s="9"/>
      <c r="T20" s="8"/>
      <c r="U20" s="11"/>
      <c r="V20" s="11"/>
      <c r="W20" s="18"/>
      <c r="X20" s="7"/>
      <c r="Y20" s="8"/>
      <c r="Z20" s="8"/>
      <c r="AA20" s="13"/>
    </row>
    <row r="21" spans="1:27" x14ac:dyDescent="0.25">
      <c r="A21" s="6"/>
      <c r="B21" s="7"/>
      <c r="C21" s="7"/>
      <c r="D21" s="7"/>
      <c r="E21" s="8"/>
      <c r="F21" s="7"/>
      <c r="G21" s="9"/>
      <c r="H21" s="9"/>
      <c r="I21" s="17"/>
      <c r="J21" s="9"/>
      <c r="K21" s="16"/>
      <c r="L21" s="9"/>
      <c r="M21" s="9"/>
      <c r="N21" s="9"/>
      <c r="O21" s="10"/>
      <c r="P21" s="10"/>
      <c r="Q21" s="10"/>
      <c r="R21" s="9"/>
      <c r="S21" s="9"/>
      <c r="T21" s="8"/>
      <c r="U21" s="11"/>
      <c r="V21" s="11"/>
      <c r="W21" s="18"/>
      <c r="X21" s="7"/>
      <c r="Y21" s="8"/>
      <c r="Z21" s="8"/>
      <c r="AA21" s="13"/>
    </row>
    <row r="22" spans="1:27" x14ac:dyDescent="0.25">
      <c r="A22" s="6"/>
      <c r="B22" s="7"/>
      <c r="C22" s="7"/>
      <c r="D22" s="7"/>
      <c r="E22" s="8"/>
      <c r="F22" s="7"/>
      <c r="G22" s="9"/>
      <c r="H22" s="9"/>
      <c r="I22" s="17"/>
      <c r="J22" s="9"/>
      <c r="K22" s="16"/>
      <c r="L22" s="9"/>
      <c r="M22" s="9"/>
      <c r="N22" s="9"/>
      <c r="O22" s="10"/>
      <c r="P22" s="10"/>
      <c r="Q22" s="10"/>
      <c r="R22" s="9"/>
      <c r="S22" s="9"/>
      <c r="T22" s="8"/>
      <c r="U22" s="11"/>
      <c r="V22" s="11"/>
      <c r="W22" s="18"/>
      <c r="X22" s="7"/>
      <c r="Y22" s="8"/>
      <c r="Z22" s="8"/>
      <c r="AA22" s="13"/>
    </row>
  </sheetData>
  <dataValidations count="9">
    <dataValidation type="list" allowBlank="1" sqref="B3:B22">
      <formula1>Поставщик</formula1>
    </dataValidation>
    <dataValidation type="list" allowBlank="1" showInputMessage="1" showErrorMessage="1" sqref="D3:D22">
      <formula1>ВидМатериала</formula1>
    </dataValidation>
    <dataValidation type="list" allowBlank="1" showInputMessage="1" showErrorMessage="1" sqref="E3:E22">
      <formula1>Завод</formula1>
    </dataValidation>
    <dataValidation type="list" allowBlank="1" showInputMessage="1" showErrorMessage="1" sqref="F3:F22">
      <formula1>Тара</formula1>
    </dataValidation>
    <dataValidation type="list" allowBlank="1" showInputMessage="1" showErrorMessage="1" sqref="C3:C22">
      <formula1>Номенклатура</formula1>
    </dataValidation>
    <dataValidation type="list" allowBlank="1" sqref="X3:X22">
      <formula1>Грузоперевозчик</formula1>
    </dataValidation>
    <dataValidation type="list" allowBlank="1" showInputMessage="1" showErrorMessage="1" sqref="Y3:Y22">
      <formula1>ВидЦемента</formula1>
    </dataValidation>
    <dataValidation type="list" allowBlank="1" showInputMessage="1" showErrorMessage="1" sqref="Z3:Z22">
      <formula1>КакиеМашиныПривозили</formula1>
    </dataValidation>
    <dataValidation type="list" allowBlank="1" showInputMessage="1" showErrorMessage="1" sqref="AA3:AA22">
      <formula1>МестоПриемки</formula1>
    </dataValidation>
  </dataValidations>
  <pageMargins left="0.7" right="0.7" top="0.75" bottom="0.75" header="0.3" footer="0.3"/>
  <pageSetup paperSize="9" scale="41" fitToHeight="0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B050"/>
  </sheetPr>
  <dimension ref="B1:T31"/>
  <sheetViews>
    <sheetView zoomScale="70" zoomScaleNormal="70" workbookViewId="0">
      <selection activeCell="J33" sqref="J33"/>
    </sheetView>
  </sheetViews>
  <sheetFormatPr defaultRowHeight="15" x14ac:dyDescent="0.25"/>
  <cols>
    <col min="1" max="1" width="3.42578125" customWidth="1"/>
    <col min="2" max="2" width="25" customWidth="1"/>
    <col min="3" max="3" width="31.28515625" customWidth="1"/>
    <col min="4" max="4" width="7.5703125" customWidth="1"/>
    <col min="5" max="5" width="14.42578125" bestFit="1" customWidth="1"/>
    <col min="6" max="6" width="14" bestFit="1" customWidth="1"/>
    <col min="7" max="7" width="14.42578125" bestFit="1" customWidth="1"/>
    <col min="8" max="8" width="14" bestFit="1" customWidth="1"/>
    <col min="9" max="9" width="14.42578125" bestFit="1" customWidth="1"/>
    <col min="10" max="10" width="14" bestFit="1" customWidth="1"/>
    <col min="11" max="11" width="14.42578125" bestFit="1" customWidth="1"/>
    <col min="12" max="12" width="14" bestFit="1" customWidth="1"/>
    <col min="13" max="18" width="14.5703125" customWidth="1"/>
    <col min="19" max="19" width="42.42578125" customWidth="1"/>
    <col min="20" max="20" width="42" customWidth="1"/>
  </cols>
  <sheetData>
    <row r="1" spans="2:20" ht="20.25" x14ac:dyDescent="0.3">
      <c r="B1" s="30"/>
      <c r="C1" s="32">
        <f>WEEKNUM(B2,1)</f>
        <v>1</v>
      </c>
      <c r="D1" s="118" t="s">
        <v>218</v>
      </c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31"/>
      <c r="T1" s="31"/>
    </row>
    <row r="2" spans="2:20" ht="20.25" x14ac:dyDescent="0.3">
      <c r="B2" s="94">
        <v>42370</v>
      </c>
      <c r="C2" s="32" t="str">
        <f>IF(WEEKDAY(B2)="","",VLOOKUP(WEEKDAY(B2),Таблица15[],2))</f>
        <v>Пятница</v>
      </c>
      <c r="D2" s="34"/>
      <c r="E2" s="34"/>
      <c r="F2" s="34"/>
      <c r="G2" s="34"/>
      <c r="H2" s="34"/>
      <c r="I2" s="34"/>
      <c r="J2" s="34" t="s">
        <v>219</v>
      </c>
      <c r="K2" s="34">
        <f>WEEKNUM(B2,1)</f>
        <v>1</v>
      </c>
      <c r="L2" s="34" t="s">
        <v>220</v>
      </c>
      <c r="M2" s="34"/>
      <c r="N2" s="34"/>
      <c r="O2" s="34"/>
      <c r="P2" s="34"/>
      <c r="Q2" s="34"/>
      <c r="R2" s="34"/>
      <c r="S2" s="34"/>
      <c r="T2" s="34"/>
    </row>
    <row r="3" spans="2:20" ht="8.25" customHeight="1" x14ac:dyDescent="0.25">
      <c r="B3" s="15"/>
      <c r="C3" s="29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2:20" s="69" customFormat="1" ht="116.25" customHeight="1" x14ac:dyDescent="0.25">
      <c r="B4" s="110" t="s">
        <v>180</v>
      </c>
      <c r="C4" s="111" t="s">
        <v>1</v>
      </c>
      <c r="D4" s="109" t="s">
        <v>179</v>
      </c>
      <c r="E4" s="107" t="s">
        <v>233</v>
      </c>
      <c r="F4" s="108" t="s">
        <v>232</v>
      </c>
      <c r="G4" s="107" t="s">
        <v>190</v>
      </c>
      <c r="H4" s="108" t="s">
        <v>191</v>
      </c>
      <c r="I4" s="107" t="s">
        <v>192</v>
      </c>
      <c r="J4" s="108" t="s">
        <v>200</v>
      </c>
      <c r="K4" s="107" t="s">
        <v>201</v>
      </c>
      <c r="L4" s="108" t="s">
        <v>202</v>
      </c>
      <c r="M4" s="107" t="s">
        <v>216</v>
      </c>
      <c r="N4" s="108" t="s">
        <v>228</v>
      </c>
      <c r="O4" s="107" t="s">
        <v>229</v>
      </c>
      <c r="P4" s="108" t="s">
        <v>230</v>
      </c>
      <c r="Q4" s="107" t="s">
        <v>231</v>
      </c>
      <c r="R4" s="108" t="s">
        <v>217</v>
      </c>
      <c r="S4" s="110" t="s">
        <v>178</v>
      </c>
      <c r="T4" s="109" t="s">
        <v>177</v>
      </c>
    </row>
    <row r="5" spans="2:20" ht="18.75" x14ac:dyDescent="0.25">
      <c r="B5" s="96" t="s">
        <v>113</v>
      </c>
      <c r="C5" s="97" t="s">
        <v>45</v>
      </c>
      <c r="D5" s="98" t="s">
        <v>171</v>
      </c>
      <c r="E5" s="106">
        <f>SUMPRODUCT('журнал прихода'!$I$3:$I$20*('журнал прихода'!$B$3:$B$20=C5)*('журнал прихода'!$A$3:$A$20=$E$4)*('журнал прихода'!$D$3:$D$20=B5))</f>
        <v>0</v>
      </c>
      <c r="F5" s="106">
        <f>SUMPRODUCT('журнал прихода'!$I$3:$I$20*('журнал прихода'!$B$3:$B$20=C5)*('журнал прихода'!$A$3:$A$20=$E$4)*('журнал прихода'!$D$3:$D$20=B5))</f>
        <v>0</v>
      </c>
      <c r="G5" s="106">
        <v>0</v>
      </c>
      <c r="H5" s="106">
        <v>0</v>
      </c>
      <c r="I5" s="106">
        <v>200</v>
      </c>
      <c r="J5" s="106">
        <v>150</v>
      </c>
      <c r="K5" s="106">
        <v>200</v>
      </c>
      <c r="L5" s="106">
        <v>0</v>
      </c>
      <c r="M5" s="106">
        <v>0</v>
      </c>
      <c r="N5" s="106">
        <v>0</v>
      </c>
      <c r="O5" s="106">
        <v>0</v>
      </c>
      <c r="P5" s="106">
        <v>0</v>
      </c>
      <c r="Q5" s="106">
        <v>0</v>
      </c>
      <c r="R5" s="106">
        <v>0</v>
      </c>
      <c r="S5" s="99" t="e">
        <f>SUMIF(#REF!,"Приход План",E5:R5)</f>
        <v>#REF!</v>
      </c>
      <c r="T5" s="100" t="e">
        <f>SUMIF(#REF!,"Приход Факт",E5:R5)</f>
        <v>#REF!</v>
      </c>
    </row>
    <row r="6" spans="2:20" ht="18.75" x14ac:dyDescent="0.25">
      <c r="B6" s="96"/>
      <c r="C6" s="97"/>
      <c r="D6" s="98" t="s">
        <v>171</v>
      </c>
      <c r="E6" s="99">
        <f>SUMPRODUCT('журнал прихода'!$I$3:$I$20*('журнал прихода'!$B$3:$B$20=C6)*('журнал прихода'!$A$3:$A$20=$E$4)*('журнал прихода'!$D$3:$D$20=B6))</f>
        <v>0</v>
      </c>
      <c r="F6" s="99">
        <f>SUMPRODUCT('журнал прихода'!$I$3:$I$20*('журнал прихода'!$B$3:$B$20=C6)*('журнал прихода'!$A$3:$A$20=$E$4)*('журнал прихода'!$D$3:$D$20=B6))</f>
        <v>0</v>
      </c>
      <c r="G6" s="99">
        <v>0</v>
      </c>
      <c r="H6" s="99">
        <v>0</v>
      </c>
      <c r="I6" s="99">
        <v>0</v>
      </c>
      <c r="J6" s="99">
        <v>0</v>
      </c>
      <c r="K6" s="99">
        <v>0</v>
      </c>
      <c r="L6" s="99">
        <v>0</v>
      </c>
      <c r="M6" s="99">
        <v>0</v>
      </c>
      <c r="N6" s="99">
        <v>0</v>
      </c>
      <c r="O6" s="99">
        <v>0</v>
      </c>
      <c r="P6" s="99">
        <v>0</v>
      </c>
      <c r="Q6" s="99">
        <v>0</v>
      </c>
      <c r="R6" s="99">
        <v>0</v>
      </c>
      <c r="S6" s="99" t="e">
        <f>SUMIF(#REF!,"Приход План",E6:R6)</f>
        <v>#REF!</v>
      </c>
      <c r="T6" s="100" t="e">
        <f>SUMIF(#REF!,"Приход Факт",E6:R6)</f>
        <v>#REF!</v>
      </c>
    </row>
    <row r="7" spans="2:20" ht="18.75" x14ac:dyDescent="0.25">
      <c r="B7" s="96"/>
      <c r="C7" s="97"/>
      <c r="D7" s="98" t="s">
        <v>171</v>
      </c>
      <c r="E7" s="99">
        <f>SUMPRODUCT('журнал прихода'!$I$3:$I$20*('журнал прихода'!$B$3:$B$20=C7)*('журнал прихода'!$A$3:$A$20=$E$4)*('журнал прихода'!$D$3:$D$20=B7))</f>
        <v>0</v>
      </c>
      <c r="F7" s="99">
        <f>SUMPRODUCT('журнал прихода'!$I$3:$I$20*('журнал прихода'!$B$3:$B$20=C7)*('журнал прихода'!$A$3:$A$20=$E$4)*('журнал прихода'!$D$3:$D$20=B7))</f>
        <v>0</v>
      </c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 t="e">
        <f>SUMIF(#REF!,"Приход План",E7:R7)</f>
        <v>#REF!</v>
      </c>
      <c r="T7" s="100" t="e">
        <f>SUMIF(#REF!,"Приход Факт",E7:R7)</f>
        <v>#REF!</v>
      </c>
    </row>
    <row r="8" spans="2:20" ht="18.75" customHeight="1" x14ac:dyDescent="0.25">
      <c r="B8" s="96" t="s">
        <v>176</v>
      </c>
      <c r="C8" s="97" t="s">
        <v>58</v>
      </c>
      <c r="D8" s="98" t="s">
        <v>171</v>
      </c>
      <c r="E8" s="99">
        <f>SUMPRODUCT('журнал прихода'!$I$3:$I$20*('журнал прихода'!$B$3:$B$20=C8)*('журнал прихода'!$A$3:$A$20=$E$4)*('журнал прихода'!$D$3:$D$20=B8))</f>
        <v>0</v>
      </c>
      <c r="F8" s="99">
        <f>SUMPRODUCT('журнал прихода'!$I$3:$I$20*('журнал прихода'!$B$3:$B$20=C8)*('журнал прихода'!$A$3:$A$20=$E$4)*('журнал прихода'!$D$3:$D$20=B8))</f>
        <v>0</v>
      </c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 t="e">
        <f>SUMIF(#REF!,"Приход План",E8:R8)</f>
        <v>#REF!</v>
      </c>
      <c r="T8" s="100" t="e">
        <f>SUMIF(#REF!,"Приход Факт",E8:R8)</f>
        <v>#REF!</v>
      </c>
    </row>
    <row r="9" spans="2:20" ht="18.75" x14ac:dyDescent="0.25">
      <c r="B9" s="96"/>
      <c r="C9" s="97"/>
      <c r="D9" s="98" t="s">
        <v>171</v>
      </c>
      <c r="E9" s="99">
        <f>SUMPRODUCT('журнал прихода'!$I$3:$I$20*('журнал прихода'!$B$3:$B$20=C9)*('журнал прихода'!$A$3:$A$20=$E$4)*('журнал прихода'!$D$3:$D$20=B9))</f>
        <v>0</v>
      </c>
      <c r="F9" s="99">
        <f>SUMPRODUCT('журнал прихода'!$I$3:$I$20*('журнал прихода'!$B$3:$B$20=C9)*('журнал прихода'!$A$3:$A$20=$E$4)*('журнал прихода'!$D$3:$D$20=B9))</f>
        <v>0</v>
      </c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 t="e">
        <f>SUMIF(#REF!,"Приход План",E9:R9)</f>
        <v>#REF!</v>
      </c>
      <c r="T9" s="100" t="e">
        <f>SUMIF(#REF!,"Приход Факт",E9:R9)</f>
        <v>#REF!</v>
      </c>
    </row>
    <row r="10" spans="2:20" ht="18.75" x14ac:dyDescent="0.25">
      <c r="B10" s="96"/>
      <c r="C10" s="97"/>
      <c r="D10" s="98" t="s">
        <v>171</v>
      </c>
      <c r="E10" s="99">
        <f>SUMPRODUCT('журнал прихода'!$I$3:$I$20*('журнал прихода'!$B$3:$B$20=C10)*('журнал прихода'!$A$3:$A$20=$E$4)*('журнал прихода'!$D$3:$D$20=B10))</f>
        <v>0</v>
      </c>
      <c r="F10" s="99">
        <f>SUMPRODUCT('журнал прихода'!$I$3:$I$20*('журнал прихода'!$B$3:$B$20=C10)*('журнал прихода'!$A$3:$A$20=$E$4)*('журнал прихода'!$D$3:$D$20=B10))</f>
        <v>0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 t="e">
        <f>SUMIF(#REF!,"Приход План",E10:R10)</f>
        <v>#REF!</v>
      </c>
      <c r="T10" s="100" t="e">
        <f>SUMIF(#REF!,"Приход Факт",E10:R10)</f>
        <v>#REF!</v>
      </c>
    </row>
    <row r="11" spans="2:20" ht="18.75" customHeight="1" x14ac:dyDescent="0.25">
      <c r="B11" s="96" t="s">
        <v>77</v>
      </c>
      <c r="C11" s="97" t="s">
        <v>58</v>
      </c>
      <c r="D11" s="98" t="s">
        <v>171</v>
      </c>
      <c r="E11" s="99">
        <f>SUMPRODUCT('журнал прихода'!$I$3:$I$20*('журнал прихода'!$B$3:$B$20=C11)*('журнал прихода'!$A$3:$A$20=$E$4)*('журнал прихода'!$D$3:$D$20=B11))</f>
        <v>0</v>
      </c>
      <c r="F11" s="99">
        <f>SUMPRODUCT('журнал прихода'!$I$3:$I$20*('журнал прихода'!$B$3:$B$20=C11)*('журнал прихода'!$A$3:$A$20=$E$4)*('журнал прихода'!$D$3:$D$20=B11))</f>
        <v>0</v>
      </c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 t="e">
        <f>SUMIF(#REF!,"Приход План",E11:R11)</f>
        <v>#REF!</v>
      </c>
      <c r="T11" s="100" t="e">
        <f>SUMIF(#REF!,"Приход Факт",E11:R11)</f>
        <v>#REF!</v>
      </c>
    </row>
    <row r="12" spans="2:20" ht="18.75" x14ac:dyDescent="0.25">
      <c r="B12" s="96"/>
      <c r="C12" s="97"/>
      <c r="D12" s="98" t="s">
        <v>171</v>
      </c>
      <c r="E12" s="99">
        <f>SUMPRODUCT('журнал прихода'!$I$3:$I$20*('журнал прихода'!$B$3:$B$20=C12)*('журнал прихода'!$A$3:$A$20=$E$4)*('журнал прихода'!$D$3:$D$20=B12))</f>
        <v>0</v>
      </c>
      <c r="F12" s="99">
        <f>SUMPRODUCT('журнал прихода'!$I$3:$I$20*('журнал прихода'!$B$3:$B$20=C12)*('журнал прихода'!$A$3:$A$20=$E$4)*('журнал прихода'!$D$3:$D$20=B12))</f>
        <v>0</v>
      </c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 t="e">
        <f>SUMIF(#REF!,"Приход План",E12:R12)</f>
        <v>#REF!</v>
      </c>
      <c r="T12" s="100" t="e">
        <f>SUMIF(#REF!,"Приход Факт",E12:R12)</f>
        <v>#REF!</v>
      </c>
    </row>
    <row r="13" spans="2:20" ht="18.75" x14ac:dyDescent="0.25">
      <c r="B13" s="96"/>
      <c r="C13" s="97"/>
      <c r="D13" s="98" t="s">
        <v>171</v>
      </c>
      <c r="E13" s="99">
        <f>SUMPRODUCT('журнал прихода'!$I$3:$I$20*('журнал прихода'!$B$3:$B$20=C13)*('журнал прихода'!$A$3:$A$20=$E$4)*('журнал прихода'!$D$3:$D$20=B13))</f>
        <v>0</v>
      </c>
      <c r="F13" s="99">
        <f>SUMPRODUCT('журнал прихода'!$I$3:$I$20*('журнал прихода'!$B$3:$B$20=C13)*('журнал прихода'!$A$3:$A$20=$E$4)*('журнал прихода'!$D$3:$D$20=B13))</f>
        <v>0</v>
      </c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 t="e">
        <f>SUMIF(#REF!,"Приход План",E13:R13)</f>
        <v>#REF!</v>
      </c>
      <c r="T13" s="100" t="e">
        <f>SUMIF(#REF!,"Приход Факт",E13:R13)</f>
        <v>#REF!</v>
      </c>
    </row>
    <row r="14" spans="2:20" s="27" customFormat="1" ht="18.75" customHeight="1" x14ac:dyDescent="0.25">
      <c r="B14" s="96" t="s">
        <v>175</v>
      </c>
      <c r="C14" s="97" t="s">
        <v>58</v>
      </c>
      <c r="D14" s="98" t="s">
        <v>171</v>
      </c>
      <c r="E14" s="99">
        <f>SUMPRODUCT('журнал прихода'!$I$3:$I$20*('журнал прихода'!$B$3:$B$20=C14)*('журнал прихода'!$A$3:$A$20=$E$4)*('журнал прихода'!$D$3:$D$20=B14))</f>
        <v>0</v>
      </c>
      <c r="F14" s="99">
        <f>SUMPRODUCT('журнал прихода'!$I$3:$I$20*('журнал прихода'!$B$3:$B$20=C14)*('журнал прихода'!$A$3:$A$20=$E$4)*('журнал прихода'!$D$3:$D$20=B14))</f>
        <v>0</v>
      </c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 t="e">
        <f>SUMIF(#REF!,"Приход План",E14:R14)</f>
        <v>#REF!</v>
      </c>
      <c r="T14" s="100" t="e">
        <f>SUMIF(#REF!,"Приход Факт",E14:R14)</f>
        <v>#REF!</v>
      </c>
    </row>
    <row r="15" spans="2:20" ht="18.75" x14ac:dyDescent="0.25">
      <c r="B15" s="96"/>
      <c r="C15" s="97"/>
      <c r="D15" s="98" t="s">
        <v>171</v>
      </c>
      <c r="E15" s="99">
        <f>SUMPRODUCT('журнал прихода'!$I$3:$I$20*('журнал прихода'!$B$3:$B$20=C15)*('журнал прихода'!$A$3:$A$20=$E$4)*('журнал прихода'!$D$3:$D$20=B15))</f>
        <v>0</v>
      </c>
      <c r="F15" s="99">
        <f>SUMPRODUCT('журнал прихода'!$I$3:$I$20*('журнал прихода'!$B$3:$B$20=C15)*('журнал прихода'!$A$3:$A$20=$E$4)*('журнал прихода'!$D$3:$D$20=B15))</f>
        <v>0</v>
      </c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 t="e">
        <f>SUMIF(#REF!,"Приход План",E15:R15)</f>
        <v>#REF!</v>
      </c>
      <c r="T15" s="100" t="e">
        <f>SUMIF(#REF!,"Приход Факт",E15:R15)</f>
        <v>#REF!</v>
      </c>
    </row>
    <row r="16" spans="2:20" ht="18.75" x14ac:dyDescent="0.25">
      <c r="B16" s="96"/>
      <c r="C16" s="97"/>
      <c r="D16" s="98" t="s">
        <v>171</v>
      </c>
      <c r="E16" s="99">
        <f>SUMPRODUCT('журнал прихода'!$I$3:$I$20*('журнал прихода'!$B$3:$B$20=C16)*('журнал прихода'!$A$3:$A$20=$E$4)*('журнал прихода'!$D$3:$D$20=B16))</f>
        <v>0</v>
      </c>
      <c r="F16" s="99">
        <f>SUMPRODUCT('журнал прихода'!$I$3:$I$20*('журнал прихода'!$B$3:$B$20=C16)*('журнал прихода'!$A$3:$A$20=$E$4)*('журнал прихода'!$D$3:$D$20=B16))</f>
        <v>0</v>
      </c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 t="e">
        <f>SUMIF(#REF!,"Приход План",E16:R16)</f>
        <v>#REF!</v>
      </c>
      <c r="T16" s="100" t="e">
        <f>SUMIF(#REF!,"Приход Факт",E16:R16)</f>
        <v>#REF!</v>
      </c>
    </row>
    <row r="17" spans="2:20" ht="18.75" customHeight="1" x14ac:dyDescent="0.25">
      <c r="B17" s="96" t="s">
        <v>174</v>
      </c>
      <c r="C17" s="97" t="s">
        <v>173</v>
      </c>
      <c r="D17" s="98" t="s">
        <v>171</v>
      </c>
      <c r="E17" s="99">
        <f>SUMPRODUCT('журнал прихода'!$I$3:$I$20*('журнал прихода'!$B$3:$B$20=C17)*('журнал прихода'!$A$3:$A$20=$E$4)*('журнал прихода'!$D$3:$D$20=B17))</f>
        <v>0</v>
      </c>
      <c r="F17" s="99">
        <f>SUMPRODUCT('журнал прихода'!$I$3:$I$20*('журнал прихода'!$B$3:$B$20=C17)*('журнал прихода'!$A$3:$A$20=$E$4)*('журнал прихода'!$D$3:$D$20=B17))</f>
        <v>0</v>
      </c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 t="e">
        <f>SUMIF(#REF!,"Приход План",E17:R17)</f>
        <v>#REF!</v>
      </c>
      <c r="T17" s="100" t="e">
        <f>SUMIF(#REF!,"Приход Факт",E17:R17)</f>
        <v>#REF!</v>
      </c>
    </row>
    <row r="18" spans="2:20" ht="18.75" x14ac:dyDescent="0.25">
      <c r="B18" s="96"/>
      <c r="C18" s="97"/>
      <c r="D18" s="98" t="s">
        <v>171</v>
      </c>
      <c r="E18" s="99">
        <f>SUMPRODUCT('журнал прихода'!$I$3:$I$20*('журнал прихода'!$B$3:$B$20=C18)*('журнал прихода'!$A$3:$A$20=$E$4)*('журнал прихода'!$D$3:$D$20=B18))</f>
        <v>0</v>
      </c>
      <c r="F18" s="99">
        <f>SUMPRODUCT('журнал прихода'!$I$3:$I$20*('журнал прихода'!$B$3:$B$20=C18)*('журнал прихода'!$A$3:$A$20=$E$4)*('журнал прихода'!$D$3:$D$20=B18))</f>
        <v>0</v>
      </c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 t="e">
        <f>SUMIF(#REF!,"Приход План",E18:R18)</f>
        <v>#REF!</v>
      </c>
      <c r="T18" s="100" t="e">
        <f>SUMIF(#REF!,"Приход Факт",E18:R18)</f>
        <v>#REF!</v>
      </c>
    </row>
    <row r="19" spans="2:20" ht="18.75" x14ac:dyDescent="0.25">
      <c r="B19" s="96"/>
      <c r="C19" s="97"/>
      <c r="D19" s="98" t="s">
        <v>171</v>
      </c>
      <c r="E19" s="99">
        <f>SUMPRODUCT('журнал прихода'!$I$3:$I$20*('журнал прихода'!$B$3:$B$20=C19)*('журнал прихода'!$A$3:$A$20=$E$4)*('журнал прихода'!$D$3:$D$20=B19))</f>
        <v>0</v>
      </c>
      <c r="F19" s="99">
        <f>SUMPRODUCT('журнал прихода'!$I$3:$I$20*('журнал прихода'!$B$3:$B$20=C19)*('журнал прихода'!$A$3:$A$20=$E$4)*('журнал прихода'!$D$3:$D$20=B19))</f>
        <v>0</v>
      </c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 t="e">
        <f>SUMIF(#REF!,"Приход План",E19:R19)</f>
        <v>#REF!</v>
      </c>
      <c r="T19" s="100" t="e">
        <f>SUMIF(#REF!,"Приход Факт",E19:R19)</f>
        <v>#REF!</v>
      </c>
    </row>
    <row r="20" spans="2:20" ht="18.75" x14ac:dyDescent="0.25">
      <c r="B20" s="96" t="s">
        <v>98</v>
      </c>
      <c r="C20" s="97" t="s">
        <v>172</v>
      </c>
      <c r="D20" s="98" t="s">
        <v>171</v>
      </c>
      <c r="E20" s="99">
        <f>SUMPRODUCT('журнал прихода'!$I$3:$I$20*('журнал прихода'!$B$3:$B$20=C20)*('журнал прихода'!$A$3:$A$20=$E$4)*('журнал прихода'!$D$3:$D$20=B20))</f>
        <v>0</v>
      </c>
      <c r="F20" s="99">
        <f>SUMPRODUCT('журнал прихода'!$I$3:$I$20*('журнал прихода'!$B$3:$B$20=C20)*('журнал прихода'!$A$3:$A$20=$E$4)*('журнал прихода'!$D$3:$D$20=B20))</f>
        <v>0</v>
      </c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 t="e">
        <f>SUMIF(#REF!,"Приход План",E20:R20)</f>
        <v>#REF!</v>
      </c>
      <c r="T20" s="100" t="e">
        <f>SUMIF(#REF!,"Приход Факт",E20:R20)</f>
        <v>#REF!</v>
      </c>
    </row>
    <row r="21" spans="2:20" ht="18.75" x14ac:dyDescent="0.25">
      <c r="B21" s="96"/>
      <c r="C21" s="97"/>
      <c r="D21" s="98" t="s">
        <v>171</v>
      </c>
      <c r="E21" s="99">
        <f>SUMPRODUCT('журнал прихода'!$I$3:$I$20*('журнал прихода'!$B$3:$B$20=C21)*('журнал прихода'!$A$3:$A$20=$E$4)*('журнал прихода'!$D$3:$D$20=B21))</f>
        <v>0</v>
      </c>
      <c r="F21" s="99">
        <f>SUMPRODUCT('журнал прихода'!$I$3:$I$20*('журнал прихода'!$B$3:$B$20=C21)*('журнал прихода'!$A$3:$A$20=$E$4)*('журнал прихода'!$D$3:$D$20=B21))</f>
        <v>0</v>
      </c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 t="e">
        <f>SUMIF(#REF!,"Приход План",E21:R21)</f>
        <v>#REF!</v>
      </c>
      <c r="T21" s="100" t="e">
        <f>SUMIF(#REF!,"Приход Факт",E21:R21)</f>
        <v>#REF!</v>
      </c>
    </row>
    <row r="22" spans="2:20" ht="18.75" x14ac:dyDescent="0.25">
      <c r="B22" s="101"/>
      <c r="C22" s="102"/>
      <c r="D22" s="103" t="s">
        <v>171</v>
      </c>
      <c r="E22" s="104">
        <f>SUMPRODUCT('журнал прихода'!$I$3:$I$20*('журнал прихода'!$B$3:$B$20=C22)*('журнал прихода'!$A$3:$A$20=$E$4)*('журнал прихода'!$D$3:$D$20=B22))</f>
        <v>0</v>
      </c>
      <c r="F22" s="104">
        <f>SUMPRODUCT('журнал прихода'!$I$3:$I$20*('журнал прихода'!$B$3:$B$20=C22)*('журнал прихода'!$A$3:$A$20=$E$4)*('журнал прихода'!$D$3:$D$20=B22))</f>
        <v>0</v>
      </c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 t="e">
        <f>SUMIF(#REF!,"Приход План",E22:R22)</f>
        <v>#REF!</v>
      </c>
      <c r="T22" s="105" t="e">
        <f>SUMIF(#REF!,"Приход Факт",E22:R22)</f>
        <v>#REF!</v>
      </c>
    </row>
    <row r="23" spans="2:20" x14ac:dyDescent="0.25">
      <c r="B23" s="26"/>
      <c r="C23" s="25"/>
      <c r="D23" s="24"/>
      <c r="E23" s="23"/>
      <c r="F23" s="23"/>
      <c r="G23" s="23"/>
      <c r="H23" s="23"/>
      <c r="I23" s="23"/>
      <c r="J23" s="23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8" spans="2:20" x14ac:dyDescent="0.25">
      <c r="E28" t="str">
        <f>CONCATENATE("приход План    ",(B2))</f>
        <v>приход План    42370</v>
      </c>
    </row>
    <row r="29" spans="2:20" x14ac:dyDescent="0.25">
      <c r="E29" s="21"/>
      <c r="F29" s="33"/>
    </row>
    <row r="31" spans="2:20" x14ac:dyDescent="0.25">
      <c r="E31" s="95"/>
    </row>
  </sheetData>
  <mergeCells count="1">
    <mergeCell ref="D1:R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</sheetPr>
  <dimension ref="A1:AF43"/>
  <sheetViews>
    <sheetView zoomScale="120" zoomScaleNormal="120" workbookViewId="0">
      <selection activeCell="K8" sqref="K8"/>
    </sheetView>
  </sheetViews>
  <sheetFormatPr defaultRowHeight="15" x14ac:dyDescent="0.25"/>
  <cols>
    <col min="1" max="1" width="3.5703125" customWidth="1"/>
    <col min="2" max="2" width="11.42578125" customWidth="1"/>
    <col min="3" max="3" width="14.7109375" customWidth="1"/>
    <col min="4" max="4" width="13" customWidth="1"/>
    <col min="5" max="5" width="17.28515625" customWidth="1"/>
    <col min="6" max="6" width="22.28515625" customWidth="1"/>
    <col min="7" max="7" width="5.28515625" customWidth="1"/>
    <col min="8" max="8" width="6.28515625" customWidth="1"/>
    <col min="9" max="15" width="4.5703125" customWidth="1"/>
    <col min="16" max="16" width="20" customWidth="1"/>
  </cols>
  <sheetData>
    <row r="1" spans="1:32" ht="15.75" thickBot="1" x14ac:dyDescent="0.3">
      <c r="A1" s="38"/>
      <c r="B1" s="39"/>
      <c r="D1" s="38"/>
      <c r="E1" s="41" t="s">
        <v>214</v>
      </c>
      <c r="F1" s="39"/>
      <c r="G1" s="39"/>
      <c r="H1" s="39"/>
      <c r="I1" s="39"/>
      <c r="J1" s="39"/>
      <c r="K1" s="39"/>
      <c r="L1" s="39"/>
      <c r="M1" s="39"/>
      <c r="N1" s="39"/>
      <c r="O1" s="39"/>
      <c r="P1" s="42" t="s">
        <v>170</v>
      </c>
      <c r="Q1" s="20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1:32" x14ac:dyDescent="0.25">
      <c r="A2" s="40"/>
      <c r="C2" s="41"/>
      <c r="D2" s="38"/>
      <c r="E2" s="93" t="s">
        <v>215</v>
      </c>
      <c r="G2" s="41" t="s">
        <v>213</v>
      </c>
      <c r="H2" s="92"/>
      <c r="I2" s="40"/>
      <c r="J2" s="40"/>
      <c r="K2" s="40"/>
      <c r="L2" s="40"/>
      <c r="M2" s="40"/>
      <c r="N2" s="40"/>
      <c r="O2" s="40"/>
      <c r="Q2" s="20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2" x14ac:dyDescent="0.25">
      <c r="A3" s="43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0"/>
      <c r="Q3" s="20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ht="61.5" customHeight="1" x14ac:dyDescent="0.25">
      <c r="A4" s="88" t="s">
        <v>169</v>
      </c>
      <c r="B4" s="89" t="s">
        <v>168</v>
      </c>
      <c r="C4" s="89" t="s">
        <v>167</v>
      </c>
      <c r="D4" s="89" t="s">
        <v>166</v>
      </c>
      <c r="E4" s="89" t="s">
        <v>165</v>
      </c>
      <c r="F4" s="89" t="s">
        <v>164</v>
      </c>
      <c r="G4" s="89" t="s">
        <v>163</v>
      </c>
      <c r="H4" s="89" t="s">
        <v>162</v>
      </c>
      <c r="I4" s="91" t="s">
        <v>203</v>
      </c>
      <c r="J4" s="91" t="s">
        <v>204</v>
      </c>
      <c r="K4" s="91" t="s">
        <v>205</v>
      </c>
      <c r="L4" s="91" t="s">
        <v>206</v>
      </c>
      <c r="M4" s="91" t="s">
        <v>207</v>
      </c>
      <c r="N4" s="91" t="s">
        <v>208</v>
      </c>
      <c r="O4" s="91" t="s">
        <v>209</v>
      </c>
      <c r="P4" s="90" t="s">
        <v>160</v>
      </c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2" x14ac:dyDescent="0.25">
      <c r="A5" s="80"/>
      <c r="B5" s="78"/>
      <c r="C5" s="78"/>
      <c r="D5" s="78"/>
      <c r="E5" s="78"/>
      <c r="F5" s="78"/>
      <c r="G5" s="78"/>
      <c r="H5" s="79"/>
      <c r="I5" s="44" t="s">
        <v>159</v>
      </c>
      <c r="J5" s="44" t="s">
        <v>158</v>
      </c>
      <c r="K5" s="44" t="s">
        <v>157</v>
      </c>
      <c r="L5" s="44" t="s">
        <v>156</v>
      </c>
      <c r="M5" s="44" t="s">
        <v>155</v>
      </c>
      <c r="N5" s="44" t="s">
        <v>154</v>
      </c>
      <c r="O5" s="44" t="s">
        <v>153</v>
      </c>
      <c r="P5" s="82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32" x14ac:dyDescent="0.25">
      <c r="A6" s="81">
        <v>1</v>
      </c>
      <c r="B6" s="45" t="s">
        <v>143</v>
      </c>
      <c r="C6" s="45" t="s">
        <v>151</v>
      </c>
      <c r="D6" s="45" t="s">
        <v>141</v>
      </c>
      <c r="E6" s="45" t="s">
        <v>148</v>
      </c>
      <c r="F6" s="45" t="s">
        <v>147</v>
      </c>
      <c r="G6" s="45" t="s">
        <v>138</v>
      </c>
      <c r="H6" s="45">
        <v>200</v>
      </c>
      <c r="I6" s="46"/>
      <c r="J6" s="46"/>
      <c r="K6" s="46"/>
      <c r="L6" s="46"/>
      <c r="M6" s="46"/>
      <c r="N6" s="46"/>
      <c r="O6" s="46"/>
      <c r="P6" s="83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ht="24" x14ac:dyDescent="0.25">
      <c r="A7" s="81">
        <v>2</v>
      </c>
      <c r="B7" s="45" t="s">
        <v>143</v>
      </c>
      <c r="C7" s="45" t="s">
        <v>151</v>
      </c>
      <c r="D7" s="45" t="s">
        <v>141</v>
      </c>
      <c r="E7" s="45" t="s">
        <v>152</v>
      </c>
      <c r="F7" s="45" t="s">
        <v>139</v>
      </c>
      <c r="G7" s="45" t="s">
        <v>138</v>
      </c>
      <c r="H7" s="45">
        <v>1000</v>
      </c>
      <c r="I7" s="47"/>
      <c r="J7" s="47"/>
      <c r="K7" s="47"/>
      <c r="L7" s="47"/>
      <c r="M7" s="47"/>
      <c r="N7" s="47"/>
      <c r="O7" s="47"/>
      <c r="P7" s="83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1:32" x14ac:dyDescent="0.25">
      <c r="A8" s="81">
        <v>3</v>
      </c>
      <c r="B8" s="45" t="s">
        <v>143</v>
      </c>
      <c r="C8" s="45" t="s">
        <v>151</v>
      </c>
      <c r="D8" s="45" t="s">
        <v>141</v>
      </c>
      <c r="E8" s="45" t="s">
        <v>145</v>
      </c>
      <c r="F8" s="45" t="s">
        <v>144</v>
      </c>
      <c r="G8" s="45" t="s">
        <v>138</v>
      </c>
      <c r="H8" s="45">
        <v>500</v>
      </c>
      <c r="I8" s="46"/>
      <c r="J8" s="46"/>
      <c r="K8" s="46"/>
      <c r="L8" s="46"/>
      <c r="M8" s="46"/>
      <c r="N8" s="46"/>
      <c r="O8" s="46"/>
      <c r="P8" s="83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2" ht="36" x14ac:dyDescent="0.25">
      <c r="A9" s="81">
        <v>4</v>
      </c>
      <c r="B9" s="45" t="s">
        <v>143</v>
      </c>
      <c r="C9" s="45" t="s">
        <v>151</v>
      </c>
      <c r="D9" s="45" t="s">
        <v>141</v>
      </c>
      <c r="E9" s="45" t="s">
        <v>140</v>
      </c>
      <c r="F9" s="45" t="s">
        <v>139</v>
      </c>
      <c r="G9" s="45" t="s">
        <v>138</v>
      </c>
      <c r="H9" s="45">
        <v>1000</v>
      </c>
      <c r="I9" s="47"/>
      <c r="J9" s="47"/>
      <c r="K9" s="47"/>
      <c r="L9" s="47"/>
      <c r="M9" s="47"/>
      <c r="N9" s="47"/>
      <c r="O9" s="47"/>
      <c r="P9" s="83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32" x14ac:dyDescent="0.25">
      <c r="A10" s="81">
        <v>5</v>
      </c>
      <c r="B10" s="45" t="s">
        <v>143</v>
      </c>
      <c r="C10" s="45" t="s">
        <v>151</v>
      </c>
      <c r="D10" s="45" t="s">
        <v>141</v>
      </c>
      <c r="E10" s="45" t="s">
        <v>146</v>
      </c>
      <c r="F10" s="45" t="s">
        <v>144</v>
      </c>
      <c r="G10" s="45" t="s">
        <v>138</v>
      </c>
      <c r="H10" s="45">
        <v>2000</v>
      </c>
      <c r="I10" s="46"/>
      <c r="J10" s="46"/>
      <c r="K10" s="46"/>
      <c r="L10" s="46"/>
      <c r="M10" s="46"/>
      <c r="N10" s="46"/>
      <c r="O10" s="46"/>
      <c r="P10" s="83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x14ac:dyDescent="0.25">
      <c r="A11" s="81">
        <v>6</v>
      </c>
      <c r="B11" s="45" t="s">
        <v>143</v>
      </c>
      <c r="C11" s="45" t="s">
        <v>151</v>
      </c>
      <c r="D11" s="45" t="s">
        <v>141</v>
      </c>
      <c r="E11" s="45" t="s">
        <v>150</v>
      </c>
      <c r="F11" s="45" t="s">
        <v>149</v>
      </c>
      <c r="G11" s="45" t="s">
        <v>138</v>
      </c>
      <c r="H11" s="45">
        <v>10</v>
      </c>
      <c r="I11" s="47"/>
      <c r="J11" s="47"/>
      <c r="K11" s="47"/>
      <c r="L11" s="47"/>
      <c r="M11" s="47"/>
      <c r="N11" s="47"/>
      <c r="O11" s="47"/>
      <c r="P11" s="83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1:32" ht="24" x14ac:dyDescent="0.25">
      <c r="A12" s="81">
        <v>7</v>
      </c>
      <c r="B12" s="45" t="s">
        <v>143</v>
      </c>
      <c r="C12" s="45" t="s">
        <v>142</v>
      </c>
      <c r="D12" s="45" t="s">
        <v>141</v>
      </c>
      <c r="E12" s="45" t="s">
        <v>148</v>
      </c>
      <c r="F12" s="45" t="s">
        <v>147</v>
      </c>
      <c r="G12" s="45" t="s">
        <v>138</v>
      </c>
      <c r="H12" s="45">
        <v>150</v>
      </c>
      <c r="I12" s="47"/>
      <c r="J12" s="47"/>
      <c r="K12" s="47"/>
      <c r="L12" s="47"/>
      <c r="M12" s="47"/>
      <c r="N12" s="47"/>
      <c r="O12" s="47"/>
      <c r="P12" s="83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1:32" ht="24" x14ac:dyDescent="0.25">
      <c r="A13" s="81">
        <v>8</v>
      </c>
      <c r="B13" s="45" t="s">
        <v>143</v>
      </c>
      <c r="C13" s="45" t="s">
        <v>142</v>
      </c>
      <c r="D13" s="45" t="s">
        <v>141</v>
      </c>
      <c r="E13" s="45" t="s">
        <v>146</v>
      </c>
      <c r="F13" s="45" t="s">
        <v>144</v>
      </c>
      <c r="G13" s="45" t="s">
        <v>138</v>
      </c>
      <c r="H13" s="45">
        <v>2500</v>
      </c>
      <c r="I13" s="46"/>
      <c r="J13" s="46"/>
      <c r="K13" s="46"/>
      <c r="L13" s="46"/>
      <c r="M13" s="46"/>
      <c r="N13" s="46"/>
      <c r="O13" s="46"/>
      <c r="P13" s="83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1:32" ht="24" x14ac:dyDescent="0.25">
      <c r="A14" s="81">
        <v>9</v>
      </c>
      <c r="B14" s="45" t="s">
        <v>143</v>
      </c>
      <c r="C14" s="45" t="s">
        <v>142</v>
      </c>
      <c r="D14" s="45" t="s">
        <v>141</v>
      </c>
      <c r="E14" s="45" t="s">
        <v>145</v>
      </c>
      <c r="F14" s="45" t="s">
        <v>144</v>
      </c>
      <c r="G14" s="45" t="s">
        <v>138</v>
      </c>
      <c r="H14" s="45">
        <v>1000</v>
      </c>
      <c r="I14" s="46"/>
      <c r="J14" s="46"/>
      <c r="K14" s="46"/>
      <c r="L14" s="46"/>
      <c r="M14" s="46"/>
      <c r="N14" s="46"/>
      <c r="O14" s="46"/>
      <c r="P14" s="83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 spans="1:32" ht="36" x14ac:dyDescent="0.25">
      <c r="A15" s="84">
        <v>10</v>
      </c>
      <c r="B15" s="85" t="s">
        <v>143</v>
      </c>
      <c r="C15" s="85" t="s">
        <v>142</v>
      </c>
      <c r="D15" s="85" t="s">
        <v>141</v>
      </c>
      <c r="E15" s="85" t="s">
        <v>140</v>
      </c>
      <c r="F15" s="85" t="s">
        <v>139</v>
      </c>
      <c r="G15" s="85" t="s">
        <v>138</v>
      </c>
      <c r="H15" s="85">
        <v>1500</v>
      </c>
      <c r="I15" s="86"/>
      <c r="J15" s="86"/>
      <c r="K15" s="86"/>
      <c r="L15" s="86"/>
      <c r="M15" s="86"/>
      <c r="N15" s="86"/>
      <c r="O15" s="86"/>
      <c r="P15" s="87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1:32" x14ac:dyDescent="0.25">
      <c r="A16" s="48"/>
      <c r="B16" s="49"/>
      <c r="C16" s="49"/>
      <c r="D16" s="49"/>
      <c r="E16" s="49"/>
      <c r="F16" s="49"/>
      <c r="G16" s="49"/>
      <c r="H16" s="49"/>
      <c r="I16" s="50"/>
      <c r="J16" s="50"/>
      <c r="K16" s="50"/>
      <c r="L16" s="50"/>
      <c r="M16" s="50"/>
      <c r="N16" s="50"/>
      <c r="O16" s="50"/>
      <c r="P16" s="51"/>
      <c r="Q16" s="20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1:32" x14ac:dyDescent="0.25">
      <c r="A17" s="52"/>
      <c r="B17" s="52" t="s">
        <v>137</v>
      </c>
      <c r="C17" s="52"/>
      <c r="D17" s="52"/>
      <c r="E17" s="52"/>
      <c r="F17" s="53" t="s">
        <v>136</v>
      </c>
      <c r="G17" s="54"/>
      <c r="H17" s="54"/>
      <c r="I17" s="119"/>
      <c r="J17" s="120"/>
      <c r="K17" s="55" t="s">
        <v>133</v>
      </c>
      <c r="L17" s="55"/>
      <c r="M17" s="55"/>
      <c r="N17" s="55"/>
      <c r="O17" s="56"/>
      <c r="P17" s="40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</row>
    <row r="18" spans="1:32" x14ac:dyDescent="0.25">
      <c r="A18" s="40"/>
      <c r="B18" s="40"/>
      <c r="C18" s="40"/>
      <c r="D18" s="40"/>
      <c r="E18" s="40"/>
      <c r="F18" s="57" t="s">
        <v>132</v>
      </c>
      <c r="G18" s="58" t="s">
        <v>131</v>
      </c>
      <c r="H18" s="58" t="s">
        <v>130</v>
      </c>
      <c r="I18" s="121" t="s">
        <v>129</v>
      </c>
      <c r="J18" s="122"/>
      <c r="K18" s="59"/>
      <c r="L18" s="59"/>
      <c r="M18" s="59"/>
      <c r="N18" s="59"/>
      <c r="O18" s="60"/>
      <c r="P18" s="40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1:32" x14ac:dyDescent="0.25">
      <c r="A19" s="40"/>
      <c r="B19" s="40"/>
      <c r="C19" s="40"/>
      <c r="D19" s="40"/>
      <c r="E19" s="40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40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1:32" x14ac:dyDescent="0.25">
      <c r="A20" s="61"/>
      <c r="B20" s="52" t="s">
        <v>135</v>
      </c>
      <c r="C20" s="52"/>
      <c r="D20" s="52"/>
      <c r="E20" s="61"/>
      <c r="F20" s="62" t="s">
        <v>134</v>
      </c>
      <c r="G20" s="63"/>
      <c r="H20" s="63"/>
      <c r="I20" s="123"/>
      <c r="J20" s="124"/>
      <c r="K20" s="55" t="s">
        <v>133</v>
      </c>
      <c r="L20" s="55"/>
      <c r="M20" s="55"/>
      <c r="N20" s="55"/>
      <c r="O20" s="56"/>
      <c r="P20" s="40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1:32" x14ac:dyDescent="0.25">
      <c r="A21" s="64"/>
      <c r="B21" s="64"/>
      <c r="C21" s="64"/>
      <c r="D21" s="64"/>
      <c r="E21" s="64"/>
      <c r="F21" s="57" t="s">
        <v>132</v>
      </c>
      <c r="G21" s="58" t="s">
        <v>131</v>
      </c>
      <c r="H21" s="58" t="s">
        <v>130</v>
      </c>
      <c r="I21" s="121" t="s">
        <v>129</v>
      </c>
      <c r="J21" s="122"/>
      <c r="K21" s="65"/>
      <c r="L21" s="65"/>
      <c r="M21" s="65"/>
      <c r="N21" s="65"/>
      <c r="O21" s="60"/>
      <c r="P21" s="64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spans="1:32" x14ac:dyDescent="0.2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1:32" x14ac:dyDescent="0.2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1:32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1:32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1:32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1:32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1:32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1:32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1:32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pans="1:32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1:32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</row>
    <row r="33" spans="1:32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</row>
    <row r="34" spans="1:32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</row>
    <row r="35" spans="1:32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</row>
    <row r="36" spans="1:32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</row>
    <row r="37" spans="1:32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</row>
    <row r="38" spans="1:32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</row>
    <row r="39" spans="1:32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</row>
    <row r="40" spans="1:32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1:32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</row>
    <row r="42" spans="1:32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1:32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</row>
  </sheetData>
  <mergeCells count="4">
    <mergeCell ref="I17:J17"/>
    <mergeCell ref="I18:J18"/>
    <mergeCell ref="I20:J20"/>
    <mergeCell ref="I21:J21"/>
  </mergeCells>
  <pageMargins left="0.17" right="0.17" top="1.44" bottom="0.75" header="0.3" footer="0.3"/>
  <pageSetup paperSize="9" orientation="landscape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FF0000"/>
  </sheetPr>
  <dimension ref="B2:D35"/>
  <sheetViews>
    <sheetView workbookViewId="0">
      <selection activeCell="O38" sqref="O38"/>
    </sheetView>
  </sheetViews>
  <sheetFormatPr defaultRowHeight="15" x14ac:dyDescent="0.25"/>
  <cols>
    <col min="1" max="1" width="9.140625" style="71"/>
    <col min="2" max="2" width="5.42578125" style="71" customWidth="1"/>
    <col min="3" max="3" width="42.85546875" style="71" bestFit="1" customWidth="1"/>
    <col min="4" max="4" width="32.7109375" style="71" customWidth="1"/>
    <col min="5" max="16384" width="9.140625" style="71"/>
  </cols>
  <sheetData>
    <row r="2" spans="2:4" ht="42.75" customHeight="1" thickBot="1" x14ac:dyDescent="0.3">
      <c r="B2" s="76" t="s">
        <v>181</v>
      </c>
      <c r="C2" s="76" t="s">
        <v>2</v>
      </c>
      <c r="D2" s="77" t="s">
        <v>194</v>
      </c>
    </row>
    <row r="3" spans="2:4" x14ac:dyDescent="0.25">
      <c r="B3" s="72">
        <v>1</v>
      </c>
      <c r="C3" s="72" t="s">
        <v>87</v>
      </c>
      <c r="D3" s="74" t="s">
        <v>197</v>
      </c>
    </row>
    <row r="4" spans="2:4" x14ac:dyDescent="0.25">
      <c r="B4" s="74">
        <f>IF(C4="","",B3+1)</f>
        <v>2</v>
      </c>
      <c r="C4" s="74" t="s">
        <v>84</v>
      </c>
      <c r="D4" s="74" t="s">
        <v>197</v>
      </c>
    </row>
    <row r="5" spans="2:4" x14ac:dyDescent="0.25">
      <c r="B5" s="72">
        <f>IF(C5="","",B4+1)</f>
        <v>3</v>
      </c>
      <c r="C5" s="72" t="s">
        <v>96</v>
      </c>
      <c r="D5" s="74" t="s">
        <v>197</v>
      </c>
    </row>
    <row r="6" spans="2:4" x14ac:dyDescent="0.25">
      <c r="B6" s="74">
        <f t="shared" ref="B6:B35" si="0">IF(C6="","",B5+1)</f>
        <v>4</v>
      </c>
      <c r="C6" s="74" t="s">
        <v>93</v>
      </c>
      <c r="D6" s="74" t="s">
        <v>197</v>
      </c>
    </row>
    <row r="7" spans="2:4" x14ac:dyDescent="0.25">
      <c r="B7" s="72">
        <f t="shared" si="0"/>
        <v>5</v>
      </c>
      <c r="C7" s="72" t="s">
        <v>90</v>
      </c>
      <c r="D7" s="74" t="s">
        <v>197</v>
      </c>
    </row>
    <row r="8" spans="2:4" x14ac:dyDescent="0.25">
      <c r="B8" s="74">
        <f t="shared" si="0"/>
        <v>6</v>
      </c>
      <c r="C8" s="74" t="s">
        <v>85</v>
      </c>
      <c r="D8" s="74" t="s">
        <v>197</v>
      </c>
    </row>
    <row r="9" spans="2:4" x14ac:dyDescent="0.25">
      <c r="B9" s="72">
        <f t="shared" si="0"/>
        <v>7</v>
      </c>
      <c r="C9" s="72" t="s">
        <v>94</v>
      </c>
      <c r="D9" s="74" t="s">
        <v>197</v>
      </c>
    </row>
    <row r="10" spans="2:4" x14ac:dyDescent="0.25">
      <c r="B10" s="74">
        <f t="shared" si="0"/>
        <v>8</v>
      </c>
      <c r="C10" s="74" t="s">
        <v>91</v>
      </c>
      <c r="D10" s="74" t="s">
        <v>197</v>
      </c>
    </row>
    <row r="11" spans="2:4" x14ac:dyDescent="0.25">
      <c r="B11" s="72">
        <f t="shared" si="0"/>
        <v>9</v>
      </c>
      <c r="C11" s="72" t="s">
        <v>89</v>
      </c>
      <c r="D11" s="74" t="s">
        <v>197</v>
      </c>
    </row>
    <row r="12" spans="2:4" x14ac:dyDescent="0.25">
      <c r="B12" s="74">
        <f t="shared" si="0"/>
        <v>10</v>
      </c>
      <c r="C12" s="74" t="s">
        <v>78</v>
      </c>
      <c r="D12" s="74" t="s">
        <v>199</v>
      </c>
    </row>
    <row r="13" spans="2:4" x14ac:dyDescent="0.25">
      <c r="B13" s="72">
        <f t="shared" si="0"/>
        <v>11</v>
      </c>
      <c r="C13" s="72" t="s">
        <v>77</v>
      </c>
      <c r="D13" s="74" t="s">
        <v>199</v>
      </c>
    </row>
    <row r="14" spans="2:4" x14ac:dyDescent="0.25">
      <c r="B14" s="74">
        <f t="shared" si="0"/>
        <v>12</v>
      </c>
      <c r="C14" s="74" t="s">
        <v>80</v>
      </c>
      <c r="D14" s="73" t="s">
        <v>197</v>
      </c>
    </row>
    <row r="15" spans="2:4" x14ac:dyDescent="0.25">
      <c r="B15" s="72">
        <f t="shared" si="0"/>
        <v>13</v>
      </c>
      <c r="C15" s="72" t="s">
        <v>95</v>
      </c>
      <c r="D15" s="74" t="s">
        <v>197</v>
      </c>
    </row>
    <row r="16" spans="2:4" x14ac:dyDescent="0.25">
      <c r="B16" s="74">
        <f t="shared" si="0"/>
        <v>14</v>
      </c>
      <c r="C16" s="74" t="s">
        <v>82</v>
      </c>
      <c r="D16" s="74" t="s">
        <v>197</v>
      </c>
    </row>
    <row r="17" spans="2:4" x14ac:dyDescent="0.25">
      <c r="B17" s="72">
        <f t="shared" si="0"/>
        <v>15</v>
      </c>
      <c r="C17" s="72" t="s">
        <v>97</v>
      </c>
      <c r="D17" s="74" t="s">
        <v>193</v>
      </c>
    </row>
    <row r="18" spans="2:4" x14ac:dyDescent="0.25">
      <c r="B18" s="74">
        <f t="shared" si="0"/>
        <v>16</v>
      </c>
      <c r="C18" s="74" t="s">
        <v>92</v>
      </c>
      <c r="D18" s="74" t="s">
        <v>195</v>
      </c>
    </row>
    <row r="19" spans="2:4" x14ac:dyDescent="0.25">
      <c r="B19" s="72">
        <f t="shared" si="0"/>
        <v>17</v>
      </c>
      <c r="C19" s="72" t="s">
        <v>196</v>
      </c>
      <c r="D19" s="74" t="s">
        <v>197</v>
      </c>
    </row>
    <row r="20" spans="2:4" x14ac:dyDescent="0.25">
      <c r="B20" s="74">
        <f t="shared" si="0"/>
        <v>18</v>
      </c>
      <c r="C20" s="74" t="s">
        <v>81</v>
      </c>
      <c r="D20" s="74" t="s">
        <v>197</v>
      </c>
    </row>
    <row r="21" spans="2:4" x14ac:dyDescent="0.25">
      <c r="B21" s="72">
        <f t="shared" si="0"/>
        <v>19</v>
      </c>
      <c r="C21" s="72" t="s">
        <v>74</v>
      </c>
      <c r="D21" s="74" t="s">
        <v>198</v>
      </c>
    </row>
    <row r="22" spans="2:4" x14ac:dyDescent="0.25">
      <c r="B22" s="74">
        <f t="shared" si="0"/>
        <v>20</v>
      </c>
      <c r="C22" s="74" t="s">
        <v>75</v>
      </c>
      <c r="D22" s="74" t="s">
        <v>198</v>
      </c>
    </row>
    <row r="23" spans="2:4" x14ac:dyDescent="0.25">
      <c r="B23" s="72">
        <f t="shared" si="0"/>
        <v>21</v>
      </c>
      <c r="C23" s="72" t="s">
        <v>83</v>
      </c>
      <c r="D23" s="74" t="s">
        <v>198</v>
      </c>
    </row>
    <row r="24" spans="2:4" x14ac:dyDescent="0.25">
      <c r="B24" s="74">
        <f t="shared" si="0"/>
        <v>22</v>
      </c>
      <c r="C24" s="74" t="s">
        <v>76</v>
      </c>
      <c r="D24" s="74" t="s">
        <v>198</v>
      </c>
    </row>
    <row r="25" spans="2:4" x14ac:dyDescent="0.25">
      <c r="B25" s="72">
        <f t="shared" si="0"/>
        <v>23</v>
      </c>
      <c r="C25" s="72" t="s">
        <v>79</v>
      </c>
      <c r="D25" s="74" t="s">
        <v>198</v>
      </c>
    </row>
    <row r="26" spans="2:4" x14ac:dyDescent="0.25">
      <c r="B26" s="74" t="str">
        <f t="shared" si="0"/>
        <v/>
      </c>
      <c r="C26" s="74"/>
      <c r="D26" s="73"/>
    </row>
    <row r="27" spans="2:4" x14ac:dyDescent="0.25">
      <c r="B27" s="72" t="str">
        <f t="shared" si="0"/>
        <v/>
      </c>
      <c r="C27" s="72"/>
      <c r="D27" s="73"/>
    </row>
    <row r="28" spans="2:4" x14ac:dyDescent="0.25">
      <c r="B28" s="74" t="str">
        <f t="shared" si="0"/>
        <v/>
      </c>
      <c r="C28" s="74"/>
      <c r="D28" s="73"/>
    </row>
    <row r="29" spans="2:4" x14ac:dyDescent="0.25">
      <c r="B29" s="72" t="str">
        <f t="shared" si="0"/>
        <v/>
      </c>
      <c r="C29" s="72"/>
      <c r="D29" s="73"/>
    </row>
    <row r="30" spans="2:4" x14ac:dyDescent="0.25">
      <c r="B30" s="74" t="str">
        <f t="shared" si="0"/>
        <v/>
      </c>
      <c r="C30" s="74"/>
      <c r="D30" s="73"/>
    </row>
    <row r="31" spans="2:4" x14ac:dyDescent="0.25">
      <c r="B31" s="72" t="str">
        <f t="shared" si="0"/>
        <v/>
      </c>
      <c r="C31" s="72"/>
      <c r="D31" s="73"/>
    </row>
    <row r="32" spans="2:4" x14ac:dyDescent="0.25">
      <c r="B32" s="74" t="str">
        <f t="shared" si="0"/>
        <v/>
      </c>
      <c r="C32" s="74"/>
      <c r="D32" s="73"/>
    </row>
    <row r="33" spans="2:4" x14ac:dyDescent="0.25">
      <c r="B33" s="72" t="str">
        <f t="shared" si="0"/>
        <v/>
      </c>
      <c r="C33" s="72"/>
      <c r="D33" s="73"/>
    </row>
    <row r="34" spans="2:4" x14ac:dyDescent="0.25">
      <c r="B34" s="74" t="str">
        <f t="shared" si="0"/>
        <v/>
      </c>
      <c r="C34" s="74"/>
      <c r="D34" s="73"/>
    </row>
    <row r="35" spans="2:4" x14ac:dyDescent="0.25">
      <c r="B35" s="75" t="str">
        <f t="shared" si="0"/>
        <v/>
      </c>
      <c r="C35" s="75"/>
      <c r="D35" s="73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FF0000"/>
  </sheetPr>
  <dimension ref="B2:C4"/>
  <sheetViews>
    <sheetView workbookViewId="0">
      <selection activeCell="U34" sqref="U34"/>
    </sheetView>
  </sheetViews>
  <sheetFormatPr defaultRowHeight="15" x14ac:dyDescent="0.25"/>
  <cols>
    <col min="2" max="2" width="6.140625" customWidth="1"/>
    <col min="3" max="3" width="14.85546875" customWidth="1"/>
  </cols>
  <sheetData>
    <row r="2" spans="2:3" ht="27.75" customHeight="1" x14ac:dyDescent="0.25">
      <c r="B2" s="70" t="s">
        <v>181</v>
      </c>
      <c r="C2" s="71" t="s">
        <v>168</v>
      </c>
    </row>
    <row r="3" spans="2:3" x14ac:dyDescent="0.25">
      <c r="B3">
        <v>1</v>
      </c>
      <c r="C3" t="s">
        <v>143</v>
      </c>
    </row>
    <row r="4" spans="2:3" x14ac:dyDescent="0.25">
      <c r="B4" t="str">
        <f>IF(C4="","",B3+1)</f>
        <v/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FF0000"/>
  </sheetPr>
  <dimension ref="B2:C4"/>
  <sheetViews>
    <sheetView workbookViewId="0">
      <selection activeCell="D10" sqref="D10"/>
    </sheetView>
  </sheetViews>
  <sheetFormatPr defaultRowHeight="15" x14ac:dyDescent="0.25"/>
  <cols>
    <col min="2" max="2" width="11.28515625" customWidth="1"/>
    <col min="3" max="3" width="19.7109375" customWidth="1"/>
  </cols>
  <sheetData>
    <row r="2" spans="2:3" x14ac:dyDescent="0.25">
      <c r="B2" t="s">
        <v>181</v>
      </c>
      <c r="C2" t="s">
        <v>210</v>
      </c>
    </row>
    <row r="3" spans="2:3" x14ac:dyDescent="0.25">
      <c r="B3">
        <v>1</v>
      </c>
      <c r="C3" t="s">
        <v>141</v>
      </c>
    </row>
    <row r="4" spans="2:3" x14ac:dyDescent="0.25">
      <c r="B4" t="str">
        <f>IF(C4="","",B3+1)</f>
        <v/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FF0000"/>
  </sheetPr>
  <dimension ref="B2:C4"/>
  <sheetViews>
    <sheetView workbookViewId="0">
      <selection activeCell="G6" sqref="G6"/>
    </sheetView>
  </sheetViews>
  <sheetFormatPr defaultRowHeight="15" x14ac:dyDescent="0.25"/>
  <cols>
    <col min="2" max="2" width="5.7109375" customWidth="1"/>
    <col min="3" max="3" width="18.7109375" bestFit="1" customWidth="1"/>
  </cols>
  <sheetData>
    <row r="2" spans="2:3" ht="33.75" customHeight="1" x14ac:dyDescent="0.25">
      <c r="B2" s="70" t="s">
        <v>181</v>
      </c>
      <c r="C2" s="70" t="s">
        <v>3</v>
      </c>
    </row>
    <row r="3" spans="2:3" x14ac:dyDescent="0.25">
      <c r="B3">
        <v>1</v>
      </c>
      <c r="C3" t="s">
        <v>151</v>
      </c>
    </row>
    <row r="4" spans="2:3" x14ac:dyDescent="0.25">
      <c r="B4">
        <f>IF(C4="","",B3+1)</f>
        <v>2</v>
      </c>
      <c r="C4" t="s">
        <v>142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FF0000"/>
  </sheetPr>
  <dimension ref="B2:C9"/>
  <sheetViews>
    <sheetView workbookViewId="0">
      <selection activeCell="H19" sqref="H19"/>
    </sheetView>
  </sheetViews>
  <sheetFormatPr defaultRowHeight="15" x14ac:dyDescent="0.25"/>
  <cols>
    <col min="3" max="3" width="15.28515625" customWidth="1"/>
  </cols>
  <sheetData>
    <row r="2" spans="2:3" x14ac:dyDescent="0.25">
      <c r="B2" s="2" t="s">
        <v>181</v>
      </c>
      <c r="C2" s="2" t="s">
        <v>203</v>
      </c>
    </row>
    <row r="3" spans="2:3" x14ac:dyDescent="0.25">
      <c r="B3">
        <v>1</v>
      </c>
      <c r="C3" t="s">
        <v>227</v>
      </c>
    </row>
    <row r="4" spans="2:3" x14ac:dyDescent="0.25">
      <c r="B4">
        <v>2</v>
      </c>
      <c r="C4" t="s">
        <v>221</v>
      </c>
    </row>
    <row r="5" spans="2:3" x14ac:dyDescent="0.25">
      <c r="B5">
        <v>3</v>
      </c>
      <c r="C5" t="s">
        <v>222</v>
      </c>
    </row>
    <row r="6" spans="2:3" x14ac:dyDescent="0.25">
      <c r="B6">
        <v>4</v>
      </c>
      <c r="C6" t="s">
        <v>223</v>
      </c>
    </row>
    <row r="7" spans="2:3" x14ac:dyDescent="0.25">
      <c r="B7">
        <v>5</v>
      </c>
      <c r="C7" t="s">
        <v>224</v>
      </c>
    </row>
    <row r="8" spans="2:3" x14ac:dyDescent="0.25">
      <c r="B8">
        <v>6</v>
      </c>
      <c r="C8" t="s">
        <v>225</v>
      </c>
    </row>
    <row r="9" spans="2:3" x14ac:dyDescent="0.25">
      <c r="B9">
        <v>7</v>
      </c>
      <c r="C9" t="s">
        <v>226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6"/>
  <dimension ref="A1"/>
  <sheetViews>
    <sheetView workbookViewId="0">
      <selection activeCell="H9" sqref="H9"/>
    </sheetView>
  </sheetViews>
  <sheetFormatPr defaultRowHeight="15" x14ac:dyDescent="0.25"/>
  <sheetData/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025" r:id="rId3" name="CommandButton1">
          <controlPr autoLine="0" r:id="rId4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3</xdr:col>
                <xdr:colOff>400050</xdr:colOff>
                <xdr:row>2</xdr:row>
                <xdr:rowOff>114300</xdr:rowOff>
              </to>
            </anchor>
          </controlPr>
        </control>
      </mc:Choice>
      <mc:Fallback>
        <control shapeId="1025" r:id="rId3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0000"/>
  </sheetPr>
  <dimension ref="B1:F33"/>
  <sheetViews>
    <sheetView zoomScaleNormal="100" workbookViewId="0">
      <selection activeCell="F15" sqref="F15"/>
    </sheetView>
  </sheetViews>
  <sheetFormatPr defaultRowHeight="15" x14ac:dyDescent="0.25"/>
  <cols>
    <col min="2" max="2" width="33.85546875" customWidth="1"/>
    <col min="6" max="6" width="60.85546875" customWidth="1"/>
  </cols>
  <sheetData>
    <row r="1" spans="2:6" ht="33" customHeight="1" thickBot="1" x14ac:dyDescent="0.3">
      <c r="B1" s="116" t="s">
        <v>1</v>
      </c>
    </row>
    <row r="2" spans="2:6" x14ac:dyDescent="0.25">
      <c r="B2" s="117" t="s">
        <v>34</v>
      </c>
    </row>
    <row r="3" spans="2:6" x14ac:dyDescent="0.25">
      <c r="B3" s="114" t="s">
        <v>35</v>
      </c>
    </row>
    <row r="4" spans="2:6" x14ac:dyDescent="0.25">
      <c r="B4" s="113" t="s">
        <v>33</v>
      </c>
    </row>
    <row r="5" spans="2:6" x14ac:dyDescent="0.25">
      <c r="B5" s="114" t="s">
        <v>41</v>
      </c>
      <c r="F5" s="112"/>
    </row>
    <row r="6" spans="2:6" x14ac:dyDescent="0.25">
      <c r="B6" s="113" t="s">
        <v>31</v>
      </c>
    </row>
    <row r="7" spans="2:6" x14ac:dyDescent="0.25">
      <c r="B7" s="114" t="s">
        <v>24</v>
      </c>
    </row>
    <row r="8" spans="2:6" x14ac:dyDescent="0.25">
      <c r="B8" s="113" t="s">
        <v>29</v>
      </c>
    </row>
    <row r="9" spans="2:6" x14ac:dyDescent="0.25">
      <c r="B9" s="114" t="s">
        <v>27</v>
      </c>
    </row>
    <row r="10" spans="2:6" x14ac:dyDescent="0.25">
      <c r="B10" s="113" t="s">
        <v>25</v>
      </c>
    </row>
    <row r="11" spans="2:6" x14ac:dyDescent="0.25">
      <c r="B11" s="114" t="s">
        <v>48</v>
      </c>
    </row>
    <row r="12" spans="2:6" x14ac:dyDescent="0.25">
      <c r="B12" s="113" t="s">
        <v>39</v>
      </c>
    </row>
    <row r="13" spans="2:6" x14ac:dyDescent="0.25">
      <c r="B13" s="114" t="s">
        <v>40</v>
      </c>
    </row>
    <row r="14" spans="2:6" x14ac:dyDescent="0.25">
      <c r="B14" s="113" t="s">
        <v>46</v>
      </c>
    </row>
    <row r="15" spans="2:6" x14ac:dyDescent="0.25">
      <c r="B15" s="114" t="s">
        <v>28</v>
      </c>
    </row>
    <row r="16" spans="2:6" x14ac:dyDescent="0.25">
      <c r="B16" s="113" t="s">
        <v>47</v>
      </c>
    </row>
    <row r="17" spans="2:2" x14ac:dyDescent="0.25">
      <c r="B17" s="114" t="s">
        <v>38</v>
      </c>
    </row>
    <row r="18" spans="2:2" x14ac:dyDescent="0.25">
      <c r="B18" s="113" t="s">
        <v>42</v>
      </c>
    </row>
    <row r="19" spans="2:2" x14ac:dyDescent="0.25">
      <c r="B19" s="114" t="s">
        <v>42</v>
      </c>
    </row>
    <row r="20" spans="2:2" x14ac:dyDescent="0.25">
      <c r="B20" s="113" t="s">
        <v>30</v>
      </c>
    </row>
    <row r="21" spans="2:2" x14ac:dyDescent="0.25">
      <c r="B21" s="114" t="s">
        <v>49</v>
      </c>
    </row>
    <row r="22" spans="2:2" x14ac:dyDescent="0.25">
      <c r="B22" s="113" t="s">
        <v>26</v>
      </c>
    </row>
    <row r="23" spans="2:2" x14ac:dyDescent="0.25">
      <c r="B23" s="114" t="s">
        <v>37</v>
      </c>
    </row>
    <row r="24" spans="2:2" x14ac:dyDescent="0.25">
      <c r="B24" s="113" t="s">
        <v>43</v>
      </c>
    </row>
    <row r="25" spans="2:2" x14ac:dyDescent="0.25">
      <c r="B25" s="114" t="s">
        <v>44</v>
      </c>
    </row>
    <row r="26" spans="2:2" x14ac:dyDescent="0.25">
      <c r="B26" s="113" t="s">
        <v>45</v>
      </c>
    </row>
    <row r="27" spans="2:2" x14ac:dyDescent="0.25">
      <c r="B27" s="114" t="s">
        <v>36</v>
      </c>
    </row>
    <row r="28" spans="2:2" x14ac:dyDescent="0.25">
      <c r="B28" s="114"/>
    </row>
    <row r="29" spans="2:2" x14ac:dyDescent="0.25">
      <c r="B29" s="113"/>
    </row>
    <row r="30" spans="2:2" x14ac:dyDescent="0.25">
      <c r="B30" s="114"/>
    </row>
    <row r="31" spans="2:2" x14ac:dyDescent="0.25">
      <c r="B31" s="113"/>
    </row>
    <row r="32" spans="2:2" x14ac:dyDescent="0.25">
      <c r="B32" s="114"/>
    </row>
    <row r="33" spans="2:2" ht="15.75" thickBot="1" x14ac:dyDescent="0.3">
      <c r="B33" s="115"/>
    </row>
  </sheetData>
  <sortState ref="B2:B38">
    <sortCondition ref="B2"/>
  </sortState>
  <dataValidations count="1">
    <dataValidation type="list" errorStyle="information" allowBlank="1" sqref="F8">
      <formula1>Поставщик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FF0000"/>
  </sheetPr>
  <dimension ref="B1:B34"/>
  <sheetViews>
    <sheetView workbookViewId="0">
      <selection activeCell="M29" sqref="M29"/>
    </sheetView>
  </sheetViews>
  <sheetFormatPr defaultRowHeight="15" x14ac:dyDescent="0.25"/>
  <cols>
    <col min="2" max="2" width="28.28515625" customWidth="1"/>
  </cols>
  <sheetData>
    <row r="1" spans="2:2" ht="15.75" thickBot="1" x14ac:dyDescent="0.3">
      <c r="B1" s="116" t="s">
        <v>17</v>
      </c>
    </row>
    <row r="2" spans="2:2" x14ac:dyDescent="0.25">
      <c r="B2" s="117" t="s">
        <v>53</v>
      </c>
    </row>
    <row r="3" spans="2:2" x14ac:dyDescent="0.25">
      <c r="B3" s="114" t="s">
        <v>35</v>
      </c>
    </row>
    <row r="4" spans="2:2" x14ac:dyDescent="0.25">
      <c r="B4" s="113" t="s">
        <v>52</v>
      </c>
    </row>
    <row r="5" spans="2:2" x14ac:dyDescent="0.25">
      <c r="B5" s="114" t="s">
        <v>61</v>
      </c>
    </row>
    <row r="6" spans="2:2" x14ac:dyDescent="0.25">
      <c r="B6" s="113" t="s">
        <v>62</v>
      </c>
    </row>
    <row r="7" spans="2:2" x14ac:dyDescent="0.25">
      <c r="B7" s="114" t="s">
        <v>56</v>
      </c>
    </row>
    <row r="8" spans="2:2" x14ac:dyDescent="0.25">
      <c r="B8" s="113" t="s">
        <v>64</v>
      </c>
    </row>
    <row r="9" spans="2:2" x14ac:dyDescent="0.25">
      <c r="B9" s="114" t="s">
        <v>66</v>
      </c>
    </row>
    <row r="10" spans="2:2" x14ac:dyDescent="0.25">
      <c r="B10" s="113" t="s">
        <v>55</v>
      </c>
    </row>
    <row r="11" spans="2:2" x14ac:dyDescent="0.25">
      <c r="B11" s="114" t="s">
        <v>69</v>
      </c>
    </row>
    <row r="12" spans="2:2" x14ac:dyDescent="0.25">
      <c r="B12" s="113" t="s">
        <v>72</v>
      </c>
    </row>
    <row r="13" spans="2:2" x14ac:dyDescent="0.25">
      <c r="B13" s="114" t="s">
        <v>68</v>
      </c>
    </row>
    <row r="14" spans="2:2" x14ac:dyDescent="0.25">
      <c r="B14" s="113" t="s">
        <v>73</v>
      </c>
    </row>
    <row r="15" spans="2:2" x14ac:dyDescent="0.25">
      <c r="B15" s="114" t="s">
        <v>70</v>
      </c>
    </row>
    <row r="16" spans="2:2" x14ac:dyDescent="0.25">
      <c r="B16" s="113" t="s">
        <v>58</v>
      </c>
    </row>
    <row r="17" spans="2:2" x14ac:dyDescent="0.25">
      <c r="B17" s="114" t="s">
        <v>71</v>
      </c>
    </row>
    <row r="18" spans="2:2" x14ac:dyDescent="0.25">
      <c r="B18" s="113" t="s">
        <v>57</v>
      </c>
    </row>
    <row r="19" spans="2:2" x14ac:dyDescent="0.25">
      <c r="B19" s="114" t="s">
        <v>51</v>
      </c>
    </row>
    <row r="20" spans="2:2" x14ac:dyDescent="0.25">
      <c r="B20" s="113" t="s">
        <v>32</v>
      </c>
    </row>
    <row r="21" spans="2:2" x14ac:dyDescent="0.25">
      <c r="B21" s="114" t="s">
        <v>63</v>
      </c>
    </row>
    <row r="22" spans="2:2" x14ac:dyDescent="0.25">
      <c r="B22" s="113" t="s">
        <v>67</v>
      </c>
    </row>
    <row r="23" spans="2:2" x14ac:dyDescent="0.25">
      <c r="B23" s="114" t="s">
        <v>59</v>
      </c>
    </row>
    <row r="24" spans="2:2" x14ac:dyDescent="0.25">
      <c r="B24" s="113" t="s">
        <v>60</v>
      </c>
    </row>
    <row r="25" spans="2:2" x14ac:dyDescent="0.25">
      <c r="B25" s="114" t="s">
        <v>65</v>
      </c>
    </row>
    <row r="26" spans="2:2" x14ac:dyDescent="0.25">
      <c r="B26" s="113" t="s">
        <v>54</v>
      </c>
    </row>
    <row r="27" spans="2:2" x14ac:dyDescent="0.25">
      <c r="B27" s="114" t="s">
        <v>50</v>
      </c>
    </row>
    <row r="28" spans="2:2" x14ac:dyDescent="0.25">
      <c r="B28" s="113"/>
    </row>
    <row r="29" spans="2:2" x14ac:dyDescent="0.25">
      <c r="B29" s="114"/>
    </row>
    <row r="30" spans="2:2" x14ac:dyDescent="0.25">
      <c r="B30" s="113"/>
    </row>
    <row r="31" spans="2:2" x14ac:dyDescent="0.25">
      <c r="B31" s="114"/>
    </row>
    <row r="32" spans="2:2" x14ac:dyDescent="0.25">
      <c r="B32" s="113"/>
    </row>
    <row r="33" spans="2:2" x14ac:dyDescent="0.25">
      <c r="B33" s="114"/>
    </row>
    <row r="34" spans="2:2" ht="15.75" thickBot="1" x14ac:dyDescent="0.3">
      <c r="B34" s="1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FF0000"/>
  </sheetPr>
  <dimension ref="B2:C35"/>
  <sheetViews>
    <sheetView workbookViewId="0">
      <selection activeCell="B2" sqref="B2:C35"/>
    </sheetView>
  </sheetViews>
  <sheetFormatPr defaultRowHeight="15" x14ac:dyDescent="0.25"/>
  <cols>
    <col min="2" max="2" width="9" customWidth="1"/>
    <col min="3" max="3" width="42.85546875" bestFit="1" customWidth="1"/>
  </cols>
  <sheetData>
    <row r="2" spans="2:3" ht="28.5" customHeight="1" thickBot="1" x14ac:dyDescent="0.3">
      <c r="B2" s="66" t="s">
        <v>181</v>
      </c>
      <c r="C2" s="66" t="s">
        <v>2</v>
      </c>
    </row>
    <row r="3" spans="2:3" x14ac:dyDescent="0.25">
      <c r="B3" s="35">
        <v>1</v>
      </c>
      <c r="C3" s="35" t="s">
        <v>87</v>
      </c>
    </row>
    <row r="4" spans="2:3" x14ac:dyDescent="0.25">
      <c r="B4" s="1">
        <f>IF(C4="","",B3+1)</f>
        <v>2</v>
      </c>
      <c r="C4" s="1" t="s">
        <v>86</v>
      </c>
    </row>
    <row r="5" spans="2:3" x14ac:dyDescent="0.25">
      <c r="B5" s="35">
        <f t="shared" ref="B5:B35" si="0">IF(C5="","",B4+1)</f>
        <v>3</v>
      </c>
      <c r="C5" s="35" t="s">
        <v>84</v>
      </c>
    </row>
    <row r="6" spans="2:3" x14ac:dyDescent="0.25">
      <c r="B6" s="1">
        <f t="shared" si="0"/>
        <v>4</v>
      </c>
      <c r="C6" s="1" t="s">
        <v>96</v>
      </c>
    </row>
    <row r="7" spans="2:3" x14ac:dyDescent="0.25">
      <c r="B7" s="35">
        <f t="shared" si="0"/>
        <v>5</v>
      </c>
      <c r="C7" s="35" t="s">
        <v>93</v>
      </c>
    </row>
    <row r="8" spans="2:3" x14ac:dyDescent="0.25">
      <c r="B8" s="1">
        <f t="shared" si="0"/>
        <v>6</v>
      </c>
      <c r="C8" s="1" t="s">
        <v>90</v>
      </c>
    </row>
    <row r="9" spans="2:3" x14ac:dyDescent="0.25">
      <c r="B9" s="35">
        <f t="shared" si="0"/>
        <v>7</v>
      </c>
      <c r="C9" s="35" t="s">
        <v>85</v>
      </c>
    </row>
    <row r="10" spans="2:3" x14ac:dyDescent="0.25">
      <c r="B10" s="1">
        <f t="shared" si="0"/>
        <v>8</v>
      </c>
      <c r="C10" s="1" t="s">
        <v>94</v>
      </c>
    </row>
    <row r="11" spans="2:3" x14ac:dyDescent="0.25">
      <c r="B11" s="35">
        <f t="shared" si="0"/>
        <v>9</v>
      </c>
      <c r="C11" s="35" t="s">
        <v>91</v>
      </c>
    </row>
    <row r="12" spans="2:3" x14ac:dyDescent="0.25">
      <c r="B12" s="1">
        <f t="shared" si="0"/>
        <v>10</v>
      </c>
      <c r="C12" s="1" t="s">
        <v>89</v>
      </c>
    </row>
    <row r="13" spans="2:3" x14ac:dyDescent="0.25">
      <c r="B13" s="35">
        <f t="shared" si="0"/>
        <v>11</v>
      </c>
      <c r="C13" s="35" t="s">
        <v>78</v>
      </c>
    </row>
    <row r="14" spans="2:3" x14ac:dyDescent="0.25">
      <c r="B14" s="1">
        <f t="shared" si="0"/>
        <v>12</v>
      </c>
      <c r="C14" s="1" t="s">
        <v>77</v>
      </c>
    </row>
    <row r="15" spans="2:3" x14ac:dyDescent="0.25">
      <c r="B15" s="35">
        <f t="shared" si="0"/>
        <v>13</v>
      </c>
      <c r="C15" s="35" t="s">
        <v>80</v>
      </c>
    </row>
    <row r="16" spans="2:3" x14ac:dyDescent="0.25">
      <c r="B16" s="1">
        <f t="shared" si="0"/>
        <v>14</v>
      </c>
      <c r="C16" s="1" t="s">
        <v>95</v>
      </c>
    </row>
    <row r="17" spans="2:3" x14ac:dyDescent="0.25">
      <c r="B17" s="35">
        <f t="shared" si="0"/>
        <v>15</v>
      </c>
      <c r="C17" s="35" t="s">
        <v>82</v>
      </c>
    </row>
    <row r="18" spans="2:3" x14ac:dyDescent="0.25">
      <c r="B18" s="1">
        <f t="shared" si="0"/>
        <v>16</v>
      </c>
      <c r="C18" s="1" t="s">
        <v>97</v>
      </c>
    </row>
    <row r="19" spans="2:3" x14ac:dyDescent="0.25">
      <c r="B19" s="35">
        <f t="shared" si="0"/>
        <v>17</v>
      </c>
      <c r="C19" s="35" t="s">
        <v>92</v>
      </c>
    </row>
    <row r="20" spans="2:3" x14ac:dyDescent="0.25">
      <c r="B20" s="1">
        <f t="shared" si="0"/>
        <v>18</v>
      </c>
      <c r="C20" s="1" t="s">
        <v>88</v>
      </c>
    </row>
    <row r="21" spans="2:3" x14ac:dyDescent="0.25">
      <c r="B21" s="35">
        <f t="shared" si="0"/>
        <v>19</v>
      </c>
      <c r="C21" s="35" t="s">
        <v>81</v>
      </c>
    </row>
    <row r="22" spans="2:3" x14ac:dyDescent="0.25">
      <c r="B22" s="1">
        <f t="shared" si="0"/>
        <v>20</v>
      </c>
      <c r="C22" s="1" t="s">
        <v>74</v>
      </c>
    </row>
    <row r="23" spans="2:3" x14ac:dyDescent="0.25">
      <c r="B23" s="35">
        <f t="shared" si="0"/>
        <v>21</v>
      </c>
      <c r="C23" s="35" t="s">
        <v>75</v>
      </c>
    </row>
    <row r="24" spans="2:3" x14ac:dyDescent="0.25">
      <c r="B24" s="1">
        <f t="shared" si="0"/>
        <v>22</v>
      </c>
      <c r="C24" s="1" t="s">
        <v>83</v>
      </c>
    </row>
    <row r="25" spans="2:3" x14ac:dyDescent="0.25">
      <c r="B25" s="35">
        <f t="shared" si="0"/>
        <v>23</v>
      </c>
      <c r="C25" s="35" t="s">
        <v>76</v>
      </c>
    </row>
    <row r="26" spans="2:3" x14ac:dyDescent="0.25">
      <c r="B26" s="1">
        <f t="shared" si="0"/>
        <v>24</v>
      </c>
      <c r="C26" s="1" t="s">
        <v>79</v>
      </c>
    </row>
    <row r="27" spans="2:3" x14ac:dyDescent="0.25">
      <c r="B27" s="35" t="str">
        <f t="shared" si="0"/>
        <v/>
      </c>
      <c r="C27" s="35"/>
    </row>
    <row r="28" spans="2:3" x14ac:dyDescent="0.25">
      <c r="B28" s="1" t="str">
        <f t="shared" si="0"/>
        <v/>
      </c>
      <c r="C28" s="1"/>
    </row>
    <row r="29" spans="2:3" x14ac:dyDescent="0.25">
      <c r="B29" s="35" t="str">
        <f t="shared" si="0"/>
        <v/>
      </c>
      <c r="C29" s="35"/>
    </row>
    <row r="30" spans="2:3" x14ac:dyDescent="0.25">
      <c r="B30" s="1" t="str">
        <f t="shared" si="0"/>
        <v/>
      </c>
      <c r="C30" s="1"/>
    </row>
    <row r="31" spans="2:3" x14ac:dyDescent="0.25">
      <c r="B31" s="35" t="str">
        <f t="shared" si="0"/>
        <v/>
      </c>
      <c r="C31" s="35"/>
    </row>
    <row r="32" spans="2:3" x14ac:dyDescent="0.25">
      <c r="B32" s="1" t="str">
        <f t="shared" si="0"/>
        <v/>
      </c>
      <c r="C32" s="1"/>
    </row>
    <row r="33" spans="2:3" x14ac:dyDescent="0.25">
      <c r="B33" s="35" t="str">
        <f t="shared" si="0"/>
        <v/>
      </c>
      <c r="C33" s="35"/>
    </row>
    <row r="34" spans="2:3" x14ac:dyDescent="0.25">
      <c r="B34" s="1" t="str">
        <f t="shared" si="0"/>
        <v/>
      </c>
      <c r="C34" s="1"/>
    </row>
    <row r="35" spans="2:3" x14ac:dyDescent="0.25">
      <c r="B35" s="67" t="str">
        <f t="shared" si="0"/>
        <v/>
      </c>
      <c r="C35" s="67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</sheetPr>
  <dimension ref="B2:C9"/>
  <sheetViews>
    <sheetView workbookViewId="0">
      <selection activeCell="I24" sqref="I24"/>
    </sheetView>
  </sheetViews>
  <sheetFormatPr defaultRowHeight="15" x14ac:dyDescent="0.25"/>
  <cols>
    <col min="2" max="2" width="9" customWidth="1"/>
    <col min="3" max="3" width="34.7109375" customWidth="1"/>
  </cols>
  <sheetData>
    <row r="2" spans="2:3" ht="15.75" thickBot="1" x14ac:dyDescent="0.3">
      <c r="B2" s="66" t="s">
        <v>181</v>
      </c>
      <c r="C2" s="66" t="s">
        <v>19</v>
      </c>
    </row>
    <row r="3" spans="2:3" x14ac:dyDescent="0.25">
      <c r="B3" s="35">
        <v>1</v>
      </c>
      <c r="C3" s="35" t="s">
        <v>106</v>
      </c>
    </row>
    <row r="4" spans="2:3" x14ac:dyDescent="0.25">
      <c r="B4" s="1">
        <f>IF(C4="","",B3+1)</f>
        <v>2</v>
      </c>
      <c r="C4" s="1" t="s">
        <v>103</v>
      </c>
    </row>
    <row r="5" spans="2:3" x14ac:dyDescent="0.25">
      <c r="B5" s="35">
        <f t="shared" ref="B5:B8" si="0">IF(C5="","",B4+1)</f>
        <v>3</v>
      </c>
      <c r="C5" s="35" t="s">
        <v>100</v>
      </c>
    </row>
    <row r="6" spans="2:3" x14ac:dyDescent="0.25">
      <c r="B6" s="1" t="str">
        <f t="shared" si="0"/>
        <v/>
      </c>
      <c r="C6" s="1"/>
    </row>
    <row r="7" spans="2:3" x14ac:dyDescent="0.25">
      <c r="B7" s="35" t="str">
        <f t="shared" si="0"/>
        <v/>
      </c>
      <c r="C7" s="35"/>
    </row>
    <row r="8" spans="2:3" x14ac:dyDescent="0.25">
      <c r="B8" s="1" t="str">
        <f t="shared" si="0"/>
        <v/>
      </c>
      <c r="C8" s="1"/>
    </row>
    <row r="9" spans="2:3" x14ac:dyDescent="0.25">
      <c r="B9" s="67" t="str">
        <f>IF(C9="","",#REF!+1)</f>
        <v/>
      </c>
      <c r="C9" s="67"/>
    </row>
  </sheetData>
  <sortState ref="L6:L8">
    <sortCondition ref="L6"/>
  </sortState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B2:E35"/>
  <sheetViews>
    <sheetView workbookViewId="0">
      <selection activeCell="L31" sqref="L31"/>
    </sheetView>
  </sheetViews>
  <sheetFormatPr defaultRowHeight="15" x14ac:dyDescent="0.25"/>
  <cols>
    <col min="2" max="2" width="9" customWidth="1"/>
    <col min="3" max="3" width="23.85546875" customWidth="1"/>
    <col min="5" max="5" width="11.28515625" customWidth="1"/>
  </cols>
  <sheetData>
    <row r="2" spans="2:5" ht="29.25" customHeight="1" thickBot="1" x14ac:dyDescent="0.3">
      <c r="B2" s="66" t="s">
        <v>181</v>
      </c>
      <c r="C2" s="66" t="s">
        <v>22</v>
      </c>
      <c r="D2" s="66" t="s">
        <v>110</v>
      </c>
      <c r="E2" s="66" t="s">
        <v>111</v>
      </c>
    </row>
    <row r="3" spans="2:5" x14ac:dyDescent="0.25">
      <c r="B3" s="35">
        <v>1</v>
      </c>
      <c r="C3" s="35" t="s">
        <v>112</v>
      </c>
      <c r="D3" s="36">
        <v>0.4</v>
      </c>
      <c r="E3" s="36">
        <v>0.4</v>
      </c>
    </row>
    <row r="4" spans="2:5" x14ac:dyDescent="0.25">
      <c r="B4" s="1">
        <f>IF(C4="","",B3+1)</f>
        <v>2</v>
      </c>
      <c r="C4" s="1" t="s">
        <v>182</v>
      </c>
      <c r="D4" s="37">
        <v>1.3</v>
      </c>
      <c r="E4" s="37">
        <v>1.3</v>
      </c>
    </row>
    <row r="5" spans="2:5" x14ac:dyDescent="0.25">
      <c r="B5" s="35">
        <f t="shared" ref="B5:B35" si="0">IF(C5="","",B4+1)</f>
        <v>3</v>
      </c>
      <c r="C5" s="35" t="s">
        <v>183</v>
      </c>
      <c r="D5" s="36">
        <v>1.3</v>
      </c>
      <c r="E5" s="36">
        <v>1.3</v>
      </c>
    </row>
    <row r="6" spans="2:5" x14ac:dyDescent="0.25">
      <c r="B6" s="1">
        <f t="shared" si="0"/>
        <v>4</v>
      </c>
      <c r="C6" s="1" t="s">
        <v>184</v>
      </c>
      <c r="D6" s="37">
        <v>1.3</v>
      </c>
      <c r="E6" s="37">
        <v>1.3</v>
      </c>
    </row>
    <row r="7" spans="2:5" x14ac:dyDescent="0.25">
      <c r="B7" s="35">
        <f t="shared" si="0"/>
        <v>5</v>
      </c>
      <c r="C7" s="35" t="s">
        <v>185</v>
      </c>
      <c r="D7" s="36">
        <v>2</v>
      </c>
      <c r="E7" s="36">
        <v>2</v>
      </c>
    </row>
    <row r="8" spans="2:5" x14ac:dyDescent="0.25">
      <c r="B8" s="1">
        <f t="shared" si="0"/>
        <v>6</v>
      </c>
      <c r="C8" s="1" t="s">
        <v>77</v>
      </c>
      <c r="D8" s="37">
        <v>2</v>
      </c>
      <c r="E8" s="37">
        <v>2</v>
      </c>
    </row>
    <row r="9" spans="2:5" x14ac:dyDescent="0.25">
      <c r="B9" s="35">
        <f t="shared" si="0"/>
        <v>7</v>
      </c>
      <c r="C9" s="35" t="s">
        <v>98</v>
      </c>
      <c r="D9" s="36">
        <v>0</v>
      </c>
      <c r="E9" s="36">
        <v>0</v>
      </c>
    </row>
    <row r="10" spans="2:5" x14ac:dyDescent="0.25">
      <c r="B10" s="1" t="str">
        <f t="shared" si="0"/>
        <v/>
      </c>
      <c r="C10" s="1"/>
      <c r="D10" s="37"/>
      <c r="E10" s="37"/>
    </row>
    <row r="11" spans="2:5" x14ac:dyDescent="0.25">
      <c r="B11" s="35" t="str">
        <f t="shared" si="0"/>
        <v/>
      </c>
      <c r="C11" s="35"/>
      <c r="D11" s="36"/>
      <c r="E11" s="36"/>
    </row>
    <row r="12" spans="2:5" x14ac:dyDescent="0.25">
      <c r="B12" s="1" t="str">
        <f t="shared" si="0"/>
        <v/>
      </c>
      <c r="C12" s="1"/>
      <c r="D12" s="37"/>
      <c r="E12" s="37"/>
    </row>
    <row r="13" spans="2:5" x14ac:dyDescent="0.25">
      <c r="B13" s="35" t="str">
        <f t="shared" si="0"/>
        <v/>
      </c>
      <c r="C13" s="35"/>
      <c r="D13" s="36"/>
      <c r="E13" s="36"/>
    </row>
    <row r="14" spans="2:5" x14ac:dyDescent="0.25">
      <c r="B14" s="1" t="str">
        <f t="shared" si="0"/>
        <v/>
      </c>
      <c r="C14" s="1"/>
      <c r="D14" s="37"/>
      <c r="E14" s="37"/>
    </row>
    <row r="15" spans="2:5" x14ac:dyDescent="0.25">
      <c r="B15" s="35" t="str">
        <f t="shared" si="0"/>
        <v/>
      </c>
      <c r="C15" s="35"/>
      <c r="D15" s="36"/>
      <c r="E15" s="36"/>
    </row>
    <row r="16" spans="2:5" x14ac:dyDescent="0.25">
      <c r="B16" s="1" t="str">
        <f t="shared" si="0"/>
        <v/>
      </c>
      <c r="C16" s="1"/>
      <c r="D16" s="37"/>
      <c r="E16" s="37"/>
    </row>
    <row r="17" spans="2:5" x14ac:dyDescent="0.25">
      <c r="B17" s="35" t="str">
        <f t="shared" si="0"/>
        <v/>
      </c>
      <c r="C17" s="35"/>
      <c r="D17" s="36"/>
      <c r="E17" s="36"/>
    </row>
    <row r="18" spans="2:5" x14ac:dyDescent="0.25">
      <c r="B18" s="1" t="str">
        <f t="shared" si="0"/>
        <v/>
      </c>
      <c r="C18" s="1"/>
      <c r="D18" s="37"/>
      <c r="E18" s="37"/>
    </row>
    <row r="19" spans="2:5" x14ac:dyDescent="0.25">
      <c r="B19" s="35" t="str">
        <f t="shared" si="0"/>
        <v/>
      </c>
      <c r="C19" s="35"/>
      <c r="D19" s="36"/>
      <c r="E19" s="36"/>
    </row>
    <row r="20" spans="2:5" x14ac:dyDescent="0.25">
      <c r="B20" s="1" t="str">
        <f t="shared" si="0"/>
        <v/>
      </c>
      <c r="C20" s="1"/>
      <c r="D20" s="37"/>
      <c r="E20" s="37"/>
    </row>
    <row r="21" spans="2:5" x14ac:dyDescent="0.25">
      <c r="B21" s="35" t="str">
        <f t="shared" si="0"/>
        <v/>
      </c>
      <c r="C21" s="35"/>
      <c r="D21" s="36"/>
      <c r="E21" s="36"/>
    </row>
    <row r="22" spans="2:5" x14ac:dyDescent="0.25">
      <c r="B22" s="1" t="str">
        <f t="shared" si="0"/>
        <v/>
      </c>
      <c r="C22" s="1"/>
      <c r="D22" s="37"/>
      <c r="E22" s="37"/>
    </row>
    <row r="23" spans="2:5" x14ac:dyDescent="0.25">
      <c r="B23" s="35" t="str">
        <f t="shared" si="0"/>
        <v/>
      </c>
      <c r="C23" s="35"/>
      <c r="D23" s="36"/>
      <c r="E23" s="36"/>
    </row>
    <row r="24" spans="2:5" x14ac:dyDescent="0.25">
      <c r="B24" s="1" t="str">
        <f t="shared" si="0"/>
        <v/>
      </c>
      <c r="C24" s="1"/>
      <c r="D24" s="37"/>
      <c r="E24" s="37"/>
    </row>
    <row r="25" spans="2:5" x14ac:dyDescent="0.25">
      <c r="B25" s="35" t="str">
        <f t="shared" si="0"/>
        <v/>
      </c>
      <c r="C25" s="35"/>
      <c r="D25" s="36"/>
      <c r="E25" s="36"/>
    </row>
    <row r="26" spans="2:5" x14ac:dyDescent="0.25">
      <c r="B26" s="1" t="str">
        <f t="shared" si="0"/>
        <v/>
      </c>
      <c r="C26" s="1"/>
      <c r="D26" s="37"/>
      <c r="E26" s="37"/>
    </row>
    <row r="27" spans="2:5" x14ac:dyDescent="0.25">
      <c r="B27" s="35" t="str">
        <f t="shared" si="0"/>
        <v/>
      </c>
      <c r="C27" s="35"/>
      <c r="D27" s="36"/>
      <c r="E27" s="36"/>
    </row>
    <row r="28" spans="2:5" x14ac:dyDescent="0.25">
      <c r="B28" s="1" t="str">
        <f t="shared" si="0"/>
        <v/>
      </c>
      <c r="C28" s="1"/>
      <c r="D28" s="37"/>
      <c r="E28" s="37"/>
    </row>
    <row r="29" spans="2:5" x14ac:dyDescent="0.25">
      <c r="B29" s="35" t="str">
        <f t="shared" si="0"/>
        <v/>
      </c>
      <c r="C29" s="35"/>
      <c r="D29" s="36"/>
      <c r="E29" s="36"/>
    </row>
    <row r="30" spans="2:5" x14ac:dyDescent="0.25">
      <c r="B30" s="1" t="str">
        <f t="shared" si="0"/>
        <v/>
      </c>
      <c r="C30" s="1"/>
      <c r="D30" s="37"/>
      <c r="E30" s="37"/>
    </row>
    <row r="31" spans="2:5" x14ac:dyDescent="0.25">
      <c r="B31" s="35" t="str">
        <f t="shared" si="0"/>
        <v/>
      </c>
      <c r="C31" s="35"/>
      <c r="D31" s="36"/>
      <c r="E31" s="36"/>
    </row>
    <row r="32" spans="2:5" x14ac:dyDescent="0.25">
      <c r="B32" s="1" t="str">
        <f t="shared" si="0"/>
        <v/>
      </c>
      <c r="C32" s="1"/>
      <c r="D32" s="37"/>
      <c r="E32" s="37"/>
    </row>
    <row r="33" spans="2:5" x14ac:dyDescent="0.25">
      <c r="B33" s="35" t="str">
        <f t="shared" si="0"/>
        <v/>
      </c>
      <c r="C33" s="35"/>
      <c r="D33" s="36"/>
      <c r="E33" s="36"/>
    </row>
    <row r="34" spans="2:5" x14ac:dyDescent="0.25">
      <c r="B34" s="1" t="str">
        <f t="shared" si="0"/>
        <v/>
      </c>
      <c r="C34" s="1"/>
      <c r="D34" s="37"/>
      <c r="E34" s="37"/>
    </row>
    <row r="35" spans="2:5" x14ac:dyDescent="0.25">
      <c r="B35" s="67" t="str">
        <f t="shared" si="0"/>
        <v/>
      </c>
      <c r="C35" s="67"/>
      <c r="D35" s="68"/>
      <c r="E35" s="68"/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FF0000"/>
  </sheetPr>
  <dimension ref="B2:C35"/>
  <sheetViews>
    <sheetView workbookViewId="0">
      <selection activeCell="B2" sqref="B2:C35"/>
    </sheetView>
  </sheetViews>
  <sheetFormatPr defaultRowHeight="15" x14ac:dyDescent="0.25"/>
  <cols>
    <col min="2" max="2" width="9" customWidth="1"/>
    <col min="3" max="3" width="23.5703125" bestFit="1" customWidth="1"/>
  </cols>
  <sheetData>
    <row r="2" spans="2:3" ht="28.5" customHeight="1" thickBot="1" x14ac:dyDescent="0.3">
      <c r="B2" s="66" t="s">
        <v>181</v>
      </c>
      <c r="C2" s="66" t="s">
        <v>23</v>
      </c>
    </row>
    <row r="3" spans="2:3" x14ac:dyDescent="0.25">
      <c r="B3" s="35">
        <v>1</v>
      </c>
      <c r="C3" s="35" t="s">
        <v>108</v>
      </c>
    </row>
    <row r="4" spans="2:3" x14ac:dyDescent="0.25">
      <c r="B4" s="1">
        <f>IF(C4="","",B3+1)</f>
        <v>2</v>
      </c>
      <c r="C4" s="1" t="s">
        <v>99</v>
      </c>
    </row>
    <row r="5" spans="2:3" x14ac:dyDescent="0.25">
      <c r="B5" s="35">
        <f t="shared" ref="B5:B35" si="0">IF(C5="","",B4+1)</f>
        <v>3</v>
      </c>
      <c r="C5" s="35" t="s">
        <v>102</v>
      </c>
    </row>
    <row r="6" spans="2:3" x14ac:dyDescent="0.25">
      <c r="B6" s="1">
        <f t="shared" si="0"/>
        <v>4</v>
      </c>
      <c r="C6" s="1" t="s">
        <v>105</v>
      </c>
    </row>
    <row r="7" spans="2:3" x14ac:dyDescent="0.25">
      <c r="B7" s="35" t="str">
        <f t="shared" si="0"/>
        <v/>
      </c>
      <c r="C7" s="35"/>
    </row>
    <row r="8" spans="2:3" x14ac:dyDescent="0.25">
      <c r="B8" s="1" t="str">
        <f t="shared" si="0"/>
        <v/>
      </c>
      <c r="C8" s="1"/>
    </row>
    <row r="9" spans="2:3" x14ac:dyDescent="0.25">
      <c r="B9" s="35" t="str">
        <f t="shared" si="0"/>
        <v/>
      </c>
      <c r="C9" s="35"/>
    </row>
    <row r="10" spans="2:3" x14ac:dyDescent="0.25">
      <c r="B10" s="1" t="str">
        <f t="shared" si="0"/>
        <v/>
      </c>
      <c r="C10" s="1"/>
    </row>
    <row r="11" spans="2:3" x14ac:dyDescent="0.25">
      <c r="B11" s="35" t="str">
        <f t="shared" si="0"/>
        <v/>
      </c>
      <c r="C11" s="35"/>
    </row>
    <row r="12" spans="2:3" x14ac:dyDescent="0.25">
      <c r="B12" s="1" t="str">
        <f t="shared" si="0"/>
        <v/>
      </c>
      <c r="C12" s="1"/>
    </row>
    <row r="13" spans="2:3" x14ac:dyDescent="0.25">
      <c r="B13" s="35" t="str">
        <f t="shared" si="0"/>
        <v/>
      </c>
      <c r="C13" s="35"/>
    </row>
    <row r="14" spans="2:3" x14ac:dyDescent="0.25">
      <c r="B14" s="1" t="str">
        <f t="shared" si="0"/>
        <v/>
      </c>
      <c r="C14" s="1"/>
    </row>
    <row r="15" spans="2:3" x14ac:dyDescent="0.25">
      <c r="B15" s="35" t="str">
        <f t="shared" si="0"/>
        <v/>
      </c>
      <c r="C15" s="35"/>
    </row>
    <row r="16" spans="2:3" x14ac:dyDescent="0.25">
      <c r="B16" s="1" t="str">
        <f t="shared" si="0"/>
        <v/>
      </c>
      <c r="C16" s="1"/>
    </row>
    <row r="17" spans="2:3" x14ac:dyDescent="0.25">
      <c r="B17" s="35" t="str">
        <f t="shared" si="0"/>
        <v/>
      </c>
      <c r="C17" s="35"/>
    </row>
    <row r="18" spans="2:3" x14ac:dyDescent="0.25">
      <c r="B18" s="1" t="str">
        <f t="shared" si="0"/>
        <v/>
      </c>
      <c r="C18" s="1"/>
    </row>
    <row r="19" spans="2:3" x14ac:dyDescent="0.25">
      <c r="B19" s="35" t="str">
        <f t="shared" si="0"/>
        <v/>
      </c>
      <c r="C19" s="35"/>
    </row>
    <row r="20" spans="2:3" x14ac:dyDescent="0.25">
      <c r="B20" s="1" t="str">
        <f t="shared" si="0"/>
        <v/>
      </c>
      <c r="C20" s="1"/>
    </row>
    <row r="21" spans="2:3" x14ac:dyDescent="0.25">
      <c r="B21" s="35" t="str">
        <f t="shared" si="0"/>
        <v/>
      </c>
      <c r="C21" s="35"/>
    </row>
    <row r="22" spans="2:3" x14ac:dyDescent="0.25">
      <c r="B22" s="1" t="str">
        <f t="shared" si="0"/>
        <v/>
      </c>
      <c r="C22" s="1"/>
    </row>
    <row r="23" spans="2:3" x14ac:dyDescent="0.25">
      <c r="B23" s="35" t="str">
        <f t="shared" si="0"/>
        <v/>
      </c>
      <c r="C23" s="35"/>
    </row>
    <row r="24" spans="2:3" x14ac:dyDescent="0.25">
      <c r="B24" s="1" t="str">
        <f t="shared" si="0"/>
        <v/>
      </c>
      <c r="C24" s="1"/>
    </row>
    <row r="25" spans="2:3" x14ac:dyDescent="0.25">
      <c r="B25" s="35" t="str">
        <f t="shared" si="0"/>
        <v/>
      </c>
      <c r="C25" s="35"/>
    </row>
    <row r="26" spans="2:3" x14ac:dyDescent="0.25">
      <c r="B26" s="1" t="str">
        <f t="shared" si="0"/>
        <v/>
      </c>
      <c r="C26" s="1"/>
    </row>
    <row r="27" spans="2:3" x14ac:dyDescent="0.25">
      <c r="B27" s="35" t="str">
        <f t="shared" si="0"/>
        <v/>
      </c>
      <c r="C27" s="35"/>
    </row>
    <row r="28" spans="2:3" x14ac:dyDescent="0.25">
      <c r="B28" s="1" t="str">
        <f t="shared" si="0"/>
        <v/>
      </c>
      <c r="C28" s="1"/>
    </row>
    <row r="29" spans="2:3" x14ac:dyDescent="0.25">
      <c r="B29" s="35" t="str">
        <f t="shared" si="0"/>
        <v/>
      </c>
      <c r="C29" s="35"/>
    </row>
    <row r="30" spans="2:3" x14ac:dyDescent="0.25">
      <c r="B30" s="1" t="str">
        <f t="shared" si="0"/>
        <v/>
      </c>
      <c r="C30" s="1"/>
    </row>
    <row r="31" spans="2:3" x14ac:dyDescent="0.25">
      <c r="B31" s="35" t="str">
        <f t="shared" si="0"/>
        <v/>
      </c>
      <c r="C31" s="35"/>
    </row>
    <row r="32" spans="2:3" x14ac:dyDescent="0.25">
      <c r="B32" s="1" t="str">
        <f t="shared" si="0"/>
        <v/>
      </c>
      <c r="C32" s="1"/>
    </row>
    <row r="33" spans="2:3" x14ac:dyDescent="0.25">
      <c r="B33" s="35" t="str">
        <f t="shared" si="0"/>
        <v/>
      </c>
      <c r="C33" s="35"/>
    </row>
    <row r="34" spans="2:3" x14ac:dyDescent="0.25">
      <c r="B34" s="1" t="str">
        <f t="shared" si="0"/>
        <v/>
      </c>
      <c r="C34" s="1"/>
    </row>
    <row r="35" spans="2:3" x14ac:dyDescent="0.25">
      <c r="B35" s="67" t="str">
        <f t="shared" si="0"/>
        <v/>
      </c>
      <c r="C35" s="67"/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FF0000"/>
  </sheetPr>
  <dimension ref="B2:D9"/>
  <sheetViews>
    <sheetView workbookViewId="0">
      <selection activeCell="G25" sqref="G25"/>
    </sheetView>
  </sheetViews>
  <sheetFormatPr defaultRowHeight="15" x14ac:dyDescent="0.25"/>
  <cols>
    <col min="2" max="2" width="9" customWidth="1"/>
    <col min="3" max="3" width="30.85546875" customWidth="1"/>
  </cols>
  <sheetData>
    <row r="2" spans="2:4" ht="31.5" customHeight="1" thickBot="1" x14ac:dyDescent="0.3">
      <c r="B2" s="66" t="s">
        <v>181</v>
      </c>
      <c r="C2" s="66" t="s">
        <v>20</v>
      </c>
      <c r="D2" s="66" t="s">
        <v>3</v>
      </c>
    </row>
    <row r="3" spans="2:4" x14ac:dyDescent="0.25">
      <c r="B3" s="35">
        <v>1</v>
      </c>
      <c r="C3" s="35" t="s">
        <v>107</v>
      </c>
      <c r="D3" s="35" t="s">
        <v>114</v>
      </c>
    </row>
    <row r="4" spans="2:4" x14ac:dyDescent="0.25">
      <c r="B4" s="1">
        <f>IF(C4="","",B3+1)</f>
        <v>2</v>
      </c>
      <c r="C4" s="1" t="s">
        <v>104</v>
      </c>
      <c r="D4" s="1" t="s">
        <v>115</v>
      </c>
    </row>
    <row r="5" spans="2:4" x14ac:dyDescent="0.25">
      <c r="B5" s="35">
        <f t="shared" ref="B5:B8" si="0">IF(C5="","",B4+1)</f>
        <v>3</v>
      </c>
      <c r="C5" s="35" t="s">
        <v>101</v>
      </c>
      <c r="D5" s="35"/>
    </row>
    <row r="6" spans="2:4" x14ac:dyDescent="0.25">
      <c r="B6" s="1">
        <f t="shared" si="0"/>
        <v>4</v>
      </c>
      <c r="C6" s="1" t="s">
        <v>109</v>
      </c>
      <c r="D6" s="1"/>
    </row>
    <row r="7" spans="2:4" x14ac:dyDescent="0.25">
      <c r="B7" s="35" t="str">
        <f t="shared" si="0"/>
        <v/>
      </c>
      <c r="C7" s="35"/>
      <c r="D7" s="35"/>
    </row>
    <row r="8" spans="2:4" x14ac:dyDescent="0.25">
      <c r="B8" s="1" t="str">
        <f t="shared" si="0"/>
        <v/>
      </c>
      <c r="C8" s="1"/>
      <c r="D8" s="1"/>
    </row>
    <row r="9" spans="2:4" x14ac:dyDescent="0.25">
      <c r="B9" s="67" t="str">
        <f>IF(C9="","",#REF!+1)</f>
        <v/>
      </c>
      <c r="C9" s="67"/>
      <c r="D9" s="67"/>
    </row>
  </sheetData>
  <sortState ref="L15:L18">
    <sortCondition ref="L15"/>
  </sortState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00B050"/>
  </sheetPr>
  <dimension ref="B1:I1"/>
  <sheetViews>
    <sheetView workbookViewId="0">
      <selection activeCell="F9" sqref="F9"/>
    </sheetView>
  </sheetViews>
  <sheetFormatPr defaultRowHeight="15" x14ac:dyDescent="0.25"/>
  <cols>
    <col min="1" max="1" width="4.85546875" style="71" customWidth="1"/>
    <col min="2" max="2" width="10.7109375" style="71" customWidth="1"/>
    <col min="3" max="3" width="16.42578125" style="71" customWidth="1"/>
    <col min="4" max="4" width="20.42578125" style="71" customWidth="1"/>
    <col min="5" max="5" width="22.85546875" style="71" customWidth="1"/>
    <col min="6" max="6" width="36.85546875" style="71" customWidth="1"/>
    <col min="7" max="7" width="13.42578125" style="71" customWidth="1"/>
    <col min="8" max="8" width="18.42578125" style="71" customWidth="1"/>
    <col min="9" max="9" width="35" style="71" customWidth="1"/>
    <col min="10" max="16384" width="9.140625" style="71"/>
  </cols>
  <sheetData>
    <row r="1" spans="2:9" x14ac:dyDescent="0.25">
      <c r="B1" s="2" t="s">
        <v>181</v>
      </c>
      <c r="C1" s="2" t="s">
        <v>168</v>
      </c>
      <c r="D1" s="2" t="s">
        <v>210</v>
      </c>
      <c r="E1" s="2" t="s">
        <v>165</v>
      </c>
      <c r="F1" s="2" t="s">
        <v>211</v>
      </c>
      <c r="G1" s="2" t="s">
        <v>163</v>
      </c>
      <c r="H1" s="2" t="s">
        <v>212</v>
      </c>
      <c r="I1" s="2" t="s">
        <v>161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8</vt:i4>
      </vt:variant>
    </vt:vector>
  </HeadingPairs>
  <TitlesOfParts>
    <vt:vector size="25" baseType="lpstr">
      <vt:lpstr>журнал прихода</vt:lpstr>
      <vt:lpstr>Поставщик</vt:lpstr>
      <vt:lpstr>Грузоперевозчик</vt:lpstr>
      <vt:lpstr>Номенклатура</vt:lpstr>
      <vt:lpstr>Какие машины привозили цемент</vt:lpstr>
      <vt:lpstr>Наименование материала</vt:lpstr>
      <vt:lpstr>Откуда материал</vt:lpstr>
      <vt:lpstr>Место приемки-Завод</vt:lpstr>
      <vt:lpstr>журнал заявок</vt:lpstr>
      <vt:lpstr>журнал план-факт поставки</vt:lpstr>
      <vt:lpstr>Заявка МТ-1 для печати</vt:lpstr>
      <vt:lpstr>Номенклатура-ГОСТ</vt:lpstr>
      <vt:lpstr>Организация</vt:lpstr>
      <vt:lpstr>Подразделение</vt:lpstr>
      <vt:lpstr>Завод</vt:lpstr>
      <vt:lpstr>даты</vt:lpstr>
      <vt:lpstr>Лист1</vt:lpstr>
      <vt:lpstr>ВидМатериала</vt:lpstr>
      <vt:lpstr>ВидЦемента</vt:lpstr>
      <vt:lpstr>Завод</vt:lpstr>
      <vt:lpstr>КакиеМашиныПривозили</vt:lpstr>
      <vt:lpstr>МестоПриемки</vt:lpstr>
      <vt:lpstr>Номенклатура</vt:lpstr>
      <vt:lpstr>'Заявка МТ-1 для печати'!Область_печати</vt:lpstr>
      <vt:lpstr>Тара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Анисимов Александр Сергеевич</dc:creator>
  <cp:lastModifiedBy>Анисимов Александр Сергеевич</cp:lastModifiedBy>
  <cp:lastPrinted>2016-07-15T09:51:46Z</cp:lastPrinted>
  <dcterms:created xsi:type="dcterms:W3CDTF">2016-07-06T09:16:43Z</dcterms:created>
  <dcterms:modified xsi:type="dcterms:W3CDTF">2016-07-19T12:49:44Z</dcterms:modified>
</cp:coreProperties>
</file>