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650" yWindow="6735" windowWidth="13710" windowHeight="1395" activeTab="1"/>
  </bookViews>
  <sheets>
    <sheet name="Июнь" sheetId="13" r:id="rId1"/>
    <sheet name="Июль" sheetId="1" r:id="rId2"/>
    <sheet name="контроль" sheetId="23" r:id="rId3"/>
  </sheets>
  <functionGroups builtInGroupCount="17"/>
  <definedNames>
    <definedName name="_xlnm._FilterDatabase" localSheetId="1" hidden="1">Июль!$A$2:$H$110</definedName>
    <definedName name="_xlnm._FilterDatabase" localSheetId="0" hidden="1">Июнь!$A$2:$H$33</definedName>
  </definedNames>
  <calcPr calcId="145621"/>
</workbook>
</file>

<file path=xl/calcChain.xml><?xml version="1.0" encoding="utf-8"?>
<calcChain xmlns="http://schemas.openxmlformats.org/spreadsheetml/2006/main">
  <c r="A13" i="13" l="1"/>
  <c r="A24" i="13"/>
  <c r="E31" i="13" l="1"/>
  <c r="B31" i="13"/>
  <c r="E29" i="13"/>
  <c r="B29" i="13"/>
  <c r="J31" i="13"/>
  <c r="G31" i="13"/>
  <c r="G30" i="13"/>
  <c r="E30" i="13"/>
  <c r="B30" i="13"/>
  <c r="G29" i="13"/>
  <c r="J28" i="13"/>
  <c r="G28" i="13"/>
  <c r="E28" i="13"/>
  <c r="B28" i="13"/>
  <c r="G27" i="13"/>
  <c r="E27" i="13"/>
  <c r="B27" i="13"/>
  <c r="A4" i="13" l="1"/>
  <c r="A6" i="13"/>
  <c r="A8" i="13"/>
  <c r="A10" i="13"/>
  <c r="A12" i="13"/>
  <c r="A14" i="13"/>
  <c r="A16" i="13"/>
  <c r="A18" i="13"/>
  <c r="A20" i="13"/>
  <c r="A22" i="13"/>
  <c r="A26" i="13"/>
  <c r="A3" i="13"/>
  <c r="A5" i="13"/>
  <c r="A7" i="13"/>
  <c r="A9" i="13"/>
  <c r="A11" i="13"/>
  <c r="A15" i="13"/>
  <c r="A17" i="13"/>
  <c r="A19" i="13"/>
  <c r="A21" i="13"/>
  <c r="A23" i="13"/>
  <c r="A25" i="13"/>
  <c r="I27" i="13" l="1"/>
  <c r="I28" i="13"/>
  <c r="I29" i="13"/>
  <c r="E108" i="1" l="1"/>
  <c r="B108" i="1"/>
  <c r="E106" i="1"/>
  <c r="B106" i="1"/>
  <c r="B104" i="1" l="1"/>
  <c r="E104" i="1"/>
  <c r="G104" i="1"/>
  <c r="B105" i="1"/>
  <c r="E105" i="1"/>
  <c r="G105" i="1"/>
  <c r="J105" i="1"/>
  <c r="G106" i="1"/>
  <c r="B107" i="1"/>
  <c r="E107" i="1"/>
  <c r="G107" i="1"/>
  <c r="A28" i="1" l="1"/>
  <c r="A10" i="1"/>
  <c r="A22" i="1"/>
  <c r="A23" i="1"/>
  <c r="A25" i="1"/>
  <c r="A27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90" i="1"/>
  <c r="A94" i="1"/>
  <c r="A98" i="1"/>
  <c r="A102" i="1"/>
  <c r="A24" i="1"/>
  <c r="A26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7" i="1"/>
  <c r="A89" i="1"/>
  <c r="A91" i="1"/>
  <c r="A93" i="1"/>
  <c r="A95" i="1"/>
  <c r="A97" i="1"/>
  <c r="A99" i="1"/>
  <c r="A101" i="1"/>
  <c r="A103" i="1"/>
  <c r="A88" i="1"/>
  <c r="A92" i="1"/>
  <c r="A96" i="1"/>
  <c r="A100" i="1"/>
  <c r="J108" i="1" l="1"/>
  <c r="A3" i="1" l="1"/>
  <c r="A5" i="1" l="1"/>
  <c r="A9" i="1"/>
  <c r="A17" i="1"/>
  <c r="A4" i="1"/>
  <c r="A8" i="1"/>
  <c r="A14" i="1"/>
  <c r="A18" i="1"/>
  <c r="A21" i="1"/>
  <c r="A7" i="1"/>
  <c r="A13" i="1"/>
  <c r="A6" i="1"/>
  <c r="A12" i="1"/>
  <c r="A16" i="1"/>
  <c r="A20" i="1"/>
  <c r="A15" i="1"/>
  <c r="A19" i="1"/>
  <c r="G108" i="1" l="1"/>
  <c r="I104" i="1" l="1"/>
  <c r="I105" i="1"/>
  <c r="I106" i="1"/>
</calcChain>
</file>

<file path=xl/sharedStrings.xml><?xml version="1.0" encoding="utf-8"?>
<sst xmlns="http://schemas.openxmlformats.org/spreadsheetml/2006/main" count="396" uniqueCount="208">
  <si>
    <t>Повтор</t>
  </si>
  <si>
    <t>П№</t>
  </si>
  <si>
    <t>Инженер</t>
  </si>
  <si>
    <t>Статус</t>
  </si>
  <si>
    <t>Заявка</t>
  </si>
  <si>
    <t>Комментарий</t>
  </si>
  <si>
    <t>Заявок "Выполнена"</t>
  </si>
  <si>
    <t>Заявок "Отложена"</t>
  </si>
  <si>
    <t>Тройных и более</t>
  </si>
  <si>
    <t>Общее Количество Заявок</t>
  </si>
  <si>
    <t>Адрес</t>
  </si>
  <si>
    <t>Асклепион</t>
  </si>
  <si>
    <t xml:space="preserve"> Дубравная, 41 корп.2</t>
  </si>
  <si>
    <t>Землянной вал  д.23 стр.1</t>
  </si>
  <si>
    <t>Финягин</t>
  </si>
  <si>
    <t>Громов</t>
  </si>
  <si>
    <t>Козлов</t>
  </si>
  <si>
    <t>Герасев</t>
  </si>
  <si>
    <t>Игумнов</t>
  </si>
  <si>
    <t>Назначено Игумнову</t>
  </si>
  <si>
    <t>Назначено Громову</t>
  </si>
  <si>
    <t>Магазин "Швейный Мир",</t>
  </si>
  <si>
    <t>Магазин "Швейный Мир"</t>
  </si>
  <si>
    <t>Объект</t>
  </si>
  <si>
    <t>Яцков</t>
  </si>
  <si>
    <t>Передана</t>
  </si>
  <si>
    <t>Выполнена</t>
  </si>
  <si>
    <t>Ломбард Золотая вьюга</t>
  </si>
  <si>
    <t>Выполнено Игумновым</t>
  </si>
  <si>
    <t>Выполнено Громовым</t>
  </si>
  <si>
    <t>Назначено Яцкову</t>
  </si>
  <si>
    <t>Новая</t>
  </si>
  <si>
    <t>Заявок "Новая"</t>
  </si>
  <si>
    <t>Заявок "Передана"</t>
  </si>
  <si>
    <t>Выполнено Яцковым</t>
  </si>
  <si>
    <t>Кол-во заявок Золотая Вьюга</t>
  </si>
  <si>
    <t>смена кодов</t>
  </si>
  <si>
    <t>В столбце "дата" зеленый цвет - сегодня</t>
  </si>
  <si>
    <t>В столбце "дата" синий цвет - завтра</t>
  </si>
  <si>
    <t>В столбце "дата" желтый цвет - вчера</t>
  </si>
  <si>
    <t>Поступила</t>
  </si>
  <si>
    <t>Двойных выездов</t>
  </si>
  <si>
    <t>Одиночных выездов</t>
  </si>
  <si>
    <t>Заявок "Не выполнена"</t>
  </si>
  <si>
    <t>установка мини камеры</t>
  </si>
  <si>
    <t>Анадырский пр-д, д. 8, кор. 1</t>
  </si>
  <si>
    <t>ул. Бутырская, д. 97, стр.3</t>
  </si>
  <si>
    <t>Волгоградский пр-т, д. 119/22</t>
  </si>
  <si>
    <t>г.Подольск ул.Большая Серпуховская д.34/2 помещ.1</t>
  </si>
  <si>
    <t xml:space="preserve">Ломбард - Скупка "ПОБЕДА" </t>
  </si>
  <si>
    <t>Ермаков</t>
  </si>
  <si>
    <t>Выполнено Герасевым</t>
  </si>
  <si>
    <t>Выполнено Ермаковым</t>
  </si>
  <si>
    <t>Магазин Продукты</t>
  </si>
  <si>
    <r>
      <t>Отчет по заявкам за период ___</t>
    </r>
    <r>
      <rPr>
        <b/>
        <u/>
        <sz val="11"/>
        <color theme="1"/>
        <rFont val="Calibri"/>
        <family val="2"/>
        <charset val="204"/>
        <scheme val="minor"/>
      </rPr>
      <t xml:space="preserve"> 2016г.</t>
    </r>
    <r>
      <rPr>
        <b/>
        <sz val="11"/>
        <color theme="1"/>
        <rFont val="Calibri"/>
        <family val="2"/>
        <charset val="204"/>
        <scheme val="minor"/>
      </rPr>
      <t>_______</t>
    </r>
  </si>
  <si>
    <t>Смена кода</t>
  </si>
  <si>
    <t>Назначено Герасеву</t>
  </si>
  <si>
    <t>Назначено Ермакову</t>
  </si>
  <si>
    <t>Магазин "ЭЛЕКТРОМАСТЕР "(ООО АРС-ПРОМ-М)</t>
  </si>
  <si>
    <t>г. Москва ул. Туристская, д. 7</t>
  </si>
  <si>
    <t>Завра нужно подъехать снять с двери смк, а после замены двери поставить на место.</t>
  </si>
  <si>
    <t xml:space="preserve">Магазин Продукты ОО « Престиж», </t>
  </si>
  <si>
    <t>, Химкинский бульвар, дом 17</t>
  </si>
  <si>
    <t>, тревога  связи, контактное лицо: Елена 8-966-123-15-55.</t>
  </si>
  <si>
    <t xml:space="preserve">«АптекаСервис» </t>
  </si>
  <si>
    <t>ул.Ухтомского Ополчения д.1</t>
  </si>
  <si>
    <t xml:space="preserve">Первый Ювелирный ломбард </t>
  </si>
  <si>
    <t>Москва Алтуфьевское ш.д.86 к.1</t>
  </si>
  <si>
    <t xml:space="preserve">Не работает одна КТС </t>
  </si>
  <si>
    <t>не смогли поставить объект под охрану</t>
  </si>
  <si>
    <t>МО., г. Пушкино, Московский пр-т, д. 1</t>
  </si>
  <si>
    <t>Универсам Пирамида</t>
  </si>
  <si>
    <t xml:space="preserve">, г. Химки ул. Бабакина </t>
  </si>
  <si>
    <t>срабатывает зона № 10</t>
  </si>
  <si>
    <t>Вывести камеры наружного наблюдения на монитор.</t>
  </si>
  <si>
    <t xml:space="preserve">коттедж Долгих </t>
  </si>
  <si>
    <t>Долгих МО Красногорский р-он д.Александровка ул Песчаная д.11</t>
  </si>
  <si>
    <t xml:space="preserve">после отключения 220В не смог поставиться под охрану,панель неактивна,предварительно позвонить:
Долгих Владимир Георгиевич 8-903-130-66-22 (просил прислать Яцкова)
</t>
  </si>
  <si>
    <t>Новокосинская д.31/4, пав.106</t>
  </si>
  <si>
    <t>установка квм-сплиттера</t>
  </si>
  <si>
    <t>веерная дом 30</t>
  </si>
  <si>
    <t>замена 3 брелков</t>
  </si>
  <si>
    <t>Мединс</t>
  </si>
  <si>
    <t>магазин « Хендай</t>
  </si>
  <si>
    <t>ул. Габричевского д 10 к 4</t>
  </si>
  <si>
    <t>срочно техника! объект не могут снять с охраны</t>
  </si>
  <si>
    <t>Барышников Николай Николаевич ( VIP )</t>
  </si>
  <si>
    <t>д.Тимошкино, дом 164</t>
  </si>
  <si>
    <t>Неисправность оборудования! 8 985 643 49 43</t>
  </si>
  <si>
    <t>Салон красоты "МАТИЛЬДА"ИП Асютина</t>
  </si>
  <si>
    <t>г.Москва, ул. Пятницкая,дом 53/18, стр 1</t>
  </si>
  <si>
    <t>завтра удалят 6 зону, только клиенту ничего говорить не надо, типа то…</t>
  </si>
  <si>
    <t>Москва, б-р. Новочеркасский, д. 41, корп. 7</t>
  </si>
  <si>
    <t>Магазин пива хмелев</t>
  </si>
  <si>
    <t>Чеботовская д 15</t>
  </si>
  <si>
    <t>счет за замену  смк</t>
  </si>
  <si>
    <t>замена акб</t>
  </si>
  <si>
    <t>ООО «Диагностика»ул.</t>
  </si>
  <si>
    <t>ул.Живописная,14 к.1</t>
  </si>
  <si>
    <t xml:space="preserve">неисправность АКБ извещателя, зона 15  кабинет № 2(разбитие) </t>
  </si>
  <si>
    <t>Пушкарев</t>
  </si>
  <si>
    <t>ошибка системы. Постановка на охрану нет</t>
  </si>
  <si>
    <t>АПТЕКАСЕРВИС</t>
  </si>
  <si>
    <t>Москва ул. Ухтомского Ополчения д.1</t>
  </si>
  <si>
    <t xml:space="preserve">Мы установили клиенту GSM модуль, а он нашел старый.
Прошу счет на оборудование аннулировать.
Виталий, отправь техника (не срочно), заберем модуль себе.
</t>
  </si>
  <si>
    <t xml:space="preserve">Ломбард ООО «Соцкредит», </t>
  </si>
  <si>
    <t>ул. Катукова, дом 10</t>
  </si>
  <si>
    <t>неисправность АКБ извещателя</t>
  </si>
  <si>
    <t>Первый ювелирный Ломбард</t>
  </si>
  <si>
    <t>3-й Крутицкий переулок, дом 18</t>
  </si>
  <si>
    <t>не работает одна брелоку</t>
  </si>
  <si>
    <t>, ИП Бунтовых</t>
  </si>
  <si>
    <t>Гришина, дом 5</t>
  </si>
  <si>
    <t>, панель неактивна, не смогли поставить объект под охрану</t>
  </si>
  <si>
    <t>замена батарей  в клавиатуре</t>
  </si>
  <si>
    <t>Кальянная, Москва</t>
  </si>
  <si>
    <t>, Варшавское шоссе, дом 34</t>
  </si>
  <si>
    <t>, тревога связи</t>
  </si>
  <si>
    <t>восстаноление связи</t>
  </si>
  <si>
    <t>Магазин продуктов - ООО "АЕД"</t>
  </si>
  <si>
    <t>г.Москва, Комсомольский пр-т, д.5/12, стр.2</t>
  </si>
  <si>
    <t>Парикмахерская - ИП Гусейнов И.А</t>
  </si>
  <si>
    <t>г. Москва,  ул. Народного Ополчения, д.44, к.1</t>
  </si>
  <si>
    <t>замена предохранителя</t>
  </si>
  <si>
    <t>обучение</t>
  </si>
  <si>
    <t>Скворцов</t>
  </si>
  <si>
    <t>Б.Черкизовская, д. 3, кор. 1</t>
  </si>
  <si>
    <t xml:space="preserve">ООО «Лили Фарм»,  </t>
  </si>
  <si>
    <t xml:space="preserve">ул.Рождественская д.16  </t>
  </si>
  <si>
    <t>Алексей Николаевич 967-143-97-37</t>
  </si>
  <si>
    <t>500 руб работы</t>
  </si>
  <si>
    <r>
      <t>установка мини камеры+</t>
    </r>
    <r>
      <rPr>
        <sz val="8"/>
        <color rgb="FFFF0000"/>
        <rFont val="Calibri"/>
        <family val="2"/>
        <charset val="204"/>
        <scheme val="minor"/>
      </rPr>
      <t>8-портовый регистратор+БП3ампера+ПС на основе ВЭРС</t>
    </r>
  </si>
  <si>
    <r>
      <t>установка мини камеры+восстановление видеонаблюдения по камере 2+прокладка кабельканала</t>
    </r>
    <r>
      <rPr>
        <sz val="8"/>
        <color rgb="FFFF0000"/>
        <rFont val="Calibri"/>
        <family val="2"/>
        <charset val="204"/>
        <scheme val="minor"/>
      </rPr>
      <t>+БП3ампера</t>
    </r>
  </si>
  <si>
    <t>ул. Новопетровская д. 16</t>
  </si>
  <si>
    <t>ул. Люблинская д. 4 корп. 2</t>
  </si>
  <si>
    <t xml:space="preserve"> г. Мытищи, ул. Колонцова, д.2</t>
  </si>
  <si>
    <t>установка мини камеры+заменить видеорегистратор на 8 канальный</t>
  </si>
  <si>
    <t>. Подольск, ул. Вокзальная, д.1, пом. № 1</t>
  </si>
  <si>
    <r>
      <t>установка мини камеры+</t>
    </r>
    <r>
      <rPr>
        <sz val="8"/>
        <color rgb="FFFF0000"/>
        <rFont val="Calibri"/>
        <family val="2"/>
        <charset val="204"/>
        <scheme val="minor"/>
      </rPr>
      <t>8-портовый регистратор+БП3ампера+ПС на основе ВЭРС +распаечная коробка</t>
    </r>
  </si>
  <si>
    <r>
      <t>установка мини камеры+</t>
    </r>
    <r>
      <rPr>
        <sz val="8"/>
        <color rgb="FFFF0000"/>
        <rFont val="Calibri"/>
        <family val="2"/>
        <charset val="204"/>
        <scheme val="minor"/>
      </rPr>
      <t xml:space="preserve">8-портовый регистратор+БП3ампера+ПС на основе ВЭРС </t>
    </r>
    <r>
      <rPr>
        <sz val="8"/>
        <rFont val="Calibri"/>
        <family val="2"/>
        <charset val="204"/>
        <scheme val="minor"/>
      </rPr>
      <t>программирование системы</t>
    </r>
  </si>
  <si>
    <t>Мытищи ул. Колонцова д2</t>
  </si>
  <si>
    <t xml:space="preserve">ТО
установка охранных датчиков - 4шт, программирование контрольной панели
</t>
  </si>
  <si>
    <t>заменить видеорегистратор на 8 канальный</t>
  </si>
  <si>
    <t>Волгоградский проспект 121/35</t>
  </si>
  <si>
    <t>28.04.16г приезжал инженер по прошлой заявке. Пульт стал работать, но по прежнему горят 3и диода (неисправность, акб, тест/звук)</t>
  </si>
  <si>
    <t>Замена акб</t>
  </si>
  <si>
    <t>Ветир.клиника - ООО "КЛЕВЕР"</t>
  </si>
  <si>
    <t>г. Москва, Краснобогатырская улица, д. 2, стр. 86</t>
  </si>
  <si>
    <t>Замена батареек 5шт</t>
  </si>
  <si>
    <t xml:space="preserve">«ТОРГОВЫЙ ДОМ на ПОКРОВКЕ» </t>
  </si>
  <si>
    <t>ул.Габричевского д.10 к.4</t>
  </si>
  <si>
    <t>неисправна сигнализация, на панели перестало показывать снятия-постановки</t>
  </si>
  <si>
    <t>Перед выездом обязательно связаться с Сусанной 8-903-765-28-55,т.к  объект не всегда открыт</t>
  </si>
  <si>
    <t>Мосэнергосбыт  -  КО  Лыткарино</t>
  </si>
  <si>
    <t>Лыткарино, 5-й микрорайон, квартал 1, д. 3 А</t>
  </si>
  <si>
    <t>Перенос КТС</t>
  </si>
  <si>
    <t>: Нагорная 16к3</t>
  </si>
  <si>
    <t>стоит под охраной</t>
  </si>
  <si>
    <t>Объект закрыт ()</t>
  </si>
  <si>
    <t>ИП Попов</t>
  </si>
  <si>
    <t>Живописная 56</t>
  </si>
  <si>
    <t xml:space="preserve">Смиена кодов </t>
  </si>
  <si>
    <t>повесить табличку выход</t>
  </si>
  <si>
    <t>Проспект Мира 102</t>
  </si>
  <si>
    <t>проверка пожинспекции на объекте. Необходимо провести ТО и привести в порядок журналы ТО на объекте</t>
  </si>
  <si>
    <t>'Универмаг "МЕТА"</t>
  </si>
  <si>
    <t xml:space="preserve"> Москва, ул.Маршала Бирюзова, д.14</t>
  </si>
  <si>
    <t xml:space="preserve">ST-PC020EM, карта proximity стандартная
Matrix-II считыватель. Цвет черный.
E-604 бронза Доводчик дверной (100кг)
ELTIS В-21, кнопка выхода
Блок питания БПП-30
Акб-12в\7а
М1-300 (серый), замок электромагнитный
"Астра-8" (ИО 415-1), Извещатель охранный объемный совмещенный установить все перечисленное
</t>
  </si>
  <si>
    <t>ИЛЬЯС тел. 909-662-21-09</t>
  </si>
  <si>
    <t xml:space="preserve">м-н ООО Динэкс </t>
  </si>
  <si>
    <t>ул. Алабяна д 10</t>
  </si>
  <si>
    <t>частое срабатывание зоны № 1 (объем подсобного помещения. туалет)</t>
  </si>
  <si>
    <t>Нагорная 16к3</t>
  </si>
  <si>
    <t xml:space="preserve">1. В ближайшее время направить инженера на осмотр действующего объекта по адресу: Нагорная 16к3. Пультовой номер 3343. Объект был полностью затоплен. Необходимо составить смету на восстановление ОПС. </t>
  </si>
  <si>
    <t xml:space="preserve">ул. Вавилова д.48 </t>
  </si>
  <si>
    <t>на кассе не работает стационарная КТС</t>
  </si>
  <si>
    <t>не работает КТС</t>
  </si>
  <si>
    <t>Выполнено Финягиным</t>
  </si>
  <si>
    <t>Назначено Скворцову</t>
  </si>
  <si>
    <t>Выполнено Скворцовым</t>
  </si>
  <si>
    <t>Назначено Финягин</t>
  </si>
  <si>
    <t xml:space="preserve">ИП ГРИГОРЕНКО </t>
  </si>
  <si>
    <t xml:space="preserve">УЛ.Паршина д.4 </t>
  </si>
  <si>
    <t xml:space="preserve">3388 котедж Горон  </t>
  </si>
  <si>
    <t xml:space="preserve">д.Степановскон СНТ Надежда </t>
  </si>
  <si>
    <t xml:space="preserve">панель постоянно пищит </t>
  </si>
  <si>
    <t>ул.Новокосинская д.31/4, пав.106</t>
  </si>
  <si>
    <t xml:space="preserve">БК Балтбет </t>
  </si>
  <si>
    <t>Берингов пр-д д.3 стр.6</t>
  </si>
  <si>
    <t xml:space="preserve">Первый ювелирный ломбард  </t>
  </si>
  <si>
    <t>Москва ул.Профсоюзная д.102 стр.1</t>
  </si>
  <si>
    <t>Требуется замена батареек в брелке КТС</t>
  </si>
  <si>
    <t xml:space="preserve">Глория Джинс  (ТЦ Рио Гранд) </t>
  </si>
  <si>
    <t>Дмитровское ш.д.163 А</t>
  </si>
  <si>
    <t>Частые сработки в ночное время зоны № 17 (входная дверь)-</t>
  </si>
  <si>
    <t xml:space="preserve">перепрошить на последниюю версию ПО </t>
  </si>
  <si>
    <t>Квартира  - Жеребнов Владимир Константинович</t>
  </si>
  <si>
    <t>г. Москва, ул. Профсоюзная д.16\10, кв. 264</t>
  </si>
  <si>
    <t>, проверить сигнализацию – там жаба. Нет взятий\снятий, а связь есть</t>
  </si>
  <si>
    <t>сгорел предохранитель Вэрс замена батарейки умб</t>
  </si>
  <si>
    <t xml:space="preserve">магазин « Табак»-- </t>
  </si>
  <si>
    <t>ул Енисейская д 17 корп 1</t>
  </si>
  <si>
    <t>после отключения 220, на объекте выбило рубильник. Как только рубильник понимают, проходит РАЗРЯД АКБ . а  в магазине сильная звуковая сирена.</t>
  </si>
  <si>
    <t>ИП Леоновец</t>
  </si>
  <si>
    <t>Тухачевского, 51</t>
  </si>
  <si>
    <t>Иван 8 963 636 36 77</t>
  </si>
  <si>
    <t xml:space="preserve">год не работает КТС хочет уходить но есть возможность удержать,если востановить работоспособность оборудования
</t>
  </si>
  <si>
    <t>ул. Профсоюзная, вл. 154 Г, стр.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</si>
</sst>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12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Border="1"/>
    <xf numFmtId="0" fontId="4" fillId="9" borderId="14" xfId="0" applyFont="1" applyFill="1" applyBorder="1" applyAlignment="1"/>
    <xf numFmtId="0" fontId="0" fillId="0" borderId="0" xfId="0" applyAlignment="1">
      <alignment vertical="center"/>
    </xf>
    <xf numFmtId="0" fontId="10" fillId="5" borderId="9" xfId="1" applyFont="1" applyFill="1" applyBorder="1" applyAlignment="1">
      <alignment horizontal="center" vertical="center"/>
    </xf>
    <xf numFmtId="0" fontId="10" fillId="15" borderId="9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0" fillId="13" borderId="9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10" borderId="9" xfId="1" applyFont="1" applyFill="1" applyBorder="1" applyAlignment="1">
      <alignment horizontal="center" vertical="center"/>
    </xf>
    <xf numFmtId="0" fontId="10" fillId="14" borderId="9" xfId="1" applyFont="1" applyFill="1" applyBorder="1" applyAlignment="1">
      <alignment horizontal="center" vertical="center"/>
    </xf>
    <xf numFmtId="0" fontId="3" fillId="15" borderId="8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 wrapText="1"/>
    </xf>
    <xf numFmtId="0" fontId="4" fillId="16" borderId="12" xfId="0" applyFont="1" applyFill="1" applyBorder="1" applyAlignment="1"/>
    <xf numFmtId="0" fontId="0" fillId="14" borderId="19" xfId="0" applyFill="1" applyBorder="1" applyAlignment="1">
      <alignment horizontal="center"/>
    </xf>
    <xf numFmtId="0" fontId="0" fillId="14" borderId="22" xfId="0" applyFill="1" applyBorder="1" applyAlignment="1"/>
    <xf numFmtId="0" fontId="0" fillId="14" borderId="21" xfId="0" applyFill="1" applyBorder="1" applyAlignment="1"/>
    <xf numFmtId="0" fontId="0" fillId="14" borderId="0" xfId="0" applyFill="1" applyBorder="1" applyAlignment="1"/>
    <xf numFmtId="0" fontId="0" fillId="14" borderId="23" xfId="0" applyFill="1" applyBorder="1" applyAlignment="1">
      <alignment horizontal="left"/>
    </xf>
    <xf numFmtId="0" fontId="0" fillId="14" borderId="23" xfId="0" applyFill="1" applyBorder="1" applyAlignment="1">
      <alignment horizontal="left" vertical="center"/>
    </xf>
    <xf numFmtId="0" fontId="0" fillId="15" borderId="8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1" fillId="12" borderId="20" xfId="1" applyFont="1" applyFill="1" applyBorder="1" applyAlignment="1">
      <alignment horizontal="left" vertical="center" wrapText="1"/>
    </xf>
    <xf numFmtId="0" fontId="11" fillId="13" borderId="8" xfId="1" applyFont="1" applyFill="1" applyBorder="1" applyAlignment="1">
      <alignment horizontal="left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10" borderId="8" xfId="1" applyFont="1" applyFill="1" applyBorder="1" applyAlignment="1">
      <alignment horizontal="left" vertical="center" wrapText="1"/>
    </xf>
    <xf numFmtId="0" fontId="11" fillId="14" borderId="8" xfId="1" applyFont="1" applyFill="1" applyBorder="1" applyAlignment="1">
      <alignment horizontal="left" vertical="center" wrapText="1"/>
    </xf>
    <xf numFmtId="0" fontId="11" fillId="10" borderId="8" xfId="0" applyFont="1" applyFill="1" applyBorder="1" applyAlignment="1">
      <alignment horizontal="left" vertical="center" wrapText="1"/>
    </xf>
    <xf numFmtId="0" fontId="11" fillId="14" borderId="8" xfId="0" applyFont="1" applyFill="1" applyBorder="1" applyAlignment="1">
      <alignment horizontal="left" vertical="center" wrapText="1"/>
    </xf>
    <xf numFmtId="0" fontId="11" fillId="12" borderId="22" xfId="1" applyFont="1" applyFill="1" applyBorder="1" applyAlignment="1">
      <alignment horizontal="left" vertical="center" wrapText="1"/>
    </xf>
    <xf numFmtId="0" fontId="11" fillId="12" borderId="16" xfId="1" applyFont="1" applyFill="1" applyBorder="1" applyAlignment="1">
      <alignment horizontal="left" vertical="center" wrapText="1"/>
    </xf>
    <xf numFmtId="0" fontId="11" fillId="13" borderId="10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left" vertical="center" wrapText="1"/>
    </xf>
    <xf numFmtId="0" fontId="11" fillId="10" borderId="10" xfId="0" applyFont="1" applyFill="1" applyBorder="1" applyAlignment="1">
      <alignment horizontal="left" vertical="center" wrapText="1"/>
    </xf>
    <xf numFmtId="0" fontId="11" fillId="14" borderId="10" xfId="0" applyFont="1" applyFill="1" applyBorder="1" applyAlignment="1">
      <alignment horizontal="left" vertical="center" wrapText="1"/>
    </xf>
    <xf numFmtId="0" fontId="10" fillId="12" borderId="22" xfId="1" applyFont="1" applyFill="1" applyBorder="1" applyAlignment="1">
      <alignment horizontal="right" vertical="center"/>
    </xf>
    <xf numFmtId="0" fontId="10" fillId="13" borderId="9" xfId="1" applyFont="1" applyFill="1" applyBorder="1" applyAlignment="1">
      <alignment horizontal="right" vertical="center"/>
    </xf>
    <xf numFmtId="0" fontId="10" fillId="4" borderId="9" xfId="1" applyFont="1" applyFill="1" applyBorder="1" applyAlignment="1">
      <alignment horizontal="right" vertical="center"/>
    </xf>
    <xf numFmtId="0" fontId="10" fillId="10" borderId="9" xfId="1" applyFont="1" applyFill="1" applyBorder="1" applyAlignment="1">
      <alignment horizontal="right" vertical="center"/>
    </xf>
    <xf numFmtId="0" fontId="10" fillId="14" borderId="9" xfId="1" applyFont="1" applyFill="1" applyBorder="1" applyAlignment="1">
      <alignment horizontal="right" vertical="center"/>
    </xf>
    <xf numFmtId="0" fontId="0" fillId="5" borderId="8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14" fontId="14" fillId="0" borderId="1" xfId="1" applyNumberFormat="1" applyFont="1" applyBorder="1" applyAlignment="1">
      <alignment horizontal="left" vertical="center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3" xfId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/>
    </xf>
    <xf numFmtId="14" fontId="14" fillId="0" borderId="11" xfId="0" applyNumberFormat="1" applyFont="1" applyBorder="1" applyAlignment="1">
      <alignment horizontal="left" vertical="center" wrapText="1"/>
    </xf>
    <xf numFmtId="14" fontId="14" fillId="0" borderId="11" xfId="1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14" fontId="14" fillId="0" borderId="1" xfId="1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11" xfId="0" quotePrefix="1" applyFont="1" applyBorder="1" applyAlignment="1">
      <alignment horizontal="left" vertical="center" wrapText="1"/>
    </xf>
    <xf numFmtId="0" fontId="0" fillId="14" borderId="20" xfId="0" applyFill="1" applyBorder="1" applyAlignment="1"/>
    <xf numFmtId="0" fontId="0" fillId="14" borderId="16" xfId="0" applyFill="1" applyBorder="1" applyAlignment="1"/>
    <xf numFmtId="0" fontId="0" fillId="14" borderId="18" xfId="0" applyFill="1" applyBorder="1" applyAlignment="1"/>
    <xf numFmtId="0" fontId="0" fillId="14" borderId="19" xfId="0" applyFill="1" applyBorder="1"/>
    <xf numFmtId="0" fontId="0" fillId="14" borderId="13" xfId="0" applyFill="1" applyBorder="1"/>
    <xf numFmtId="0" fontId="6" fillId="7" borderId="4" xfId="0" applyFont="1" applyFill="1" applyBorder="1" applyAlignment="1">
      <alignment horizontal="center"/>
    </xf>
    <xf numFmtId="0" fontId="10" fillId="6" borderId="15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10" fillId="6" borderId="12" xfId="1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4" fillId="9" borderId="14" xfId="0" applyFont="1" applyFill="1" applyBorder="1" applyAlignment="1"/>
    <xf numFmtId="0" fontId="10" fillId="5" borderId="9" xfId="1" applyFont="1" applyFill="1" applyBorder="1" applyAlignment="1">
      <alignment horizontal="center" vertical="center"/>
    </xf>
    <xf numFmtId="0" fontId="10" fillId="15" borderId="9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0" fillId="13" borderId="9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10" borderId="9" xfId="1" applyFont="1" applyFill="1" applyBorder="1" applyAlignment="1">
      <alignment horizontal="center" vertical="center"/>
    </xf>
    <xf numFmtId="0" fontId="10" fillId="14" borderId="9" xfId="1" applyFont="1" applyFill="1" applyBorder="1" applyAlignment="1">
      <alignment horizontal="center" vertical="center"/>
    </xf>
    <xf numFmtId="0" fontId="3" fillId="15" borderId="8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 wrapText="1"/>
    </xf>
    <xf numFmtId="0" fontId="4" fillId="16" borderId="12" xfId="0" applyFont="1" applyFill="1" applyBorder="1" applyAlignment="1"/>
    <xf numFmtId="0" fontId="0" fillId="14" borderId="19" xfId="0" applyFill="1" applyBorder="1" applyAlignment="1">
      <alignment horizontal="center"/>
    </xf>
    <xf numFmtId="0" fontId="0" fillId="14" borderId="22" xfId="0" applyFill="1" applyBorder="1" applyAlignment="1"/>
    <xf numFmtId="0" fontId="0" fillId="14" borderId="21" xfId="0" applyFill="1" applyBorder="1" applyAlignment="1"/>
    <xf numFmtId="0" fontId="0" fillId="14" borderId="0" xfId="0" applyFill="1" applyBorder="1" applyAlignment="1"/>
    <xf numFmtId="0" fontId="0" fillId="14" borderId="23" xfId="0" applyFill="1" applyBorder="1" applyAlignment="1">
      <alignment horizontal="left"/>
    </xf>
    <xf numFmtId="0" fontId="0" fillId="14" borderId="23" xfId="0" applyFill="1" applyBorder="1" applyAlignment="1">
      <alignment horizontal="left" vertical="center"/>
    </xf>
    <xf numFmtId="0" fontId="0" fillId="15" borderId="8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1" fillId="12" borderId="20" xfId="1" applyFont="1" applyFill="1" applyBorder="1" applyAlignment="1">
      <alignment horizontal="left" vertical="center" wrapText="1"/>
    </xf>
    <xf numFmtId="0" fontId="11" fillId="13" borderId="8" xfId="1" applyFont="1" applyFill="1" applyBorder="1" applyAlignment="1">
      <alignment horizontal="left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10" borderId="8" xfId="1" applyFont="1" applyFill="1" applyBorder="1" applyAlignment="1">
      <alignment horizontal="left" vertical="center" wrapText="1"/>
    </xf>
    <xf numFmtId="0" fontId="11" fillId="14" borderId="8" xfId="1" applyFont="1" applyFill="1" applyBorder="1" applyAlignment="1">
      <alignment horizontal="left" vertical="center" wrapText="1"/>
    </xf>
    <xf numFmtId="0" fontId="11" fillId="10" borderId="8" xfId="0" applyFont="1" applyFill="1" applyBorder="1" applyAlignment="1">
      <alignment horizontal="left" vertical="center" wrapText="1"/>
    </xf>
    <xf numFmtId="0" fontId="11" fillId="14" borderId="8" xfId="0" applyFont="1" applyFill="1" applyBorder="1" applyAlignment="1">
      <alignment horizontal="left" vertical="center" wrapText="1"/>
    </xf>
    <xf numFmtId="0" fontId="11" fillId="12" borderId="22" xfId="1" applyFont="1" applyFill="1" applyBorder="1" applyAlignment="1">
      <alignment horizontal="left" vertical="center" wrapText="1"/>
    </xf>
    <xf numFmtId="0" fontId="11" fillId="12" borderId="16" xfId="1" applyFont="1" applyFill="1" applyBorder="1" applyAlignment="1">
      <alignment horizontal="left" vertical="center" wrapText="1"/>
    </xf>
    <xf numFmtId="0" fontId="11" fillId="13" borderId="10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left" vertical="center" wrapText="1"/>
    </xf>
    <xf numFmtId="0" fontId="11" fillId="10" borderId="10" xfId="0" applyFont="1" applyFill="1" applyBorder="1" applyAlignment="1">
      <alignment horizontal="left" vertical="center" wrapText="1"/>
    </xf>
    <xf numFmtId="0" fontId="11" fillId="14" borderId="10" xfId="0" applyFont="1" applyFill="1" applyBorder="1" applyAlignment="1">
      <alignment horizontal="left" vertical="center" wrapText="1"/>
    </xf>
    <xf numFmtId="0" fontId="10" fillId="12" borderId="22" xfId="1" applyFont="1" applyFill="1" applyBorder="1" applyAlignment="1">
      <alignment horizontal="right" vertical="center"/>
    </xf>
    <xf numFmtId="0" fontId="10" fillId="13" borderId="9" xfId="1" applyFont="1" applyFill="1" applyBorder="1" applyAlignment="1">
      <alignment horizontal="right" vertical="center"/>
    </xf>
    <xf numFmtId="0" fontId="10" fillId="4" borderId="9" xfId="1" applyFont="1" applyFill="1" applyBorder="1" applyAlignment="1">
      <alignment horizontal="right" vertical="center"/>
    </xf>
    <xf numFmtId="0" fontId="10" fillId="10" borderId="9" xfId="1" applyFont="1" applyFill="1" applyBorder="1" applyAlignment="1">
      <alignment horizontal="right" vertical="center"/>
    </xf>
    <xf numFmtId="0" fontId="10" fillId="14" borderId="9" xfId="1" applyFont="1" applyFill="1" applyBorder="1" applyAlignment="1">
      <alignment horizontal="right" vertical="center"/>
    </xf>
    <xf numFmtId="0" fontId="0" fillId="5" borderId="8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14" fontId="14" fillId="0" borderId="1" xfId="1" applyNumberFormat="1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/>
    </xf>
    <xf numFmtId="14" fontId="14" fillId="0" borderId="11" xfId="1" applyNumberFormat="1" applyFont="1" applyBorder="1" applyAlignment="1">
      <alignment horizontal="left" vertical="center"/>
    </xf>
    <xf numFmtId="14" fontId="14" fillId="0" borderId="11" xfId="0" applyNumberFormat="1" applyFont="1" applyBorder="1" applyAlignment="1">
      <alignment horizontal="left" vertical="center"/>
    </xf>
    <xf numFmtId="0" fontId="14" fillId="2" borderId="11" xfId="0" applyFont="1" applyFill="1" applyBorder="1" applyAlignment="1">
      <alignment vertical="center" wrapText="1"/>
    </xf>
    <xf numFmtId="14" fontId="14" fillId="0" borderId="1" xfId="1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3" xfId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/>
    </xf>
    <xf numFmtId="14" fontId="14" fillId="0" borderId="11" xfId="0" applyNumberFormat="1" applyFont="1" applyBorder="1" applyAlignment="1">
      <alignment horizontal="left" vertical="center" wrapText="1"/>
    </xf>
    <xf numFmtId="14" fontId="14" fillId="0" borderId="11" xfId="1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0" fillId="14" borderId="15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2" xfId="0" applyFill="1" applyBorder="1" applyAlignment="1">
      <alignment horizontal="center"/>
    </xf>
  </cellXfs>
  <cellStyles count="13">
    <cellStyle name="S1" xfId="7"/>
    <cellStyle name="S2" xfId="8"/>
    <cellStyle name="S3" xfId="9"/>
    <cellStyle name="Гиперссылка 2" xfId="12"/>
    <cellStyle name="Гиперссылка 3" xfId="10"/>
    <cellStyle name="Обычный" xfId="0" builtinId="0"/>
    <cellStyle name="Обычный 2" xfId="1"/>
    <cellStyle name="Обычный 2 2" xfId="11"/>
    <cellStyle name="Обычный 3" xfId="2"/>
    <cellStyle name="Обычный 4" xfId="3"/>
    <cellStyle name="Обычный 4 2" xfId="5"/>
    <cellStyle name="Финансовый 2" xfId="4"/>
    <cellStyle name="Финансовый 2 2" xfId="6"/>
  </cellStyles>
  <dxfs count="68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4B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56509661644404E-2"/>
          <c:y val="0.13313233916885558"/>
          <c:w val="0.50539330471015065"/>
          <c:h val="0.6900564419994929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Июнь!$F$27:$F$31</c:f>
              <c:strCache>
                <c:ptCount val="5"/>
                <c:pt idx="0">
                  <c:v>Заявок "Выполнена"</c:v>
                </c:pt>
                <c:pt idx="1">
                  <c:v>Заявок "Не выполнена"</c:v>
                </c:pt>
                <c:pt idx="2">
                  <c:v>Заявок "Отложена"</c:v>
                </c:pt>
                <c:pt idx="3">
                  <c:v>Заявок "Новая"</c:v>
                </c:pt>
                <c:pt idx="4">
                  <c:v>Заявок "Передана"</c:v>
                </c:pt>
              </c:strCache>
            </c:strRef>
          </c:cat>
          <c:val>
            <c:numRef>
              <c:f>Июнь!$G$27:$G$31</c:f>
              <c:numCache>
                <c:formatCode>General</c:formatCode>
                <c:ptCount val="5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10116517862045"/>
          <c:y val="4.010166131162634E-2"/>
          <c:w val="0.36993619521409199"/>
          <c:h val="0.91975298340326894"/>
        </c:manualLayout>
      </c:layout>
      <c:overlay val="0"/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92584988606593E-2"/>
          <c:y val="0.18742822144482213"/>
          <c:w val="0.50730947655753622"/>
          <c:h val="0.5534282462604561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Июнь!$A$27:$A$31</c:f>
              <c:strCache>
                <c:ptCount val="5"/>
                <c:pt idx="0">
                  <c:v>Назначено Игумнову</c:v>
                </c:pt>
                <c:pt idx="1">
                  <c:v>Назначено Громову</c:v>
                </c:pt>
                <c:pt idx="2">
                  <c:v>Назначено Финягин</c:v>
                </c:pt>
                <c:pt idx="3">
                  <c:v>Назначено Яцкову</c:v>
                </c:pt>
                <c:pt idx="4">
                  <c:v>Назначено Скворцову</c:v>
                </c:pt>
              </c:strCache>
            </c:strRef>
          </c:cat>
          <c:val>
            <c:numRef>
              <c:f>Июнь!$B$27:$B$31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986185876450622"/>
          <c:y val="4.5681145519070175E-2"/>
          <c:w val="0.37625130080899027"/>
          <c:h val="0.893960388119803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06293512623628E-2"/>
          <c:y val="2.9728663774715981E-2"/>
          <c:w val="0.94681900226838089"/>
          <c:h val="0.69746631606320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Июнь!$D$27:$D$31</c:f>
              <c:strCache>
                <c:ptCount val="5"/>
                <c:pt idx="0">
                  <c:v>Выполнено Игумновым</c:v>
                </c:pt>
                <c:pt idx="1">
                  <c:v>Выполнено Громовым</c:v>
                </c:pt>
                <c:pt idx="2">
                  <c:v>Выполнено Финягиным</c:v>
                </c:pt>
                <c:pt idx="3">
                  <c:v>Выполнено Яцковым</c:v>
                </c:pt>
                <c:pt idx="4">
                  <c:v>Выполнено Скворцовым</c:v>
                </c:pt>
              </c:strCache>
            </c:strRef>
          </c:cat>
          <c:val>
            <c:numRef>
              <c:f>Июнь!$E$27:$E$31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93632"/>
        <c:axId val="107499520"/>
      </c:barChart>
      <c:catAx>
        <c:axId val="107493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107499520"/>
        <c:crosses val="autoZero"/>
        <c:auto val="1"/>
        <c:lblAlgn val="ctr"/>
        <c:lblOffset val="100"/>
        <c:noMultiLvlLbl val="0"/>
      </c:catAx>
      <c:valAx>
        <c:axId val="10749952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7493632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56509661644404E-2"/>
          <c:y val="0.13313233916885558"/>
          <c:w val="0.50539330471015065"/>
          <c:h val="0.6900564419994929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Июль!$F$104:$F$108</c:f>
              <c:strCache>
                <c:ptCount val="5"/>
                <c:pt idx="0">
                  <c:v>Заявок "Выполнена"</c:v>
                </c:pt>
                <c:pt idx="1">
                  <c:v>Заявок "Не выполнена"</c:v>
                </c:pt>
                <c:pt idx="2">
                  <c:v>Заявок "Отложена"</c:v>
                </c:pt>
                <c:pt idx="3">
                  <c:v>Заявок "Новая"</c:v>
                </c:pt>
                <c:pt idx="4">
                  <c:v>Заявок "Передана"</c:v>
                </c:pt>
              </c:strCache>
            </c:strRef>
          </c:cat>
          <c:val>
            <c:numRef>
              <c:f>Июль!$G$104:$G$108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10116517862045"/>
          <c:y val="4.010166131162634E-2"/>
          <c:w val="0.36993619521409199"/>
          <c:h val="0.91975298340326894"/>
        </c:manualLayout>
      </c:layout>
      <c:overlay val="0"/>
      <c:txPr>
        <a:bodyPr/>
        <a:lstStyle/>
        <a:p>
          <a:pPr>
            <a:defRPr sz="1050"/>
          </a:pPr>
          <a:endParaRPr lang="ru-RU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92584988606593E-2"/>
          <c:y val="0.18742822144482213"/>
          <c:w val="0.50730947655753622"/>
          <c:h val="0.5534282462604561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Июль!$A$104:$A$108</c:f>
              <c:strCache>
                <c:ptCount val="5"/>
                <c:pt idx="0">
                  <c:v>Назначено Игумнову</c:v>
                </c:pt>
                <c:pt idx="1">
                  <c:v>Назначено Громову</c:v>
                </c:pt>
                <c:pt idx="2">
                  <c:v>Назначено Герасеву</c:v>
                </c:pt>
                <c:pt idx="3">
                  <c:v>Назначено Яцкову</c:v>
                </c:pt>
                <c:pt idx="4">
                  <c:v>Назначено Ермакову</c:v>
                </c:pt>
              </c:strCache>
            </c:strRef>
          </c:cat>
          <c:val>
            <c:numRef>
              <c:f>Июль!$B$104:$B$108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18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986185876450622"/>
          <c:y val="4.5681145519070175E-2"/>
          <c:w val="0.37625130080899027"/>
          <c:h val="0.89396038811980394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06293512623628E-2"/>
          <c:y val="2.9728663774715981E-2"/>
          <c:w val="0.94681900226838089"/>
          <c:h val="0.69746631606320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Июль!$D$104:$D$108</c:f>
              <c:strCache>
                <c:ptCount val="5"/>
                <c:pt idx="0">
                  <c:v>Выполнено Игумновым</c:v>
                </c:pt>
                <c:pt idx="1">
                  <c:v>Выполнено Громовым</c:v>
                </c:pt>
                <c:pt idx="2">
                  <c:v>Выполнено Герасевым</c:v>
                </c:pt>
                <c:pt idx="3">
                  <c:v>Выполнено Яцковым</c:v>
                </c:pt>
                <c:pt idx="4">
                  <c:v>Выполнено Ермаковым</c:v>
                </c:pt>
              </c:strCache>
            </c:strRef>
          </c:cat>
          <c:val>
            <c:numRef>
              <c:f>Июль!$E$104:$E$108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40544"/>
        <c:axId val="108020864"/>
      </c:barChart>
      <c:catAx>
        <c:axId val="107740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108020864"/>
        <c:crosses val="autoZero"/>
        <c:auto val="1"/>
        <c:lblAlgn val="ctr"/>
        <c:lblOffset val="100"/>
        <c:noMultiLvlLbl val="0"/>
      </c:catAx>
      <c:valAx>
        <c:axId val="10802086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7740544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33</xdr:row>
      <xdr:rowOff>38100</xdr:rowOff>
    </xdr:from>
    <xdr:to>
      <xdr:col>8</xdr:col>
      <xdr:colOff>3619500</xdr:colOff>
      <xdr:row>51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31</xdr:row>
      <xdr:rowOff>47625</xdr:rowOff>
    </xdr:from>
    <xdr:to>
      <xdr:col>5</xdr:col>
      <xdr:colOff>1095375</xdr:colOff>
      <xdr:row>51</xdr:row>
      <xdr:rowOff>142876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1152526</xdr:colOff>
      <xdr:row>31</xdr:row>
      <xdr:rowOff>38101</xdr:rowOff>
    </xdr:from>
    <xdr:to>
      <xdr:col>6</xdr:col>
      <xdr:colOff>2676525</xdr:colOff>
      <xdr:row>51</xdr:row>
      <xdr:rowOff>133350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110</xdr:row>
      <xdr:rowOff>38100</xdr:rowOff>
    </xdr:from>
    <xdr:to>
      <xdr:col>8</xdr:col>
      <xdr:colOff>3619500</xdr:colOff>
      <xdr:row>128</xdr:row>
      <xdr:rowOff>95250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108</xdr:row>
      <xdr:rowOff>47625</xdr:rowOff>
    </xdr:from>
    <xdr:to>
      <xdr:col>5</xdr:col>
      <xdr:colOff>1095375</xdr:colOff>
      <xdr:row>128</xdr:row>
      <xdr:rowOff>142876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1152526</xdr:colOff>
      <xdr:row>108</xdr:row>
      <xdr:rowOff>38101</xdr:rowOff>
    </xdr:from>
    <xdr:to>
      <xdr:col>6</xdr:col>
      <xdr:colOff>2676525</xdr:colOff>
      <xdr:row>128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9" tint="0.39997558519241921"/>
    <pageSetUpPr fitToPage="1"/>
  </sheetPr>
  <dimension ref="A1:O52"/>
  <sheetViews>
    <sheetView topLeftCell="A13" workbookViewId="0">
      <selection activeCell="L10" sqref="L10"/>
    </sheetView>
  </sheetViews>
  <sheetFormatPr defaultRowHeight="15" x14ac:dyDescent="0.25"/>
  <cols>
    <col min="1" max="1" width="9.42578125" style="89" customWidth="1"/>
    <col min="2" max="2" width="5.42578125" style="88" customWidth="1"/>
    <col min="3" max="3" width="7.5703125" style="90" customWidth="1"/>
    <col min="4" max="4" width="10.42578125" style="90" customWidth="1"/>
    <col min="5" max="5" width="9" style="88" customWidth="1"/>
    <col min="6" max="6" width="26.85546875" style="88" customWidth="1"/>
    <col min="7" max="7" width="41.42578125" style="88" customWidth="1"/>
    <col min="8" max="8" width="11.42578125" style="86" customWidth="1"/>
    <col min="9" max="9" width="55.42578125" style="87" customWidth="1"/>
    <col min="10" max="10" width="40.140625" style="86" customWidth="1"/>
    <col min="11" max="16384" width="9.140625" style="86"/>
  </cols>
  <sheetData>
    <row r="1" spans="1:15" ht="33.75" customHeight="1" thickBot="1" x14ac:dyDescent="0.3">
      <c r="A1" s="166" t="s">
        <v>54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5" ht="15.75" thickBot="1" x14ac:dyDescent="0.3">
      <c r="A2" s="158" t="s">
        <v>0</v>
      </c>
      <c r="B2" s="159" t="s">
        <v>1</v>
      </c>
      <c r="C2" s="160" t="s">
        <v>2</v>
      </c>
      <c r="D2" s="160" t="s">
        <v>40</v>
      </c>
      <c r="E2" s="159" t="s">
        <v>26</v>
      </c>
      <c r="F2" s="161" t="s">
        <v>23</v>
      </c>
      <c r="G2" s="161" t="s">
        <v>10</v>
      </c>
      <c r="H2" s="161" t="s">
        <v>3</v>
      </c>
      <c r="I2" s="161" t="s">
        <v>4</v>
      </c>
      <c r="J2" s="79" t="s">
        <v>5</v>
      </c>
      <c r="K2" s="92"/>
      <c r="L2" s="92"/>
      <c r="M2" s="92"/>
      <c r="N2" s="92"/>
      <c r="O2" s="92"/>
    </row>
    <row r="3" spans="1:15" s="93" customFormat="1" ht="24.95" customHeight="1" x14ac:dyDescent="0.25">
      <c r="A3" s="135">
        <f t="shared" ref="A3:A26" si="0">IFERROR(IF(MATCH(B3,$B$1:$B$2413,0)=ROW(),COUNTIF($B$1:$B$2413,B3),""),"")</f>
        <v>1</v>
      </c>
      <c r="B3" s="136">
        <v>2532</v>
      </c>
      <c r="C3" s="137" t="s">
        <v>18</v>
      </c>
      <c r="D3" s="137"/>
      <c r="E3" s="139">
        <v>42537</v>
      </c>
      <c r="F3" s="139" t="s">
        <v>27</v>
      </c>
      <c r="G3" s="147" t="s">
        <v>126</v>
      </c>
      <c r="H3" s="134" t="s">
        <v>31</v>
      </c>
      <c r="I3" s="141" t="s">
        <v>132</v>
      </c>
      <c r="J3" s="156"/>
    </row>
    <row r="4" spans="1:15" s="93" customFormat="1" ht="24.95" customHeight="1" x14ac:dyDescent="0.25">
      <c r="A4" s="135">
        <f t="shared" si="0"/>
        <v>1</v>
      </c>
      <c r="B4" s="136">
        <v>2513</v>
      </c>
      <c r="C4" s="137" t="s">
        <v>18</v>
      </c>
      <c r="D4" s="137"/>
      <c r="E4" s="139">
        <v>42538</v>
      </c>
      <c r="F4" s="139" t="s">
        <v>27</v>
      </c>
      <c r="G4" s="148" t="s">
        <v>133</v>
      </c>
      <c r="H4" s="134" t="s">
        <v>31</v>
      </c>
      <c r="I4" s="141" t="s">
        <v>44</v>
      </c>
      <c r="J4" s="156"/>
    </row>
    <row r="5" spans="1:15" s="93" customFormat="1" ht="24.95" customHeight="1" x14ac:dyDescent="0.25">
      <c r="A5" s="135">
        <f t="shared" si="0"/>
        <v>1</v>
      </c>
      <c r="B5" s="136">
        <v>2475</v>
      </c>
      <c r="C5" s="137" t="s">
        <v>18</v>
      </c>
      <c r="D5" s="137"/>
      <c r="E5" s="139">
        <v>42538</v>
      </c>
      <c r="F5" s="139" t="s">
        <v>27</v>
      </c>
      <c r="G5" s="148" t="s">
        <v>46</v>
      </c>
      <c r="H5" s="134" t="s">
        <v>26</v>
      </c>
      <c r="I5" s="141" t="s">
        <v>131</v>
      </c>
      <c r="J5" s="156" t="s">
        <v>130</v>
      </c>
    </row>
    <row r="6" spans="1:15" s="93" customFormat="1" ht="24.95" customHeight="1" x14ac:dyDescent="0.25">
      <c r="A6" s="135">
        <f t="shared" si="0"/>
        <v>1</v>
      </c>
      <c r="B6" s="136">
        <v>9723</v>
      </c>
      <c r="C6" s="137" t="s">
        <v>18</v>
      </c>
      <c r="D6" s="137"/>
      <c r="E6" s="139">
        <v>42541</v>
      </c>
      <c r="F6" s="139" t="s">
        <v>27</v>
      </c>
      <c r="G6" s="149" t="s">
        <v>134</v>
      </c>
      <c r="H6" s="134" t="s">
        <v>31</v>
      </c>
      <c r="I6" s="141" t="s">
        <v>44</v>
      </c>
      <c r="J6" s="156"/>
    </row>
    <row r="7" spans="1:15" s="93" customFormat="1" ht="24.95" customHeight="1" x14ac:dyDescent="0.25">
      <c r="A7" s="135">
        <f t="shared" si="0"/>
        <v>1</v>
      </c>
      <c r="B7" s="136">
        <v>2517</v>
      </c>
      <c r="C7" s="137" t="s">
        <v>18</v>
      </c>
      <c r="D7" s="137"/>
      <c r="E7" s="139">
        <v>42541</v>
      </c>
      <c r="F7" s="139" t="s">
        <v>27</v>
      </c>
      <c r="G7" s="149" t="s">
        <v>47</v>
      </c>
      <c r="H7" s="134" t="s">
        <v>31</v>
      </c>
      <c r="I7" s="141" t="s">
        <v>44</v>
      </c>
      <c r="J7" s="156"/>
    </row>
    <row r="8" spans="1:15" s="93" customFormat="1" ht="24.95" customHeight="1" x14ac:dyDescent="0.25">
      <c r="A8" s="135">
        <f t="shared" si="0"/>
        <v>1</v>
      </c>
      <c r="B8" s="136">
        <v>1262</v>
      </c>
      <c r="C8" s="137" t="s">
        <v>18</v>
      </c>
      <c r="D8" s="137"/>
      <c r="E8" s="139">
        <v>42542</v>
      </c>
      <c r="F8" s="139" t="s">
        <v>27</v>
      </c>
      <c r="G8" s="150" t="s">
        <v>135</v>
      </c>
      <c r="H8" s="134" t="s">
        <v>31</v>
      </c>
      <c r="I8" s="141" t="s">
        <v>44</v>
      </c>
      <c r="J8" s="156"/>
    </row>
    <row r="9" spans="1:15" s="93" customFormat="1" ht="24.95" customHeight="1" x14ac:dyDescent="0.25">
      <c r="A9" s="135">
        <f t="shared" si="0"/>
        <v>1</v>
      </c>
      <c r="B9" s="136">
        <v>2510</v>
      </c>
      <c r="C9" s="137" t="s">
        <v>18</v>
      </c>
      <c r="D9" s="137"/>
      <c r="E9" s="139">
        <v>42542</v>
      </c>
      <c r="F9" s="139" t="s">
        <v>27</v>
      </c>
      <c r="G9" s="150" t="s">
        <v>45</v>
      </c>
      <c r="H9" s="134" t="s">
        <v>31</v>
      </c>
      <c r="I9" s="141" t="s">
        <v>136</v>
      </c>
      <c r="J9" s="85"/>
    </row>
    <row r="10" spans="1:15" s="93" customFormat="1" ht="24.95" customHeight="1" x14ac:dyDescent="0.25">
      <c r="A10" s="135">
        <f t="shared" si="0"/>
        <v>1</v>
      </c>
      <c r="B10" s="136">
        <v>9774</v>
      </c>
      <c r="C10" s="137" t="s">
        <v>18</v>
      </c>
      <c r="D10" s="137"/>
      <c r="E10" s="139">
        <v>42528</v>
      </c>
      <c r="F10" s="139" t="s">
        <v>27</v>
      </c>
      <c r="G10" s="146" t="s">
        <v>137</v>
      </c>
      <c r="H10" s="134" t="s">
        <v>26</v>
      </c>
      <c r="I10" s="164" t="s">
        <v>138</v>
      </c>
      <c r="J10" s="156" t="s">
        <v>130</v>
      </c>
    </row>
    <row r="11" spans="1:15" s="93" customFormat="1" ht="24.95" customHeight="1" x14ac:dyDescent="0.25">
      <c r="A11" s="135">
        <f t="shared" si="0"/>
        <v>1</v>
      </c>
      <c r="B11" s="136">
        <v>2521</v>
      </c>
      <c r="C11" s="137" t="s">
        <v>18</v>
      </c>
      <c r="D11" s="137"/>
      <c r="E11" s="139">
        <v>42528</v>
      </c>
      <c r="F11" s="139" t="s">
        <v>27</v>
      </c>
      <c r="G11" s="146" t="s">
        <v>48</v>
      </c>
      <c r="H11" s="134" t="s">
        <v>26</v>
      </c>
      <c r="I11" s="164" t="s">
        <v>139</v>
      </c>
      <c r="J11" s="156" t="s">
        <v>130</v>
      </c>
    </row>
    <row r="12" spans="1:15" s="93" customFormat="1" ht="24.95" customHeight="1" x14ac:dyDescent="0.25">
      <c r="A12" s="135">
        <f t="shared" si="0"/>
        <v>2</v>
      </c>
      <c r="B12" s="136">
        <v>2512</v>
      </c>
      <c r="C12" s="137" t="s">
        <v>125</v>
      </c>
      <c r="D12" s="137"/>
      <c r="E12" s="139">
        <v>42522</v>
      </c>
      <c r="F12" s="139" t="s">
        <v>27</v>
      </c>
      <c r="G12" s="134" t="s">
        <v>140</v>
      </c>
      <c r="H12" s="134" t="s">
        <v>26</v>
      </c>
      <c r="I12" s="141" t="s">
        <v>141</v>
      </c>
      <c r="J12" s="156"/>
    </row>
    <row r="13" spans="1:15" s="93" customFormat="1" ht="24.95" customHeight="1" x14ac:dyDescent="0.25">
      <c r="A13" s="135" t="str">
        <f t="shared" si="0"/>
        <v/>
      </c>
      <c r="B13" s="136">
        <v>2512</v>
      </c>
      <c r="C13" s="137" t="s">
        <v>18</v>
      </c>
      <c r="D13" s="137"/>
      <c r="E13" s="139">
        <v>42545</v>
      </c>
      <c r="F13" s="139" t="s">
        <v>27</v>
      </c>
      <c r="G13" s="134" t="s">
        <v>140</v>
      </c>
      <c r="H13" s="134" t="s">
        <v>31</v>
      </c>
      <c r="I13" s="141" t="s">
        <v>142</v>
      </c>
      <c r="J13" s="85"/>
    </row>
    <row r="14" spans="1:15" s="93" customFormat="1" ht="24.95" customHeight="1" x14ac:dyDescent="0.25">
      <c r="A14" s="135">
        <f t="shared" si="0"/>
        <v>1</v>
      </c>
      <c r="B14" s="136">
        <v>1551</v>
      </c>
      <c r="C14" s="137" t="s">
        <v>14</v>
      </c>
      <c r="D14" s="138">
        <v>42522</v>
      </c>
      <c r="E14" s="139">
        <v>42524</v>
      </c>
      <c r="F14" s="139" t="s">
        <v>49</v>
      </c>
      <c r="G14" s="134" t="s">
        <v>143</v>
      </c>
      <c r="H14" s="134" t="s">
        <v>26</v>
      </c>
      <c r="I14" s="141" t="s">
        <v>144</v>
      </c>
      <c r="J14" s="156" t="s">
        <v>145</v>
      </c>
    </row>
    <row r="15" spans="1:15" s="93" customFormat="1" ht="24.95" customHeight="1" x14ac:dyDescent="0.25">
      <c r="A15" s="135">
        <f t="shared" si="0"/>
        <v>1</v>
      </c>
      <c r="B15" s="136">
        <v>2030</v>
      </c>
      <c r="C15" s="137" t="s">
        <v>24</v>
      </c>
      <c r="D15" s="138">
        <v>42523</v>
      </c>
      <c r="E15" s="139">
        <v>42523</v>
      </c>
      <c r="F15" s="136" t="s">
        <v>146</v>
      </c>
      <c r="G15" s="134" t="s">
        <v>147</v>
      </c>
      <c r="H15" s="134" t="s">
        <v>26</v>
      </c>
      <c r="I15" s="141" t="s">
        <v>148</v>
      </c>
      <c r="J15" s="156"/>
    </row>
    <row r="16" spans="1:15" s="93" customFormat="1" ht="24.95" customHeight="1" x14ac:dyDescent="0.25">
      <c r="A16" s="135">
        <f t="shared" si="0"/>
        <v>1</v>
      </c>
      <c r="B16" s="136">
        <v>3231</v>
      </c>
      <c r="C16" s="137" t="s">
        <v>24</v>
      </c>
      <c r="D16" s="138">
        <v>42522</v>
      </c>
      <c r="E16" s="139">
        <v>42527</v>
      </c>
      <c r="F16" s="136" t="s">
        <v>149</v>
      </c>
      <c r="G16" s="134" t="s">
        <v>150</v>
      </c>
      <c r="H16" s="134" t="s">
        <v>26</v>
      </c>
      <c r="I16" s="141" t="s">
        <v>151</v>
      </c>
      <c r="J16" s="165" t="s">
        <v>152</v>
      </c>
    </row>
    <row r="17" spans="1:10" s="93" customFormat="1" ht="24.95" customHeight="1" x14ac:dyDescent="0.25">
      <c r="A17" s="135">
        <f t="shared" si="0"/>
        <v>1</v>
      </c>
      <c r="B17" s="136">
        <v>96</v>
      </c>
      <c r="C17" s="137" t="s">
        <v>125</v>
      </c>
      <c r="D17" s="138">
        <v>42522</v>
      </c>
      <c r="E17" s="139">
        <v>42523</v>
      </c>
      <c r="F17" s="136" t="s">
        <v>153</v>
      </c>
      <c r="G17" s="134" t="s">
        <v>154</v>
      </c>
      <c r="H17" s="134" t="s">
        <v>26</v>
      </c>
      <c r="I17" s="141" t="s">
        <v>155</v>
      </c>
      <c r="J17" s="156"/>
    </row>
    <row r="18" spans="1:10" s="93" customFormat="1" ht="24.95" customHeight="1" x14ac:dyDescent="0.25">
      <c r="A18" s="135">
        <f t="shared" si="0"/>
        <v>2</v>
      </c>
      <c r="B18" s="136">
        <v>3343</v>
      </c>
      <c r="C18" s="137" t="s">
        <v>24</v>
      </c>
      <c r="D18" s="138">
        <v>42524</v>
      </c>
      <c r="E18" s="139">
        <v>42524</v>
      </c>
      <c r="F18" s="143" t="s">
        <v>22</v>
      </c>
      <c r="G18" s="134" t="s">
        <v>156</v>
      </c>
      <c r="H18" s="134" t="s">
        <v>26</v>
      </c>
      <c r="I18" s="141" t="s">
        <v>157</v>
      </c>
      <c r="J18" s="156" t="s">
        <v>158</v>
      </c>
    </row>
    <row r="19" spans="1:10" s="93" customFormat="1" ht="24.95" customHeight="1" x14ac:dyDescent="0.25">
      <c r="A19" s="135">
        <f t="shared" si="0"/>
        <v>1</v>
      </c>
      <c r="B19" s="136">
        <v>3230</v>
      </c>
      <c r="C19" s="137" t="s">
        <v>24</v>
      </c>
      <c r="D19" s="138">
        <v>42523</v>
      </c>
      <c r="E19" s="139">
        <v>42524</v>
      </c>
      <c r="F19" s="136" t="s">
        <v>159</v>
      </c>
      <c r="G19" s="134" t="s">
        <v>160</v>
      </c>
      <c r="H19" s="134" t="s">
        <v>26</v>
      </c>
      <c r="I19" s="141" t="s">
        <v>161</v>
      </c>
      <c r="J19" s="156"/>
    </row>
    <row r="20" spans="1:10" s="93" customFormat="1" ht="24.95" customHeight="1" x14ac:dyDescent="0.25">
      <c r="A20" s="135">
        <f t="shared" si="0"/>
        <v>1</v>
      </c>
      <c r="B20" s="136">
        <v>3001</v>
      </c>
      <c r="C20" s="137" t="s">
        <v>15</v>
      </c>
      <c r="D20" s="138">
        <v>42518</v>
      </c>
      <c r="E20" s="139">
        <v>42528</v>
      </c>
      <c r="F20" s="136" t="s">
        <v>127</v>
      </c>
      <c r="G20" s="134" t="s">
        <v>128</v>
      </c>
      <c r="H20" s="134" t="s">
        <v>26</v>
      </c>
      <c r="I20" s="141" t="s">
        <v>162</v>
      </c>
      <c r="J20" s="156" t="s">
        <v>129</v>
      </c>
    </row>
    <row r="21" spans="1:10" s="93" customFormat="1" ht="24.95" customHeight="1" x14ac:dyDescent="0.25">
      <c r="A21" s="135">
        <f t="shared" si="0"/>
        <v>1</v>
      </c>
      <c r="B21" s="136">
        <v>3342</v>
      </c>
      <c r="C21" s="137" t="s">
        <v>15</v>
      </c>
      <c r="D21" s="138">
        <v>42524</v>
      </c>
      <c r="E21" s="139">
        <v>42528</v>
      </c>
      <c r="F21" s="143" t="s">
        <v>22</v>
      </c>
      <c r="G21" s="134" t="s">
        <v>163</v>
      </c>
      <c r="H21" s="134" t="s">
        <v>26</v>
      </c>
      <c r="I21" s="141" t="s">
        <v>164</v>
      </c>
      <c r="J21" s="156"/>
    </row>
    <row r="22" spans="1:10" s="93" customFormat="1" ht="24.95" customHeight="1" x14ac:dyDescent="0.25">
      <c r="A22" s="135">
        <f t="shared" si="0"/>
        <v>1</v>
      </c>
      <c r="B22" s="136">
        <v>8079</v>
      </c>
      <c r="C22" s="137" t="s">
        <v>24</v>
      </c>
      <c r="D22" s="138">
        <v>42525</v>
      </c>
      <c r="E22" s="139">
        <v>42538</v>
      </c>
      <c r="F22" s="136" t="s">
        <v>165</v>
      </c>
      <c r="G22" s="134" t="s">
        <v>166</v>
      </c>
      <c r="H22" s="134" t="s">
        <v>26</v>
      </c>
      <c r="I22" s="141" t="s">
        <v>167</v>
      </c>
      <c r="J22" s="156" t="s">
        <v>168</v>
      </c>
    </row>
    <row r="23" spans="1:10" s="93" customFormat="1" ht="24.95" customHeight="1" x14ac:dyDescent="0.25">
      <c r="A23" s="135">
        <f t="shared" si="0"/>
        <v>1</v>
      </c>
      <c r="B23" s="136">
        <v>3402</v>
      </c>
      <c r="C23" s="137" t="s">
        <v>17</v>
      </c>
      <c r="D23" s="138">
        <v>42529</v>
      </c>
      <c r="E23" s="139">
        <v>42529</v>
      </c>
      <c r="F23" s="136" t="s">
        <v>169</v>
      </c>
      <c r="G23" s="134" t="s">
        <v>170</v>
      </c>
      <c r="H23" s="134" t="s">
        <v>26</v>
      </c>
      <c r="I23" s="141" t="s">
        <v>171</v>
      </c>
      <c r="J23" s="156"/>
    </row>
    <row r="24" spans="1:10" s="93" customFormat="1" ht="24.95" customHeight="1" x14ac:dyDescent="0.25">
      <c r="A24" s="135" t="str">
        <f t="shared" si="0"/>
        <v/>
      </c>
      <c r="B24" s="136">
        <v>3343</v>
      </c>
      <c r="C24" s="137" t="s">
        <v>17</v>
      </c>
      <c r="D24" s="138">
        <v>42528</v>
      </c>
      <c r="E24" s="139">
        <v>42530</v>
      </c>
      <c r="F24" s="143" t="s">
        <v>22</v>
      </c>
      <c r="G24" s="134" t="s">
        <v>172</v>
      </c>
      <c r="H24" s="134" t="s">
        <v>26</v>
      </c>
      <c r="I24" s="141" t="s">
        <v>173</v>
      </c>
      <c r="J24" s="156"/>
    </row>
    <row r="25" spans="1:10" s="93" customFormat="1" ht="24.95" customHeight="1" x14ac:dyDescent="0.25">
      <c r="A25" s="135">
        <f t="shared" si="0"/>
        <v>1</v>
      </c>
      <c r="B25" s="144">
        <v>56</v>
      </c>
      <c r="C25" s="151" t="s">
        <v>24</v>
      </c>
      <c r="D25" s="152">
        <v>42529</v>
      </c>
      <c r="E25" s="153">
        <v>42530</v>
      </c>
      <c r="F25" s="144" t="s">
        <v>11</v>
      </c>
      <c r="G25" s="145" t="s">
        <v>12</v>
      </c>
      <c r="H25" s="145" t="s">
        <v>26</v>
      </c>
      <c r="I25" s="154" t="s">
        <v>96</v>
      </c>
      <c r="J25" s="157"/>
    </row>
    <row r="26" spans="1:10" s="93" customFormat="1" ht="24.95" customHeight="1" thickBot="1" x14ac:dyDescent="0.3">
      <c r="A26" s="135">
        <f t="shared" si="0"/>
        <v>1</v>
      </c>
      <c r="B26" s="136">
        <v>7065</v>
      </c>
      <c r="C26" s="137" t="s">
        <v>24</v>
      </c>
      <c r="D26" s="138">
        <v>42529</v>
      </c>
      <c r="E26" s="139">
        <v>42535</v>
      </c>
      <c r="F26" s="136" t="s">
        <v>53</v>
      </c>
      <c r="G26" s="134" t="s">
        <v>174</v>
      </c>
      <c r="H26" s="134" t="s">
        <v>26</v>
      </c>
      <c r="I26" s="141" t="s">
        <v>175</v>
      </c>
      <c r="J26" s="156"/>
    </row>
    <row r="27" spans="1:10" s="91" customFormat="1" ht="30" customHeight="1" thickBot="1" x14ac:dyDescent="0.3">
      <c r="A27" s="115" t="s">
        <v>19</v>
      </c>
      <c r="B27" s="128">
        <f>COUNTIF(C3:C26,"Игумнов")</f>
        <v>10</v>
      </c>
      <c r="C27" s="123"/>
      <c r="D27" s="122" t="s">
        <v>28</v>
      </c>
      <c r="E27" s="97">
        <f>COUNTIFS(C3:C26,"Игумнов",H3:H26,"Выполнена")</f>
        <v>3</v>
      </c>
      <c r="F27" s="102" t="s">
        <v>6</v>
      </c>
      <c r="G27" s="96">
        <f>COUNTIF(H3:H26,"Выполнена")</f>
        <v>17</v>
      </c>
      <c r="H27" s="133" t="s">
        <v>42</v>
      </c>
      <c r="I27" s="95">
        <f>COUNTIF(A3:A26,"=1")</f>
        <v>20</v>
      </c>
      <c r="J27" s="80" t="s">
        <v>9</v>
      </c>
    </row>
    <row r="28" spans="1:10" s="91" customFormat="1" ht="30" customHeight="1" thickBot="1" x14ac:dyDescent="0.3">
      <c r="A28" s="116" t="s">
        <v>20</v>
      </c>
      <c r="B28" s="129">
        <f>COUNTIF(C3:C26,"Громов")</f>
        <v>2</v>
      </c>
      <c r="C28" s="124"/>
      <c r="D28" s="116" t="s">
        <v>29</v>
      </c>
      <c r="E28" s="98">
        <f>COUNTIFS(C3:C26,"Громов",H3:H26,"Выполнена")</f>
        <v>2</v>
      </c>
      <c r="F28" s="112" t="s">
        <v>43</v>
      </c>
      <c r="G28" s="96">
        <f>COUNTIF(H3:H26,"Невыполнена")</f>
        <v>0</v>
      </c>
      <c r="H28" s="133" t="s">
        <v>41</v>
      </c>
      <c r="I28" s="95">
        <f>COUNTIF(A3:A26,"=2")</f>
        <v>2</v>
      </c>
      <c r="J28" s="81">
        <f>COUNTA(B3:B26)</f>
        <v>24</v>
      </c>
    </row>
    <row r="29" spans="1:10" s="91" customFormat="1" ht="30" customHeight="1" thickBot="1" x14ac:dyDescent="0.3">
      <c r="A29" s="117" t="s">
        <v>180</v>
      </c>
      <c r="B29" s="130">
        <f>COUNTIF(C3:C26,"Финягин")</f>
        <v>1</v>
      </c>
      <c r="C29" s="125"/>
      <c r="D29" s="117" t="s">
        <v>177</v>
      </c>
      <c r="E29" s="99">
        <f>COUNTIFS(C3:C26,"Финягин",H3:H26,"Выполнена")</f>
        <v>1</v>
      </c>
      <c r="F29" s="112" t="s">
        <v>7</v>
      </c>
      <c r="G29" s="96">
        <f>COUNTIF(H3:H26,"Отложена")</f>
        <v>0</v>
      </c>
      <c r="H29" s="104" t="s">
        <v>8</v>
      </c>
      <c r="I29" s="103">
        <f>COUNTIF(A3:A26,"&gt;=3")</f>
        <v>0</v>
      </c>
      <c r="J29" s="82"/>
    </row>
    <row r="30" spans="1:10" ht="30" customHeight="1" thickBot="1" x14ac:dyDescent="0.3">
      <c r="A30" s="118" t="s">
        <v>30</v>
      </c>
      <c r="B30" s="131">
        <f>COUNTIF(C3:C27,"Яцков")</f>
        <v>7</v>
      </c>
      <c r="C30" s="126"/>
      <c r="D30" s="120" t="s">
        <v>34</v>
      </c>
      <c r="E30" s="100">
        <f>COUNTIFS(C3:C26,"Яцков",H3:H26,"Выполнена")</f>
        <v>7</v>
      </c>
      <c r="F30" s="102" t="s">
        <v>32</v>
      </c>
      <c r="G30" s="96">
        <f>COUNTIF(H3:H26,"Новая")</f>
        <v>7</v>
      </c>
      <c r="H30" s="94"/>
      <c r="I30" s="113" t="s">
        <v>37</v>
      </c>
      <c r="J30" s="83" t="s">
        <v>35</v>
      </c>
    </row>
    <row r="31" spans="1:10" ht="30" customHeight="1" thickBot="1" x14ac:dyDescent="0.3">
      <c r="A31" s="119" t="s">
        <v>178</v>
      </c>
      <c r="B31" s="132">
        <f>COUNTIF(C3:C28,"Скворцов")</f>
        <v>2</v>
      </c>
      <c r="C31" s="127"/>
      <c r="D31" s="121" t="s">
        <v>179</v>
      </c>
      <c r="E31" s="101">
        <f>COUNTIFS(C3:C26,"Скворцов",H3:H26,"Выполнена")</f>
        <v>2</v>
      </c>
      <c r="F31" s="102" t="s">
        <v>33</v>
      </c>
      <c r="G31" s="96">
        <f>COUNTIF(H3:H26,"Передана")</f>
        <v>0</v>
      </c>
      <c r="H31" s="105"/>
      <c r="I31" s="114" t="s">
        <v>38</v>
      </c>
      <c r="J31" s="84">
        <f>COUNTIF(F3:F26,"Ломбард Золотая Вьюга")</f>
        <v>11</v>
      </c>
    </row>
    <row r="32" spans="1:10" ht="15.75" thickBot="1" x14ac:dyDescent="0.3">
      <c r="A32" s="108"/>
      <c r="B32" s="109"/>
      <c r="C32" s="109"/>
      <c r="D32" s="107"/>
      <c r="E32" s="107"/>
      <c r="F32" s="107"/>
      <c r="G32" s="107"/>
      <c r="H32" s="169"/>
      <c r="I32" s="171" t="s">
        <v>39</v>
      </c>
      <c r="J32" s="173"/>
    </row>
    <row r="33" spans="1:10" ht="15.75" thickBot="1" x14ac:dyDescent="0.3">
      <c r="A33" s="108"/>
      <c r="B33" s="109"/>
      <c r="C33" s="109"/>
      <c r="D33" s="109"/>
      <c r="E33" s="109"/>
      <c r="F33" s="109"/>
      <c r="G33" s="109"/>
      <c r="H33" s="170"/>
      <c r="I33" s="172"/>
      <c r="J33" s="174"/>
    </row>
    <row r="34" spans="1:10" x14ac:dyDescent="0.25">
      <c r="A34" s="108"/>
      <c r="B34" s="109"/>
      <c r="C34" s="109"/>
      <c r="D34" s="109"/>
      <c r="E34" s="109"/>
      <c r="F34" s="109"/>
      <c r="G34" s="109"/>
      <c r="H34" s="74"/>
      <c r="I34" s="75"/>
      <c r="J34" s="174"/>
    </row>
    <row r="35" spans="1:10" x14ac:dyDescent="0.25">
      <c r="A35" s="108"/>
      <c r="B35" s="109"/>
      <c r="C35" s="109"/>
      <c r="D35" s="109"/>
      <c r="E35" s="109"/>
      <c r="F35" s="109"/>
      <c r="G35" s="109"/>
      <c r="H35" s="108"/>
      <c r="I35" s="76"/>
      <c r="J35" s="174"/>
    </row>
    <row r="36" spans="1:10" x14ac:dyDescent="0.25">
      <c r="A36" s="108"/>
      <c r="B36" s="109"/>
      <c r="C36" s="109"/>
      <c r="D36" s="109"/>
      <c r="E36" s="109"/>
      <c r="F36" s="109"/>
      <c r="G36" s="109"/>
      <c r="H36" s="108"/>
      <c r="I36" s="76"/>
      <c r="J36" s="174"/>
    </row>
    <row r="37" spans="1:10" x14ac:dyDescent="0.25">
      <c r="A37" s="108"/>
      <c r="B37" s="109"/>
      <c r="C37" s="109"/>
      <c r="D37" s="109"/>
      <c r="E37" s="109"/>
      <c r="F37" s="109"/>
      <c r="G37" s="109"/>
      <c r="H37" s="108"/>
      <c r="I37" s="76"/>
      <c r="J37" s="174"/>
    </row>
    <row r="38" spans="1:10" x14ac:dyDescent="0.25">
      <c r="A38" s="108"/>
      <c r="B38" s="109"/>
      <c r="C38" s="109"/>
      <c r="D38" s="109"/>
      <c r="E38" s="109"/>
      <c r="F38" s="109"/>
      <c r="G38" s="109"/>
      <c r="H38" s="108"/>
      <c r="I38" s="76"/>
      <c r="J38" s="174"/>
    </row>
    <row r="39" spans="1:10" x14ac:dyDescent="0.25">
      <c r="A39" s="108"/>
      <c r="B39" s="109"/>
      <c r="C39" s="109"/>
      <c r="D39" s="109"/>
      <c r="E39" s="109"/>
      <c r="F39" s="109"/>
      <c r="G39" s="109"/>
      <c r="H39" s="108"/>
      <c r="I39" s="76"/>
      <c r="J39" s="174"/>
    </row>
    <row r="40" spans="1:10" x14ac:dyDescent="0.25">
      <c r="A40" s="108"/>
      <c r="B40" s="109"/>
      <c r="C40" s="109"/>
      <c r="D40" s="109"/>
      <c r="E40" s="109"/>
      <c r="F40" s="109"/>
      <c r="G40" s="109"/>
      <c r="H40" s="108"/>
      <c r="I40" s="76"/>
      <c r="J40" s="174"/>
    </row>
    <row r="41" spans="1:10" x14ac:dyDescent="0.25">
      <c r="A41" s="108"/>
      <c r="B41" s="109"/>
      <c r="C41" s="109"/>
      <c r="D41" s="109"/>
      <c r="E41" s="109"/>
      <c r="F41" s="109"/>
      <c r="G41" s="109"/>
      <c r="H41" s="108"/>
      <c r="I41" s="76"/>
      <c r="J41" s="174"/>
    </row>
    <row r="42" spans="1:10" x14ac:dyDescent="0.25">
      <c r="A42" s="108"/>
      <c r="B42" s="109"/>
      <c r="C42" s="109"/>
      <c r="D42" s="109"/>
      <c r="E42" s="109"/>
      <c r="F42" s="109"/>
      <c r="G42" s="109"/>
      <c r="H42" s="108"/>
      <c r="I42" s="76"/>
      <c r="J42" s="174"/>
    </row>
    <row r="43" spans="1:10" x14ac:dyDescent="0.25">
      <c r="A43" s="108"/>
      <c r="B43" s="109"/>
      <c r="C43" s="109"/>
      <c r="D43" s="109"/>
      <c r="E43" s="109"/>
      <c r="F43" s="109"/>
      <c r="G43" s="109"/>
      <c r="H43" s="108"/>
      <c r="I43" s="76"/>
      <c r="J43" s="174"/>
    </row>
    <row r="44" spans="1:10" x14ac:dyDescent="0.25">
      <c r="A44" s="108"/>
      <c r="B44" s="109"/>
      <c r="C44" s="109"/>
      <c r="D44" s="109"/>
      <c r="E44" s="109"/>
      <c r="F44" s="109"/>
      <c r="G44" s="109"/>
      <c r="H44" s="108"/>
      <c r="I44" s="76"/>
      <c r="J44" s="174"/>
    </row>
    <row r="45" spans="1:10" x14ac:dyDescent="0.25">
      <c r="A45" s="108"/>
      <c r="B45" s="109"/>
      <c r="C45" s="109"/>
      <c r="D45" s="109"/>
      <c r="E45" s="109"/>
      <c r="F45" s="109"/>
      <c r="G45" s="109"/>
      <c r="H45" s="108"/>
      <c r="I45" s="76"/>
      <c r="J45" s="174"/>
    </row>
    <row r="46" spans="1:10" x14ac:dyDescent="0.25">
      <c r="A46" s="108"/>
      <c r="B46" s="109"/>
      <c r="C46" s="109"/>
      <c r="D46" s="109"/>
      <c r="E46" s="109"/>
      <c r="F46" s="109"/>
      <c r="G46" s="109"/>
      <c r="H46" s="108"/>
      <c r="I46" s="76"/>
      <c r="J46" s="174"/>
    </row>
    <row r="47" spans="1:10" x14ac:dyDescent="0.25">
      <c r="A47" s="108"/>
      <c r="B47" s="109"/>
      <c r="C47" s="109"/>
      <c r="D47" s="109"/>
      <c r="E47" s="109"/>
      <c r="F47" s="109"/>
      <c r="G47" s="109"/>
      <c r="H47" s="108"/>
      <c r="I47" s="76"/>
      <c r="J47" s="174"/>
    </row>
    <row r="48" spans="1:10" x14ac:dyDescent="0.25">
      <c r="A48" s="108"/>
      <c r="B48" s="109"/>
      <c r="C48" s="109"/>
      <c r="D48" s="109"/>
      <c r="E48" s="109"/>
      <c r="F48" s="109"/>
      <c r="G48" s="109"/>
      <c r="H48" s="108"/>
      <c r="I48" s="76"/>
      <c r="J48" s="174"/>
    </row>
    <row r="49" spans="1:10" x14ac:dyDescent="0.25">
      <c r="A49" s="108"/>
      <c r="B49" s="109"/>
      <c r="C49" s="109"/>
      <c r="D49" s="109"/>
      <c r="E49" s="109"/>
      <c r="F49" s="109"/>
      <c r="G49" s="109"/>
      <c r="H49" s="108"/>
      <c r="I49" s="76"/>
      <c r="J49" s="174"/>
    </row>
    <row r="50" spans="1:10" x14ac:dyDescent="0.25">
      <c r="A50" s="108"/>
      <c r="B50" s="109"/>
      <c r="C50" s="109"/>
      <c r="D50" s="109"/>
      <c r="E50" s="109"/>
      <c r="F50" s="109"/>
      <c r="G50" s="109"/>
      <c r="H50" s="108"/>
      <c r="I50" s="76"/>
      <c r="J50" s="174"/>
    </row>
    <row r="51" spans="1:10" x14ac:dyDescent="0.25">
      <c r="A51" s="108"/>
      <c r="B51" s="109"/>
      <c r="C51" s="109"/>
      <c r="D51" s="109"/>
      <c r="E51" s="109"/>
      <c r="F51" s="109"/>
      <c r="G51" s="109"/>
      <c r="H51" s="108"/>
      <c r="I51" s="76"/>
      <c r="J51" s="174"/>
    </row>
    <row r="52" spans="1:10" ht="15.75" thickBot="1" x14ac:dyDescent="0.3">
      <c r="A52" s="106"/>
      <c r="B52" s="110"/>
      <c r="C52" s="111"/>
      <c r="D52" s="111"/>
      <c r="E52" s="110"/>
      <c r="F52" s="110"/>
      <c r="G52" s="110"/>
      <c r="H52" s="77"/>
      <c r="I52" s="78"/>
      <c r="J52" s="175"/>
    </row>
  </sheetData>
  <autoFilter ref="A2:H33"/>
  <mergeCells count="4">
    <mergeCell ref="A1:J1"/>
    <mergeCell ref="H32:H33"/>
    <mergeCell ref="I32:I33"/>
    <mergeCell ref="J32:J52"/>
  </mergeCells>
  <conditionalFormatting sqref="H8 H23:H24">
    <cfRule type="cellIs" dxfId="650" priority="708" operator="equal">
      <formula>"Новая"</formula>
    </cfRule>
    <cfRule type="cellIs" dxfId="649" priority="709" operator="equal">
      <formula>"Передана"</formula>
    </cfRule>
    <cfRule type="cellIs" dxfId="648" priority="710" stopIfTrue="1" operator="equal">
      <formula>"Отложена"</formula>
    </cfRule>
    <cfRule type="cellIs" dxfId="647" priority="711" stopIfTrue="1" operator="equal">
      <formula>"Невыполнена"</formula>
    </cfRule>
    <cfRule type="cellIs" dxfId="646" priority="712" stopIfTrue="1" operator="equal">
      <formula>"Выполнена"</formula>
    </cfRule>
  </conditionalFormatting>
  <conditionalFormatting sqref="F8 F23:F24">
    <cfRule type="cellIs" dxfId="645" priority="706" operator="notEqual">
      <formula>"Ломбард Золотая Вьюга"</formula>
    </cfRule>
    <cfRule type="cellIs" dxfId="644" priority="707" operator="equal">
      <formula>"Ломбард Золотая вьюга"</formula>
    </cfRule>
  </conditionalFormatting>
  <conditionalFormatting sqref="E8 E23:E24">
    <cfRule type="timePeriod" dxfId="643" priority="702" timePeriod="today">
      <formula>FLOOR(E8,1)=TODAY()</formula>
    </cfRule>
    <cfRule type="timePeriod" dxfId="642" priority="703" timePeriod="yesterday">
      <formula>FLOOR(E8,1)=TODAY()-1</formula>
    </cfRule>
    <cfRule type="timePeriod" dxfId="641" priority="704" timePeriod="tomorrow">
      <formula>FLOOR(E8,1)=TODAY()+1</formula>
    </cfRule>
    <cfRule type="timePeriod" dxfId="640" priority="705" timePeriod="today">
      <formula>FLOOR(E8,1)=TODAY()</formula>
    </cfRule>
  </conditionalFormatting>
  <conditionalFormatting sqref="H9:H10">
    <cfRule type="cellIs" dxfId="639" priority="632" operator="equal">
      <formula>"Новая"</formula>
    </cfRule>
    <cfRule type="cellIs" dxfId="638" priority="633" operator="equal">
      <formula>"Передана"</formula>
    </cfRule>
    <cfRule type="cellIs" dxfId="637" priority="634" stopIfTrue="1" operator="equal">
      <formula>"Отложена"</formula>
    </cfRule>
    <cfRule type="cellIs" dxfId="636" priority="635" stopIfTrue="1" operator="equal">
      <formula>"Невыполнена"</formula>
    </cfRule>
    <cfRule type="cellIs" dxfId="635" priority="636" stopIfTrue="1" operator="equal">
      <formula>"Выполнена"</formula>
    </cfRule>
  </conditionalFormatting>
  <conditionalFormatting sqref="F9:F10">
    <cfRule type="cellIs" dxfId="634" priority="630" operator="notEqual">
      <formula>"Ломбард Золотая Вьюга"</formula>
    </cfRule>
    <cfRule type="cellIs" dxfId="633" priority="631" operator="equal">
      <formula>"Ломбард Золотая вьюга"</formula>
    </cfRule>
  </conditionalFormatting>
  <conditionalFormatting sqref="E9:E10">
    <cfRule type="timePeriod" dxfId="632" priority="626" timePeriod="today">
      <formula>FLOOR(E9,1)=TODAY()</formula>
    </cfRule>
    <cfRule type="timePeriod" dxfId="631" priority="627" timePeriod="yesterday">
      <formula>FLOOR(E9,1)=TODAY()-1</formula>
    </cfRule>
    <cfRule type="timePeriod" dxfId="630" priority="628" timePeriod="tomorrow">
      <formula>FLOOR(E9,1)=TODAY()+1</formula>
    </cfRule>
    <cfRule type="timePeriod" dxfId="629" priority="629" timePeriod="today">
      <formula>FLOOR(E9,1)=TODAY()</formula>
    </cfRule>
  </conditionalFormatting>
  <conditionalFormatting sqref="H5:H7">
    <cfRule type="cellIs" dxfId="628" priority="621" operator="equal">
      <formula>"Новая"</formula>
    </cfRule>
    <cfRule type="cellIs" dxfId="627" priority="622" operator="equal">
      <formula>"Передана"</formula>
    </cfRule>
    <cfRule type="cellIs" dxfId="626" priority="623" stopIfTrue="1" operator="equal">
      <formula>"Отложена"</formula>
    </cfRule>
    <cfRule type="cellIs" dxfId="625" priority="624" stopIfTrue="1" operator="equal">
      <formula>"Невыполнена"</formula>
    </cfRule>
    <cfRule type="cellIs" dxfId="624" priority="625" stopIfTrue="1" operator="equal">
      <formula>"Выполнена"</formula>
    </cfRule>
  </conditionalFormatting>
  <conditionalFormatting sqref="F6">
    <cfRule type="cellIs" dxfId="623" priority="619" operator="notEqual">
      <formula>"Ломбард Золотая Вьюга"</formula>
    </cfRule>
    <cfRule type="cellIs" dxfId="622" priority="620" operator="equal">
      <formula>"Ломбард Золотая вьюга"</formula>
    </cfRule>
  </conditionalFormatting>
  <conditionalFormatting sqref="E5:E7">
    <cfRule type="timePeriod" dxfId="621" priority="615" timePeriod="today">
      <formula>FLOOR(E5,1)=TODAY()</formula>
    </cfRule>
    <cfRule type="timePeriod" dxfId="620" priority="616" timePeriod="yesterday">
      <formula>FLOOR(E5,1)=TODAY()-1</formula>
    </cfRule>
    <cfRule type="timePeriod" dxfId="619" priority="617" timePeriod="tomorrow">
      <formula>FLOOR(E5,1)=TODAY()+1</formula>
    </cfRule>
    <cfRule type="timePeriod" dxfId="618" priority="618" timePeriod="today">
      <formula>FLOOR(E5,1)=TODAY()</formula>
    </cfRule>
  </conditionalFormatting>
  <conditionalFormatting sqref="H3:H4">
    <cfRule type="cellIs" dxfId="617" priority="610" operator="equal">
      <formula>"Новая"</formula>
    </cfRule>
    <cfRule type="cellIs" dxfId="616" priority="611" operator="equal">
      <formula>"Передана"</formula>
    </cfRule>
    <cfRule type="cellIs" dxfId="615" priority="612" stopIfTrue="1" operator="equal">
      <formula>"Отложена"</formula>
    </cfRule>
    <cfRule type="cellIs" dxfId="614" priority="613" stopIfTrue="1" operator="equal">
      <formula>"Невыполнена"</formula>
    </cfRule>
    <cfRule type="cellIs" dxfId="613" priority="614" stopIfTrue="1" operator="equal">
      <formula>"Выполнена"</formula>
    </cfRule>
  </conditionalFormatting>
  <conditionalFormatting sqref="F3">
    <cfRule type="cellIs" dxfId="612" priority="608" operator="notEqual">
      <formula>"Ломбард Золотая Вьюга"</formula>
    </cfRule>
    <cfRule type="cellIs" dxfId="611" priority="609" operator="equal">
      <formula>"Ломбард Золотая вьюга"</formula>
    </cfRule>
  </conditionalFormatting>
  <conditionalFormatting sqref="E3:E4">
    <cfRule type="timePeriod" dxfId="610" priority="604" timePeriod="today">
      <formula>FLOOR(E3,1)=TODAY()</formula>
    </cfRule>
    <cfRule type="timePeriod" dxfId="609" priority="605" timePeriod="yesterday">
      <formula>FLOOR(E3,1)=TODAY()-1</formula>
    </cfRule>
    <cfRule type="timePeriod" dxfId="608" priority="606" timePeriod="tomorrow">
      <formula>FLOOR(E3,1)=TODAY()+1</formula>
    </cfRule>
    <cfRule type="timePeriod" dxfId="607" priority="607" timePeriod="today">
      <formula>FLOOR(E3,1)=TODAY()</formula>
    </cfRule>
  </conditionalFormatting>
  <conditionalFormatting sqref="F4">
    <cfRule type="cellIs" dxfId="606" priority="578" operator="notEqual">
      <formula>"Ломбард Золотая Вьюга"</formula>
    </cfRule>
    <cfRule type="cellIs" dxfId="605" priority="579" operator="equal">
      <formula>"Ломбард Золотая вьюга"</formula>
    </cfRule>
  </conditionalFormatting>
  <conditionalFormatting sqref="F5">
    <cfRule type="cellIs" dxfId="604" priority="576" operator="notEqual">
      <formula>"Ломбард Золотая Вьюга"</formula>
    </cfRule>
    <cfRule type="cellIs" dxfId="603" priority="577" operator="equal">
      <formula>"Ломбард Золотая вьюга"</formula>
    </cfRule>
  </conditionalFormatting>
  <conditionalFormatting sqref="F7">
    <cfRule type="cellIs" dxfId="602" priority="574" operator="notEqual">
      <formula>"Ломбард Золотая Вьюга"</formula>
    </cfRule>
    <cfRule type="cellIs" dxfId="601" priority="575" operator="equal">
      <formula>"Ломбард Золотая вьюга"</formula>
    </cfRule>
  </conditionalFormatting>
  <conditionalFormatting sqref="H26">
    <cfRule type="cellIs" dxfId="600" priority="525" operator="equal">
      <formula>"Новая"</formula>
    </cfRule>
    <cfRule type="cellIs" dxfId="599" priority="526" operator="equal">
      <formula>"Передана"</formula>
    </cfRule>
    <cfRule type="cellIs" dxfId="598" priority="527" stopIfTrue="1" operator="equal">
      <formula>"Отложена"</formula>
    </cfRule>
    <cfRule type="cellIs" dxfId="597" priority="528" stopIfTrue="1" operator="equal">
      <formula>"Невыполнена"</formula>
    </cfRule>
    <cfRule type="cellIs" dxfId="596" priority="529" stopIfTrue="1" operator="equal">
      <formula>"Выполнена"</formula>
    </cfRule>
  </conditionalFormatting>
  <conditionalFormatting sqref="E26">
    <cfRule type="timePeriod" dxfId="595" priority="519" timePeriod="today">
      <formula>FLOOR(E26,1)=TODAY()</formula>
    </cfRule>
    <cfRule type="timePeriod" dxfId="594" priority="520" timePeriod="yesterday">
      <formula>FLOOR(E26,1)=TODAY()-1</formula>
    </cfRule>
    <cfRule type="timePeriod" dxfId="593" priority="521" timePeriod="tomorrow">
      <formula>FLOOR(E26,1)=TODAY()+1</formula>
    </cfRule>
    <cfRule type="timePeriod" dxfId="592" priority="522" timePeriod="today">
      <formula>FLOOR(E26,1)=TODAY()</formula>
    </cfRule>
  </conditionalFormatting>
  <conditionalFormatting sqref="H25">
    <cfRule type="cellIs" dxfId="591" priority="514" operator="equal">
      <formula>"Новая"</formula>
    </cfRule>
    <cfRule type="cellIs" dxfId="590" priority="515" operator="equal">
      <formula>"Передана"</formula>
    </cfRule>
    <cfRule type="cellIs" dxfId="589" priority="516" stopIfTrue="1" operator="equal">
      <formula>"Отложена"</formula>
    </cfRule>
    <cfRule type="cellIs" dxfId="588" priority="517" stopIfTrue="1" operator="equal">
      <formula>"Невыполнена"</formula>
    </cfRule>
    <cfRule type="cellIs" dxfId="587" priority="518" stopIfTrue="1" operator="equal">
      <formula>"Выполнена"</formula>
    </cfRule>
  </conditionalFormatting>
  <conditionalFormatting sqref="F25">
    <cfRule type="cellIs" dxfId="586" priority="512" operator="notEqual">
      <formula>"Ломбард Золотая Вьюга"</formula>
    </cfRule>
    <cfRule type="cellIs" dxfId="585" priority="513" operator="equal">
      <formula>"Ломбард Золотая вьюга"</formula>
    </cfRule>
  </conditionalFormatting>
  <conditionalFormatting sqref="E25">
    <cfRule type="timePeriod" dxfId="584" priority="508" timePeriod="today">
      <formula>FLOOR(E25,1)=TODAY()</formula>
    </cfRule>
    <cfRule type="timePeriod" dxfId="583" priority="509" timePeriod="yesterday">
      <formula>FLOOR(E25,1)=TODAY()-1</formula>
    </cfRule>
    <cfRule type="timePeriod" dxfId="582" priority="510" timePeriod="tomorrow">
      <formula>FLOOR(E25,1)=TODAY()+1</formula>
    </cfRule>
    <cfRule type="timePeriod" dxfId="581" priority="511" timePeriod="today">
      <formula>FLOOR(E25,1)=TODAY()</formula>
    </cfRule>
  </conditionalFormatting>
  <conditionalFormatting sqref="H20:H22">
    <cfRule type="cellIs" dxfId="580" priority="408" operator="equal">
      <formula>"Новая"</formula>
    </cfRule>
    <cfRule type="cellIs" dxfId="579" priority="409" operator="equal">
      <formula>"Передана"</formula>
    </cfRule>
    <cfRule type="cellIs" dxfId="578" priority="410" stopIfTrue="1" operator="equal">
      <formula>"Отложена"</formula>
    </cfRule>
    <cfRule type="cellIs" dxfId="577" priority="411" stopIfTrue="1" operator="equal">
      <formula>"Невыполнена"</formula>
    </cfRule>
    <cfRule type="cellIs" dxfId="576" priority="412" stopIfTrue="1" operator="equal">
      <formula>"Выполнена"</formula>
    </cfRule>
  </conditionalFormatting>
  <conditionalFormatting sqref="E20:E22">
    <cfRule type="timePeriod" dxfId="575" priority="404" timePeriod="today">
      <formula>FLOOR(E20,1)=TODAY()</formula>
    </cfRule>
    <cfRule type="timePeriod" dxfId="574" priority="405" timePeriod="yesterday">
      <formula>FLOOR(E20,1)=TODAY()-1</formula>
    </cfRule>
    <cfRule type="timePeriod" dxfId="573" priority="406" timePeriod="tomorrow">
      <formula>FLOOR(E20,1)=TODAY()+1</formula>
    </cfRule>
    <cfRule type="timePeriod" dxfId="572" priority="407" timePeriod="today">
      <formula>FLOOR(E20,1)=TODAY()</formula>
    </cfRule>
  </conditionalFormatting>
  <conditionalFormatting sqref="H18:H19">
    <cfRule type="cellIs" dxfId="571" priority="399" operator="equal">
      <formula>"Новая"</formula>
    </cfRule>
    <cfRule type="cellIs" dxfId="570" priority="400" operator="equal">
      <formula>"Передана"</formula>
    </cfRule>
    <cfRule type="cellIs" dxfId="569" priority="401" stopIfTrue="1" operator="equal">
      <formula>"Отложена"</formula>
    </cfRule>
    <cfRule type="cellIs" dxfId="568" priority="402" stopIfTrue="1" operator="equal">
      <formula>"Невыполнена"</formula>
    </cfRule>
    <cfRule type="cellIs" dxfId="567" priority="403" stopIfTrue="1" operator="equal">
      <formula>"Выполнена"</formula>
    </cfRule>
  </conditionalFormatting>
  <conditionalFormatting sqref="F19">
    <cfRule type="cellIs" dxfId="566" priority="397" operator="notEqual">
      <formula>"Ломбард Золотая Вьюга"</formula>
    </cfRule>
    <cfRule type="cellIs" dxfId="565" priority="398" operator="equal">
      <formula>"Ломбард Золотая вьюга"</formula>
    </cfRule>
  </conditionalFormatting>
  <conditionalFormatting sqref="E18:E19">
    <cfRule type="timePeriod" dxfId="564" priority="393" timePeriod="today">
      <formula>FLOOR(E18,1)=TODAY()</formula>
    </cfRule>
    <cfRule type="timePeriod" dxfId="563" priority="394" timePeriod="yesterday">
      <formula>FLOOR(E18,1)=TODAY()-1</formula>
    </cfRule>
    <cfRule type="timePeriod" dxfId="562" priority="395" timePeriod="tomorrow">
      <formula>FLOOR(E18,1)=TODAY()+1</formula>
    </cfRule>
    <cfRule type="timePeriod" dxfId="561" priority="396" timePeriod="today">
      <formula>FLOOR(E18,1)=TODAY()</formula>
    </cfRule>
  </conditionalFormatting>
  <conditionalFormatting sqref="H17">
    <cfRule type="cellIs" dxfId="560" priority="388" operator="equal">
      <formula>"Новая"</formula>
    </cfRule>
    <cfRule type="cellIs" dxfId="559" priority="389" operator="equal">
      <formula>"Передана"</formula>
    </cfRule>
    <cfRule type="cellIs" dxfId="558" priority="390" stopIfTrue="1" operator="equal">
      <formula>"Отложена"</formula>
    </cfRule>
    <cfRule type="cellIs" dxfId="557" priority="391" stopIfTrue="1" operator="equal">
      <formula>"Невыполнена"</formula>
    </cfRule>
    <cfRule type="cellIs" dxfId="556" priority="392" stopIfTrue="1" operator="equal">
      <formula>"Выполнена"</formula>
    </cfRule>
  </conditionalFormatting>
  <conditionalFormatting sqref="F17">
    <cfRule type="cellIs" dxfId="555" priority="386" operator="notEqual">
      <formula>"Ломбард Золотая Вьюга"</formula>
    </cfRule>
    <cfRule type="cellIs" dxfId="554" priority="387" operator="equal">
      <formula>"Ломбард Золотая вьюга"</formula>
    </cfRule>
  </conditionalFormatting>
  <conditionalFormatting sqref="E17">
    <cfRule type="timePeriod" dxfId="553" priority="382" timePeriod="today">
      <formula>FLOOR(E17,1)=TODAY()</formula>
    </cfRule>
    <cfRule type="timePeriod" dxfId="552" priority="383" timePeriod="yesterday">
      <formula>FLOOR(E17,1)=TODAY()-1</formula>
    </cfRule>
    <cfRule type="timePeriod" dxfId="551" priority="384" timePeriod="tomorrow">
      <formula>FLOOR(E17,1)=TODAY()+1</formula>
    </cfRule>
    <cfRule type="timePeriod" dxfId="550" priority="385" timePeriod="today">
      <formula>FLOOR(E17,1)=TODAY()</formula>
    </cfRule>
  </conditionalFormatting>
  <conditionalFormatting sqref="H14:H16">
    <cfRule type="cellIs" dxfId="549" priority="377" operator="equal">
      <formula>"Новая"</formula>
    </cfRule>
    <cfRule type="cellIs" dxfId="548" priority="378" operator="equal">
      <formula>"Передана"</formula>
    </cfRule>
    <cfRule type="cellIs" dxfId="547" priority="379" stopIfTrue="1" operator="equal">
      <formula>"Отложена"</formula>
    </cfRule>
    <cfRule type="cellIs" dxfId="546" priority="380" stopIfTrue="1" operator="equal">
      <formula>"Невыполнена"</formula>
    </cfRule>
    <cfRule type="cellIs" dxfId="545" priority="381" stopIfTrue="1" operator="equal">
      <formula>"Выполнена"</formula>
    </cfRule>
  </conditionalFormatting>
  <conditionalFormatting sqref="F14 F16">
    <cfRule type="cellIs" dxfId="544" priority="375" operator="notEqual">
      <formula>"Ломбард Золотая Вьюга"</formula>
    </cfRule>
    <cfRule type="cellIs" dxfId="543" priority="376" operator="equal">
      <formula>"Ломбард Золотая вьюга"</formula>
    </cfRule>
  </conditionalFormatting>
  <conditionalFormatting sqref="E14:E16">
    <cfRule type="timePeriod" dxfId="542" priority="371" timePeriod="today">
      <formula>FLOOR(E14,1)=TODAY()</formula>
    </cfRule>
    <cfRule type="timePeriod" dxfId="541" priority="372" timePeriod="yesterday">
      <formula>FLOOR(E14,1)=TODAY()-1</formula>
    </cfRule>
    <cfRule type="timePeriod" dxfId="540" priority="373" timePeriod="tomorrow">
      <formula>FLOOR(E14,1)=TODAY()+1</formula>
    </cfRule>
    <cfRule type="timePeriod" dxfId="539" priority="374" timePeriod="today">
      <formula>FLOOR(E14,1)=TODAY()</formula>
    </cfRule>
  </conditionalFormatting>
  <conditionalFormatting sqref="H12:H13">
    <cfRule type="cellIs" dxfId="538" priority="366" operator="equal">
      <formula>"Новая"</formula>
    </cfRule>
    <cfRule type="cellIs" dxfId="537" priority="367" operator="equal">
      <formula>"Передана"</formula>
    </cfRule>
    <cfRule type="cellIs" dxfId="536" priority="368" stopIfTrue="1" operator="equal">
      <formula>"Отложена"</formula>
    </cfRule>
    <cfRule type="cellIs" dxfId="535" priority="369" stopIfTrue="1" operator="equal">
      <formula>"Невыполнена"</formula>
    </cfRule>
    <cfRule type="cellIs" dxfId="534" priority="370" stopIfTrue="1" operator="equal">
      <formula>"Выполнена"</formula>
    </cfRule>
  </conditionalFormatting>
  <conditionalFormatting sqref="F13">
    <cfRule type="cellIs" dxfId="533" priority="364" operator="notEqual">
      <formula>"Ломбард Золотая Вьюга"</formula>
    </cfRule>
    <cfRule type="cellIs" dxfId="532" priority="365" operator="equal">
      <formula>"Ломбард Золотая вьюга"</formula>
    </cfRule>
  </conditionalFormatting>
  <conditionalFormatting sqref="E12:E13">
    <cfRule type="timePeriod" dxfId="531" priority="360" timePeriod="today">
      <formula>FLOOR(E12,1)=TODAY()</formula>
    </cfRule>
    <cfRule type="timePeriod" dxfId="530" priority="361" timePeriod="yesterday">
      <formula>FLOOR(E12,1)=TODAY()-1</formula>
    </cfRule>
    <cfRule type="timePeriod" dxfId="529" priority="362" timePeriod="tomorrow">
      <formula>FLOOR(E12,1)=TODAY()+1</formula>
    </cfRule>
    <cfRule type="timePeriod" dxfId="528" priority="363" timePeriod="today">
      <formula>FLOOR(E12,1)=TODAY()</formula>
    </cfRule>
  </conditionalFormatting>
  <conditionalFormatting sqref="H11">
    <cfRule type="cellIs" dxfId="527" priority="355" operator="equal">
      <formula>"Новая"</formula>
    </cfRule>
    <cfRule type="cellIs" dxfId="526" priority="356" operator="equal">
      <formula>"Передана"</formula>
    </cfRule>
    <cfRule type="cellIs" dxfId="525" priority="357" stopIfTrue="1" operator="equal">
      <formula>"Отложена"</formula>
    </cfRule>
    <cfRule type="cellIs" dxfId="524" priority="358" stopIfTrue="1" operator="equal">
      <formula>"Невыполнена"</formula>
    </cfRule>
    <cfRule type="cellIs" dxfId="523" priority="359" stopIfTrue="1" operator="equal">
      <formula>"Выполнена"</formula>
    </cfRule>
  </conditionalFormatting>
  <conditionalFormatting sqref="F11">
    <cfRule type="cellIs" dxfId="522" priority="353" operator="notEqual">
      <formula>"Ломбард Золотая Вьюга"</formula>
    </cfRule>
    <cfRule type="cellIs" dxfId="521" priority="354" operator="equal">
      <formula>"Ломбард Золотая вьюга"</formula>
    </cfRule>
  </conditionalFormatting>
  <conditionalFormatting sqref="E11">
    <cfRule type="timePeriod" dxfId="520" priority="349" timePeriod="today">
      <formula>FLOOR(E11,1)=TODAY()</formula>
    </cfRule>
    <cfRule type="timePeriod" dxfId="519" priority="350" timePeriod="yesterday">
      <formula>FLOOR(E11,1)=TODAY()-1</formula>
    </cfRule>
    <cfRule type="timePeriod" dxfId="518" priority="351" timePeriod="tomorrow">
      <formula>FLOOR(E11,1)=TODAY()+1</formula>
    </cfRule>
    <cfRule type="timePeriod" dxfId="517" priority="352" timePeriod="today">
      <formula>FLOOR(E11,1)=TODAY()</formula>
    </cfRule>
  </conditionalFormatting>
  <conditionalFormatting sqref="F12">
    <cfRule type="cellIs" dxfId="516" priority="347" operator="notEqual">
      <formula>"Ломбард Золотая Вьюга"</formula>
    </cfRule>
    <cfRule type="cellIs" dxfId="515" priority="348" operator="equal">
      <formula>"Ломбард Золотая вьюга"</formula>
    </cfRule>
  </conditionalFormatting>
  <conditionalFormatting sqref="F15">
    <cfRule type="cellIs" dxfId="514" priority="345" operator="notEqual">
      <formula>"Ломбард Золотая Вьюга"</formula>
    </cfRule>
    <cfRule type="cellIs" dxfId="513" priority="346" operator="equal">
      <formula>"Ломбард Золотая вьюга"</formula>
    </cfRule>
  </conditionalFormatting>
  <conditionalFormatting sqref="F18">
    <cfRule type="cellIs" dxfId="512" priority="343" operator="notEqual">
      <formula>"Ломбард Золотая Вьюга"</formula>
    </cfRule>
    <cfRule type="cellIs" dxfId="511" priority="344" operator="equal">
      <formula>"Ломбард Золотая вьюга"</formula>
    </cfRule>
  </conditionalFormatting>
  <conditionalFormatting sqref="F20:F22">
    <cfRule type="cellIs" dxfId="510" priority="341" operator="notEqual">
      <formula>"Ломбард Золотая Вьюга"</formula>
    </cfRule>
    <cfRule type="cellIs" dxfId="509" priority="342" operator="equal">
      <formula>"Ломбард Золотая вьюга"</formula>
    </cfRule>
  </conditionalFormatting>
  <conditionalFormatting sqref="F26">
    <cfRule type="cellIs" dxfId="508" priority="335" operator="notEqual">
      <formula>"Ломбард Золотая Вьюга"</formula>
    </cfRule>
    <cfRule type="cellIs" dxfId="507" priority="336" operator="equal">
      <formula>"Ломбард Золотая вьюга"</formula>
    </cfRule>
  </conditionalFormatting>
  <conditionalFormatting sqref="A3:A26">
    <cfRule type="dataBar" priority="16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{B623343D-0836-4A59-81D8-E3FDB8B0A381}</x14:id>
        </ext>
      </extLst>
    </cfRule>
    <cfRule type="iconSet" priority="1622">
      <iconSet iconSet="4Rating">
        <cfvo type="percent" val="0"/>
        <cfvo type="percent" val="25"/>
        <cfvo type="percent" val="50"/>
        <cfvo type="percent" val="75"/>
      </iconSet>
    </cfRule>
  </conditionalFormatting>
  <dataValidations count="3">
    <dataValidation type="list" allowBlank="1" showInputMessage="1" showErrorMessage="1" sqref="C3:C26">
      <formula1>"Игумнов,Громов,Герасев,Ермаков,Яцков,Соболев,Козлов,Марачук,Пушкарев,Никитин"</formula1>
    </dataValidation>
    <dataValidation type="list" allowBlank="1" showInputMessage="1" showErrorMessage="1" sqref="H3:H26">
      <formula1>"Выполнена,Невыполнена,Отложена,Передана,Новая"</formula1>
    </dataValidation>
    <dataValidation type="list" allowBlank="1" showInputMessage="1" showErrorMessage="1" sqref="D3:D26">
      <formula1>"Игумнов,Громов,Финягин,Скворцов,Яцков,Соболев,Козлов"</formula1>
    </dataValidation>
  </dataValidations>
  <pageMargins left="0.7" right="0.7" top="0.75" bottom="0.75" header="0.3" footer="0.3"/>
  <pageSetup paperSize="9" scale="1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23343D-0836-4A59-81D8-E3FDB8B0A3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A3:A26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O129"/>
  <sheetViews>
    <sheetView tabSelected="1" workbookViewId="0">
      <selection activeCell="G13" sqref="G13"/>
    </sheetView>
  </sheetViews>
  <sheetFormatPr defaultRowHeight="15" x14ac:dyDescent="0.25"/>
  <cols>
    <col min="1" max="1" width="9.42578125" style="3" customWidth="1"/>
    <col min="2" max="2" width="5.42578125" style="2" customWidth="1"/>
    <col min="3" max="3" width="7.5703125" style="4" customWidth="1"/>
    <col min="4" max="4" width="10.42578125" style="4" customWidth="1"/>
    <col min="5" max="5" width="9" style="2" customWidth="1"/>
    <col min="6" max="6" width="26.85546875" style="2" customWidth="1"/>
    <col min="7" max="7" width="41.42578125" style="2" customWidth="1"/>
    <col min="8" max="8" width="11.42578125" customWidth="1"/>
    <col min="9" max="9" width="55.42578125" style="1" customWidth="1"/>
    <col min="10" max="10" width="40.140625" customWidth="1"/>
  </cols>
  <sheetData>
    <row r="1" spans="1:15" ht="33.75" customHeight="1" thickBot="1" x14ac:dyDescent="0.3">
      <c r="A1" s="166" t="s">
        <v>54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5" ht="15.75" thickBot="1" x14ac:dyDescent="0.3">
      <c r="A2" s="53" t="s">
        <v>0</v>
      </c>
      <c r="B2" s="54" t="s">
        <v>1</v>
      </c>
      <c r="C2" s="55" t="s">
        <v>2</v>
      </c>
      <c r="D2" s="55" t="s">
        <v>40</v>
      </c>
      <c r="E2" s="54" t="s">
        <v>26</v>
      </c>
      <c r="F2" s="56" t="s">
        <v>23</v>
      </c>
      <c r="G2" s="56" t="s">
        <v>10</v>
      </c>
      <c r="H2" s="56" t="s">
        <v>3</v>
      </c>
      <c r="I2" s="56" t="s">
        <v>4</v>
      </c>
      <c r="J2" s="79" t="s">
        <v>5</v>
      </c>
      <c r="K2" s="6"/>
      <c r="L2" s="6"/>
      <c r="M2" s="6"/>
      <c r="N2" s="6"/>
      <c r="O2" s="6"/>
    </row>
    <row r="3" spans="1:15" s="8" customFormat="1" ht="24.95" customHeight="1" x14ac:dyDescent="0.25">
      <c r="A3" s="49">
        <f>IFERROR(IF(MATCH(B3,$B$1:$B$2487,0)=ROW(),COUNTIF($B$1:$B$2487,B3),""),"")</f>
        <v>1</v>
      </c>
      <c r="B3" s="50">
        <v>2510</v>
      </c>
      <c r="C3" s="51" t="s">
        <v>18</v>
      </c>
      <c r="D3" s="52">
        <v>42557</v>
      </c>
      <c r="E3" s="59">
        <v>42559</v>
      </c>
      <c r="F3" s="59" t="s">
        <v>27</v>
      </c>
      <c r="G3" s="48" t="s">
        <v>45</v>
      </c>
      <c r="H3" s="62" t="s">
        <v>26</v>
      </c>
      <c r="I3" s="64" t="s">
        <v>36</v>
      </c>
      <c r="J3" s="70" t="s">
        <v>36</v>
      </c>
    </row>
    <row r="4" spans="1:15" s="61" customFormat="1" ht="24.95" customHeight="1" x14ac:dyDescent="0.25">
      <c r="A4" s="67">
        <f>IFERROR(IF(MATCH(B4,$B$1:$B$2487,0)=ROW(),COUNTIF($B$1:$B$2487,B4),""),"")</f>
        <v>1</v>
      </c>
      <c r="B4" s="65">
        <v>2928</v>
      </c>
      <c r="C4" s="71" t="s">
        <v>50</v>
      </c>
      <c r="D4" s="58">
        <v>42562</v>
      </c>
      <c r="E4" s="57">
        <v>42563</v>
      </c>
      <c r="F4" s="65" t="s">
        <v>58</v>
      </c>
      <c r="G4" s="65" t="s">
        <v>59</v>
      </c>
      <c r="H4" s="65" t="s">
        <v>26</v>
      </c>
      <c r="I4" s="66" t="s">
        <v>60</v>
      </c>
      <c r="J4" s="72"/>
    </row>
    <row r="5" spans="1:15" s="61" customFormat="1" ht="24.95" customHeight="1" x14ac:dyDescent="0.25">
      <c r="A5" s="67">
        <f>IFERROR(IF(MATCH(B5,$B$1:$B$2487,0)=ROW(),COUNTIF($B$1:$B$2487,B5),""),"")</f>
        <v>1</v>
      </c>
      <c r="B5" s="62">
        <v>3404</v>
      </c>
      <c r="C5" s="68" t="s">
        <v>50</v>
      </c>
      <c r="D5" s="69">
        <v>42562</v>
      </c>
      <c r="E5" s="63">
        <v>42563</v>
      </c>
      <c r="F5" s="62" t="s">
        <v>61</v>
      </c>
      <c r="G5" s="62" t="s">
        <v>62</v>
      </c>
      <c r="H5" s="62" t="s">
        <v>26</v>
      </c>
      <c r="I5" s="64" t="s">
        <v>63</v>
      </c>
      <c r="J5" s="70"/>
    </row>
    <row r="6" spans="1:15" s="61" customFormat="1" ht="24.95" customHeight="1" x14ac:dyDescent="0.25">
      <c r="A6" s="67">
        <f>IFERROR(IF(MATCH(B6,$B$1:$B$2487,0)=ROW(),COUNTIF($B$1:$B$2487,B6),""),"")</f>
        <v>1</v>
      </c>
      <c r="B6" s="62">
        <v>3158</v>
      </c>
      <c r="C6" s="68" t="s">
        <v>17</v>
      </c>
      <c r="D6" s="69">
        <v>42562</v>
      </c>
      <c r="E6" s="63">
        <v>42563</v>
      </c>
      <c r="F6" s="62" t="s">
        <v>64</v>
      </c>
      <c r="G6" s="62" t="s">
        <v>65</v>
      </c>
      <c r="H6" s="62" t="s">
        <v>26</v>
      </c>
      <c r="I6" s="64" t="s">
        <v>69</v>
      </c>
      <c r="J6" s="70"/>
    </row>
    <row r="7" spans="1:15" s="61" customFormat="1" ht="24.95" customHeight="1" x14ac:dyDescent="0.25">
      <c r="A7" s="67">
        <f>IFERROR(IF(MATCH(B7,$B$1:$B$2487,0)=ROW(),COUNTIF($B$1:$B$2487,B7),""),"")</f>
        <v>1</v>
      </c>
      <c r="B7" s="65">
        <v>3302</v>
      </c>
      <c r="C7" s="71" t="s">
        <v>17</v>
      </c>
      <c r="D7" s="58">
        <v>42562</v>
      </c>
      <c r="E7" s="57">
        <v>42563</v>
      </c>
      <c r="F7" s="65" t="s">
        <v>66</v>
      </c>
      <c r="G7" s="65" t="s">
        <v>67</v>
      </c>
      <c r="H7" s="65" t="s">
        <v>26</v>
      </c>
      <c r="I7" s="66" t="s">
        <v>68</v>
      </c>
      <c r="J7" s="72"/>
    </row>
    <row r="8" spans="1:15" s="61" customFormat="1" ht="24.95" customHeight="1" x14ac:dyDescent="0.25">
      <c r="A8" s="67">
        <f>IFERROR(IF(MATCH(B8,$B$1:$B$2487,0)=ROW(),COUNTIF($B$1:$B$2487,B8),""),"")</f>
        <v>1</v>
      </c>
      <c r="B8" s="65">
        <v>5050</v>
      </c>
      <c r="C8" s="71" t="s">
        <v>50</v>
      </c>
      <c r="D8" s="58">
        <v>42563</v>
      </c>
      <c r="E8" s="57">
        <v>42565</v>
      </c>
      <c r="F8" s="65" t="s">
        <v>71</v>
      </c>
      <c r="G8" s="65" t="s">
        <v>72</v>
      </c>
      <c r="H8" s="65" t="s">
        <v>26</v>
      </c>
      <c r="I8" s="66" t="s">
        <v>73</v>
      </c>
      <c r="J8" s="72"/>
    </row>
    <row r="9" spans="1:15" s="61" customFormat="1" ht="24.95" customHeight="1" x14ac:dyDescent="0.25">
      <c r="A9" s="67">
        <f>IFERROR(IF(MATCH(B9,$B$1:$B$2487,0)=ROW(),COUNTIF($B$1:$B$2487,B9),""),"")</f>
        <v>1</v>
      </c>
      <c r="B9" s="62">
        <v>2536</v>
      </c>
      <c r="C9" s="68" t="s">
        <v>100</v>
      </c>
      <c r="D9" s="69">
        <v>42563</v>
      </c>
      <c r="E9" s="63">
        <v>42569</v>
      </c>
      <c r="F9" s="59" t="s">
        <v>27</v>
      </c>
      <c r="G9" s="60" t="s">
        <v>70</v>
      </c>
      <c r="H9" s="62" t="s">
        <v>25</v>
      </c>
      <c r="I9" s="64" t="s">
        <v>74</v>
      </c>
      <c r="J9" s="70"/>
    </row>
    <row r="10" spans="1:15" s="93" customFormat="1" ht="24.95" customHeight="1" x14ac:dyDescent="0.25">
      <c r="A10" s="67">
        <f>IFERROR(IF(MATCH(B10,$B$1:$B$2487,0)=ROW(),COUNTIF($B$1:$B$2487,B10),""),"")</f>
        <v>3</v>
      </c>
      <c r="B10" s="145">
        <v>3084</v>
      </c>
      <c r="C10" s="71" t="s">
        <v>17</v>
      </c>
      <c r="D10" s="163">
        <v>42564</v>
      </c>
      <c r="E10" s="162">
        <v>42564</v>
      </c>
      <c r="F10" s="145" t="s">
        <v>75</v>
      </c>
      <c r="G10" s="145" t="s">
        <v>76</v>
      </c>
      <c r="H10" s="145" t="s">
        <v>26</v>
      </c>
      <c r="I10" s="154" t="s">
        <v>77</v>
      </c>
      <c r="J10" s="157"/>
    </row>
    <row r="11" spans="1:15" s="93" customFormat="1" ht="24.95" customHeight="1" x14ac:dyDescent="0.25">
      <c r="A11" s="67"/>
      <c r="B11" s="145">
        <v>3084</v>
      </c>
      <c r="C11" s="71" t="s">
        <v>17</v>
      </c>
      <c r="D11" s="163">
        <v>42564</v>
      </c>
      <c r="E11" s="162">
        <v>42564</v>
      </c>
      <c r="F11" s="145" t="s">
        <v>75</v>
      </c>
      <c r="G11" s="145" t="s">
        <v>76</v>
      </c>
      <c r="H11" s="145" t="s">
        <v>26</v>
      </c>
      <c r="I11" s="154" t="s">
        <v>77</v>
      </c>
      <c r="J11" s="157"/>
    </row>
    <row r="12" spans="1:15" s="61" customFormat="1" ht="24.95" customHeight="1" x14ac:dyDescent="0.25">
      <c r="A12" s="67" t="str">
        <f>IFERROR(IF(MATCH(B12,$B$1:$B$2487,0)=ROW(),COUNTIF($B$1:$B$2487,B12),""),"")</f>
        <v/>
      </c>
      <c r="B12" s="65">
        <v>3084</v>
      </c>
      <c r="C12" s="71" t="s">
        <v>17</v>
      </c>
      <c r="D12" s="58">
        <v>42564</v>
      </c>
      <c r="E12" s="57">
        <v>42564</v>
      </c>
      <c r="F12" s="65" t="s">
        <v>75</v>
      </c>
      <c r="G12" s="65" t="s">
        <v>76</v>
      </c>
      <c r="H12" s="65" t="s">
        <v>26</v>
      </c>
      <c r="I12" s="66" t="s">
        <v>77</v>
      </c>
      <c r="J12" s="72"/>
    </row>
    <row r="13" spans="1:15" s="61" customFormat="1" ht="24.95" customHeight="1" x14ac:dyDescent="0.25">
      <c r="A13" s="67">
        <f>IFERROR(IF(MATCH(B13,$B$1:$B$2487,0)=ROW(),COUNTIF($B$1:$B$2487,B13),""),"")</f>
        <v>2</v>
      </c>
      <c r="B13" s="62">
        <v>2531</v>
      </c>
      <c r="C13" s="68"/>
      <c r="D13" s="69">
        <v>42563</v>
      </c>
      <c r="E13" s="63">
        <v>42563</v>
      </c>
      <c r="F13" s="59" t="s">
        <v>27</v>
      </c>
      <c r="G13" s="62" t="s">
        <v>78</v>
      </c>
      <c r="H13" s="62" t="s">
        <v>26</v>
      </c>
      <c r="I13" s="64" t="s">
        <v>79</v>
      </c>
      <c r="J13" s="70"/>
    </row>
    <row r="14" spans="1:15" s="61" customFormat="1" ht="24.95" customHeight="1" x14ac:dyDescent="0.25">
      <c r="A14" s="67" t="str">
        <f>IFERROR(IF(MATCH(B14,$B$1:$B$2487,0)=ROW(),COUNTIF($B$1:$B$2487,B14),""),"")</f>
        <v/>
      </c>
      <c r="B14" s="62"/>
      <c r="C14" s="68" t="s">
        <v>17</v>
      </c>
      <c r="D14" s="69">
        <v>42564</v>
      </c>
      <c r="E14" s="63">
        <v>42564</v>
      </c>
      <c r="F14" s="62" t="s">
        <v>82</v>
      </c>
      <c r="G14" s="62" t="s">
        <v>80</v>
      </c>
      <c r="H14" s="62" t="s">
        <v>26</v>
      </c>
      <c r="I14" s="64" t="s">
        <v>81</v>
      </c>
      <c r="J14" s="70"/>
    </row>
    <row r="15" spans="1:15" s="61" customFormat="1" ht="24.95" customHeight="1" x14ac:dyDescent="0.25">
      <c r="A15" s="67">
        <f>IFERROR(IF(MATCH(B15,$B$1:$B$2487,0)=ROW(),COUNTIF($B$1:$B$2487,B15),""),"")</f>
        <v>1</v>
      </c>
      <c r="B15" s="65">
        <v>3076</v>
      </c>
      <c r="C15" s="71" t="s">
        <v>17</v>
      </c>
      <c r="D15" s="58">
        <v>42564</v>
      </c>
      <c r="E15" s="57">
        <v>42564</v>
      </c>
      <c r="F15" s="65" t="s">
        <v>83</v>
      </c>
      <c r="G15" s="65" t="s">
        <v>84</v>
      </c>
      <c r="H15" s="65" t="s">
        <v>26</v>
      </c>
      <c r="I15" s="66" t="s">
        <v>85</v>
      </c>
      <c r="J15" s="72"/>
    </row>
    <row r="16" spans="1:15" s="61" customFormat="1" ht="24.95" customHeight="1" x14ac:dyDescent="0.25">
      <c r="A16" s="67">
        <f>IFERROR(IF(MATCH(B16,$B$1:$B$2487,0)=ROW(),COUNTIF($B$1:$B$2487,B16),""),"")</f>
        <v>1</v>
      </c>
      <c r="B16" s="65">
        <v>162</v>
      </c>
      <c r="C16" s="71" t="s">
        <v>50</v>
      </c>
      <c r="D16" s="58">
        <v>42564</v>
      </c>
      <c r="E16" s="57">
        <v>42565</v>
      </c>
      <c r="F16" s="65" t="s">
        <v>86</v>
      </c>
      <c r="G16" s="65" t="s">
        <v>87</v>
      </c>
      <c r="H16" s="65" t="s">
        <v>26</v>
      </c>
      <c r="I16" s="66" t="s">
        <v>88</v>
      </c>
      <c r="J16" s="72"/>
    </row>
    <row r="17" spans="1:10" s="61" customFormat="1" ht="24.95" customHeight="1" x14ac:dyDescent="0.25">
      <c r="A17" s="67">
        <f>IFERROR(IF(MATCH(B17,$B$1:$B$2487,0)=ROW(),COUNTIF($B$1:$B$2487,B17),""),"")</f>
        <v>1</v>
      </c>
      <c r="B17" s="62">
        <v>7048</v>
      </c>
      <c r="C17" s="68" t="s">
        <v>17</v>
      </c>
      <c r="D17" s="69">
        <v>42564</v>
      </c>
      <c r="E17" s="63">
        <v>42565</v>
      </c>
      <c r="F17" s="62" t="s">
        <v>89</v>
      </c>
      <c r="G17" s="62" t="s">
        <v>90</v>
      </c>
      <c r="H17" s="62" t="s">
        <v>26</v>
      </c>
      <c r="I17" s="64" t="s">
        <v>91</v>
      </c>
      <c r="J17" s="70" t="s">
        <v>95</v>
      </c>
    </row>
    <row r="18" spans="1:10" s="61" customFormat="1" ht="24.95" customHeight="1" x14ac:dyDescent="0.25">
      <c r="A18" s="67">
        <f>IFERROR(IF(MATCH(B18,$B$1:$B$2487,0)=ROW(),COUNTIF($B$1:$B$2487,B18),""),"")</f>
        <v>1</v>
      </c>
      <c r="B18" s="65">
        <v>9724</v>
      </c>
      <c r="C18" s="71" t="s">
        <v>16</v>
      </c>
      <c r="D18" s="58">
        <v>42565</v>
      </c>
      <c r="E18" s="57">
        <v>42574</v>
      </c>
      <c r="F18" s="59" t="s">
        <v>27</v>
      </c>
      <c r="G18" s="65" t="s">
        <v>92</v>
      </c>
      <c r="H18" s="65" t="s">
        <v>31</v>
      </c>
      <c r="I18" s="66" t="s">
        <v>55</v>
      </c>
      <c r="J18" s="72"/>
    </row>
    <row r="19" spans="1:10" s="61" customFormat="1" ht="24.95" customHeight="1" x14ac:dyDescent="0.25">
      <c r="A19" s="67">
        <f>IFERROR(IF(MATCH(B19,$B$1:$B$2487,0)=ROW(),COUNTIF($B$1:$B$2487,B19),""),"")</f>
        <v>1</v>
      </c>
      <c r="B19" s="62">
        <v>7079</v>
      </c>
      <c r="C19" s="68" t="s">
        <v>15</v>
      </c>
      <c r="D19" s="69">
        <v>42565</v>
      </c>
      <c r="E19" s="63">
        <v>42569</v>
      </c>
      <c r="F19" s="62" t="s">
        <v>93</v>
      </c>
      <c r="G19" s="62" t="s">
        <v>94</v>
      </c>
      <c r="H19" s="62" t="s">
        <v>25</v>
      </c>
      <c r="I19" s="64" t="s">
        <v>36</v>
      </c>
      <c r="J19" s="70"/>
    </row>
    <row r="20" spans="1:10" s="61" customFormat="1" ht="24.95" customHeight="1" x14ac:dyDescent="0.25">
      <c r="A20" s="67">
        <f>IFERROR(IF(MATCH(B20,$B$1:$B$2487,0)=ROW(),COUNTIF($B$1:$B$2487,B20),""),"")</f>
        <v>1</v>
      </c>
      <c r="B20" s="62">
        <v>3344</v>
      </c>
      <c r="C20" s="68" t="s">
        <v>17</v>
      </c>
      <c r="D20" s="69">
        <v>42565</v>
      </c>
      <c r="E20" s="63">
        <v>42566</v>
      </c>
      <c r="F20" s="60" t="s">
        <v>21</v>
      </c>
      <c r="G20" s="62" t="s">
        <v>13</v>
      </c>
      <c r="H20" s="62" t="s">
        <v>26</v>
      </c>
      <c r="I20" s="64" t="s">
        <v>101</v>
      </c>
      <c r="J20" s="70"/>
    </row>
    <row r="21" spans="1:10" s="61" customFormat="1" ht="24.95" customHeight="1" x14ac:dyDescent="0.25">
      <c r="A21" s="67">
        <f>IFERROR(IF(MATCH(B21,$B$1:$B$2487,0)=ROW(),COUNTIF($B$1:$B$2487,B21),""),"")</f>
        <v>1</v>
      </c>
      <c r="B21" s="65">
        <v>7099</v>
      </c>
      <c r="C21" s="71" t="s">
        <v>15</v>
      </c>
      <c r="D21" s="58">
        <v>42565</v>
      </c>
      <c r="E21" s="57">
        <v>42566</v>
      </c>
      <c r="F21" s="65" t="s">
        <v>97</v>
      </c>
      <c r="G21" s="65" t="s">
        <v>98</v>
      </c>
      <c r="H21" s="65" t="s">
        <v>25</v>
      </c>
      <c r="I21" s="66" t="s">
        <v>99</v>
      </c>
      <c r="J21" s="72"/>
    </row>
    <row r="22" spans="1:10" s="61" customFormat="1" ht="24.75" customHeight="1" x14ac:dyDescent="0.25">
      <c r="A22" s="67">
        <f>IFERROR(IF(MATCH(B22,$B$1:$B$2487,0)=ROW(),COUNTIF($B$1:$B$2487,B22),""),"")</f>
        <v>1</v>
      </c>
      <c r="B22" s="62">
        <v>971</v>
      </c>
      <c r="C22" s="68" t="s">
        <v>17</v>
      </c>
      <c r="D22" s="69">
        <v>42566</v>
      </c>
      <c r="E22" s="63">
        <v>42569</v>
      </c>
      <c r="F22" s="62" t="s">
        <v>102</v>
      </c>
      <c r="G22" s="62" t="s">
        <v>103</v>
      </c>
      <c r="H22" s="62" t="s">
        <v>25</v>
      </c>
      <c r="I22" s="64" t="s">
        <v>104</v>
      </c>
      <c r="J22" s="70"/>
    </row>
    <row r="23" spans="1:10" s="61" customFormat="1" ht="24.95" customHeight="1" x14ac:dyDescent="0.25">
      <c r="A23" s="67">
        <f>IFERROR(IF(MATCH(B23,$B$1:$B$2487,0)=ROW(),COUNTIF($B$1:$B$2487,B23),""),"")</f>
        <v>1</v>
      </c>
      <c r="B23" s="62">
        <v>6561</v>
      </c>
      <c r="C23" s="68" t="s">
        <v>17</v>
      </c>
      <c r="D23" s="69">
        <v>42568</v>
      </c>
      <c r="E23" s="63">
        <v>42568</v>
      </c>
      <c r="F23" s="62" t="s">
        <v>105</v>
      </c>
      <c r="G23" s="62" t="s">
        <v>106</v>
      </c>
      <c r="H23" s="62" t="s">
        <v>26</v>
      </c>
      <c r="I23" s="64" t="s">
        <v>107</v>
      </c>
      <c r="J23" s="70"/>
    </row>
    <row r="24" spans="1:10" s="61" customFormat="1" ht="24.95" customHeight="1" x14ac:dyDescent="0.25">
      <c r="A24" s="67">
        <f>IFERROR(IF(MATCH(B24,$B$1:$B$2487,0)=ROW(),COUNTIF($B$1:$B$2487,B24),""),"")</f>
        <v>1</v>
      </c>
      <c r="B24" s="62">
        <v>1522</v>
      </c>
      <c r="C24" s="68" t="s">
        <v>17</v>
      </c>
      <c r="D24" s="69">
        <v>42568</v>
      </c>
      <c r="E24" s="63">
        <v>42569</v>
      </c>
      <c r="F24" s="62" t="s">
        <v>108</v>
      </c>
      <c r="G24" s="62" t="s">
        <v>109</v>
      </c>
      <c r="H24" s="62" t="s">
        <v>26</v>
      </c>
      <c r="I24" s="64" t="s">
        <v>110</v>
      </c>
      <c r="J24" s="70" t="s">
        <v>124</v>
      </c>
    </row>
    <row r="25" spans="1:10" s="61" customFormat="1" ht="24.95" customHeight="1" x14ac:dyDescent="0.25">
      <c r="A25" s="67">
        <f>IFERROR(IF(MATCH(B25,$B$1:$B$2487,0)=ROW(),COUNTIF($B$1:$B$2487,B25),""),"")</f>
        <v>1</v>
      </c>
      <c r="B25" s="65">
        <v>2028</v>
      </c>
      <c r="C25" s="71" t="s">
        <v>50</v>
      </c>
      <c r="D25" s="58">
        <v>42567</v>
      </c>
      <c r="E25" s="57">
        <v>42567</v>
      </c>
      <c r="F25" s="65" t="s">
        <v>111</v>
      </c>
      <c r="G25" s="65" t="s">
        <v>112</v>
      </c>
      <c r="H25" s="65" t="s">
        <v>26</v>
      </c>
      <c r="I25" s="66" t="s">
        <v>113</v>
      </c>
      <c r="J25" s="72" t="s">
        <v>114</v>
      </c>
    </row>
    <row r="26" spans="1:10" s="61" customFormat="1" ht="24.95" customHeight="1" x14ac:dyDescent="0.25">
      <c r="A26" s="67">
        <f>IFERROR(IF(MATCH(B26,$B$1:$B$2487,0)=ROW(),COUNTIF($B$1:$B$2487,B26),""),"")</f>
        <v>1</v>
      </c>
      <c r="B26" s="62">
        <v>3394</v>
      </c>
      <c r="C26" s="68" t="s">
        <v>17</v>
      </c>
      <c r="D26" s="69">
        <v>42568</v>
      </c>
      <c r="E26" s="63">
        <v>42568</v>
      </c>
      <c r="F26" s="62" t="s">
        <v>115</v>
      </c>
      <c r="G26" s="62" t="s">
        <v>116</v>
      </c>
      <c r="H26" s="62" t="s">
        <v>26</v>
      </c>
      <c r="I26" s="64" t="s">
        <v>117</v>
      </c>
      <c r="J26" s="70" t="s">
        <v>118</v>
      </c>
    </row>
    <row r="27" spans="1:10" s="61" customFormat="1" ht="24.95" customHeight="1" x14ac:dyDescent="0.25">
      <c r="A27" s="67">
        <f>IFERROR(IF(MATCH(B27,$B$1:$B$2487,0)=ROW(),COUNTIF($B$1:$B$2487,B27),""),"")</f>
        <v>1</v>
      </c>
      <c r="B27" s="65">
        <v>1524</v>
      </c>
      <c r="C27" s="71" t="s">
        <v>50</v>
      </c>
      <c r="D27" s="58">
        <v>42567</v>
      </c>
      <c r="E27" s="57">
        <v>42567</v>
      </c>
      <c r="F27" s="73" t="s">
        <v>119</v>
      </c>
      <c r="G27" s="73" t="s">
        <v>120</v>
      </c>
      <c r="H27" s="65" t="s">
        <v>26</v>
      </c>
      <c r="I27" s="66" t="s">
        <v>96</v>
      </c>
      <c r="J27" s="72"/>
    </row>
    <row r="28" spans="1:10" s="93" customFormat="1" ht="24.95" customHeight="1" x14ac:dyDescent="0.25">
      <c r="A28" s="67">
        <f>IFERROR(IF(MATCH(B28,$B$1:$B$2487,0)=ROW(),COUNTIF($B$1:$B$2487,B28),""),"")</f>
        <v>4</v>
      </c>
      <c r="B28" s="134">
        <v>1567</v>
      </c>
      <c r="C28" s="68" t="s">
        <v>50</v>
      </c>
      <c r="D28" s="155">
        <v>42567</v>
      </c>
      <c r="E28" s="140">
        <v>42567</v>
      </c>
      <c r="F28" s="142" t="s">
        <v>121</v>
      </c>
      <c r="G28" s="142" t="s">
        <v>122</v>
      </c>
      <c r="H28" s="134" t="s">
        <v>26</v>
      </c>
      <c r="I28" s="141" t="s">
        <v>123</v>
      </c>
      <c r="J28" s="156"/>
    </row>
    <row r="29" spans="1:10" s="93" customFormat="1" ht="24.95" customHeight="1" x14ac:dyDescent="0.25">
      <c r="A29" s="67"/>
      <c r="B29" s="134">
        <v>1567</v>
      </c>
      <c r="C29" s="68" t="s">
        <v>50</v>
      </c>
      <c r="D29" s="155">
        <v>42567</v>
      </c>
      <c r="E29" s="140">
        <v>42567</v>
      </c>
      <c r="F29" s="142" t="s">
        <v>121</v>
      </c>
      <c r="G29" s="142" t="s">
        <v>122</v>
      </c>
      <c r="H29" s="134" t="s">
        <v>26</v>
      </c>
      <c r="I29" s="141" t="s">
        <v>123</v>
      </c>
      <c r="J29" s="156"/>
    </row>
    <row r="30" spans="1:10" s="93" customFormat="1" ht="24.95" customHeight="1" x14ac:dyDescent="0.25">
      <c r="A30" s="67"/>
      <c r="B30" s="134">
        <v>1567</v>
      </c>
      <c r="C30" s="68" t="s">
        <v>50</v>
      </c>
      <c r="D30" s="155">
        <v>42567</v>
      </c>
      <c r="E30" s="140">
        <v>42567</v>
      </c>
      <c r="F30" s="142" t="s">
        <v>121</v>
      </c>
      <c r="G30" s="142" t="s">
        <v>122</v>
      </c>
      <c r="H30" s="134" t="s">
        <v>26</v>
      </c>
      <c r="I30" s="141" t="s">
        <v>123</v>
      </c>
      <c r="J30" s="156"/>
    </row>
    <row r="31" spans="1:10" s="61" customFormat="1" ht="24.95" customHeight="1" x14ac:dyDescent="0.25">
      <c r="A31" s="67" t="str">
        <f>IFERROR(IF(MATCH(B31,$B$1:$B$2487,0)=ROW(),COUNTIF($B$1:$B$2487,B31),""),"")</f>
        <v/>
      </c>
      <c r="B31" s="62">
        <v>1567</v>
      </c>
      <c r="C31" s="68" t="s">
        <v>50</v>
      </c>
      <c r="D31" s="69">
        <v>42567</v>
      </c>
      <c r="E31" s="63">
        <v>42567</v>
      </c>
      <c r="F31" s="60" t="s">
        <v>121</v>
      </c>
      <c r="G31" s="60" t="s">
        <v>122</v>
      </c>
      <c r="H31" s="62" t="s">
        <v>26</v>
      </c>
      <c r="I31" s="64" t="s">
        <v>123</v>
      </c>
      <c r="J31" s="70"/>
    </row>
    <row r="32" spans="1:10" s="61" customFormat="1" ht="24.95" customHeight="1" x14ac:dyDescent="0.25">
      <c r="A32" s="67">
        <f>IFERROR(IF(MATCH(B32,$B$1:$B$2487,0)=ROW(),COUNTIF($B$1:$B$2487,B32),""),"")</f>
        <v>1</v>
      </c>
      <c r="B32" s="62">
        <v>3093</v>
      </c>
      <c r="C32" s="68"/>
      <c r="D32" s="155">
        <v>42569</v>
      </c>
      <c r="E32" s="140">
        <v>42571</v>
      </c>
      <c r="F32" s="62" t="s">
        <v>181</v>
      </c>
      <c r="G32" s="62" t="s">
        <v>182</v>
      </c>
      <c r="H32" s="62" t="s">
        <v>31</v>
      </c>
      <c r="I32" s="64" t="s">
        <v>195</v>
      </c>
      <c r="J32" s="70"/>
    </row>
    <row r="33" spans="1:10" s="61" customFormat="1" ht="24.95" customHeight="1" x14ac:dyDescent="0.25">
      <c r="A33" s="67">
        <f>IFERROR(IF(MATCH(B33,$B$1:$B$2487,0)=ROW(),COUNTIF($B$1:$B$2487,B33),""),"")</f>
        <v>1</v>
      </c>
      <c r="B33" s="65">
        <v>3388</v>
      </c>
      <c r="C33" s="71"/>
      <c r="D33" s="163">
        <v>42569</v>
      </c>
      <c r="E33" s="162">
        <v>42571</v>
      </c>
      <c r="F33" s="65" t="s">
        <v>183</v>
      </c>
      <c r="G33" s="65" t="s">
        <v>184</v>
      </c>
      <c r="H33" s="65" t="s">
        <v>31</v>
      </c>
      <c r="I33" s="66" t="s">
        <v>185</v>
      </c>
      <c r="J33" s="72"/>
    </row>
    <row r="34" spans="1:10" s="61" customFormat="1" ht="24.95" customHeight="1" x14ac:dyDescent="0.25">
      <c r="A34" s="67" t="str">
        <f>IFERROR(IF(MATCH(B34,$B$1:$B$2487,0)=ROW(),COUNTIF($B$1:$B$2487,B34),""),"")</f>
        <v/>
      </c>
      <c r="B34" s="62">
        <v>2531</v>
      </c>
      <c r="C34" s="68"/>
      <c r="D34" s="69">
        <v>42569</v>
      </c>
      <c r="E34" s="63">
        <v>42575</v>
      </c>
      <c r="F34" s="139" t="s">
        <v>27</v>
      </c>
      <c r="G34" s="62" t="s">
        <v>186</v>
      </c>
      <c r="H34" s="62" t="s">
        <v>31</v>
      </c>
      <c r="I34" s="141" t="s">
        <v>36</v>
      </c>
      <c r="J34" s="70"/>
    </row>
    <row r="35" spans="1:10" s="61" customFormat="1" ht="24.95" customHeight="1" x14ac:dyDescent="0.25">
      <c r="A35" s="67">
        <f>IFERROR(IF(MATCH(B35,$B$1:$B$2487,0)=ROW(),COUNTIF($B$1:$B$2487,B35),""),"")</f>
        <v>1</v>
      </c>
      <c r="B35" s="65">
        <v>3186</v>
      </c>
      <c r="C35" s="71" t="s">
        <v>17</v>
      </c>
      <c r="D35" s="58">
        <v>42569</v>
      </c>
      <c r="E35" s="57">
        <v>42570</v>
      </c>
      <c r="F35" s="65" t="s">
        <v>187</v>
      </c>
      <c r="G35" s="65" t="s">
        <v>188</v>
      </c>
      <c r="H35" s="65" t="s">
        <v>26</v>
      </c>
      <c r="I35" s="66" t="s">
        <v>176</v>
      </c>
      <c r="J35" s="72"/>
    </row>
    <row r="36" spans="1:10" s="61" customFormat="1" ht="24.95" customHeight="1" x14ac:dyDescent="0.25">
      <c r="A36" s="67">
        <f>IFERROR(IF(MATCH(B36,$B$1:$B$2487,0)=ROW(),COUNTIF($B$1:$B$2487,B36),""),"")</f>
        <v>1</v>
      </c>
      <c r="B36" s="62">
        <v>3283</v>
      </c>
      <c r="C36" s="68" t="s">
        <v>50</v>
      </c>
      <c r="D36" s="69">
        <v>42570</v>
      </c>
      <c r="E36" s="63">
        <v>42571</v>
      </c>
      <c r="F36" s="62" t="s">
        <v>189</v>
      </c>
      <c r="G36" s="62" t="s">
        <v>190</v>
      </c>
      <c r="H36" s="62" t="s">
        <v>25</v>
      </c>
      <c r="I36" s="64" t="s">
        <v>191</v>
      </c>
      <c r="J36" s="70"/>
    </row>
    <row r="37" spans="1:10" s="61" customFormat="1" ht="24.95" customHeight="1" x14ac:dyDescent="0.25">
      <c r="A37" s="67">
        <f>IFERROR(IF(MATCH(B37,$B$1:$B$2487,0)=ROW(),COUNTIF($B$1:$B$2487,B37),""),"")</f>
        <v>1</v>
      </c>
      <c r="B37" s="62">
        <v>2051</v>
      </c>
      <c r="C37" s="68" t="s">
        <v>17</v>
      </c>
      <c r="D37" s="155">
        <v>42570</v>
      </c>
      <c r="E37" s="140">
        <v>42570</v>
      </c>
      <c r="F37" s="62" t="s">
        <v>192</v>
      </c>
      <c r="G37" s="62" t="s">
        <v>193</v>
      </c>
      <c r="H37" s="62" t="s">
        <v>26</v>
      </c>
      <c r="I37" s="64" t="s">
        <v>194</v>
      </c>
      <c r="J37" s="70"/>
    </row>
    <row r="38" spans="1:10" s="61" customFormat="1" ht="24.95" customHeight="1" x14ac:dyDescent="0.25">
      <c r="A38" s="67">
        <f>IFERROR(IF(MATCH(B38,$B$1:$B$2487,0)=ROW(),COUNTIF($B$1:$B$2487,B38),""),"")</f>
        <v>1</v>
      </c>
      <c r="B38" s="65">
        <v>7009</v>
      </c>
      <c r="C38" s="71" t="s">
        <v>50</v>
      </c>
      <c r="D38" s="163">
        <v>42570</v>
      </c>
      <c r="E38" s="162">
        <v>42570</v>
      </c>
      <c r="F38" s="65" t="s">
        <v>196</v>
      </c>
      <c r="G38" s="65" t="s">
        <v>197</v>
      </c>
      <c r="H38" s="65" t="s">
        <v>25</v>
      </c>
      <c r="I38" s="66" t="s">
        <v>198</v>
      </c>
      <c r="J38" s="72"/>
    </row>
    <row r="39" spans="1:10" s="61" customFormat="1" ht="24.95" customHeight="1" x14ac:dyDescent="0.25">
      <c r="A39" s="67">
        <f>IFERROR(IF(MATCH(B39,$B$1:$B$2487,0)=ROW(),COUNTIF($B$1:$B$2487,B39),""),"")</f>
        <v>1</v>
      </c>
      <c r="B39" s="62">
        <v>1548</v>
      </c>
      <c r="C39" s="68" t="s">
        <v>17</v>
      </c>
      <c r="D39" s="69">
        <v>42570</v>
      </c>
      <c r="E39" s="63">
        <v>42570</v>
      </c>
      <c r="F39" s="62"/>
      <c r="G39" s="62"/>
      <c r="H39" s="62" t="s">
        <v>26</v>
      </c>
      <c r="I39" s="64" t="s">
        <v>199</v>
      </c>
      <c r="J39" s="70"/>
    </row>
    <row r="40" spans="1:10" s="61" customFormat="1" ht="24.95" customHeight="1" x14ac:dyDescent="0.25">
      <c r="A40" s="67">
        <f>IFERROR(IF(MATCH(B40,$B$1:$B$2487,0)=ROW(),COUNTIF($B$1:$B$2487,B40),""),"")</f>
        <v>1</v>
      </c>
      <c r="B40" s="65">
        <v>3413</v>
      </c>
      <c r="C40" s="71" t="s">
        <v>17</v>
      </c>
      <c r="D40" s="58">
        <v>42571</v>
      </c>
      <c r="E40" s="57">
        <v>42571</v>
      </c>
      <c r="F40" s="65" t="s">
        <v>200</v>
      </c>
      <c r="G40" s="65" t="s">
        <v>201</v>
      </c>
      <c r="H40" s="65" t="s">
        <v>26</v>
      </c>
      <c r="I40" s="66" t="s">
        <v>202</v>
      </c>
      <c r="J40" s="72"/>
    </row>
    <row r="41" spans="1:10" s="61" customFormat="1" ht="24.95" customHeight="1" x14ac:dyDescent="0.25">
      <c r="A41" s="67">
        <f>IFERROR(IF(MATCH(B41,$B$1:$B$2487,0)=ROW(),COUNTIF($B$1:$B$2487,B41),""),"")</f>
        <v>1</v>
      </c>
      <c r="B41" s="62">
        <v>265</v>
      </c>
      <c r="C41" s="68" t="s">
        <v>17</v>
      </c>
      <c r="D41" s="69">
        <v>42571</v>
      </c>
      <c r="E41" s="63">
        <v>42571</v>
      </c>
      <c r="F41" s="62" t="s">
        <v>203</v>
      </c>
      <c r="G41" s="62" t="s">
        <v>204</v>
      </c>
      <c r="H41" s="62" t="s">
        <v>25</v>
      </c>
      <c r="I41" s="64" t="s">
        <v>206</v>
      </c>
      <c r="J41" s="70" t="s">
        <v>205</v>
      </c>
    </row>
    <row r="42" spans="1:10" s="61" customFormat="1" ht="24.95" customHeight="1" x14ac:dyDescent="0.25">
      <c r="A42" s="67">
        <f>IFERROR(IF(MATCH(B42,$B$1:$B$2487,0)=ROW(),COUNTIF($B$1:$B$2487,B42),""),"")</f>
        <v>1</v>
      </c>
      <c r="B42" s="62">
        <v>2501</v>
      </c>
      <c r="C42" s="68" t="s">
        <v>50</v>
      </c>
      <c r="D42" s="155">
        <v>42571</v>
      </c>
      <c r="E42" s="140">
        <v>42571</v>
      </c>
      <c r="F42" s="139" t="s">
        <v>27</v>
      </c>
      <c r="G42" s="62" t="s">
        <v>207</v>
      </c>
      <c r="H42" s="62" t="s">
        <v>25</v>
      </c>
      <c r="I42" s="141" t="s">
        <v>36</v>
      </c>
      <c r="J42" s="70"/>
    </row>
    <row r="43" spans="1:10" s="61" customFormat="1" ht="24.95" customHeight="1" x14ac:dyDescent="0.25">
      <c r="A43" s="67" t="str">
        <f>IFERROR(IF(MATCH(B43,$B$1:$B$2487,0)=ROW(),COUNTIF($B$1:$B$2487,B43),""),"")</f>
        <v/>
      </c>
      <c r="B43" s="65"/>
      <c r="C43" s="71"/>
      <c r="D43" s="71"/>
      <c r="E43" s="65"/>
      <c r="F43" s="65"/>
      <c r="G43" s="65"/>
      <c r="H43" s="65"/>
      <c r="I43" s="66"/>
      <c r="J43" s="72"/>
    </row>
    <row r="44" spans="1:10" s="61" customFormat="1" ht="24.95" customHeight="1" x14ac:dyDescent="0.25">
      <c r="A44" s="67" t="str">
        <f>IFERROR(IF(MATCH(B44,$B$1:$B$2487,0)=ROW(),COUNTIF($B$1:$B$2487,B44),""),"")</f>
        <v/>
      </c>
      <c r="B44" s="62"/>
      <c r="C44" s="68"/>
      <c r="D44" s="69"/>
      <c r="E44" s="63"/>
      <c r="F44" s="62"/>
      <c r="G44" s="62"/>
      <c r="H44" s="62"/>
      <c r="I44" s="64"/>
      <c r="J44" s="70"/>
    </row>
    <row r="45" spans="1:10" s="61" customFormat="1" ht="24.95" customHeight="1" x14ac:dyDescent="0.25">
      <c r="A45" s="67" t="str">
        <f>IFERROR(IF(MATCH(B45,$B$1:$B$2487,0)=ROW(),COUNTIF($B$1:$B$2487,B45),""),"")</f>
        <v/>
      </c>
      <c r="B45" s="65"/>
      <c r="C45" s="71"/>
      <c r="D45" s="58"/>
      <c r="E45" s="57"/>
      <c r="F45" s="65"/>
      <c r="G45" s="65"/>
      <c r="H45" s="65"/>
      <c r="I45" s="66"/>
      <c r="J45" s="72"/>
    </row>
    <row r="46" spans="1:10" s="61" customFormat="1" ht="24.95" customHeight="1" x14ac:dyDescent="0.25">
      <c r="A46" s="67" t="str">
        <f>IFERROR(IF(MATCH(B46,$B$1:$B$2487,0)=ROW(),COUNTIF($B$1:$B$2487,B46),""),"")</f>
        <v/>
      </c>
      <c r="B46" s="62"/>
      <c r="C46" s="68"/>
      <c r="D46" s="69"/>
      <c r="E46" s="63"/>
      <c r="F46" s="62"/>
      <c r="G46" s="62"/>
      <c r="H46" s="62"/>
      <c r="I46" s="64"/>
      <c r="J46" s="70"/>
    </row>
    <row r="47" spans="1:10" s="61" customFormat="1" ht="24.95" customHeight="1" x14ac:dyDescent="0.25">
      <c r="A47" s="67" t="str">
        <f>IFERROR(IF(MATCH(B47,$B$1:$B$2487,0)=ROW(),COUNTIF($B$1:$B$2487,B47),""),"")</f>
        <v/>
      </c>
      <c r="B47" s="62"/>
      <c r="C47" s="68"/>
      <c r="D47" s="68"/>
      <c r="E47" s="62"/>
      <c r="F47" s="62"/>
      <c r="G47" s="62"/>
      <c r="H47" s="62"/>
      <c r="I47" s="64"/>
      <c r="J47" s="70"/>
    </row>
    <row r="48" spans="1:10" s="61" customFormat="1" ht="24.95" customHeight="1" x14ac:dyDescent="0.25">
      <c r="A48" s="67" t="str">
        <f>IFERROR(IF(MATCH(B48,$B$1:$B$2487,0)=ROW(),COUNTIF($B$1:$B$2487,B48),""),"")</f>
        <v/>
      </c>
      <c r="B48" s="65"/>
      <c r="C48" s="71"/>
      <c r="D48" s="71"/>
      <c r="E48" s="65"/>
      <c r="F48" s="65"/>
      <c r="G48" s="65"/>
      <c r="H48" s="65"/>
      <c r="I48" s="66"/>
      <c r="J48" s="72"/>
    </row>
    <row r="49" spans="1:10" s="61" customFormat="1" ht="24.95" customHeight="1" x14ac:dyDescent="0.25">
      <c r="A49" s="67" t="str">
        <f>IFERROR(IF(MATCH(B49,$B$1:$B$2487,0)=ROW(),COUNTIF($B$1:$B$2487,B49),""),"")</f>
        <v/>
      </c>
      <c r="B49" s="62"/>
      <c r="C49" s="68"/>
      <c r="D49" s="69"/>
      <c r="E49" s="63"/>
      <c r="F49" s="62"/>
      <c r="G49" s="62"/>
      <c r="H49" s="62"/>
      <c r="I49" s="64"/>
      <c r="J49" s="70"/>
    </row>
    <row r="50" spans="1:10" s="61" customFormat="1" ht="24.95" customHeight="1" x14ac:dyDescent="0.25">
      <c r="A50" s="67" t="str">
        <f>IFERROR(IF(MATCH(B50,$B$1:$B$2487,0)=ROW(),COUNTIF($B$1:$B$2487,B50),""),"")</f>
        <v/>
      </c>
      <c r="B50" s="65"/>
      <c r="C50" s="71"/>
      <c r="D50" s="58"/>
      <c r="E50" s="57"/>
      <c r="F50" s="65"/>
      <c r="G50" s="65"/>
      <c r="H50" s="65"/>
      <c r="I50" s="66"/>
      <c r="J50" s="72"/>
    </row>
    <row r="51" spans="1:10" s="61" customFormat="1" ht="24.95" customHeight="1" x14ac:dyDescent="0.25">
      <c r="A51" s="67" t="str">
        <f>IFERROR(IF(MATCH(B51,$B$1:$B$2487,0)=ROW(),COUNTIF($B$1:$B$2487,B51),""),"")</f>
        <v/>
      </c>
      <c r="B51" s="62"/>
      <c r="C51" s="68"/>
      <c r="D51" s="69"/>
      <c r="E51" s="63"/>
      <c r="F51" s="62"/>
      <c r="G51" s="62"/>
      <c r="H51" s="62"/>
      <c r="I51" s="64"/>
      <c r="J51" s="70"/>
    </row>
    <row r="52" spans="1:10" s="61" customFormat="1" ht="24.95" customHeight="1" x14ac:dyDescent="0.25">
      <c r="A52" s="67" t="str">
        <f>IFERROR(IF(MATCH(B52,$B$1:$B$2487,0)=ROW(),COUNTIF($B$1:$B$2487,B52),""),"")</f>
        <v/>
      </c>
      <c r="B52" s="62"/>
      <c r="C52" s="68"/>
      <c r="D52" s="68"/>
      <c r="E52" s="62"/>
      <c r="F52" s="62"/>
      <c r="G52" s="62"/>
      <c r="H52" s="62"/>
      <c r="I52" s="64"/>
      <c r="J52" s="70"/>
    </row>
    <row r="53" spans="1:10" s="61" customFormat="1" ht="24.95" customHeight="1" x14ac:dyDescent="0.25">
      <c r="A53" s="67" t="str">
        <f>IFERROR(IF(MATCH(B53,$B$1:$B$2487,0)=ROW(),COUNTIF($B$1:$B$2487,B53),""),"")</f>
        <v/>
      </c>
      <c r="B53" s="65"/>
      <c r="C53" s="71"/>
      <c r="D53" s="71"/>
      <c r="E53" s="65"/>
      <c r="F53" s="65"/>
      <c r="G53" s="65"/>
      <c r="H53" s="65"/>
      <c r="I53" s="66"/>
      <c r="J53" s="72"/>
    </row>
    <row r="54" spans="1:10" s="61" customFormat="1" ht="24.95" customHeight="1" x14ac:dyDescent="0.25">
      <c r="A54" s="67" t="str">
        <f>IFERROR(IF(MATCH(B54,$B$1:$B$2487,0)=ROW(),COUNTIF($B$1:$B$2487,B54),""),"")</f>
        <v/>
      </c>
      <c r="B54" s="62"/>
      <c r="C54" s="68"/>
      <c r="D54" s="69"/>
      <c r="E54" s="63"/>
      <c r="F54" s="62"/>
      <c r="G54" s="62"/>
      <c r="H54" s="62"/>
      <c r="I54" s="64"/>
      <c r="J54" s="70"/>
    </row>
    <row r="55" spans="1:10" s="61" customFormat="1" ht="24.95" customHeight="1" x14ac:dyDescent="0.25">
      <c r="A55" s="67" t="str">
        <f>IFERROR(IF(MATCH(B55,$B$1:$B$2487,0)=ROW(),COUNTIF($B$1:$B$2487,B55),""),"")</f>
        <v/>
      </c>
      <c r="B55" s="65"/>
      <c r="C55" s="71"/>
      <c r="D55" s="58"/>
      <c r="E55" s="57"/>
      <c r="F55" s="65"/>
      <c r="G55" s="65"/>
      <c r="H55" s="65"/>
      <c r="I55" s="66"/>
      <c r="J55" s="72"/>
    </row>
    <row r="56" spans="1:10" s="61" customFormat="1" ht="24.95" customHeight="1" x14ac:dyDescent="0.25">
      <c r="A56" s="67" t="str">
        <f>IFERROR(IF(MATCH(B56,$B$1:$B$2487,0)=ROW(),COUNTIF($B$1:$B$2487,B56),""),"")</f>
        <v/>
      </c>
      <c r="B56" s="62"/>
      <c r="C56" s="68"/>
      <c r="D56" s="69"/>
      <c r="E56" s="63"/>
      <c r="F56" s="62"/>
      <c r="G56" s="62"/>
      <c r="H56" s="62"/>
      <c r="I56" s="64"/>
      <c r="J56" s="70"/>
    </row>
    <row r="57" spans="1:10" s="61" customFormat="1" ht="24.95" customHeight="1" x14ac:dyDescent="0.25">
      <c r="A57" s="67" t="str">
        <f>IFERROR(IF(MATCH(B57,$B$1:$B$2487,0)=ROW(),COUNTIF($B$1:$B$2487,B57),""),"")</f>
        <v/>
      </c>
      <c r="B57" s="62"/>
      <c r="C57" s="68"/>
      <c r="D57" s="68"/>
      <c r="E57" s="62"/>
      <c r="F57" s="62"/>
      <c r="G57" s="62"/>
      <c r="H57" s="62"/>
      <c r="I57" s="64"/>
      <c r="J57" s="70"/>
    </row>
    <row r="58" spans="1:10" s="61" customFormat="1" ht="24.95" customHeight="1" x14ac:dyDescent="0.25">
      <c r="A58" s="67" t="str">
        <f>IFERROR(IF(MATCH(B58,$B$1:$B$2487,0)=ROW(),COUNTIF($B$1:$B$2487,B58),""),"")</f>
        <v/>
      </c>
      <c r="B58" s="65"/>
      <c r="C58" s="71"/>
      <c r="D58" s="71"/>
      <c r="E58" s="65"/>
      <c r="F58" s="65"/>
      <c r="G58" s="65"/>
      <c r="H58" s="65"/>
      <c r="I58" s="66"/>
      <c r="J58" s="72"/>
    </row>
    <row r="59" spans="1:10" s="61" customFormat="1" ht="24.95" customHeight="1" x14ac:dyDescent="0.25">
      <c r="A59" s="67" t="str">
        <f>IFERROR(IF(MATCH(B59,$B$1:$B$2487,0)=ROW(),COUNTIF($B$1:$B$2487,B59),""),"")</f>
        <v/>
      </c>
      <c r="B59" s="62"/>
      <c r="C59" s="68"/>
      <c r="D59" s="69"/>
      <c r="E59" s="63"/>
      <c r="F59" s="62"/>
      <c r="G59" s="62"/>
      <c r="H59" s="62"/>
      <c r="I59" s="64"/>
      <c r="J59" s="70"/>
    </row>
    <row r="60" spans="1:10" s="61" customFormat="1" ht="24.95" customHeight="1" x14ac:dyDescent="0.25">
      <c r="A60" s="67" t="str">
        <f>IFERROR(IF(MATCH(B60,$B$1:$B$2487,0)=ROW(),COUNTIF($B$1:$B$2487,B60),""),"")</f>
        <v/>
      </c>
      <c r="B60" s="65"/>
      <c r="C60" s="71"/>
      <c r="D60" s="58"/>
      <c r="E60" s="57"/>
      <c r="F60" s="65"/>
      <c r="G60" s="65"/>
      <c r="H60" s="65"/>
      <c r="I60" s="66"/>
      <c r="J60" s="72"/>
    </row>
    <row r="61" spans="1:10" s="61" customFormat="1" ht="24.95" customHeight="1" x14ac:dyDescent="0.25">
      <c r="A61" s="67" t="str">
        <f>IFERROR(IF(MATCH(B61,$B$1:$B$2487,0)=ROW(),COUNTIF($B$1:$B$2487,B61),""),"")</f>
        <v/>
      </c>
      <c r="B61" s="62"/>
      <c r="C61" s="68"/>
      <c r="D61" s="69"/>
      <c r="E61" s="63"/>
      <c r="F61" s="62"/>
      <c r="G61" s="62"/>
      <c r="H61" s="62"/>
      <c r="I61" s="64"/>
      <c r="J61" s="70"/>
    </row>
    <row r="62" spans="1:10" s="61" customFormat="1" ht="24.95" customHeight="1" x14ac:dyDescent="0.25">
      <c r="A62" s="67" t="str">
        <f>IFERROR(IF(MATCH(B62,$B$1:$B$2487,0)=ROW(),COUNTIF($B$1:$B$2487,B62),""),"")</f>
        <v/>
      </c>
      <c r="B62" s="62"/>
      <c r="C62" s="68"/>
      <c r="D62" s="68"/>
      <c r="E62" s="62"/>
      <c r="F62" s="62"/>
      <c r="G62" s="62"/>
      <c r="H62" s="62"/>
      <c r="I62" s="64"/>
      <c r="J62" s="70"/>
    </row>
    <row r="63" spans="1:10" s="61" customFormat="1" ht="24.95" customHeight="1" x14ac:dyDescent="0.25">
      <c r="A63" s="67" t="str">
        <f>IFERROR(IF(MATCH(B63,$B$1:$B$2487,0)=ROW(),COUNTIF($B$1:$B$2487,B63),""),"")</f>
        <v/>
      </c>
      <c r="B63" s="65"/>
      <c r="C63" s="71"/>
      <c r="D63" s="71"/>
      <c r="E63" s="65"/>
      <c r="F63" s="65"/>
      <c r="G63" s="65"/>
      <c r="H63" s="65"/>
      <c r="I63" s="66"/>
      <c r="J63" s="72"/>
    </row>
    <row r="64" spans="1:10" s="61" customFormat="1" ht="24.95" customHeight="1" x14ac:dyDescent="0.25">
      <c r="A64" s="67" t="str">
        <f>IFERROR(IF(MATCH(B64,$B$1:$B$2487,0)=ROW(),COUNTIF($B$1:$B$2487,B64),""),"")</f>
        <v/>
      </c>
      <c r="B64" s="62"/>
      <c r="C64" s="68"/>
      <c r="D64" s="69"/>
      <c r="E64" s="63"/>
      <c r="F64" s="62"/>
      <c r="G64" s="62"/>
      <c r="H64" s="62"/>
      <c r="I64" s="64"/>
      <c r="J64" s="70"/>
    </row>
    <row r="65" spans="1:10" s="61" customFormat="1" ht="24.95" customHeight="1" x14ac:dyDescent="0.25">
      <c r="A65" s="67" t="str">
        <f>IFERROR(IF(MATCH(B65,$B$1:$B$2487,0)=ROW(),COUNTIF($B$1:$B$2487,B65),""),"")</f>
        <v/>
      </c>
      <c r="B65" s="65"/>
      <c r="C65" s="71"/>
      <c r="D65" s="58"/>
      <c r="E65" s="57"/>
      <c r="F65" s="65"/>
      <c r="G65" s="65"/>
      <c r="H65" s="65"/>
      <c r="I65" s="66"/>
      <c r="J65" s="72"/>
    </row>
    <row r="66" spans="1:10" s="61" customFormat="1" ht="24.95" customHeight="1" x14ac:dyDescent="0.25">
      <c r="A66" s="67" t="str">
        <f>IFERROR(IF(MATCH(B66,$B$1:$B$2487,0)=ROW(),COUNTIF($B$1:$B$2487,B66),""),"")</f>
        <v/>
      </c>
      <c r="B66" s="62"/>
      <c r="C66" s="68"/>
      <c r="D66" s="69"/>
      <c r="E66" s="63"/>
      <c r="F66" s="62"/>
      <c r="G66" s="62"/>
      <c r="H66" s="62"/>
      <c r="I66" s="64"/>
      <c r="J66" s="70"/>
    </row>
    <row r="67" spans="1:10" s="61" customFormat="1" ht="24.95" customHeight="1" x14ac:dyDescent="0.25">
      <c r="A67" s="67" t="str">
        <f>IFERROR(IF(MATCH(B67,$B$1:$B$2487,0)=ROW(),COUNTIF($B$1:$B$2487,B67),""),"")</f>
        <v/>
      </c>
      <c r="B67" s="62"/>
      <c r="C67" s="68"/>
      <c r="D67" s="68"/>
      <c r="E67" s="62"/>
      <c r="F67" s="62"/>
      <c r="G67" s="62"/>
      <c r="H67" s="62"/>
      <c r="I67" s="64"/>
      <c r="J67" s="70"/>
    </row>
    <row r="68" spans="1:10" s="61" customFormat="1" ht="24.95" customHeight="1" x14ac:dyDescent="0.25">
      <c r="A68" s="67" t="str">
        <f>IFERROR(IF(MATCH(B68,$B$1:$B$2487,0)=ROW(),COUNTIF($B$1:$B$2487,B68),""),"")</f>
        <v/>
      </c>
      <c r="B68" s="65"/>
      <c r="C68" s="71"/>
      <c r="D68" s="71"/>
      <c r="E68" s="65"/>
      <c r="F68" s="65"/>
      <c r="G68" s="65"/>
      <c r="H68" s="65"/>
      <c r="I68" s="66"/>
      <c r="J68" s="72"/>
    </row>
    <row r="69" spans="1:10" s="61" customFormat="1" ht="24.95" customHeight="1" x14ac:dyDescent="0.25">
      <c r="A69" s="67" t="str">
        <f>IFERROR(IF(MATCH(B69,$B$1:$B$2487,0)=ROW(),COUNTIF($B$1:$B$2487,B69),""),"")</f>
        <v/>
      </c>
      <c r="B69" s="62"/>
      <c r="C69" s="68"/>
      <c r="D69" s="69"/>
      <c r="E69" s="63"/>
      <c r="F69" s="62"/>
      <c r="G69" s="62"/>
      <c r="H69" s="62"/>
      <c r="I69" s="64"/>
      <c r="J69" s="70"/>
    </row>
    <row r="70" spans="1:10" s="61" customFormat="1" ht="24.95" customHeight="1" x14ac:dyDescent="0.25">
      <c r="A70" s="67" t="str">
        <f>IFERROR(IF(MATCH(B70,$B$1:$B$2487,0)=ROW(),COUNTIF($B$1:$B$2487,B70),""),"")</f>
        <v/>
      </c>
      <c r="B70" s="65"/>
      <c r="C70" s="71"/>
      <c r="D70" s="58"/>
      <c r="E70" s="57"/>
      <c r="F70" s="65"/>
      <c r="G70" s="65"/>
      <c r="H70" s="65"/>
      <c r="I70" s="66"/>
      <c r="J70" s="72"/>
    </row>
    <row r="71" spans="1:10" s="61" customFormat="1" ht="24.95" customHeight="1" x14ac:dyDescent="0.25">
      <c r="A71" s="67" t="str">
        <f>IFERROR(IF(MATCH(B71,$B$1:$B$2487,0)=ROW(),COUNTIF($B$1:$B$2487,B71),""),"")</f>
        <v/>
      </c>
      <c r="B71" s="62"/>
      <c r="C71" s="68"/>
      <c r="D71" s="69"/>
      <c r="E71" s="63"/>
      <c r="F71" s="62"/>
      <c r="G71" s="62"/>
      <c r="H71" s="62"/>
      <c r="I71" s="64"/>
      <c r="J71" s="70"/>
    </row>
    <row r="72" spans="1:10" s="61" customFormat="1" ht="24.95" customHeight="1" x14ac:dyDescent="0.25">
      <c r="A72" s="67" t="str">
        <f>IFERROR(IF(MATCH(B72,$B$1:$B$2487,0)=ROW(),COUNTIF($B$1:$B$2487,B72),""),"")</f>
        <v/>
      </c>
      <c r="B72" s="62"/>
      <c r="C72" s="68"/>
      <c r="D72" s="68"/>
      <c r="E72" s="62"/>
      <c r="F72" s="62"/>
      <c r="G72" s="62"/>
      <c r="H72" s="62"/>
      <c r="I72" s="64"/>
      <c r="J72" s="70"/>
    </row>
    <row r="73" spans="1:10" s="61" customFormat="1" ht="24.95" customHeight="1" x14ac:dyDescent="0.25">
      <c r="A73" s="67" t="str">
        <f>IFERROR(IF(MATCH(B73,$B$1:$B$2487,0)=ROW(),COUNTIF($B$1:$B$2487,B73),""),"")</f>
        <v/>
      </c>
      <c r="B73" s="65"/>
      <c r="C73" s="71"/>
      <c r="D73" s="71"/>
      <c r="E73" s="65"/>
      <c r="F73" s="65"/>
      <c r="G73" s="65"/>
      <c r="H73" s="65"/>
      <c r="I73" s="66"/>
      <c r="J73" s="72"/>
    </row>
    <row r="74" spans="1:10" s="61" customFormat="1" ht="24.95" customHeight="1" x14ac:dyDescent="0.25">
      <c r="A74" s="67" t="str">
        <f>IFERROR(IF(MATCH(B74,$B$1:$B$2487,0)=ROW(),COUNTIF($B$1:$B$2487,B74),""),"")</f>
        <v/>
      </c>
      <c r="B74" s="62"/>
      <c r="C74" s="68"/>
      <c r="D74" s="69"/>
      <c r="E74" s="63"/>
      <c r="F74" s="62"/>
      <c r="G74" s="62"/>
      <c r="H74" s="62"/>
      <c r="I74" s="64"/>
      <c r="J74" s="70"/>
    </row>
    <row r="75" spans="1:10" s="61" customFormat="1" ht="24.95" customHeight="1" x14ac:dyDescent="0.25">
      <c r="A75" s="67" t="str">
        <f>IFERROR(IF(MATCH(B75,$B$1:$B$2487,0)=ROW(),COUNTIF($B$1:$B$2487,B75),""),"")</f>
        <v/>
      </c>
      <c r="B75" s="65"/>
      <c r="C75" s="71"/>
      <c r="D75" s="58"/>
      <c r="E75" s="57"/>
      <c r="F75" s="65"/>
      <c r="G75" s="65"/>
      <c r="H75" s="65"/>
      <c r="I75" s="66"/>
      <c r="J75" s="72"/>
    </row>
    <row r="76" spans="1:10" s="61" customFormat="1" ht="24.95" customHeight="1" x14ac:dyDescent="0.25">
      <c r="A76" s="67" t="str">
        <f>IFERROR(IF(MATCH(B76,$B$1:$B$2487,0)=ROW(),COUNTIF($B$1:$B$2487,B76),""),"")</f>
        <v/>
      </c>
      <c r="B76" s="62"/>
      <c r="C76" s="68"/>
      <c r="D76" s="69"/>
      <c r="E76" s="63"/>
      <c r="F76" s="62"/>
      <c r="G76" s="62"/>
      <c r="H76" s="62"/>
      <c r="I76" s="64"/>
      <c r="J76" s="70"/>
    </row>
    <row r="77" spans="1:10" s="61" customFormat="1" ht="24.95" customHeight="1" x14ac:dyDescent="0.25">
      <c r="A77" s="67" t="str">
        <f>IFERROR(IF(MATCH(B77,$B$1:$B$2487,0)=ROW(),COUNTIF($B$1:$B$2487,B77),""),"")</f>
        <v/>
      </c>
      <c r="B77" s="62"/>
      <c r="C77" s="68"/>
      <c r="D77" s="68"/>
      <c r="E77" s="62"/>
      <c r="F77" s="62"/>
      <c r="G77" s="62"/>
      <c r="H77" s="62"/>
      <c r="I77" s="64"/>
      <c r="J77" s="70"/>
    </row>
    <row r="78" spans="1:10" s="61" customFormat="1" ht="24.95" customHeight="1" x14ac:dyDescent="0.25">
      <c r="A78" s="67" t="str">
        <f>IFERROR(IF(MATCH(B78,$B$1:$B$2487,0)=ROW(),COUNTIF($B$1:$B$2487,B78),""),"")</f>
        <v/>
      </c>
      <c r="B78" s="65"/>
      <c r="C78" s="71"/>
      <c r="D78" s="71"/>
      <c r="E78" s="65"/>
      <c r="F78" s="65"/>
      <c r="G78" s="65"/>
      <c r="H78" s="65"/>
      <c r="I78" s="66"/>
      <c r="J78" s="72"/>
    </row>
    <row r="79" spans="1:10" s="61" customFormat="1" ht="24.95" customHeight="1" x14ac:dyDescent="0.25">
      <c r="A79" s="67" t="str">
        <f>IFERROR(IF(MATCH(B79,$B$1:$B$2487,0)=ROW(),COUNTIF($B$1:$B$2487,B79),""),"")</f>
        <v/>
      </c>
      <c r="B79" s="62"/>
      <c r="C79" s="68"/>
      <c r="D79" s="69"/>
      <c r="E79" s="63"/>
      <c r="F79" s="62"/>
      <c r="G79" s="62"/>
      <c r="H79" s="62"/>
      <c r="I79" s="64"/>
      <c r="J79" s="70"/>
    </row>
    <row r="80" spans="1:10" s="61" customFormat="1" ht="24.95" customHeight="1" x14ac:dyDescent="0.25">
      <c r="A80" s="67" t="str">
        <f>IFERROR(IF(MATCH(B80,$B$1:$B$2487,0)=ROW(),COUNTIF($B$1:$B$2487,B80),""),"")</f>
        <v/>
      </c>
      <c r="B80" s="65"/>
      <c r="C80" s="71"/>
      <c r="D80" s="58"/>
      <c r="E80" s="57"/>
      <c r="F80" s="65"/>
      <c r="G80" s="65"/>
      <c r="H80" s="65"/>
      <c r="I80" s="66"/>
      <c r="J80" s="72"/>
    </row>
    <row r="81" spans="1:10" s="61" customFormat="1" ht="24.95" customHeight="1" x14ac:dyDescent="0.25">
      <c r="A81" s="67" t="str">
        <f>IFERROR(IF(MATCH(B81,$B$1:$B$2487,0)=ROW(),COUNTIF($B$1:$B$2487,B81),""),"")</f>
        <v/>
      </c>
      <c r="B81" s="62"/>
      <c r="C81" s="68"/>
      <c r="D81" s="69"/>
      <c r="E81" s="63"/>
      <c r="F81" s="62"/>
      <c r="G81" s="62"/>
      <c r="H81" s="62"/>
      <c r="I81" s="64"/>
      <c r="J81" s="70"/>
    </row>
    <row r="82" spans="1:10" s="61" customFormat="1" ht="24.95" customHeight="1" x14ac:dyDescent="0.25">
      <c r="A82" s="67" t="str">
        <f>IFERROR(IF(MATCH(B82,$B$1:$B$2487,0)=ROW(),COUNTIF($B$1:$B$2487,B82),""),"")</f>
        <v/>
      </c>
      <c r="B82" s="62"/>
      <c r="C82" s="68"/>
      <c r="D82" s="68"/>
      <c r="E82" s="62"/>
      <c r="F82" s="62"/>
      <c r="G82" s="62"/>
      <c r="H82" s="62"/>
      <c r="I82" s="64"/>
      <c r="J82" s="70"/>
    </row>
    <row r="83" spans="1:10" s="61" customFormat="1" ht="24.95" customHeight="1" x14ac:dyDescent="0.25">
      <c r="A83" s="67" t="str">
        <f>IFERROR(IF(MATCH(B83,$B$1:$B$2487,0)=ROW(),COUNTIF($B$1:$B$2487,B83),""),"")</f>
        <v/>
      </c>
      <c r="B83" s="65"/>
      <c r="C83" s="71"/>
      <c r="D83" s="71"/>
      <c r="E83" s="65"/>
      <c r="F83" s="65"/>
      <c r="G83" s="65"/>
      <c r="H83" s="65"/>
      <c r="I83" s="66"/>
      <c r="J83" s="72"/>
    </row>
    <row r="84" spans="1:10" s="61" customFormat="1" ht="24.95" customHeight="1" x14ac:dyDescent="0.25">
      <c r="A84" s="67" t="str">
        <f>IFERROR(IF(MATCH(B84,$B$1:$B$2487,0)=ROW(),COUNTIF($B$1:$B$2487,B84),""),"")</f>
        <v/>
      </c>
      <c r="B84" s="62"/>
      <c r="C84" s="68"/>
      <c r="D84" s="69"/>
      <c r="E84" s="63"/>
      <c r="F84" s="62"/>
      <c r="G84" s="62"/>
      <c r="H84" s="62"/>
      <c r="I84" s="64"/>
      <c r="J84" s="70"/>
    </row>
    <row r="85" spans="1:10" s="61" customFormat="1" ht="24.95" customHeight="1" x14ac:dyDescent="0.25">
      <c r="A85" s="67" t="str">
        <f>IFERROR(IF(MATCH(B85,$B$1:$B$2487,0)=ROW(),COUNTIF($B$1:$B$2487,B85),""),"")</f>
        <v/>
      </c>
      <c r="B85" s="65"/>
      <c r="C85" s="71"/>
      <c r="D85" s="58"/>
      <c r="E85" s="57"/>
      <c r="F85" s="65"/>
      <c r="G85" s="65"/>
      <c r="H85" s="65"/>
      <c r="I85" s="66"/>
      <c r="J85" s="72"/>
    </row>
    <row r="86" spans="1:10" s="61" customFormat="1" ht="24.95" customHeight="1" x14ac:dyDescent="0.25">
      <c r="A86" s="67" t="str">
        <f>IFERROR(IF(MATCH(B86,$B$1:$B$2487,0)=ROW(),COUNTIF($B$1:$B$2487,B86),""),"")</f>
        <v/>
      </c>
      <c r="B86" s="62"/>
      <c r="C86" s="68"/>
      <c r="D86" s="69"/>
      <c r="E86" s="63"/>
      <c r="F86" s="62"/>
      <c r="G86" s="62"/>
      <c r="H86" s="62"/>
      <c r="I86" s="64"/>
      <c r="J86" s="70"/>
    </row>
    <row r="87" spans="1:10" s="61" customFormat="1" ht="24.95" customHeight="1" x14ac:dyDescent="0.25">
      <c r="A87" s="67" t="str">
        <f>IFERROR(IF(MATCH(B87,$B$1:$B$2487,0)=ROW(),COUNTIF($B$1:$B$2487,B87),""),"")</f>
        <v/>
      </c>
      <c r="B87" s="62"/>
      <c r="C87" s="68"/>
      <c r="D87" s="68"/>
      <c r="E87" s="62"/>
      <c r="F87" s="62"/>
      <c r="G87" s="62"/>
      <c r="H87" s="62"/>
      <c r="I87" s="64"/>
      <c r="J87" s="70"/>
    </row>
    <row r="88" spans="1:10" s="61" customFormat="1" ht="24.95" customHeight="1" x14ac:dyDescent="0.25">
      <c r="A88" s="67" t="str">
        <f>IFERROR(IF(MATCH(B88,$B$1:$B$2487,0)=ROW(),COUNTIF($B$1:$B$2487,B88),""),"")</f>
        <v/>
      </c>
      <c r="B88" s="65"/>
      <c r="C88" s="71"/>
      <c r="D88" s="71"/>
      <c r="E88" s="65"/>
      <c r="F88" s="65"/>
      <c r="G88" s="65"/>
      <c r="H88" s="65"/>
      <c r="I88" s="66"/>
      <c r="J88" s="72"/>
    </row>
    <row r="89" spans="1:10" s="61" customFormat="1" ht="24.95" customHeight="1" x14ac:dyDescent="0.25">
      <c r="A89" s="67" t="str">
        <f>IFERROR(IF(MATCH(B89,$B$1:$B$2487,0)=ROW(),COUNTIF($B$1:$B$2487,B89),""),"")</f>
        <v/>
      </c>
      <c r="B89" s="62"/>
      <c r="C89" s="68"/>
      <c r="D89" s="69"/>
      <c r="E89" s="63"/>
      <c r="F89" s="62"/>
      <c r="G89" s="62"/>
      <c r="H89" s="62"/>
      <c r="I89" s="64"/>
      <c r="J89" s="70"/>
    </row>
    <row r="90" spans="1:10" s="61" customFormat="1" ht="24.95" customHeight="1" x14ac:dyDescent="0.25">
      <c r="A90" s="67" t="str">
        <f>IFERROR(IF(MATCH(B90,$B$1:$B$2487,0)=ROW(),COUNTIF($B$1:$B$2487,B90),""),"")</f>
        <v/>
      </c>
      <c r="B90" s="65"/>
      <c r="C90" s="71"/>
      <c r="D90" s="58"/>
      <c r="E90" s="57"/>
      <c r="F90" s="65"/>
      <c r="G90" s="65"/>
      <c r="H90" s="65"/>
      <c r="I90" s="66"/>
      <c r="J90" s="72"/>
    </row>
    <row r="91" spans="1:10" s="61" customFormat="1" ht="24.95" customHeight="1" x14ac:dyDescent="0.25">
      <c r="A91" s="67" t="str">
        <f>IFERROR(IF(MATCH(B91,$B$1:$B$2487,0)=ROW(),COUNTIF($B$1:$B$2487,B91),""),"")</f>
        <v/>
      </c>
      <c r="B91" s="62"/>
      <c r="C91" s="68"/>
      <c r="D91" s="69"/>
      <c r="E91" s="63"/>
      <c r="F91" s="62"/>
      <c r="G91" s="62"/>
      <c r="H91" s="62"/>
      <c r="I91" s="64"/>
      <c r="J91" s="70"/>
    </row>
    <row r="92" spans="1:10" s="61" customFormat="1" ht="24.95" customHeight="1" x14ac:dyDescent="0.25">
      <c r="A92" s="67" t="str">
        <f>IFERROR(IF(MATCH(B92,$B$1:$B$2487,0)=ROW(),COUNTIF($B$1:$B$2487,B92),""),"")</f>
        <v/>
      </c>
      <c r="B92" s="62"/>
      <c r="C92" s="68"/>
      <c r="D92" s="68"/>
      <c r="E92" s="62"/>
      <c r="F92" s="62"/>
      <c r="G92" s="62"/>
      <c r="H92" s="62"/>
      <c r="I92" s="64"/>
      <c r="J92" s="70"/>
    </row>
    <row r="93" spans="1:10" s="61" customFormat="1" ht="24.95" customHeight="1" x14ac:dyDescent="0.25">
      <c r="A93" s="67" t="str">
        <f>IFERROR(IF(MATCH(B93,$B$1:$B$2487,0)=ROW(),COUNTIF($B$1:$B$2487,B93),""),"")</f>
        <v/>
      </c>
      <c r="B93" s="65"/>
      <c r="C93" s="71"/>
      <c r="D93" s="71"/>
      <c r="E93" s="65"/>
      <c r="F93" s="65"/>
      <c r="G93" s="65"/>
      <c r="H93" s="65"/>
      <c r="I93" s="66"/>
      <c r="J93" s="72"/>
    </row>
    <row r="94" spans="1:10" s="61" customFormat="1" ht="24.95" customHeight="1" x14ac:dyDescent="0.25">
      <c r="A94" s="67" t="str">
        <f>IFERROR(IF(MATCH(B94,$B$1:$B$2487,0)=ROW(),COUNTIF($B$1:$B$2487,B94),""),"")</f>
        <v/>
      </c>
      <c r="B94" s="62"/>
      <c r="C94" s="68"/>
      <c r="D94" s="69"/>
      <c r="E94" s="63"/>
      <c r="F94" s="62"/>
      <c r="G94" s="62"/>
      <c r="H94" s="62"/>
      <c r="I94" s="64"/>
      <c r="J94" s="70"/>
    </row>
    <row r="95" spans="1:10" s="61" customFormat="1" ht="24.95" customHeight="1" x14ac:dyDescent="0.25">
      <c r="A95" s="67" t="str">
        <f>IFERROR(IF(MATCH(B95,$B$1:$B$2487,0)=ROW(),COUNTIF($B$1:$B$2487,B95),""),"")</f>
        <v/>
      </c>
      <c r="B95" s="65"/>
      <c r="C95" s="71"/>
      <c r="D95" s="58"/>
      <c r="E95" s="57"/>
      <c r="F95" s="65"/>
      <c r="G95" s="65"/>
      <c r="H95" s="65"/>
      <c r="I95" s="66"/>
      <c r="J95" s="72"/>
    </row>
    <row r="96" spans="1:10" s="61" customFormat="1" ht="24.95" customHeight="1" x14ac:dyDescent="0.25">
      <c r="A96" s="67" t="str">
        <f>IFERROR(IF(MATCH(B96,$B$1:$B$2487,0)=ROW(),COUNTIF($B$1:$B$2487,B96),""),"")</f>
        <v/>
      </c>
      <c r="B96" s="62"/>
      <c r="C96" s="68"/>
      <c r="D96" s="69"/>
      <c r="E96" s="63"/>
      <c r="F96" s="62"/>
      <c r="G96" s="62"/>
      <c r="H96" s="62"/>
      <c r="I96" s="64"/>
      <c r="J96" s="70"/>
    </row>
    <row r="97" spans="1:10" s="61" customFormat="1" ht="24.95" customHeight="1" x14ac:dyDescent="0.25">
      <c r="A97" s="67" t="str">
        <f>IFERROR(IF(MATCH(B97,$B$1:$B$2487,0)=ROW(),COUNTIF($B$1:$B$2487,B97),""),"")</f>
        <v/>
      </c>
      <c r="B97" s="62"/>
      <c r="C97" s="68"/>
      <c r="D97" s="68"/>
      <c r="E97" s="62"/>
      <c r="F97" s="62"/>
      <c r="G97" s="62"/>
      <c r="H97" s="62"/>
      <c r="I97" s="64"/>
      <c r="J97" s="70"/>
    </row>
    <row r="98" spans="1:10" s="61" customFormat="1" ht="24.95" customHeight="1" x14ac:dyDescent="0.25">
      <c r="A98" s="67" t="str">
        <f>IFERROR(IF(MATCH(B98,$B$1:$B$2487,0)=ROW(),COUNTIF($B$1:$B$2487,B98),""),"")</f>
        <v/>
      </c>
      <c r="B98" s="65"/>
      <c r="C98" s="71"/>
      <c r="D98" s="71"/>
      <c r="E98" s="65"/>
      <c r="F98" s="65"/>
      <c r="G98" s="65"/>
      <c r="H98" s="65"/>
      <c r="I98" s="66"/>
      <c r="J98" s="72"/>
    </row>
    <row r="99" spans="1:10" s="61" customFormat="1" ht="24.95" customHeight="1" x14ac:dyDescent="0.25">
      <c r="A99" s="67" t="str">
        <f>IFERROR(IF(MATCH(B99,$B$1:$B$2487,0)=ROW(),COUNTIF($B$1:$B$2487,B99),""),"")</f>
        <v/>
      </c>
      <c r="B99" s="62"/>
      <c r="C99" s="68"/>
      <c r="D99" s="69"/>
      <c r="E99" s="63"/>
      <c r="F99" s="62"/>
      <c r="G99" s="62"/>
      <c r="H99" s="62"/>
      <c r="I99" s="64"/>
      <c r="J99" s="70"/>
    </row>
    <row r="100" spans="1:10" s="61" customFormat="1" ht="24.95" customHeight="1" x14ac:dyDescent="0.25">
      <c r="A100" s="67" t="str">
        <f>IFERROR(IF(MATCH(B100,$B$1:$B$2487,0)=ROW(),COUNTIF($B$1:$B$2487,B100),""),"")</f>
        <v/>
      </c>
      <c r="B100" s="65"/>
      <c r="C100" s="71"/>
      <c r="D100" s="58"/>
      <c r="E100" s="57"/>
      <c r="F100" s="65"/>
      <c r="G100" s="65"/>
      <c r="H100" s="65"/>
      <c r="I100" s="66"/>
      <c r="J100" s="72"/>
    </row>
    <row r="101" spans="1:10" s="8" customFormat="1" ht="24.95" customHeight="1" x14ac:dyDescent="0.25">
      <c r="A101" s="67" t="str">
        <f>IFERROR(IF(MATCH(B101,$B$1:$B$2487,0)=ROW(),COUNTIF($B$1:$B$2487,B101),""),"")</f>
        <v/>
      </c>
      <c r="B101" s="62"/>
      <c r="C101" s="68"/>
      <c r="D101" s="69"/>
      <c r="E101" s="63"/>
      <c r="F101" s="62"/>
      <c r="G101" s="62"/>
      <c r="H101" s="62"/>
      <c r="I101" s="64"/>
      <c r="J101" s="70"/>
    </row>
    <row r="102" spans="1:10" s="8" customFormat="1" ht="24.95" customHeight="1" x14ac:dyDescent="0.25">
      <c r="A102" s="67" t="str">
        <f>IFERROR(IF(MATCH(B102,$B$1:$B$2487,0)=ROW(),COUNTIF($B$1:$B$2487,B102),""),"")</f>
        <v/>
      </c>
      <c r="B102" s="62"/>
      <c r="C102" s="68"/>
      <c r="D102" s="68"/>
      <c r="E102" s="62"/>
      <c r="F102" s="62"/>
      <c r="G102" s="62"/>
      <c r="H102" s="62"/>
      <c r="I102" s="64"/>
      <c r="J102" s="70"/>
    </row>
    <row r="103" spans="1:10" s="8" customFormat="1" ht="24.95" customHeight="1" thickBot="1" x14ac:dyDescent="0.3">
      <c r="A103" s="67" t="str">
        <f>IFERROR(IF(MATCH(B103,$B$1:$B$2487,0)=ROW(),COUNTIF($B$1:$B$2487,B103),""),"")</f>
        <v/>
      </c>
      <c r="B103" s="65"/>
      <c r="C103" s="71"/>
      <c r="D103" s="71"/>
      <c r="E103" s="65"/>
      <c r="F103" s="65"/>
      <c r="G103" s="65"/>
      <c r="H103" s="65"/>
      <c r="I103" s="66"/>
      <c r="J103" s="72"/>
    </row>
    <row r="104" spans="1:10" s="5" customFormat="1" ht="30" customHeight="1" thickBot="1" x14ac:dyDescent="0.3">
      <c r="A104" s="29" t="s">
        <v>19</v>
      </c>
      <c r="B104" s="42">
        <f>COUNTIF(C3:C103,"Игумнов")</f>
        <v>1</v>
      </c>
      <c r="C104" s="37"/>
      <c r="D104" s="36" t="s">
        <v>28</v>
      </c>
      <c r="E104" s="11">
        <f>COUNTIFS(C3:C103,"Игумнов",H3:H103,"Выполнена")</f>
        <v>1</v>
      </c>
      <c r="F104" s="16" t="s">
        <v>6</v>
      </c>
      <c r="G104" s="10">
        <f>COUNTIF(H3:H103,"Выполнена")</f>
        <v>28</v>
      </c>
      <c r="H104" s="47" t="s">
        <v>42</v>
      </c>
      <c r="I104" s="9">
        <f>COUNTIF(A3:A103,"=1")</f>
        <v>30</v>
      </c>
      <c r="J104" s="80" t="s">
        <v>9</v>
      </c>
    </row>
    <row r="105" spans="1:10" s="5" customFormat="1" ht="30" customHeight="1" thickBot="1" x14ac:dyDescent="0.3">
      <c r="A105" s="30" t="s">
        <v>20</v>
      </c>
      <c r="B105" s="43">
        <f>COUNTIF(C3:C103,"Громов")</f>
        <v>2</v>
      </c>
      <c r="C105" s="38"/>
      <c r="D105" s="30" t="s">
        <v>29</v>
      </c>
      <c r="E105" s="12">
        <f>COUNTIFS(C3:C103,"Громов",H3:H103,"Выполнена")</f>
        <v>0</v>
      </c>
      <c r="F105" s="26" t="s">
        <v>43</v>
      </c>
      <c r="G105" s="10">
        <f>COUNTIF(H3:H103,"Невыполнена")</f>
        <v>0</v>
      </c>
      <c r="H105" s="47" t="s">
        <v>41</v>
      </c>
      <c r="I105" s="9">
        <f>COUNTIF(A3:A103,"=2")</f>
        <v>1</v>
      </c>
      <c r="J105" s="81">
        <f>COUNTA(B3:B103)</f>
        <v>39</v>
      </c>
    </row>
    <row r="106" spans="1:10" s="5" customFormat="1" ht="30" customHeight="1" thickBot="1" x14ac:dyDescent="0.3">
      <c r="A106" s="31" t="s">
        <v>56</v>
      </c>
      <c r="B106" s="44">
        <f>COUNTIF(C3:C103,"Герасев")</f>
        <v>18</v>
      </c>
      <c r="C106" s="39"/>
      <c r="D106" s="31" t="s">
        <v>51</v>
      </c>
      <c r="E106" s="13">
        <f>COUNTIFS(C3:C103,"Герасев",H3:H103,"Выполнена")</f>
        <v>16</v>
      </c>
      <c r="F106" s="26" t="s">
        <v>7</v>
      </c>
      <c r="G106" s="10">
        <f>COUNTIF(H3:H103,"Отложена")</f>
        <v>0</v>
      </c>
      <c r="H106" s="18" t="s">
        <v>8</v>
      </c>
      <c r="I106" s="17">
        <f>COUNTIF(A3:A103,"&gt;=3")</f>
        <v>2</v>
      </c>
      <c r="J106" s="82"/>
    </row>
    <row r="107" spans="1:10" ht="30" customHeight="1" thickBot="1" x14ac:dyDescent="0.3">
      <c r="A107" s="32" t="s">
        <v>30</v>
      </c>
      <c r="B107" s="45">
        <f>COUNTIF(C3:C104,"Яцков")</f>
        <v>0</v>
      </c>
      <c r="C107" s="40"/>
      <c r="D107" s="34" t="s">
        <v>34</v>
      </c>
      <c r="E107" s="14">
        <f>COUNTIFS(C3:C103,"Яцков",H3:H103,"Выполнена")</f>
        <v>0</v>
      </c>
      <c r="F107" s="16" t="s">
        <v>32</v>
      </c>
      <c r="G107" s="10">
        <f>COUNTIF(H3:H103,"Новая")</f>
        <v>4</v>
      </c>
      <c r="H107" s="7"/>
      <c r="I107" s="27" t="s">
        <v>37</v>
      </c>
      <c r="J107" s="83" t="s">
        <v>35</v>
      </c>
    </row>
    <row r="108" spans="1:10" ht="30" customHeight="1" thickBot="1" x14ac:dyDescent="0.3">
      <c r="A108" s="33" t="s">
        <v>57</v>
      </c>
      <c r="B108" s="46">
        <f>COUNTIF(C3:C105,"Ермаков")</f>
        <v>13</v>
      </c>
      <c r="C108" s="41"/>
      <c r="D108" s="35" t="s">
        <v>52</v>
      </c>
      <c r="E108" s="15">
        <f>COUNTIFS(C3:C103,"Ермаков",H3:H103,"Выполнена")</f>
        <v>10</v>
      </c>
      <c r="F108" s="16" t="s">
        <v>33</v>
      </c>
      <c r="G108" s="10">
        <f>COUNTIF(H3:H103,"Передана")</f>
        <v>8</v>
      </c>
      <c r="H108" s="19"/>
      <c r="I108" s="28" t="s">
        <v>38</v>
      </c>
      <c r="J108" s="84">
        <f>COUNTIF(F3:F103,"Ломбард Золотая Вьюга")</f>
        <v>6</v>
      </c>
    </row>
    <row r="109" spans="1:10" x14ac:dyDescent="0.25">
      <c r="A109" s="22"/>
      <c r="B109" s="23"/>
      <c r="C109" s="23"/>
      <c r="D109" s="21"/>
      <c r="E109" s="21"/>
      <c r="F109" s="21"/>
      <c r="G109" s="21"/>
      <c r="H109" s="169"/>
      <c r="I109" s="171" t="s">
        <v>39</v>
      </c>
      <c r="J109" s="173"/>
    </row>
    <row r="110" spans="1:10" ht="15.75" thickBot="1" x14ac:dyDescent="0.3">
      <c r="A110" s="22"/>
      <c r="B110" s="23"/>
      <c r="C110" s="23"/>
      <c r="D110" s="23"/>
      <c r="E110" s="23"/>
      <c r="F110" s="23"/>
      <c r="G110" s="23"/>
      <c r="H110" s="170"/>
      <c r="I110" s="172"/>
      <c r="J110" s="174"/>
    </row>
    <row r="111" spans="1:10" x14ac:dyDescent="0.25">
      <c r="A111" s="22"/>
      <c r="B111" s="23"/>
      <c r="C111" s="23"/>
      <c r="D111" s="23"/>
      <c r="E111" s="23"/>
      <c r="F111" s="23"/>
      <c r="G111" s="23"/>
      <c r="H111" s="74"/>
      <c r="I111" s="75"/>
      <c r="J111" s="174"/>
    </row>
    <row r="112" spans="1:10" x14ac:dyDescent="0.25">
      <c r="A112" s="22"/>
      <c r="B112" s="23"/>
      <c r="C112" s="23"/>
      <c r="D112" s="23"/>
      <c r="E112" s="23"/>
      <c r="F112" s="23"/>
      <c r="G112" s="23"/>
      <c r="H112" s="22"/>
      <c r="I112" s="76"/>
      <c r="J112" s="174"/>
    </row>
    <row r="113" spans="1:10" x14ac:dyDescent="0.25">
      <c r="A113" s="22"/>
      <c r="B113" s="23"/>
      <c r="C113" s="23"/>
      <c r="D113" s="23"/>
      <c r="E113" s="23"/>
      <c r="F113" s="23"/>
      <c r="G113" s="23"/>
      <c r="H113" s="22"/>
      <c r="I113" s="76"/>
      <c r="J113" s="174"/>
    </row>
    <row r="114" spans="1:10" x14ac:dyDescent="0.25">
      <c r="A114" s="22"/>
      <c r="B114" s="23"/>
      <c r="C114" s="23"/>
      <c r="D114" s="23"/>
      <c r="E114" s="23"/>
      <c r="F114" s="23"/>
      <c r="G114" s="23"/>
      <c r="H114" s="22"/>
      <c r="I114" s="76"/>
      <c r="J114" s="174"/>
    </row>
    <row r="115" spans="1:10" x14ac:dyDescent="0.25">
      <c r="A115" s="22"/>
      <c r="B115" s="23"/>
      <c r="C115" s="23"/>
      <c r="D115" s="23"/>
      <c r="E115" s="23"/>
      <c r="F115" s="23"/>
      <c r="G115" s="23"/>
      <c r="H115" s="22"/>
      <c r="I115" s="76"/>
      <c r="J115" s="174"/>
    </row>
    <row r="116" spans="1:10" x14ac:dyDescent="0.25">
      <c r="A116" s="22"/>
      <c r="B116" s="23"/>
      <c r="C116" s="23"/>
      <c r="D116" s="23"/>
      <c r="E116" s="23"/>
      <c r="F116" s="23"/>
      <c r="G116" s="23"/>
      <c r="H116" s="22"/>
      <c r="I116" s="76"/>
      <c r="J116" s="174"/>
    </row>
    <row r="117" spans="1:10" x14ac:dyDescent="0.25">
      <c r="A117" s="22"/>
      <c r="B117" s="23"/>
      <c r="C117" s="23"/>
      <c r="D117" s="23"/>
      <c r="E117" s="23"/>
      <c r="F117" s="23"/>
      <c r="G117" s="23"/>
      <c r="H117" s="22"/>
      <c r="I117" s="76"/>
      <c r="J117" s="174"/>
    </row>
    <row r="118" spans="1:10" x14ac:dyDescent="0.25">
      <c r="A118" s="22"/>
      <c r="B118" s="23"/>
      <c r="C118" s="23"/>
      <c r="D118" s="23"/>
      <c r="E118" s="23"/>
      <c r="F118" s="23"/>
      <c r="G118" s="23"/>
      <c r="H118" s="22"/>
      <c r="I118" s="76"/>
      <c r="J118" s="174"/>
    </row>
    <row r="119" spans="1:10" x14ac:dyDescent="0.25">
      <c r="A119" s="22"/>
      <c r="B119" s="23"/>
      <c r="C119" s="23"/>
      <c r="D119" s="23"/>
      <c r="E119" s="23"/>
      <c r="F119" s="23"/>
      <c r="G119" s="23"/>
      <c r="H119" s="22"/>
      <c r="I119" s="76"/>
      <c r="J119" s="174"/>
    </row>
    <row r="120" spans="1:10" x14ac:dyDescent="0.25">
      <c r="A120" s="22"/>
      <c r="B120" s="23"/>
      <c r="C120" s="23"/>
      <c r="D120" s="23"/>
      <c r="E120" s="23"/>
      <c r="F120" s="23"/>
      <c r="G120" s="23"/>
      <c r="H120" s="22"/>
      <c r="I120" s="76"/>
      <c r="J120" s="174"/>
    </row>
    <row r="121" spans="1:10" x14ac:dyDescent="0.25">
      <c r="A121" s="22"/>
      <c r="B121" s="23"/>
      <c r="C121" s="23"/>
      <c r="D121" s="23"/>
      <c r="E121" s="23"/>
      <c r="F121" s="23"/>
      <c r="G121" s="23"/>
      <c r="H121" s="22"/>
      <c r="I121" s="76"/>
      <c r="J121" s="174"/>
    </row>
    <row r="122" spans="1:10" x14ac:dyDescent="0.25">
      <c r="A122" s="22"/>
      <c r="B122" s="23"/>
      <c r="C122" s="23"/>
      <c r="D122" s="23"/>
      <c r="E122" s="23"/>
      <c r="F122" s="23"/>
      <c r="G122" s="23"/>
      <c r="H122" s="22"/>
      <c r="I122" s="76"/>
      <c r="J122" s="174"/>
    </row>
    <row r="123" spans="1:10" x14ac:dyDescent="0.25">
      <c r="A123" s="22"/>
      <c r="B123" s="23"/>
      <c r="C123" s="23"/>
      <c r="D123" s="23"/>
      <c r="E123" s="23"/>
      <c r="F123" s="23"/>
      <c r="G123" s="23"/>
      <c r="H123" s="22"/>
      <c r="I123" s="76"/>
      <c r="J123" s="174"/>
    </row>
    <row r="124" spans="1:10" x14ac:dyDescent="0.25">
      <c r="A124" s="22"/>
      <c r="B124" s="23"/>
      <c r="C124" s="23"/>
      <c r="D124" s="23"/>
      <c r="E124" s="23"/>
      <c r="F124" s="23"/>
      <c r="G124" s="23"/>
      <c r="H124" s="22"/>
      <c r="I124" s="76"/>
      <c r="J124" s="174"/>
    </row>
    <row r="125" spans="1:10" x14ac:dyDescent="0.25">
      <c r="A125" s="22"/>
      <c r="B125" s="23"/>
      <c r="C125" s="23"/>
      <c r="D125" s="23"/>
      <c r="E125" s="23"/>
      <c r="F125" s="23"/>
      <c r="G125" s="23"/>
      <c r="H125" s="22"/>
      <c r="I125" s="76"/>
      <c r="J125" s="174"/>
    </row>
    <row r="126" spans="1:10" x14ac:dyDescent="0.25">
      <c r="A126" s="22"/>
      <c r="B126" s="23"/>
      <c r="C126" s="23"/>
      <c r="D126" s="23"/>
      <c r="E126" s="23"/>
      <c r="F126" s="23"/>
      <c r="G126" s="23"/>
      <c r="H126" s="22"/>
      <c r="I126" s="76"/>
      <c r="J126" s="174"/>
    </row>
    <row r="127" spans="1:10" x14ac:dyDescent="0.25">
      <c r="A127" s="22"/>
      <c r="B127" s="23"/>
      <c r="C127" s="23"/>
      <c r="D127" s="23"/>
      <c r="E127" s="23"/>
      <c r="F127" s="23"/>
      <c r="G127" s="23"/>
      <c r="H127" s="22"/>
      <c r="I127" s="76"/>
      <c r="J127" s="174"/>
    </row>
    <row r="128" spans="1:10" x14ac:dyDescent="0.25">
      <c r="A128" s="22"/>
      <c r="B128" s="23"/>
      <c r="C128" s="23"/>
      <c r="D128" s="23"/>
      <c r="E128" s="23"/>
      <c r="F128" s="23"/>
      <c r="G128" s="23"/>
      <c r="H128" s="22"/>
      <c r="I128" s="76"/>
      <c r="J128" s="174"/>
    </row>
    <row r="129" spans="1:10" ht="15.75" thickBot="1" x14ac:dyDescent="0.3">
      <c r="A129" s="20"/>
      <c r="B129" s="24"/>
      <c r="C129" s="25"/>
      <c r="D129" s="25"/>
      <c r="E129" s="24"/>
      <c r="F129" s="24"/>
      <c r="G129" s="24"/>
      <c r="H129" s="77"/>
      <c r="I129" s="78"/>
      <c r="J129" s="175"/>
    </row>
  </sheetData>
  <autoFilter ref="A2:H110"/>
  <mergeCells count="4">
    <mergeCell ref="A1:J1"/>
    <mergeCell ref="H109:H110"/>
    <mergeCell ref="I109:I110"/>
    <mergeCell ref="J109:J129"/>
  </mergeCells>
  <phoneticPr fontId="0" type="noConversion"/>
  <conditionalFormatting sqref="H101:H103 H3:H4">
    <cfRule type="cellIs" dxfId="506" priority="1210" operator="equal">
      <formula>"Новая"</formula>
    </cfRule>
    <cfRule type="cellIs" dxfId="505" priority="1211" operator="equal">
      <formula>"Передана"</formula>
    </cfRule>
    <cfRule type="cellIs" dxfId="504" priority="1213" stopIfTrue="1" operator="equal">
      <formula>"Отложена"</formula>
    </cfRule>
    <cfRule type="cellIs" dxfId="503" priority="1214" stopIfTrue="1" operator="equal">
      <formula>"Невыполнена"</formula>
    </cfRule>
    <cfRule type="cellIs" dxfId="502" priority="1215" stopIfTrue="1" operator="equal">
      <formula>"Выполнена"</formula>
    </cfRule>
  </conditionalFormatting>
  <conditionalFormatting sqref="F101:F103 F3">
    <cfRule type="cellIs" dxfId="501" priority="1208" operator="notEqual">
      <formula>"Ломбард Золотая Вьюга"</formula>
    </cfRule>
    <cfRule type="cellIs" dxfId="500" priority="1209" operator="equal">
      <formula>"Ломбард Золотая вьюга"</formula>
    </cfRule>
  </conditionalFormatting>
  <conditionalFormatting sqref="E101:E103 E3:E4">
    <cfRule type="timePeriod" dxfId="499" priority="1204" timePeriod="today">
      <formula>FLOOR(E3,1)=TODAY()</formula>
    </cfRule>
    <cfRule type="timePeriod" dxfId="498" priority="1205" timePeriod="yesterday">
      <formula>FLOOR(E3,1)=TODAY()-1</formula>
    </cfRule>
    <cfRule type="timePeriod" dxfId="497" priority="1206" timePeriod="tomorrow">
      <formula>FLOOR(E3,1)=TODAY()+1</formula>
    </cfRule>
    <cfRule type="timePeriod" dxfId="496" priority="1207" timePeriod="today">
      <formula>FLOOR(E3,1)=TODAY()</formula>
    </cfRule>
  </conditionalFormatting>
  <conditionalFormatting sqref="H99:H100">
    <cfRule type="cellIs" dxfId="495" priority="878" operator="equal">
      <formula>"Новая"</formula>
    </cfRule>
    <cfRule type="cellIs" dxfId="494" priority="879" operator="equal">
      <formula>"Передана"</formula>
    </cfRule>
    <cfRule type="cellIs" dxfId="493" priority="880" stopIfTrue="1" operator="equal">
      <formula>"Отложена"</formula>
    </cfRule>
    <cfRule type="cellIs" dxfId="492" priority="881" stopIfTrue="1" operator="equal">
      <formula>"Невыполнена"</formula>
    </cfRule>
    <cfRule type="cellIs" dxfId="491" priority="882" stopIfTrue="1" operator="equal">
      <formula>"Выполнена"</formula>
    </cfRule>
  </conditionalFormatting>
  <conditionalFormatting sqref="F99:F100">
    <cfRule type="cellIs" dxfId="490" priority="876" operator="notEqual">
      <formula>"Ломбард Золотая Вьюга"</formula>
    </cfRule>
    <cfRule type="cellIs" dxfId="489" priority="877" operator="equal">
      <formula>"Ломбард Золотая вьюга"</formula>
    </cfRule>
  </conditionalFormatting>
  <conditionalFormatting sqref="E99:E100">
    <cfRule type="timePeriod" dxfId="488" priority="872" timePeriod="today">
      <formula>FLOOR(E99,1)=TODAY()</formula>
    </cfRule>
    <cfRule type="timePeriod" dxfId="487" priority="873" timePeriod="yesterday">
      <formula>FLOOR(E99,1)=TODAY()-1</formula>
    </cfRule>
    <cfRule type="timePeriod" dxfId="486" priority="874" timePeriod="tomorrow">
      <formula>FLOOR(E99,1)=TODAY()+1</formula>
    </cfRule>
    <cfRule type="timePeriod" dxfId="485" priority="875" timePeriod="today">
      <formula>FLOOR(E99,1)=TODAY()</formula>
    </cfRule>
  </conditionalFormatting>
  <conditionalFormatting sqref="H21">
    <cfRule type="cellIs" dxfId="484" priority="753" operator="equal">
      <formula>"Новая"</formula>
    </cfRule>
    <cfRule type="cellIs" dxfId="483" priority="754" operator="equal">
      <formula>"Передана"</formula>
    </cfRule>
    <cfRule type="cellIs" dxfId="482" priority="755" stopIfTrue="1" operator="equal">
      <formula>"Отложена"</formula>
    </cfRule>
    <cfRule type="cellIs" dxfId="481" priority="756" stopIfTrue="1" operator="equal">
      <formula>"Невыполнена"</formula>
    </cfRule>
    <cfRule type="cellIs" dxfId="480" priority="757" stopIfTrue="1" operator="equal">
      <formula>"Выполнена"</formula>
    </cfRule>
  </conditionalFormatting>
  <conditionalFormatting sqref="F21">
    <cfRule type="cellIs" dxfId="479" priority="751" operator="notEqual">
      <formula>"Ломбард Золотая Вьюга"</formula>
    </cfRule>
    <cfRule type="cellIs" dxfId="478" priority="752" operator="equal">
      <formula>"Ломбард Золотая вьюга"</formula>
    </cfRule>
  </conditionalFormatting>
  <conditionalFormatting sqref="E21">
    <cfRule type="timePeriod" dxfId="477" priority="747" timePeriod="today">
      <formula>FLOOR(E21,1)=TODAY()</formula>
    </cfRule>
    <cfRule type="timePeriod" dxfId="476" priority="748" timePeriod="yesterday">
      <formula>FLOOR(E21,1)=TODAY()-1</formula>
    </cfRule>
    <cfRule type="timePeriod" dxfId="475" priority="749" timePeriod="tomorrow">
      <formula>FLOOR(E21,1)=TODAY()+1</formula>
    </cfRule>
    <cfRule type="timePeriod" dxfId="474" priority="750" timePeriod="today">
      <formula>FLOOR(E21,1)=TODAY()</formula>
    </cfRule>
  </conditionalFormatting>
  <conditionalFormatting sqref="H19:H20">
    <cfRule type="cellIs" dxfId="473" priority="671" operator="equal">
      <formula>"Новая"</formula>
    </cfRule>
    <cfRule type="cellIs" dxfId="472" priority="672" operator="equal">
      <formula>"Передана"</formula>
    </cfRule>
    <cfRule type="cellIs" dxfId="471" priority="673" stopIfTrue="1" operator="equal">
      <formula>"Отложена"</formula>
    </cfRule>
    <cfRule type="cellIs" dxfId="470" priority="674" stopIfTrue="1" operator="equal">
      <formula>"Невыполнена"</formula>
    </cfRule>
    <cfRule type="cellIs" dxfId="469" priority="675" stopIfTrue="1" operator="equal">
      <formula>"Выполнена"</formula>
    </cfRule>
  </conditionalFormatting>
  <conditionalFormatting sqref="F19:F20">
    <cfRule type="cellIs" dxfId="468" priority="669" operator="notEqual">
      <formula>"Ломбард Золотая Вьюга"</formula>
    </cfRule>
    <cfRule type="cellIs" dxfId="467" priority="670" operator="equal">
      <formula>"Ломбард Золотая вьюга"</formula>
    </cfRule>
  </conditionalFormatting>
  <conditionalFormatting sqref="E19:E20">
    <cfRule type="timePeriod" dxfId="466" priority="665" timePeriod="today">
      <formula>FLOOR(E19,1)=TODAY()</formula>
    </cfRule>
    <cfRule type="timePeriod" dxfId="465" priority="666" timePeriod="yesterday">
      <formula>FLOOR(E19,1)=TODAY()-1</formula>
    </cfRule>
    <cfRule type="timePeriod" dxfId="464" priority="667" timePeriod="tomorrow">
      <formula>FLOOR(E19,1)=TODAY()+1</formula>
    </cfRule>
    <cfRule type="timePeriod" dxfId="463" priority="668" timePeriod="today">
      <formula>FLOOR(E19,1)=TODAY()</formula>
    </cfRule>
  </conditionalFormatting>
  <conditionalFormatting sqref="H17:H18">
    <cfRule type="cellIs" dxfId="462" priority="660" operator="equal">
      <formula>"Новая"</formula>
    </cfRule>
    <cfRule type="cellIs" dxfId="461" priority="661" operator="equal">
      <formula>"Передана"</formula>
    </cfRule>
    <cfRule type="cellIs" dxfId="460" priority="662" stopIfTrue="1" operator="equal">
      <formula>"Отложена"</formula>
    </cfRule>
    <cfRule type="cellIs" dxfId="459" priority="663" stopIfTrue="1" operator="equal">
      <formula>"Невыполнена"</formula>
    </cfRule>
    <cfRule type="cellIs" dxfId="458" priority="664" stopIfTrue="1" operator="equal">
      <formula>"Выполнена"</formula>
    </cfRule>
  </conditionalFormatting>
  <conditionalFormatting sqref="F17">
    <cfRule type="cellIs" dxfId="457" priority="658" operator="notEqual">
      <formula>"Ломбард Золотая Вьюга"</formula>
    </cfRule>
    <cfRule type="cellIs" dxfId="456" priority="659" operator="equal">
      <formula>"Ломбард Золотая вьюга"</formula>
    </cfRule>
  </conditionalFormatting>
  <conditionalFormatting sqref="E17:E18">
    <cfRule type="timePeriod" dxfId="455" priority="654" timePeriod="today">
      <formula>FLOOR(E17,1)=TODAY()</formula>
    </cfRule>
    <cfRule type="timePeriod" dxfId="454" priority="655" timePeriod="yesterday">
      <formula>FLOOR(E17,1)=TODAY()-1</formula>
    </cfRule>
    <cfRule type="timePeriod" dxfId="453" priority="656" timePeriod="tomorrow">
      <formula>FLOOR(E17,1)=TODAY()+1</formula>
    </cfRule>
    <cfRule type="timePeriod" dxfId="452" priority="657" timePeriod="today">
      <formula>FLOOR(E17,1)=TODAY()</formula>
    </cfRule>
  </conditionalFormatting>
  <conditionalFormatting sqref="H16">
    <cfRule type="cellIs" dxfId="451" priority="649" operator="equal">
      <formula>"Новая"</formula>
    </cfRule>
    <cfRule type="cellIs" dxfId="450" priority="650" operator="equal">
      <formula>"Передана"</formula>
    </cfRule>
    <cfRule type="cellIs" dxfId="449" priority="651" stopIfTrue="1" operator="equal">
      <formula>"Отложена"</formula>
    </cfRule>
    <cfRule type="cellIs" dxfId="448" priority="652" stopIfTrue="1" operator="equal">
      <formula>"Невыполнена"</formula>
    </cfRule>
    <cfRule type="cellIs" dxfId="447" priority="653" stopIfTrue="1" operator="equal">
      <formula>"Выполнена"</formula>
    </cfRule>
  </conditionalFormatting>
  <conditionalFormatting sqref="F16">
    <cfRule type="cellIs" dxfId="446" priority="647" operator="notEqual">
      <formula>"Ломбард Золотая Вьюга"</formula>
    </cfRule>
    <cfRule type="cellIs" dxfId="445" priority="648" operator="equal">
      <formula>"Ломбард Золотая вьюга"</formula>
    </cfRule>
  </conditionalFormatting>
  <conditionalFormatting sqref="E16">
    <cfRule type="timePeriod" dxfId="444" priority="643" timePeriod="today">
      <formula>FLOOR(E16,1)=TODAY()</formula>
    </cfRule>
    <cfRule type="timePeriod" dxfId="443" priority="644" timePeriod="yesterday">
      <formula>FLOOR(E16,1)=TODAY()-1</formula>
    </cfRule>
    <cfRule type="timePeriod" dxfId="442" priority="645" timePeriod="tomorrow">
      <formula>FLOOR(E16,1)=TODAY()+1</formula>
    </cfRule>
    <cfRule type="timePeriod" dxfId="441" priority="646" timePeriod="today">
      <formula>FLOOR(E16,1)=TODAY()</formula>
    </cfRule>
  </conditionalFormatting>
  <conditionalFormatting sqref="H13:H15">
    <cfRule type="cellIs" dxfId="440" priority="636" operator="equal">
      <formula>"Новая"</formula>
    </cfRule>
    <cfRule type="cellIs" dxfId="439" priority="637" operator="equal">
      <formula>"Передана"</formula>
    </cfRule>
    <cfRule type="cellIs" dxfId="438" priority="638" stopIfTrue="1" operator="equal">
      <formula>"Отложена"</formula>
    </cfRule>
    <cfRule type="cellIs" dxfId="437" priority="639" stopIfTrue="1" operator="equal">
      <formula>"Невыполнена"</formula>
    </cfRule>
    <cfRule type="cellIs" dxfId="436" priority="640" stopIfTrue="1" operator="equal">
      <formula>"Выполнена"</formula>
    </cfRule>
  </conditionalFormatting>
  <conditionalFormatting sqref="F14:F15">
    <cfRule type="cellIs" dxfId="435" priority="634" operator="notEqual">
      <formula>"Ломбард Золотая Вьюга"</formula>
    </cfRule>
    <cfRule type="cellIs" dxfId="434" priority="635" operator="equal">
      <formula>"Ломбард Золотая вьюга"</formula>
    </cfRule>
  </conditionalFormatting>
  <conditionalFormatting sqref="E13:E15">
    <cfRule type="timePeriod" dxfId="433" priority="630" timePeriod="today">
      <formula>FLOOR(E13,1)=TODAY()</formula>
    </cfRule>
    <cfRule type="timePeriod" dxfId="432" priority="631" timePeriod="yesterday">
      <formula>FLOOR(E13,1)=TODAY()-1</formula>
    </cfRule>
    <cfRule type="timePeriod" dxfId="431" priority="632" timePeriod="tomorrow">
      <formula>FLOOR(E13,1)=TODAY()+1</formula>
    </cfRule>
    <cfRule type="timePeriod" dxfId="430" priority="633" timePeriod="today">
      <formula>FLOOR(E13,1)=TODAY()</formula>
    </cfRule>
  </conditionalFormatting>
  <conditionalFormatting sqref="H9 H12">
    <cfRule type="cellIs" dxfId="429" priority="625" operator="equal">
      <formula>"Новая"</formula>
    </cfRule>
    <cfRule type="cellIs" dxfId="428" priority="626" operator="equal">
      <formula>"Передана"</formula>
    </cfRule>
    <cfRule type="cellIs" dxfId="427" priority="627" stopIfTrue="1" operator="equal">
      <formula>"Отложена"</formula>
    </cfRule>
    <cfRule type="cellIs" dxfId="426" priority="628" stopIfTrue="1" operator="equal">
      <formula>"Невыполнена"</formula>
    </cfRule>
    <cfRule type="cellIs" dxfId="425" priority="629" stopIfTrue="1" operator="equal">
      <formula>"Выполнена"</formula>
    </cfRule>
  </conditionalFormatting>
  <conditionalFormatting sqref="F12">
    <cfRule type="cellIs" dxfId="424" priority="623" operator="notEqual">
      <formula>"Ломбард Золотая Вьюга"</formula>
    </cfRule>
    <cfRule type="cellIs" dxfId="423" priority="624" operator="equal">
      <formula>"Ломбард Золотая вьюга"</formula>
    </cfRule>
  </conditionalFormatting>
  <conditionalFormatting sqref="E9 E12">
    <cfRule type="timePeriod" dxfId="422" priority="619" timePeriod="today">
      <formula>FLOOR(E9,1)=TODAY()</formula>
    </cfRule>
    <cfRule type="timePeriod" dxfId="421" priority="620" timePeriod="yesterday">
      <formula>FLOOR(E9,1)=TODAY()-1</formula>
    </cfRule>
    <cfRule type="timePeriod" dxfId="420" priority="621" timePeriod="tomorrow">
      <formula>FLOOR(E9,1)=TODAY()+1</formula>
    </cfRule>
    <cfRule type="timePeriod" dxfId="419" priority="622" timePeriod="today">
      <formula>FLOOR(E9,1)=TODAY()</formula>
    </cfRule>
  </conditionalFormatting>
  <conditionalFormatting sqref="H8">
    <cfRule type="cellIs" dxfId="418" priority="614" operator="equal">
      <formula>"Новая"</formula>
    </cfRule>
    <cfRule type="cellIs" dxfId="417" priority="615" operator="equal">
      <formula>"Передана"</formula>
    </cfRule>
    <cfRule type="cellIs" dxfId="416" priority="616" stopIfTrue="1" operator="equal">
      <formula>"Отложена"</formula>
    </cfRule>
    <cfRule type="cellIs" dxfId="415" priority="617" stopIfTrue="1" operator="equal">
      <formula>"Невыполнена"</formula>
    </cfRule>
    <cfRule type="cellIs" dxfId="414" priority="618" stopIfTrue="1" operator="equal">
      <formula>"Выполнена"</formula>
    </cfRule>
  </conditionalFormatting>
  <conditionalFormatting sqref="F8">
    <cfRule type="cellIs" dxfId="413" priority="612" operator="notEqual">
      <formula>"Ломбард Золотая Вьюга"</formula>
    </cfRule>
    <cfRule type="cellIs" dxfId="412" priority="613" operator="equal">
      <formula>"Ломбард Золотая вьюга"</formula>
    </cfRule>
  </conditionalFormatting>
  <conditionalFormatting sqref="E8">
    <cfRule type="timePeriod" dxfId="411" priority="608" timePeriod="today">
      <formula>FLOOR(E8,1)=TODAY()</formula>
    </cfRule>
    <cfRule type="timePeriod" dxfId="410" priority="609" timePeriod="yesterday">
      <formula>FLOOR(E8,1)=TODAY()-1</formula>
    </cfRule>
    <cfRule type="timePeriod" dxfId="409" priority="610" timePeriod="tomorrow">
      <formula>FLOOR(E8,1)=TODAY()+1</formula>
    </cfRule>
    <cfRule type="timePeriod" dxfId="408" priority="611" timePeriod="today">
      <formula>FLOOR(E8,1)=TODAY()</formula>
    </cfRule>
  </conditionalFormatting>
  <conditionalFormatting sqref="H5:H7">
    <cfRule type="cellIs" dxfId="407" priority="601" operator="equal">
      <formula>"Новая"</formula>
    </cfRule>
    <cfRule type="cellIs" dxfId="406" priority="602" operator="equal">
      <formula>"Передана"</formula>
    </cfRule>
    <cfRule type="cellIs" dxfId="405" priority="603" stopIfTrue="1" operator="equal">
      <formula>"Отложена"</formula>
    </cfRule>
    <cfRule type="cellIs" dxfId="404" priority="604" stopIfTrue="1" operator="equal">
      <formula>"Невыполнена"</formula>
    </cfRule>
    <cfRule type="cellIs" dxfId="403" priority="605" stopIfTrue="1" operator="equal">
      <formula>"Выполнена"</formula>
    </cfRule>
  </conditionalFormatting>
  <conditionalFormatting sqref="F5:F7">
    <cfRule type="cellIs" dxfId="402" priority="599" operator="notEqual">
      <formula>"Ломбард Золотая Вьюга"</formula>
    </cfRule>
    <cfRule type="cellIs" dxfId="401" priority="600" operator="equal">
      <formula>"Ломбард Золотая вьюга"</formula>
    </cfRule>
  </conditionalFormatting>
  <conditionalFormatting sqref="E5:E7">
    <cfRule type="timePeriod" dxfId="400" priority="595" timePeriod="today">
      <formula>FLOOR(E5,1)=TODAY()</formula>
    </cfRule>
    <cfRule type="timePeriod" dxfId="399" priority="596" timePeriod="yesterday">
      <formula>FLOOR(E5,1)=TODAY()-1</formula>
    </cfRule>
    <cfRule type="timePeriod" dxfId="398" priority="597" timePeriod="tomorrow">
      <formula>FLOOR(E5,1)=TODAY()+1</formula>
    </cfRule>
    <cfRule type="timePeriod" dxfId="397" priority="598" timePeriod="today">
      <formula>FLOOR(E5,1)=TODAY()</formula>
    </cfRule>
  </conditionalFormatting>
  <conditionalFormatting sqref="F4">
    <cfRule type="cellIs" dxfId="396" priority="588" operator="notEqual">
      <formula>"Ломбард Золотая Вьюга"</formula>
    </cfRule>
    <cfRule type="cellIs" dxfId="395" priority="589" operator="equal">
      <formula>"Ломбард Золотая вьюга"</formula>
    </cfRule>
  </conditionalFormatting>
  <conditionalFormatting sqref="F9">
    <cfRule type="cellIs" dxfId="394" priority="419" operator="notEqual">
      <formula>"Ломбард Золотая Вьюга"</formula>
    </cfRule>
    <cfRule type="cellIs" dxfId="393" priority="420" operator="equal">
      <formula>"Ломбард Золотая вьюга"</formula>
    </cfRule>
  </conditionalFormatting>
  <conditionalFormatting sqref="F13">
    <cfRule type="cellIs" dxfId="392" priority="417" operator="notEqual">
      <formula>"Ломбард Золотая Вьюга"</formula>
    </cfRule>
    <cfRule type="cellIs" dxfId="391" priority="418" operator="equal">
      <formula>"Ломбард Золотая вьюга"</formula>
    </cfRule>
  </conditionalFormatting>
  <conditionalFormatting sqref="F18">
    <cfRule type="cellIs" dxfId="390" priority="415" operator="notEqual">
      <formula>"Ломбард Золотая Вьюга"</formula>
    </cfRule>
    <cfRule type="cellIs" dxfId="389" priority="416" operator="equal">
      <formula>"Ломбард Золотая вьюга"</formula>
    </cfRule>
  </conditionalFormatting>
  <conditionalFormatting sqref="H96:H98">
    <cfRule type="cellIs" dxfId="388" priority="408" operator="equal">
      <formula>"Новая"</formula>
    </cfRule>
    <cfRule type="cellIs" dxfId="387" priority="409" operator="equal">
      <formula>"Передана"</formula>
    </cfRule>
    <cfRule type="cellIs" dxfId="386" priority="410" stopIfTrue="1" operator="equal">
      <formula>"Отложена"</formula>
    </cfRule>
    <cfRule type="cellIs" dxfId="385" priority="411" stopIfTrue="1" operator="equal">
      <formula>"Невыполнена"</formula>
    </cfRule>
    <cfRule type="cellIs" dxfId="384" priority="412" stopIfTrue="1" operator="equal">
      <formula>"Выполнена"</formula>
    </cfRule>
  </conditionalFormatting>
  <conditionalFormatting sqref="F96:F98">
    <cfRule type="cellIs" dxfId="383" priority="406" operator="notEqual">
      <formula>"Ломбард Золотая Вьюга"</formula>
    </cfRule>
    <cfRule type="cellIs" dxfId="382" priority="407" operator="equal">
      <formula>"Ломбард Золотая вьюга"</formula>
    </cfRule>
  </conditionalFormatting>
  <conditionalFormatting sqref="E96:E98">
    <cfRule type="timePeriod" dxfId="381" priority="402" timePeriod="today">
      <formula>FLOOR(E96,1)=TODAY()</formula>
    </cfRule>
    <cfRule type="timePeriod" dxfId="380" priority="403" timePeriod="yesterday">
      <formula>FLOOR(E96,1)=TODAY()-1</formula>
    </cfRule>
    <cfRule type="timePeriod" dxfId="379" priority="404" timePeriod="tomorrow">
      <formula>FLOOR(E96,1)=TODAY()+1</formula>
    </cfRule>
    <cfRule type="timePeriod" dxfId="378" priority="405" timePeriod="today">
      <formula>FLOOR(E96,1)=TODAY()</formula>
    </cfRule>
  </conditionalFormatting>
  <conditionalFormatting sqref="H94:H95">
    <cfRule type="cellIs" dxfId="377" priority="397" operator="equal">
      <formula>"Новая"</formula>
    </cfRule>
    <cfRule type="cellIs" dxfId="376" priority="398" operator="equal">
      <formula>"Передана"</formula>
    </cfRule>
    <cfRule type="cellIs" dxfId="375" priority="399" stopIfTrue="1" operator="equal">
      <formula>"Отложена"</formula>
    </cfRule>
    <cfRule type="cellIs" dxfId="374" priority="400" stopIfTrue="1" operator="equal">
      <formula>"Невыполнена"</formula>
    </cfRule>
    <cfRule type="cellIs" dxfId="373" priority="401" stopIfTrue="1" operator="equal">
      <formula>"Выполнена"</formula>
    </cfRule>
  </conditionalFormatting>
  <conditionalFormatting sqref="F94:F95">
    <cfRule type="cellIs" dxfId="372" priority="395" operator="notEqual">
      <formula>"Ломбард Золотая Вьюга"</formula>
    </cfRule>
    <cfRule type="cellIs" dxfId="371" priority="396" operator="equal">
      <formula>"Ломбард Золотая вьюга"</formula>
    </cfRule>
  </conditionalFormatting>
  <conditionalFormatting sqref="E94:E95">
    <cfRule type="timePeriod" dxfId="370" priority="391" timePeriod="today">
      <formula>FLOOR(E94,1)=TODAY()</formula>
    </cfRule>
    <cfRule type="timePeriod" dxfId="369" priority="392" timePeriod="yesterday">
      <formula>FLOOR(E94,1)=TODAY()-1</formula>
    </cfRule>
    <cfRule type="timePeriod" dxfId="368" priority="393" timePeriod="tomorrow">
      <formula>FLOOR(E94,1)=TODAY()+1</formula>
    </cfRule>
    <cfRule type="timePeriod" dxfId="367" priority="394" timePeriod="today">
      <formula>FLOOR(E94,1)=TODAY()</formula>
    </cfRule>
  </conditionalFormatting>
  <conditionalFormatting sqref="H91:H93">
    <cfRule type="cellIs" dxfId="366" priority="384" operator="equal">
      <formula>"Новая"</formula>
    </cfRule>
    <cfRule type="cellIs" dxfId="365" priority="385" operator="equal">
      <formula>"Передана"</formula>
    </cfRule>
    <cfRule type="cellIs" dxfId="364" priority="386" stopIfTrue="1" operator="equal">
      <formula>"Отложена"</formula>
    </cfRule>
    <cfRule type="cellIs" dxfId="363" priority="387" stopIfTrue="1" operator="equal">
      <formula>"Невыполнена"</formula>
    </cfRule>
    <cfRule type="cellIs" dxfId="362" priority="388" stopIfTrue="1" operator="equal">
      <formula>"Выполнена"</formula>
    </cfRule>
  </conditionalFormatting>
  <conditionalFormatting sqref="F91:F93">
    <cfRule type="cellIs" dxfId="361" priority="382" operator="notEqual">
      <formula>"Ломбард Золотая Вьюга"</formula>
    </cfRule>
    <cfRule type="cellIs" dxfId="360" priority="383" operator="equal">
      <formula>"Ломбард Золотая вьюга"</formula>
    </cfRule>
  </conditionalFormatting>
  <conditionalFormatting sqref="E91:E93">
    <cfRule type="timePeriod" dxfId="359" priority="378" timePeriod="today">
      <formula>FLOOR(E91,1)=TODAY()</formula>
    </cfRule>
    <cfRule type="timePeriod" dxfId="358" priority="379" timePeriod="yesterday">
      <formula>FLOOR(E91,1)=TODAY()-1</formula>
    </cfRule>
    <cfRule type="timePeriod" dxfId="357" priority="380" timePeriod="tomorrow">
      <formula>FLOOR(E91,1)=TODAY()+1</formula>
    </cfRule>
    <cfRule type="timePeriod" dxfId="356" priority="381" timePeriod="today">
      <formula>FLOOR(E91,1)=TODAY()</formula>
    </cfRule>
  </conditionalFormatting>
  <conditionalFormatting sqref="H89:H90">
    <cfRule type="cellIs" dxfId="355" priority="373" operator="equal">
      <formula>"Новая"</formula>
    </cfRule>
    <cfRule type="cellIs" dxfId="354" priority="374" operator="equal">
      <formula>"Передана"</formula>
    </cfRule>
    <cfRule type="cellIs" dxfId="353" priority="375" stopIfTrue="1" operator="equal">
      <formula>"Отложена"</formula>
    </cfRule>
    <cfRule type="cellIs" dxfId="352" priority="376" stopIfTrue="1" operator="equal">
      <formula>"Невыполнена"</formula>
    </cfRule>
    <cfRule type="cellIs" dxfId="351" priority="377" stopIfTrue="1" operator="equal">
      <formula>"Выполнена"</formula>
    </cfRule>
  </conditionalFormatting>
  <conditionalFormatting sqref="F89:F90">
    <cfRule type="cellIs" dxfId="350" priority="371" operator="notEqual">
      <formula>"Ломбард Золотая Вьюга"</formula>
    </cfRule>
    <cfRule type="cellIs" dxfId="349" priority="372" operator="equal">
      <formula>"Ломбард Золотая вьюга"</formula>
    </cfRule>
  </conditionalFormatting>
  <conditionalFormatting sqref="E89:E90">
    <cfRule type="timePeriod" dxfId="348" priority="367" timePeriod="today">
      <formula>FLOOR(E89,1)=TODAY()</formula>
    </cfRule>
    <cfRule type="timePeriod" dxfId="347" priority="368" timePeriod="yesterday">
      <formula>FLOOR(E89,1)=TODAY()-1</formula>
    </cfRule>
    <cfRule type="timePeriod" dxfId="346" priority="369" timePeriod="tomorrow">
      <formula>FLOOR(E89,1)=TODAY()+1</formula>
    </cfRule>
    <cfRule type="timePeriod" dxfId="345" priority="370" timePeriod="today">
      <formula>FLOOR(E89,1)=TODAY()</formula>
    </cfRule>
  </conditionalFormatting>
  <conditionalFormatting sqref="H86:H88">
    <cfRule type="cellIs" dxfId="344" priority="360" operator="equal">
      <formula>"Новая"</formula>
    </cfRule>
    <cfRule type="cellIs" dxfId="343" priority="361" operator="equal">
      <formula>"Передана"</formula>
    </cfRule>
    <cfRule type="cellIs" dxfId="342" priority="362" stopIfTrue="1" operator="equal">
      <formula>"Отложена"</formula>
    </cfRule>
    <cfRule type="cellIs" dxfId="341" priority="363" stopIfTrue="1" operator="equal">
      <formula>"Невыполнена"</formula>
    </cfRule>
    <cfRule type="cellIs" dxfId="340" priority="364" stopIfTrue="1" operator="equal">
      <formula>"Выполнена"</formula>
    </cfRule>
  </conditionalFormatting>
  <conditionalFormatting sqref="F86:F88">
    <cfRule type="cellIs" dxfId="339" priority="358" operator="notEqual">
      <formula>"Ломбард Золотая Вьюга"</formula>
    </cfRule>
    <cfRule type="cellIs" dxfId="338" priority="359" operator="equal">
      <formula>"Ломбард Золотая вьюга"</formula>
    </cfRule>
  </conditionalFormatting>
  <conditionalFormatting sqref="E86:E88">
    <cfRule type="timePeriod" dxfId="337" priority="354" timePeriod="today">
      <formula>FLOOR(E86,1)=TODAY()</formula>
    </cfRule>
    <cfRule type="timePeriod" dxfId="336" priority="355" timePeriod="yesterday">
      <formula>FLOOR(E86,1)=TODAY()-1</formula>
    </cfRule>
    <cfRule type="timePeriod" dxfId="335" priority="356" timePeriod="tomorrow">
      <formula>FLOOR(E86,1)=TODAY()+1</formula>
    </cfRule>
    <cfRule type="timePeriod" dxfId="334" priority="357" timePeriod="today">
      <formula>FLOOR(E86,1)=TODAY()</formula>
    </cfRule>
  </conditionalFormatting>
  <conditionalFormatting sqref="H84:H85">
    <cfRule type="cellIs" dxfId="333" priority="349" operator="equal">
      <formula>"Новая"</formula>
    </cfRule>
    <cfRule type="cellIs" dxfId="332" priority="350" operator="equal">
      <formula>"Передана"</formula>
    </cfRule>
    <cfRule type="cellIs" dxfId="331" priority="351" stopIfTrue="1" operator="equal">
      <formula>"Отложена"</formula>
    </cfRule>
    <cfRule type="cellIs" dxfId="330" priority="352" stopIfTrue="1" operator="equal">
      <formula>"Невыполнена"</formula>
    </cfRule>
    <cfRule type="cellIs" dxfId="329" priority="353" stopIfTrue="1" operator="equal">
      <formula>"Выполнена"</formula>
    </cfRule>
  </conditionalFormatting>
  <conditionalFormatting sqref="F84:F85">
    <cfRule type="cellIs" dxfId="328" priority="347" operator="notEqual">
      <formula>"Ломбард Золотая Вьюга"</formula>
    </cfRule>
    <cfRule type="cellIs" dxfId="327" priority="348" operator="equal">
      <formula>"Ломбард Золотая вьюга"</formula>
    </cfRule>
  </conditionalFormatting>
  <conditionalFormatting sqref="E84:E85">
    <cfRule type="timePeriod" dxfId="326" priority="343" timePeriod="today">
      <formula>FLOOR(E84,1)=TODAY()</formula>
    </cfRule>
    <cfRule type="timePeriod" dxfId="325" priority="344" timePeriod="yesterday">
      <formula>FLOOR(E84,1)=TODAY()-1</formula>
    </cfRule>
    <cfRule type="timePeriod" dxfId="324" priority="345" timePeriod="tomorrow">
      <formula>FLOOR(E84,1)=TODAY()+1</formula>
    </cfRule>
    <cfRule type="timePeriod" dxfId="323" priority="346" timePeriod="today">
      <formula>FLOOR(E84,1)=TODAY()</formula>
    </cfRule>
  </conditionalFormatting>
  <conditionalFormatting sqref="H81:H83">
    <cfRule type="cellIs" dxfId="322" priority="336" operator="equal">
      <formula>"Новая"</formula>
    </cfRule>
    <cfRule type="cellIs" dxfId="321" priority="337" operator="equal">
      <formula>"Передана"</formula>
    </cfRule>
    <cfRule type="cellIs" dxfId="320" priority="338" stopIfTrue="1" operator="equal">
      <formula>"Отложена"</formula>
    </cfRule>
    <cfRule type="cellIs" dxfId="319" priority="339" stopIfTrue="1" operator="equal">
      <formula>"Невыполнена"</formula>
    </cfRule>
    <cfRule type="cellIs" dxfId="318" priority="340" stopIfTrue="1" operator="equal">
      <formula>"Выполнена"</formula>
    </cfRule>
  </conditionalFormatting>
  <conditionalFormatting sqref="F81:F83">
    <cfRule type="cellIs" dxfId="317" priority="334" operator="notEqual">
      <formula>"Ломбард Золотая Вьюга"</formula>
    </cfRule>
    <cfRule type="cellIs" dxfId="316" priority="335" operator="equal">
      <formula>"Ломбард Золотая вьюга"</formula>
    </cfRule>
  </conditionalFormatting>
  <conditionalFormatting sqref="E81:E83">
    <cfRule type="timePeriod" dxfId="315" priority="330" timePeriod="today">
      <formula>FLOOR(E81,1)=TODAY()</formula>
    </cfRule>
    <cfRule type="timePeriod" dxfId="314" priority="331" timePeriod="yesterday">
      <formula>FLOOR(E81,1)=TODAY()-1</formula>
    </cfRule>
    <cfRule type="timePeriod" dxfId="313" priority="332" timePeriod="tomorrow">
      <formula>FLOOR(E81,1)=TODAY()+1</formula>
    </cfRule>
    <cfRule type="timePeriod" dxfId="312" priority="333" timePeriod="today">
      <formula>FLOOR(E81,1)=TODAY()</formula>
    </cfRule>
  </conditionalFormatting>
  <conditionalFormatting sqref="H79:H80">
    <cfRule type="cellIs" dxfId="311" priority="325" operator="equal">
      <formula>"Новая"</formula>
    </cfRule>
    <cfRule type="cellIs" dxfId="310" priority="326" operator="equal">
      <formula>"Передана"</formula>
    </cfRule>
    <cfRule type="cellIs" dxfId="309" priority="327" stopIfTrue="1" operator="equal">
      <formula>"Отложена"</formula>
    </cfRule>
    <cfRule type="cellIs" dxfId="308" priority="328" stopIfTrue="1" operator="equal">
      <formula>"Невыполнена"</formula>
    </cfRule>
    <cfRule type="cellIs" dxfId="307" priority="329" stopIfTrue="1" operator="equal">
      <formula>"Выполнена"</formula>
    </cfRule>
  </conditionalFormatting>
  <conditionalFormatting sqref="F79:F80">
    <cfRule type="cellIs" dxfId="306" priority="323" operator="notEqual">
      <formula>"Ломбард Золотая Вьюга"</formula>
    </cfRule>
    <cfRule type="cellIs" dxfId="305" priority="324" operator="equal">
      <formula>"Ломбард Золотая вьюга"</formula>
    </cfRule>
  </conditionalFormatting>
  <conditionalFormatting sqref="E79:E80">
    <cfRule type="timePeriod" dxfId="304" priority="319" timePeriod="today">
      <formula>FLOOR(E79,1)=TODAY()</formula>
    </cfRule>
    <cfRule type="timePeriod" dxfId="303" priority="320" timePeriod="yesterday">
      <formula>FLOOR(E79,1)=TODAY()-1</formula>
    </cfRule>
    <cfRule type="timePeriod" dxfId="302" priority="321" timePeriod="tomorrow">
      <formula>FLOOR(E79,1)=TODAY()+1</formula>
    </cfRule>
    <cfRule type="timePeriod" dxfId="301" priority="322" timePeriod="today">
      <formula>FLOOR(E79,1)=TODAY()</formula>
    </cfRule>
  </conditionalFormatting>
  <conditionalFormatting sqref="H76:H78">
    <cfRule type="cellIs" dxfId="300" priority="312" operator="equal">
      <formula>"Новая"</formula>
    </cfRule>
    <cfRule type="cellIs" dxfId="299" priority="313" operator="equal">
      <formula>"Передана"</formula>
    </cfRule>
    <cfRule type="cellIs" dxfId="298" priority="314" stopIfTrue="1" operator="equal">
      <formula>"Отложена"</formula>
    </cfRule>
    <cfRule type="cellIs" dxfId="297" priority="315" stopIfTrue="1" operator="equal">
      <formula>"Невыполнена"</formula>
    </cfRule>
    <cfRule type="cellIs" dxfId="296" priority="316" stopIfTrue="1" operator="equal">
      <formula>"Выполнена"</formula>
    </cfRule>
  </conditionalFormatting>
  <conditionalFormatting sqref="F76:F78">
    <cfRule type="cellIs" dxfId="295" priority="310" operator="notEqual">
      <formula>"Ломбард Золотая Вьюга"</formula>
    </cfRule>
    <cfRule type="cellIs" dxfId="294" priority="311" operator="equal">
      <formula>"Ломбард Золотая вьюга"</formula>
    </cfRule>
  </conditionalFormatting>
  <conditionalFormatting sqref="E76:E78">
    <cfRule type="timePeriod" dxfId="293" priority="306" timePeriod="today">
      <formula>FLOOR(E76,1)=TODAY()</formula>
    </cfRule>
    <cfRule type="timePeriod" dxfId="292" priority="307" timePeriod="yesterday">
      <formula>FLOOR(E76,1)=TODAY()-1</formula>
    </cfRule>
    <cfRule type="timePeriod" dxfId="291" priority="308" timePeriod="tomorrow">
      <formula>FLOOR(E76,1)=TODAY()+1</formula>
    </cfRule>
    <cfRule type="timePeriod" dxfId="290" priority="309" timePeriod="today">
      <formula>FLOOR(E76,1)=TODAY()</formula>
    </cfRule>
  </conditionalFormatting>
  <conditionalFormatting sqref="H74:H75">
    <cfRule type="cellIs" dxfId="289" priority="301" operator="equal">
      <formula>"Новая"</formula>
    </cfRule>
    <cfRule type="cellIs" dxfId="288" priority="302" operator="equal">
      <formula>"Передана"</formula>
    </cfRule>
    <cfRule type="cellIs" dxfId="287" priority="303" stopIfTrue="1" operator="equal">
      <formula>"Отложена"</formula>
    </cfRule>
    <cfRule type="cellIs" dxfId="286" priority="304" stopIfTrue="1" operator="equal">
      <formula>"Невыполнена"</formula>
    </cfRule>
    <cfRule type="cellIs" dxfId="285" priority="305" stopIfTrue="1" operator="equal">
      <formula>"Выполнена"</formula>
    </cfRule>
  </conditionalFormatting>
  <conditionalFormatting sqref="F74:F75">
    <cfRule type="cellIs" dxfId="284" priority="299" operator="notEqual">
      <formula>"Ломбард Золотая Вьюга"</formula>
    </cfRule>
    <cfRule type="cellIs" dxfId="283" priority="300" operator="equal">
      <formula>"Ломбард Золотая вьюга"</formula>
    </cfRule>
  </conditionalFormatting>
  <conditionalFormatting sqref="E74:E75">
    <cfRule type="timePeriod" dxfId="282" priority="295" timePeriod="today">
      <formula>FLOOR(E74,1)=TODAY()</formula>
    </cfRule>
    <cfRule type="timePeriod" dxfId="281" priority="296" timePeriod="yesterday">
      <formula>FLOOR(E74,1)=TODAY()-1</formula>
    </cfRule>
    <cfRule type="timePeriod" dxfId="280" priority="297" timePeriod="tomorrow">
      <formula>FLOOR(E74,1)=TODAY()+1</formula>
    </cfRule>
    <cfRule type="timePeriod" dxfId="279" priority="298" timePeriod="today">
      <formula>FLOOR(E74,1)=TODAY()</formula>
    </cfRule>
  </conditionalFormatting>
  <conditionalFormatting sqref="H71:H73">
    <cfRule type="cellIs" dxfId="278" priority="288" operator="equal">
      <formula>"Новая"</formula>
    </cfRule>
    <cfRule type="cellIs" dxfId="277" priority="289" operator="equal">
      <formula>"Передана"</formula>
    </cfRule>
    <cfRule type="cellIs" dxfId="276" priority="290" stopIfTrue="1" operator="equal">
      <formula>"Отложена"</formula>
    </cfRule>
    <cfRule type="cellIs" dxfId="275" priority="291" stopIfTrue="1" operator="equal">
      <formula>"Невыполнена"</formula>
    </cfRule>
    <cfRule type="cellIs" dxfId="274" priority="292" stopIfTrue="1" operator="equal">
      <formula>"Выполнена"</formula>
    </cfRule>
  </conditionalFormatting>
  <conditionalFormatting sqref="F71:F73">
    <cfRule type="cellIs" dxfId="273" priority="286" operator="notEqual">
      <formula>"Ломбард Золотая Вьюга"</formula>
    </cfRule>
    <cfRule type="cellIs" dxfId="272" priority="287" operator="equal">
      <formula>"Ломбард Золотая вьюга"</formula>
    </cfRule>
  </conditionalFormatting>
  <conditionalFormatting sqref="E71:E73">
    <cfRule type="timePeriod" dxfId="271" priority="282" timePeriod="today">
      <formula>FLOOR(E71,1)=TODAY()</formula>
    </cfRule>
    <cfRule type="timePeriod" dxfId="270" priority="283" timePeriod="yesterday">
      <formula>FLOOR(E71,1)=TODAY()-1</formula>
    </cfRule>
    <cfRule type="timePeriod" dxfId="269" priority="284" timePeriod="tomorrow">
      <formula>FLOOR(E71,1)=TODAY()+1</formula>
    </cfRule>
    <cfRule type="timePeriod" dxfId="268" priority="285" timePeriod="today">
      <formula>FLOOR(E71,1)=TODAY()</formula>
    </cfRule>
  </conditionalFormatting>
  <conditionalFormatting sqref="H69:H70">
    <cfRule type="cellIs" dxfId="267" priority="277" operator="equal">
      <formula>"Новая"</formula>
    </cfRule>
    <cfRule type="cellIs" dxfId="266" priority="278" operator="equal">
      <formula>"Передана"</formula>
    </cfRule>
    <cfRule type="cellIs" dxfId="265" priority="279" stopIfTrue="1" operator="equal">
      <formula>"Отложена"</formula>
    </cfRule>
    <cfRule type="cellIs" dxfId="264" priority="280" stopIfTrue="1" operator="equal">
      <formula>"Невыполнена"</formula>
    </cfRule>
    <cfRule type="cellIs" dxfId="263" priority="281" stopIfTrue="1" operator="equal">
      <formula>"Выполнена"</formula>
    </cfRule>
  </conditionalFormatting>
  <conditionalFormatting sqref="F69:F70">
    <cfRule type="cellIs" dxfId="262" priority="275" operator="notEqual">
      <formula>"Ломбард Золотая Вьюга"</formula>
    </cfRule>
    <cfRule type="cellIs" dxfId="261" priority="276" operator="equal">
      <formula>"Ломбард Золотая вьюга"</formula>
    </cfRule>
  </conditionalFormatting>
  <conditionalFormatting sqref="E69:E70">
    <cfRule type="timePeriod" dxfId="260" priority="271" timePeriod="today">
      <formula>FLOOR(E69,1)=TODAY()</formula>
    </cfRule>
    <cfRule type="timePeriod" dxfId="259" priority="272" timePeriod="yesterday">
      <formula>FLOOR(E69,1)=TODAY()-1</formula>
    </cfRule>
    <cfRule type="timePeriod" dxfId="258" priority="273" timePeriod="tomorrow">
      <formula>FLOOR(E69,1)=TODAY()+1</formula>
    </cfRule>
    <cfRule type="timePeriod" dxfId="257" priority="274" timePeriod="today">
      <formula>FLOOR(E69,1)=TODAY()</formula>
    </cfRule>
  </conditionalFormatting>
  <conditionalFormatting sqref="H66:H68">
    <cfRule type="cellIs" dxfId="256" priority="264" operator="equal">
      <formula>"Новая"</formula>
    </cfRule>
    <cfRule type="cellIs" dxfId="255" priority="265" operator="equal">
      <formula>"Передана"</formula>
    </cfRule>
    <cfRule type="cellIs" dxfId="254" priority="266" stopIfTrue="1" operator="equal">
      <formula>"Отложена"</formula>
    </cfRule>
    <cfRule type="cellIs" dxfId="253" priority="267" stopIfTrue="1" operator="equal">
      <formula>"Невыполнена"</formula>
    </cfRule>
    <cfRule type="cellIs" dxfId="252" priority="268" stopIfTrue="1" operator="equal">
      <formula>"Выполнена"</formula>
    </cfRule>
  </conditionalFormatting>
  <conditionalFormatting sqref="F66:F68">
    <cfRule type="cellIs" dxfId="251" priority="262" operator="notEqual">
      <formula>"Ломбард Золотая Вьюга"</formula>
    </cfRule>
    <cfRule type="cellIs" dxfId="250" priority="263" operator="equal">
      <formula>"Ломбард Золотая вьюга"</formula>
    </cfRule>
  </conditionalFormatting>
  <conditionalFormatting sqref="E66:E68">
    <cfRule type="timePeriod" dxfId="249" priority="258" timePeriod="today">
      <formula>FLOOR(E66,1)=TODAY()</formula>
    </cfRule>
    <cfRule type="timePeriod" dxfId="248" priority="259" timePeriod="yesterday">
      <formula>FLOOR(E66,1)=TODAY()-1</formula>
    </cfRule>
    <cfRule type="timePeriod" dxfId="247" priority="260" timePeriod="tomorrow">
      <formula>FLOOR(E66,1)=TODAY()+1</formula>
    </cfRule>
    <cfRule type="timePeriod" dxfId="246" priority="261" timePeriod="today">
      <formula>FLOOR(E66,1)=TODAY()</formula>
    </cfRule>
  </conditionalFormatting>
  <conditionalFormatting sqref="H64:H65">
    <cfRule type="cellIs" dxfId="245" priority="253" operator="equal">
      <formula>"Новая"</formula>
    </cfRule>
    <cfRule type="cellIs" dxfId="244" priority="254" operator="equal">
      <formula>"Передана"</formula>
    </cfRule>
    <cfRule type="cellIs" dxfId="243" priority="255" stopIfTrue="1" operator="equal">
      <formula>"Отложена"</formula>
    </cfRule>
    <cfRule type="cellIs" dxfId="242" priority="256" stopIfTrue="1" operator="equal">
      <formula>"Невыполнена"</formula>
    </cfRule>
    <cfRule type="cellIs" dxfId="241" priority="257" stopIfTrue="1" operator="equal">
      <formula>"Выполнена"</formula>
    </cfRule>
  </conditionalFormatting>
  <conditionalFormatting sqref="F64:F65">
    <cfRule type="cellIs" dxfId="240" priority="251" operator="notEqual">
      <formula>"Ломбард Золотая Вьюга"</formula>
    </cfRule>
    <cfRule type="cellIs" dxfId="239" priority="252" operator="equal">
      <formula>"Ломбард Золотая вьюга"</formula>
    </cfRule>
  </conditionalFormatting>
  <conditionalFormatting sqref="E64:E65">
    <cfRule type="timePeriod" dxfId="238" priority="247" timePeriod="today">
      <formula>FLOOR(E64,1)=TODAY()</formula>
    </cfRule>
    <cfRule type="timePeriod" dxfId="237" priority="248" timePeriod="yesterday">
      <formula>FLOOR(E64,1)=TODAY()-1</formula>
    </cfRule>
    <cfRule type="timePeriod" dxfId="236" priority="249" timePeriod="tomorrow">
      <formula>FLOOR(E64,1)=TODAY()+1</formula>
    </cfRule>
    <cfRule type="timePeriod" dxfId="235" priority="250" timePeriod="today">
      <formula>FLOOR(E64,1)=TODAY()</formula>
    </cfRule>
  </conditionalFormatting>
  <conditionalFormatting sqref="H61:H63">
    <cfRule type="cellIs" dxfId="234" priority="240" operator="equal">
      <formula>"Новая"</formula>
    </cfRule>
    <cfRule type="cellIs" dxfId="233" priority="241" operator="equal">
      <formula>"Передана"</formula>
    </cfRule>
    <cfRule type="cellIs" dxfId="232" priority="242" stopIfTrue="1" operator="equal">
      <formula>"Отложена"</formula>
    </cfRule>
    <cfRule type="cellIs" dxfId="231" priority="243" stopIfTrue="1" operator="equal">
      <formula>"Невыполнена"</formula>
    </cfRule>
    <cfRule type="cellIs" dxfId="230" priority="244" stopIfTrue="1" operator="equal">
      <formula>"Выполнена"</formula>
    </cfRule>
  </conditionalFormatting>
  <conditionalFormatting sqref="F61:F63">
    <cfRule type="cellIs" dxfId="229" priority="238" operator="notEqual">
      <formula>"Ломбард Золотая Вьюга"</formula>
    </cfRule>
    <cfRule type="cellIs" dxfId="228" priority="239" operator="equal">
      <formula>"Ломбард Золотая вьюга"</formula>
    </cfRule>
  </conditionalFormatting>
  <conditionalFormatting sqref="E61:E63">
    <cfRule type="timePeriod" dxfId="227" priority="234" timePeriod="today">
      <formula>FLOOR(E61,1)=TODAY()</formula>
    </cfRule>
    <cfRule type="timePeriod" dxfId="226" priority="235" timePeriod="yesterday">
      <formula>FLOOR(E61,1)=TODAY()-1</formula>
    </cfRule>
    <cfRule type="timePeriod" dxfId="225" priority="236" timePeriod="tomorrow">
      <formula>FLOOR(E61,1)=TODAY()+1</formula>
    </cfRule>
    <cfRule type="timePeriod" dxfId="224" priority="237" timePeriod="today">
      <formula>FLOOR(E61,1)=TODAY()</formula>
    </cfRule>
  </conditionalFormatting>
  <conditionalFormatting sqref="H59:H60">
    <cfRule type="cellIs" dxfId="223" priority="229" operator="equal">
      <formula>"Новая"</formula>
    </cfRule>
    <cfRule type="cellIs" dxfId="222" priority="230" operator="equal">
      <formula>"Передана"</formula>
    </cfRule>
    <cfRule type="cellIs" dxfId="221" priority="231" stopIfTrue="1" operator="equal">
      <formula>"Отложена"</formula>
    </cfRule>
    <cfRule type="cellIs" dxfId="220" priority="232" stopIfTrue="1" operator="equal">
      <formula>"Невыполнена"</formula>
    </cfRule>
    <cfRule type="cellIs" dxfId="219" priority="233" stopIfTrue="1" operator="equal">
      <formula>"Выполнена"</formula>
    </cfRule>
  </conditionalFormatting>
  <conditionalFormatting sqref="F59:F60">
    <cfRule type="cellIs" dxfId="218" priority="227" operator="notEqual">
      <formula>"Ломбард Золотая Вьюга"</formula>
    </cfRule>
    <cfRule type="cellIs" dxfId="217" priority="228" operator="equal">
      <formula>"Ломбард Золотая вьюга"</formula>
    </cfRule>
  </conditionalFormatting>
  <conditionalFormatting sqref="E59:E60">
    <cfRule type="timePeriod" dxfId="216" priority="223" timePeriod="today">
      <formula>FLOOR(E59,1)=TODAY()</formula>
    </cfRule>
    <cfRule type="timePeriod" dxfId="215" priority="224" timePeriod="yesterday">
      <formula>FLOOR(E59,1)=TODAY()-1</formula>
    </cfRule>
    <cfRule type="timePeriod" dxfId="214" priority="225" timePeriod="tomorrow">
      <formula>FLOOR(E59,1)=TODAY()+1</formula>
    </cfRule>
    <cfRule type="timePeriod" dxfId="213" priority="226" timePeriod="today">
      <formula>FLOOR(E59,1)=TODAY()</formula>
    </cfRule>
  </conditionalFormatting>
  <conditionalFormatting sqref="H56:H58">
    <cfRule type="cellIs" dxfId="212" priority="216" operator="equal">
      <formula>"Новая"</formula>
    </cfRule>
    <cfRule type="cellIs" dxfId="211" priority="217" operator="equal">
      <formula>"Передана"</formula>
    </cfRule>
    <cfRule type="cellIs" dxfId="210" priority="218" stopIfTrue="1" operator="equal">
      <formula>"Отложена"</formula>
    </cfRule>
    <cfRule type="cellIs" dxfId="209" priority="219" stopIfTrue="1" operator="equal">
      <formula>"Невыполнена"</formula>
    </cfRule>
    <cfRule type="cellIs" dxfId="208" priority="220" stopIfTrue="1" operator="equal">
      <formula>"Выполнена"</formula>
    </cfRule>
  </conditionalFormatting>
  <conditionalFormatting sqref="F56:F58">
    <cfRule type="cellIs" dxfId="207" priority="214" operator="notEqual">
      <formula>"Ломбард Золотая Вьюга"</formula>
    </cfRule>
    <cfRule type="cellIs" dxfId="206" priority="215" operator="equal">
      <formula>"Ломбард Золотая вьюга"</formula>
    </cfRule>
  </conditionalFormatting>
  <conditionalFormatting sqref="E56:E58">
    <cfRule type="timePeriod" dxfId="205" priority="210" timePeriod="today">
      <formula>FLOOR(E56,1)=TODAY()</formula>
    </cfRule>
    <cfRule type="timePeriod" dxfId="204" priority="211" timePeriod="yesterday">
      <formula>FLOOR(E56,1)=TODAY()-1</formula>
    </cfRule>
    <cfRule type="timePeriod" dxfId="203" priority="212" timePeriod="tomorrow">
      <formula>FLOOR(E56,1)=TODAY()+1</formula>
    </cfRule>
    <cfRule type="timePeriod" dxfId="202" priority="213" timePeriod="today">
      <formula>FLOOR(E56,1)=TODAY()</formula>
    </cfRule>
  </conditionalFormatting>
  <conditionalFormatting sqref="H54:H55">
    <cfRule type="cellIs" dxfId="201" priority="205" operator="equal">
      <formula>"Новая"</formula>
    </cfRule>
    <cfRule type="cellIs" dxfId="200" priority="206" operator="equal">
      <formula>"Передана"</formula>
    </cfRule>
    <cfRule type="cellIs" dxfId="199" priority="207" stopIfTrue="1" operator="equal">
      <formula>"Отложена"</formula>
    </cfRule>
    <cfRule type="cellIs" dxfId="198" priority="208" stopIfTrue="1" operator="equal">
      <formula>"Невыполнена"</formula>
    </cfRule>
    <cfRule type="cellIs" dxfId="197" priority="209" stopIfTrue="1" operator="equal">
      <formula>"Выполнена"</formula>
    </cfRule>
  </conditionalFormatting>
  <conditionalFormatting sqref="F54:F55">
    <cfRule type="cellIs" dxfId="196" priority="203" operator="notEqual">
      <formula>"Ломбард Золотая Вьюга"</formula>
    </cfRule>
    <cfRule type="cellIs" dxfId="195" priority="204" operator="equal">
      <formula>"Ломбард Золотая вьюга"</formula>
    </cfRule>
  </conditionalFormatting>
  <conditionalFormatting sqref="E54:E55">
    <cfRule type="timePeriod" dxfId="194" priority="199" timePeriod="today">
      <formula>FLOOR(E54,1)=TODAY()</formula>
    </cfRule>
    <cfRule type="timePeriod" dxfId="193" priority="200" timePeriod="yesterday">
      <formula>FLOOR(E54,1)=TODAY()-1</formula>
    </cfRule>
    <cfRule type="timePeriod" dxfId="192" priority="201" timePeriod="tomorrow">
      <formula>FLOOR(E54,1)=TODAY()+1</formula>
    </cfRule>
    <cfRule type="timePeriod" dxfId="191" priority="202" timePeriod="today">
      <formula>FLOOR(E54,1)=TODAY()</formula>
    </cfRule>
  </conditionalFormatting>
  <conditionalFormatting sqref="H51:H53">
    <cfRule type="cellIs" dxfId="190" priority="192" operator="equal">
      <formula>"Новая"</formula>
    </cfRule>
    <cfRule type="cellIs" dxfId="189" priority="193" operator="equal">
      <formula>"Передана"</formula>
    </cfRule>
    <cfRule type="cellIs" dxfId="188" priority="194" stopIfTrue="1" operator="equal">
      <formula>"Отложена"</formula>
    </cfRule>
    <cfRule type="cellIs" dxfId="187" priority="195" stopIfTrue="1" operator="equal">
      <formula>"Невыполнена"</formula>
    </cfRule>
    <cfRule type="cellIs" dxfId="186" priority="196" stopIfTrue="1" operator="equal">
      <formula>"Выполнена"</formula>
    </cfRule>
  </conditionalFormatting>
  <conditionalFormatting sqref="F51:F53">
    <cfRule type="cellIs" dxfId="185" priority="190" operator="notEqual">
      <formula>"Ломбард Золотая Вьюга"</formula>
    </cfRule>
    <cfRule type="cellIs" dxfId="184" priority="191" operator="equal">
      <formula>"Ломбард Золотая вьюга"</formula>
    </cfRule>
  </conditionalFormatting>
  <conditionalFormatting sqref="E51:E53">
    <cfRule type="timePeriod" dxfId="183" priority="186" timePeriod="today">
      <formula>FLOOR(E51,1)=TODAY()</formula>
    </cfRule>
    <cfRule type="timePeriod" dxfId="182" priority="187" timePeriod="yesterday">
      <formula>FLOOR(E51,1)=TODAY()-1</formula>
    </cfRule>
    <cfRule type="timePeriod" dxfId="181" priority="188" timePeriod="tomorrow">
      <formula>FLOOR(E51,1)=TODAY()+1</formula>
    </cfRule>
    <cfRule type="timePeriod" dxfId="180" priority="189" timePeriod="today">
      <formula>FLOOR(E51,1)=TODAY()</formula>
    </cfRule>
  </conditionalFormatting>
  <conditionalFormatting sqref="H49:H50">
    <cfRule type="cellIs" dxfId="179" priority="181" operator="equal">
      <formula>"Новая"</formula>
    </cfRule>
    <cfRule type="cellIs" dxfId="178" priority="182" operator="equal">
      <formula>"Передана"</formula>
    </cfRule>
    <cfRule type="cellIs" dxfId="177" priority="183" stopIfTrue="1" operator="equal">
      <formula>"Отложена"</formula>
    </cfRule>
    <cfRule type="cellIs" dxfId="176" priority="184" stopIfTrue="1" operator="equal">
      <formula>"Невыполнена"</formula>
    </cfRule>
    <cfRule type="cellIs" dxfId="175" priority="185" stopIfTrue="1" operator="equal">
      <formula>"Выполнена"</formula>
    </cfRule>
  </conditionalFormatting>
  <conditionalFormatting sqref="F49:F50">
    <cfRule type="cellIs" dxfId="174" priority="179" operator="notEqual">
      <formula>"Ломбард Золотая Вьюга"</formula>
    </cfRule>
    <cfRule type="cellIs" dxfId="173" priority="180" operator="equal">
      <formula>"Ломбард Золотая вьюга"</formula>
    </cfRule>
  </conditionalFormatting>
  <conditionalFormatting sqref="E49:E50">
    <cfRule type="timePeriod" dxfId="172" priority="175" timePeriod="today">
      <formula>FLOOR(E49,1)=TODAY()</formula>
    </cfRule>
    <cfRule type="timePeriod" dxfId="171" priority="176" timePeriod="yesterday">
      <formula>FLOOR(E49,1)=TODAY()-1</formula>
    </cfRule>
    <cfRule type="timePeriod" dxfId="170" priority="177" timePeriod="tomorrow">
      <formula>FLOOR(E49,1)=TODAY()+1</formula>
    </cfRule>
    <cfRule type="timePeriod" dxfId="169" priority="178" timePeriod="today">
      <formula>FLOOR(E49,1)=TODAY()</formula>
    </cfRule>
  </conditionalFormatting>
  <conditionalFormatting sqref="H46:H48">
    <cfRule type="cellIs" dxfId="168" priority="168" operator="equal">
      <formula>"Новая"</formula>
    </cfRule>
    <cfRule type="cellIs" dxfId="167" priority="169" operator="equal">
      <formula>"Передана"</formula>
    </cfRule>
    <cfRule type="cellIs" dxfId="166" priority="170" stopIfTrue="1" operator="equal">
      <formula>"Отложена"</formula>
    </cfRule>
    <cfRule type="cellIs" dxfId="165" priority="171" stopIfTrue="1" operator="equal">
      <formula>"Невыполнена"</formula>
    </cfRule>
    <cfRule type="cellIs" dxfId="164" priority="172" stopIfTrue="1" operator="equal">
      <formula>"Выполнена"</formula>
    </cfRule>
  </conditionalFormatting>
  <conditionalFormatting sqref="F46:F48">
    <cfRule type="cellIs" dxfId="163" priority="166" operator="notEqual">
      <formula>"Ломбард Золотая Вьюга"</formula>
    </cfRule>
    <cfRule type="cellIs" dxfId="162" priority="167" operator="equal">
      <formula>"Ломбард Золотая вьюга"</formula>
    </cfRule>
  </conditionalFormatting>
  <conditionalFormatting sqref="E46:E48">
    <cfRule type="timePeriod" dxfId="161" priority="162" timePeriod="today">
      <formula>FLOOR(E46,1)=TODAY()</formula>
    </cfRule>
    <cfRule type="timePeriod" dxfId="160" priority="163" timePeriod="yesterday">
      <formula>FLOOR(E46,1)=TODAY()-1</formula>
    </cfRule>
    <cfRule type="timePeriod" dxfId="159" priority="164" timePeriod="tomorrow">
      <formula>FLOOR(E46,1)=TODAY()+1</formula>
    </cfRule>
    <cfRule type="timePeriod" dxfId="158" priority="165" timePeriod="today">
      <formula>FLOOR(E46,1)=TODAY()</formula>
    </cfRule>
  </conditionalFormatting>
  <conditionalFormatting sqref="H44:H45">
    <cfRule type="cellIs" dxfId="157" priority="157" operator="equal">
      <formula>"Новая"</formula>
    </cfRule>
    <cfRule type="cellIs" dxfId="156" priority="158" operator="equal">
      <formula>"Передана"</formula>
    </cfRule>
    <cfRule type="cellIs" dxfId="155" priority="159" stopIfTrue="1" operator="equal">
      <formula>"Отложена"</formula>
    </cfRule>
    <cfRule type="cellIs" dxfId="154" priority="160" stopIfTrue="1" operator="equal">
      <formula>"Невыполнена"</formula>
    </cfRule>
    <cfRule type="cellIs" dxfId="153" priority="161" stopIfTrue="1" operator="equal">
      <formula>"Выполнена"</formula>
    </cfRule>
  </conditionalFormatting>
  <conditionalFormatting sqref="F44:F45">
    <cfRule type="cellIs" dxfId="152" priority="155" operator="notEqual">
      <formula>"Ломбард Золотая Вьюга"</formula>
    </cfRule>
    <cfRule type="cellIs" dxfId="151" priority="156" operator="equal">
      <formula>"Ломбард Золотая вьюга"</formula>
    </cfRule>
  </conditionalFormatting>
  <conditionalFormatting sqref="E44:E45">
    <cfRule type="timePeriod" dxfId="150" priority="151" timePeriod="today">
      <formula>FLOOR(E44,1)=TODAY()</formula>
    </cfRule>
    <cfRule type="timePeriod" dxfId="149" priority="152" timePeriod="yesterday">
      <formula>FLOOR(E44,1)=TODAY()-1</formula>
    </cfRule>
    <cfRule type="timePeriod" dxfId="148" priority="153" timePeriod="tomorrow">
      <formula>FLOOR(E44,1)=TODAY()+1</formula>
    </cfRule>
    <cfRule type="timePeriod" dxfId="147" priority="154" timePeriod="today">
      <formula>FLOOR(E44,1)=TODAY()</formula>
    </cfRule>
  </conditionalFormatting>
  <conditionalFormatting sqref="H41:H43">
    <cfRule type="cellIs" dxfId="146" priority="144" operator="equal">
      <formula>"Новая"</formula>
    </cfRule>
    <cfRule type="cellIs" dxfId="145" priority="145" operator="equal">
      <formula>"Передана"</formula>
    </cfRule>
    <cfRule type="cellIs" dxfId="144" priority="146" stopIfTrue="1" operator="equal">
      <formula>"Отложена"</formula>
    </cfRule>
    <cfRule type="cellIs" dxfId="143" priority="147" stopIfTrue="1" operator="equal">
      <formula>"Невыполнена"</formula>
    </cfRule>
    <cfRule type="cellIs" dxfId="142" priority="148" stopIfTrue="1" operator="equal">
      <formula>"Выполнена"</formula>
    </cfRule>
  </conditionalFormatting>
  <conditionalFormatting sqref="F41 F43">
    <cfRule type="cellIs" dxfId="141" priority="142" operator="notEqual">
      <formula>"Ломбард Золотая Вьюга"</formula>
    </cfRule>
    <cfRule type="cellIs" dxfId="140" priority="143" operator="equal">
      <formula>"Ломбард Золотая вьюга"</formula>
    </cfRule>
  </conditionalFormatting>
  <conditionalFormatting sqref="E41:E43">
    <cfRule type="timePeriod" dxfId="139" priority="138" timePeriod="today">
      <formula>FLOOR(E41,1)=TODAY()</formula>
    </cfRule>
    <cfRule type="timePeriod" dxfId="138" priority="139" timePeriod="yesterday">
      <formula>FLOOR(E41,1)=TODAY()-1</formula>
    </cfRule>
    <cfRule type="timePeriod" dxfId="137" priority="140" timePeriod="tomorrow">
      <formula>FLOOR(E41,1)=TODAY()+1</formula>
    </cfRule>
    <cfRule type="timePeriod" dxfId="136" priority="141" timePeriod="today">
      <formula>FLOOR(E41,1)=TODAY()</formula>
    </cfRule>
  </conditionalFormatting>
  <conditionalFormatting sqref="H39:H40">
    <cfRule type="cellIs" dxfId="135" priority="133" operator="equal">
      <formula>"Новая"</formula>
    </cfRule>
    <cfRule type="cellIs" dxfId="134" priority="134" operator="equal">
      <formula>"Передана"</formula>
    </cfRule>
    <cfRule type="cellIs" dxfId="133" priority="135" stopIfTrue="1" operator="equal">
      <formula>"Отложена"</formula>
    </cfRule>
    <cfRule type="cellIs" dxfId="132" priority="136" stopIfTrue="1" operator="equal">
      <formula>"Невыполнена"</formula>
    </cfRule>
    <cfRule type="cellIs" dxfId="131" priority="137" stopIfTrue="1" operator="equal">
      <formula>"Выполнена"</formula>
    </cfRule>
  </conditionalFormatting>
  <conditionalFormatting sqref="F39:F40">
    <cfRule type="cellIs" dxfId="130" priority="131" operator="notEqual">
      <formula>"Ломбард Золотая Вьюга"</formula>
    </cfRule>
    <cfRule type="cellIs" dxfId="129" priority="132" operator="equal">
      <formula>"Ломбард Золотая вьюга"</formula>
    </cfRule>
  </conditionalFormatting>
  <conditionalFormatting sqref="E39:E40">
    <cfRule type="timePeriod" dxfId="128" priority="127" timePeriod="today">
      <formula>FLOOR(E39,1)=TODAY()</formula>
    </cfRule>
    <cfRule type="timePeriod" dxfId="127" priority="128" timePeriod="yesterday">
      <formula>FLOOR(E39,1)=TODAY()-1</formula>
    </cfRule>
    <cfRule type="timePeriod" dxfId="126" priority="129" timePeriod="tomorrow">
      <formula>FLOOR(E39,1)=TODAY()+1</formula>
    </cfRule>
    <cfRule type="timePeriod" dxfId="125" priority="130" timePeriod="today">
      <formula>FLOOR(E39,1)=TODAY()</formula>
    </cfRule>
  </conditionalFormatting>
  <conditionalFormatting sqref="H36:H38">
    <cfRule type="cellIs" dxfId="124" priority="120" operator="equal">
      <formula>"Новая"</formula>
    </cfRule>
    <cfRule type="cellIs" dxfId="123" priority="121" operator="equal">
      <formula>"Передана"</formula>
    </cfRule>
    <cfRule type="cellIs" dxfId="122" priority="122" stopIfTrue="1" operator="equal">
      <formula>"Отложена"</formula>
    </cfRule>
    <cfRule type="cellIs" dxfId="121" priority="123" stopIfTrue="1" operator="equal">
      <formula>"Невыполнена"</formula>
    </cfRule>
    <cfRule type="cellIs" dxfId="120" priority="124" stopIfTrue="1" operator="equal">
      <formula>"Выполнена"</formula>
    </cfRule>
  </conditionalFormatting>
  <conditionalFormatting sqref="F36:F38">
    <cfRule type="cellIs" dxfId="119" priority="118" operator="notEqual">
      <formula>"Ломбард Золотая Вьюга"</formula>
    </cfRule>
    <cfRule type="cellIs" dxfId="118" priority="119" operator="equal">
      <formula>"Ломбард Золотая вьюга"</formula>
    </cfRule>
  </conditionalFormatting>
  <conditionalFormatting sqref="E36:E38">
    <cfRule type="timePeriod" dxfId="117" priority="114" timePeriod="today">
      <formula>FLOOR(E36,1)=TODAY()</formula>
    </cfRule>
    <cfRule type="timePeriod" dxfId="116" priority="115" timePeriod="yesterday">
      <formula>FLOOR(E36,1)=TODAY()-1</formula>
    </cfRule>
    <cfRule type="timePeriod" dxfId="115" priority="116" timePeriod="tomorrow">
      <formula>FLOOR(E36,1)=TODAY()+1</formula>
    </cfRule>
    <cfRule type="timePeriod" dxfId="114" priority="117" timePeriod="today">
      <formula>FLOOR(E36,1)=TODAY()</formula>
    </cfRule>
  </conditionalFormatting>
  <conditionalFormatting sqref="H34:H35">
    <cfRule type="cellIs" dxfId="113" priority="109" operator="equal">
      <formula>"Новая"</formula>
    </cfRule>
    <cfRule type="cellIs" dxfId="112" priority="110" operator="equal">
      <formula>"Передана"</formula>
    </cfRule>
    <cfRule type="cellIs" dxfId="111" priority="111" stopIfTrue="1" operator="equal">
      <formula>"Отложена"</formula>
    </cfRule>
    <cfRule type="cellIs" dxfId="110" priority="112" stopIfTrue="1" operator="equal">
      <formula>"Невыполнена"</formula>
    </cfRule>
    <cfRule type="cellIs" dxfId="109" priority="113" stopIfTrue="1" operator="equal">
      <formula>"Выполнена"</formula>
    </cfRule>
  </conditionalFormatting>
  <conditionalFormatting sqref="F35">
    <cfRule type="cellIs" dxfId="108" priority="107" operator="notEqual">
      <formula>"Ломбард Золотая Вьюга"</formula>
    </cfRule>
    <cfRule type="cellIs" dxfId="107" priority="108" operator="equal">
      <formula>"Ломбард Золотая вьюга"</formula>
    </cfRule>
  </conditionalFormatting>
  <conditionalFormatting sqref="E34:E35">
    <cfRule type="timePeriod" dxfId="106" priority="103" timePeriod="today">
      <formula>FLOOR(E34,1)=TODAY()</formula>
    </cfRule>
    <cfRule type="timePeriod" dxfId="105" priority="104" timePeriod="yesterday">
      <formula>FLOOR(E34,1)=TODAY()-1</formula>
    </cfRule>
    <cfRule type="timePeriod" dxfId="104" priority="105" timePeriod="tomorrow">
      <formula>FLOOR(E34,1)=TODAY()+1</formula>
    </cfRule>
    <cfRule type="timePeriod" dxfId="103" priority="106" timePeriod="today">
      <formula>FLOOR(E34,1)=TODAY()</formula>
    </cfRule>
  </conditionalFormatting>
  <conditionalFormatting sqref="H31:H33">
    <cfRule type="cellIs" dxfId="102" priority="96" operator="equal">
      <formula>"Новая"</formula>
    </cfRule>
    <cfRule type="cellIs" dxfId="101" priority="97" operator="equal">
      <formula>"Передана"</formula>
    </cfRule>
    <cfRule type="cellIs" dxfId="100" priority="98" stopIfTrue="1" operator="equal">
      <formula>"Отложена"</formula>
    </cfRule>
    <cfRule type="cellIs" dxfId="99" priority="99" stopIfTrue="1" operator="equal">
      <formula>"Невыполнена"</formula>
    </cfRule>
    <cfRule type="cellIs" dxfId="98" priority="100" stopIfTrue="1" operator="equal">
      <formula>"Выполнена"</formula>
    </cfRule>
  </conditionalFormatting>
  <conditionalFormatting sqref="F31:F33">
    <cfRule type="cellIs" dxfId="97" priority="94" operator="notEqual">
      <formula>"Ломбард Золотая Вьюга"</formula>
    </cfRule>
    <cfRule type="cellIs" dxfId="96" priority="95" operator="equal">
      <formula>"Ломбард Золотая вьюга"</formula>
    </cfRule>
  </conditionalFormatting>
  <conditionalFormatting sqref="E31:E33">
    <cfRule type="timePeriod" dxfId="95" priority="90" timePeriod="today">
      <formula>FLOOR(E31,1)=TODAY()</formula>
    </cfRule>
    <cfRule type="timePeriod" dxfId="94" priority="91" timePeriod="yesterday">
      <formula>FLOOR(E31,1)=TODAY()-1</formula>
    </cfRule>
    <cfRule type="timePeriod" dxfId="93" priority="92" timePeriod="tomorrow">
      <formula>FLOOR(E31,1)=TODAY()+1</formula>
    </cfRule>
    <cfRule type="timePeriod" dxfId="92" priority="93" timePeriod="today">
      <formula>FLOOR(E31,1)=TODAY()</formula>
    </cfRule>
  </conditionalFormatting>
  <conditionalFormatting sqref="H26:H27">
    <cfRule type="cellIs" dxfId="91" priority="85" operator="equal">
      <formula>"Новая"</formula>
    </cfRule>
    <cfRule type="cellIs" dxfId="90" priority="86" operator="equal">
      <formula>"Передана"</formula>
    </cfRule>
    <cfRule type="cellIs" dxfId="89" priority="87" stopIfTrue="1" operator="equal">
      <formula>"Отложена"</formula>
    </cfRule>
    <cfRule type="cellIs" dxfId="88" priority="88" stopIfTrue="1" operator="equal">
      <formula>"Невыполнена"</formula>
    </cfRule>
    <cfRule type="cellIs" dxfId="87" priority="89" stopIfTrue="1" operator="equal">
      <formula>"Выполнена"</formula>
    </cfRule>
  </conditionalFormatting>
  <conditionalFormatting sqref="F26:F27">
    <cfRule type="cellIs" dxfId="86" priority="83" operator="notEqual">
      <formula>"Ломбард Золотая Вьюга"</formula>
    </cfRule>
    <cfRule type="cellIs" dxfId="85" priority="84" operator="equal">
      <formula>"Ломбард Золотая вьюга"</formula>
    </cfRule>
  </conditionalFormatting>
  <conditionalFormatting sqref="E26:E27">
    <cfRule type="timePeriod" dxfId="84" priority="79" timePeriod="today">
      <formula>FLOOR(E26,1)=TODAY()</formula>
    </cfRule>
    <cfRule type="timePeriod" dxfId="83" priority="80" timePeriod="yesterday">
      <formula>FLOOR(E26,1)=TODAY()-1</formula>
    </cfRule>
    <cfRule type="timePeriod" dxfId="82" priority="81" timePeriod="tomorrow">
      <formula>FLOOR(E26,1)=TODAY()+1</formula>
    </cfRule>
    <cfRule type="timePeriod" dxfId="81" priority="82" timePeriod="today">
      <formula>FLOOR(E26,1)=TODAY()</formula>
    </cfRule>
  </conditionalFormatting>
  <conditionalFormatting sqref="H23:H25">
    <cfRule type="cellIs" dxfId="80" priority="72" operator="equal">
      <formula>"Новая"</formula>
    </cfRule>
    <cfRule type="cellIs" dxfId="79" priority="73" operator="equal">
      <formula>"Передана"</formula>
    </cfRule>
    <cfRule type="cellIs" dxfId="78" priority="74" stopIfTrue="1" operator="equal">
      <formula>"Отложена"</formula>
    </cfRule>
    <cfRule type="cellIs" dxfId="77" priority="75" stopIfTrue="1" operator="equal">
      <formula>"Невыполнена"</formula>
    </cfRule>
    <cfRule type="cellIs" dxfId="76" priority="76" stopIfTrue="1" operator="equal">
      <formula>"Выполнена"</formula>
    </cfRule>
  </conditionalFormatting>
  <conditionalFormatting sqref="F23:F25">
    <cfRule type="cellIs" dxfId="75" priority="70" operator="notEqual">
      <formula>"Ломбард Золотая Вьюга"</formula>
    </cfRule>
    <cfRule type="cellIs" dxfId="74" priority="71" operator="equal">
      <formula>"Ломбард Золотая вьюга"</formula>
    </cfRule>
  </conditionalFormatting>
  <conditionalFormatting sqref="E23:E25">
    <cfRule type="timePeriod" dxfId="73" priority="66" timePeriod="today">
      <formula>FLOOR(E23,1)=TODAY()</formula>
    </cfRule>
    <cfRule type="timePeriod" dxfId="72" priority="67" timePeriod="yesterday">
      <formula>FLOOR(E23,1)=TODAY()-1</formula>
    </cfRule>
    <cfRule type="timePeriod" dxfId="71" priority="68" timePeriod="tomorrow">
      <formula>FLOOR(E23,1)=TODAY()+1</formula>
    </cfRule>
    <cfRule type="timePeriod" dxfId="70" priority="69" timePeriod="today">
      <formula>FLOOR(E23,1)=TODAY()</formula>
    </cfRule>
  </conditionalFormatting>
  <conditionalFormatting sqref="H22">
    <cfRule type="cellIs" dxfId="69" priority="61" operator="equal">
      <formula>"Новая"</formula>
    </cfRule>
    <cfRule type="cellIs" dxfId="68" priority="62" operator="equal">
      <formula>"Передана"</formula>
    </cfRule>
    <cfRule type="cellIs" dxfId="67" priority="63" stopIfTrue="1" operator="equal">
      <formula>"Отложена"</formula>
    </cfRule>
    <cfRule type="cellIs" dxfId="66" priority="64" stopIfTrue="1" operator="equal">
      <formula>"Невыполнена"</formula>
    </cfRule>
    <cfRule type="cellIs" dxfId="65" priority="65" stopIfTrue="1" operator="equal">
      <formula>"Выполнена"</formula>
    </cfRule>
  </conditionalFormatting>
  <conditionalFormatting sqref="F22">
    <cfRule type="cellIs" dxfId="64" priority="59" operator="notEqual">
      <formula>"Ломбард Золотая Вьюга"</formula>
    </cfRule>
    <cfRule type="cellIs" dxfId="63" priority="60" operator="equal">
      <formula>"Ломбард Золотая вьюга"</formula>
    </cfRule>
  </conditionalFormatting>
  <conditionalFormatting sqref="E22">
    <cfRule type="timePeriod" dxfId="62" priority="55" timePeriod="today">
      <formula>FLOOR(E22,1)=TODAY()</formula>
    </cfRule>
    <cfRule type="timePeriod" dxfId="61" priority="56" timePeriod="yesterday">
      <formula>FLOOR(E22,1)=TODAY()-1</formula>
    </cfRule>
    <cfRule type="timePeriod" dxfId="60" priority="57" timePeriod="tomorrow">
      <formula>FLOOR(E22,1)=TODAY()+1</formula>
    </cfRule>
    <cfRule type="timePeriod" dxfId="59" priority="58" timePeriod="today">
      <formula>FLOOR(E22,1)=TODAY()</formula>
    </cfRule>
  </conditionalFormatting>
  <conditionalFormatting sqref="F34">
    <cfRule type="cellIs" dxfId="58" priority="51" operator="notEqual">
      <formula>"Ломбард Золотая Вьюга"</formula>
    </cfRule>
    <cfRule type="cellIs" dxfId="57" priority="52" operator="equal">
      <formula>"Ломбард Золотая вьюга"</formula>
    </cfRule>
  </conditionalFormatting>
  <conditionalFormatting sqref="F42">
    <cfRule type="cellIs" dxfId="56" priority="49" operator="notEqual">
      <formula>"Ломбард Золотая Вьюга"</formula>
    </cfRule>
    <cfRule type="cellIs" dxfId="55" priority="50" operator="equal">
      <formula>"Ломбард Золотая вьюга"</formula>
    </cfRule>
  </conditionalFormatting>
  <conditionalFormatting sqref="A4:A9 A12:A27 A31:A103">
    <cfRule type="dataBar" priority="16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{254A7CA3-595C-4649-93D7-5732BEE6DE70}</x14:id>
        </ext>
      </extLst>
    </cfRule>
    <cfRule type="iconSet" priority="168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3">
    <cfRule type="dataBar" priority="16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{52C881D5-45A0-446F-BEF2-A52E08907C0F}</x14:id>
        </ext>
      </extLst>
    </cfRule>
    <cfRule type="iconSet" priority="168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0">
    <cfRule type="cellIs" dxfId="54" priority="42" operator="equal">
      <formula>"Новая"</formula>
    </cfRule>
    <cfRule type="cellIs" dxfId="53" priority="43" operator="equal">
      <formula>"Передана"</formula>
    </cfRule>
    <cfRule type="cellIs" dxfId="52" priority="44" stopIfTrue="1" operator="equal">
      <formula>"Отложена"</formula>
    </cfRule>
    <cfRule type="cellIs" dxfId="51" priority="45" stopIfTrue="1" operator="equal">
      <formula>"Невыполнена"</formula>
    </cfRule>
    <cfRule type="cellIs" dxfId="50" priority="46" stopIfTrue="1" operator="equal">
      <formula>"Выполнена"</formula>
    </cfRule>
  </conditionalFormatting>
  <conditionalFormatting sqref="F10">
    <cfRule type="cellIs" dxfId="49" priority="40" operator="notEqual">
      <formula>"Ломбард Золотая Вьюга"</formula>
    </cfRule>
    <cfRule type="cellIs" dxfId="48" priority="41" operator="equal">
      <formula>"Ломбард Золотая вьюга"</formula>
    </cfRule>
  </conditionalFormatting>
  <conditionalFormatting sqref="E10">
    <cfRule type="timePeriod" dxfId="47" priority="36" timePeriod="today">
      <formula>FLOOR(E10,1)=TODAY()</formula>
    </cfRule>
    <cfRule type="timePeriod" dxfId="46" priority="37" timePeriod="yesterday">
      <formula>FLOOR(E10,1)=TODAY()-1</formula>
    </cfRule>
    <cfRule type="timePeriod" dxfId="45" priority="38" timePeriod="tomorrow">
      <formula>FLOOR(E10,1)=TODAY()+1</formula>
    </cfRule>
    <cfRule type="timePeriod" dxfId="44" priority="39" timePeriod="today">
      <formula>FLOOR(E10,1)=TODAY()</formula>
    </cfRule>
  </conditionalFormatting>
  <conditionalFormatting sqref="A10:A11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{22BED6E0-376E-42A5-8E47-11CF7C2549C4}</x14:id>
        </ext>
      </extLst>
    </cfRule>
    <cfRule type="iconSet" priority="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1">
    <cfRule type="cellIs" dxfId="43" priority="31" operator="equal">
      <formula>"Новая"</formula>
    </cfRule>
    <cfRule type="cellIs" dxfId="42" priority="32" operator="equal">
      <formula>"Передана"</formula>
    </cfRule>
    <cfRule type="cellIs" dxfId="41" priority="33" stopIfTrue="1" operator="equal">
      <formula>"Отложена"</formula>
    </cfRule>
    <cfRule type="cellIs" dxfId="40" priority="34" stopIfTrue="1" operator="equal">
      <formula>"Невыполнена"</formula>
    </cfRule>
    <cfRule type="cellIs" dxfId="39" priority="35" stopIfTrue="1" operator="equal">
      <formula>"Выполнена"</formula>
    </cfRule>
  </conditionalFormatting>
  <conditionalFormatting sqref="F11">
    <cfRule type="cellIs" dxfId="38" priority="29" operator="notEqual">
      <formula>"Ломбард Золотая Вьюга"</formula>
    </cfRule>
    <cfRule type="cellIs" dxfId="37" priority="30" operator="equal">
      <formula>"Ломбард Золотая вьюга"</formula>
    </cfRule>
  </conditionalFormatting>
  <conditionalFormatting sqref="E11">
    <cfRule type="timePeriod" dxfId="36" priority="25" timePeriod="today">
      <formula>FLOOR(E11,1)=TODAY()</formula>
    </cfRule>
    <cfRule type="timePeriod" dxfId="35" priority="26" timePeriod="yesterday">
      <formula>FLOOR(E11,1)=TODAY()-1</formula>
    </cfRule>
    <cfRule type="timePeriod" dxfId="34" priority="27" timePeriod="tomorrow">
      <formula>FLOOR(E11,1)=TODAY()+1</formula>
    </cfRule>
    <cfRule type="timePeriod" dxfId="33" priority="28" timePeriod="today">
      <formula>FLOOR(E11,1)=TODAY()</formula>
    </cfRule>
  </conditionalFormatting>
  <conditionalFormatting sqref="H28">
    <cfRule type="cellIs" dxfId="32" priority="18" operator="equal">
      <formula>"Новая"</formula>
    </cfRule>
    <cfRule type="cellIs" dxfId="31" priority="19" operator="equal">
      <formula>"Передана"</formula>
    </cfRule>
    <cfRule type="cellIs" dxfId="30" priority="20" stopIfTrue="1" operator="equal">
      <formula>"Отложена"</formula>
    </cfRule>
    <cfRule type="cellIs" dxfId="29" priority="21" stopIfTrue="1" operator="equal">
      <formula>"Невыполнена"</formula>
    </cfRule>
    <cfRule type="cellIs" dxfId="28" priority="22" stopIfTrue="1" operator="equal">
      <formula>"Выполнена"</formula>
    </cfRule>
  </conditionalFormatting>
  <conditionalFormatting sqref="F28">
    <cfRule type="cellIs" dxfId="27" priority="16" operator="notEqual">
      <formula>"Ломбард Золотая Вьюга"</formula>
    </cfRule>
    <cfRule type="cellIs" dxfId="26" priority="17" operator="equal">
      <formula>"Ломбард Золотая вьюга"</formula>
    </cfRule>
  </conditionalFormatting>
  <conditionalFormatting sqref="E28">
    <cfRule type="timePeriod" dxfId="25" priority="12" timePeriod="today">
      <formula>FLOOR(E28,1)=TODAY()</formula>
    </cfRule>
    <cfRule type="timePeriod" dxfId="24" priority="13" timePeriod="yesterday">
      <formula>FLOOR(E28,1)=TODAY()-1</formula>
    </cfRule>
    <cfRule type="timePeriod" dxfId="23" priority="14" timePeriod="tomorrow">
      <formula>FLOOR(E28,1)=TODAY()+1</formula>
    </cfRule>
    <cfRule type="timePeriod" dxfId="22" priority="15" timePeriod="today">
      <formula>FLOOR(E28,1)=TODAY()</formula>
    </cfRule>
  </conditionalFormatting>
  <conditionalFormatting sqref="A28:A3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{73846CFC-C94C-4DCF-AA8D-8F98BB093F7F}</x14:id>
        </ext>
      </extLs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29:H30">
    <cfRule type="cellIs" dxfId="21" priority="7" operator="equal">
      <formula>"Новая"</formula>
    </cfRule>
    <cfRule type="cellIs" dxfId="20" priority="8" operator="equal">
      <formula>"Передана"</formula>
    </cfRule>
    <cfRule type="cellIs" dxfId="19" priority="9" stopIfTrue="1" operator="equal">
      <formula>"Отложена"</formula>
    </cfRule>
    <cfRule type="cellIs" dxfId="18" priority="10" stopIfTrue="1" operator="equal">
      <formula>"Невыполнена"</formula>
    </cfRule>
    <cfRule type="cellIs" dxfId="17" priority="11" stopIfTrue="1" operator="equal">
      <formula>"Выполнена"</formula>
    </cfRule>
  </conditionalFormatting>
  <conditionalFormatting sqref="F29:F30">
    <cfRule type="cellIs" dxfId="11" priority="5" operator="notEqual">
      <formula>"Ломбард Золотая Вьюга"</formula>
    </cfRule>
    <cfRule type="cellIs" dxfId="10" priority="6" operator="equal">
      <formula>"Ломбард Золотая вьюга"</formula>
    </cfRule>
  </conditionalFormatting>
  <conditionalFormatting sqref="E29:E30">
    <cfRule type="timePeriod" dxfId="7" priority="1" timePeriod="today">
      <formula>FLOOR(E29,1)=TODAY()</formula>
    </cfRule>
    <cfRule type="timePeriod" dxfId="6" priority="2" timePeriod="yesterday">
      <formula>FLOOR(E29,1)=TODAY()-1</formula>
    </cfRule>
    <cfRule type="timePeriod" dxfId="5" priority="3" timePeriod="tomorrow">
      <formula>FLOOR(E29,1)=TODAY()+1</formula>
    </cfRule>
    <cfRule type="timePeriod" dxfId="4" priority="4" timePeriod="today">
      <formula>FLOOR(E29,1)=TODAY()</formula>
    </cfRule>
  </conditionalFormatting>
  <dataValidations count="3">
    <dataValidation type="list" allowBlank="1" showInputMessage="1" showErrorMessage="1" sqref="D3:D103">
      <formula1>"Игумнов,Громов,Финягин,Скворцов,Яцков,Соболев,Козлов"</formula1>
    </dataValidation>
    <dataValidation type="list" allowBlank="1" showInputMessage="1" showErrorMessage="1" sqref="H3:H103">
      <formula1>"Выполнена,Невыполнена,Отложена,Передана,Новая"</formula1>
    </dataValidation>
    <dataValidation type="list" allowBlank="1" showInputMessage="1" showErrorMessage="1" sqref="C3:C103">
      <formula1>"Игумнов,Громов,Герасев,Ермаков,Яцков,Соболев,Козлов,Марачук,Пушкарев,Никитин"</formula1>
    </dataValidation>
  </dataValidations>
  <pageMargins left="0.7" right="0.7" top="0.75" bottom="0.75" header="0.3" footer="0.3"/>
  <pageSetup paperSize="9" scale="1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4A7CA3-595C-4649-93D7-5732BEE6DE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A4:A9 A12:A27 A31:A103</xm:sqref>
        </x14:conditionalFormatting>
        <x14:conditionalFormatting xmlns:xm="http://schemas.microsoft.com/office/excel/2006/main">
          <x14:cfRule type="dataBar" id="{52C881D5-45A0-446F-BEF2-A52E08907C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</xm:sqref>
        </x14:conditionalFormatting>
        <x14:conditionalFormatting xmlns:xm="http://schemas.microsoft.com/office/excel/2006/main">
          <x14:cfRule type="dataBar" id="{22BED6E0-376E-42A5-8E47-11CF7C2549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A10:A11</xm:sqref>
        </x14:conditionalFormatting>
        <x14:conditionalFormatting xmlns:xm="http://schemas.microsoft.com/office/excel/2006/main">
          <x14:cfRule type="dataBar" id="{73846CFC-C94C-4DCF-AA8D-8F98BB093F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A28:A30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5" sqref="N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Июль</vt:lpstr>
      <vt:lpstr>контроль</vt:lpstr>
    </vt:vector>
  </TitlesOfParts>
  <Company>LLP PKOP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Klechshuk</dc:creator>
  <cp:lastModifiedBy>Пеклис Виталий А.</cp:lastModifiedBy>
  <cp:lastPrinted>2016-06-06T06:25:19Z</cp:lastPrinted>
  <dcterms:created xsi:type="dcterms:W3CDTF">2011-07-11T08:52:01Z</dcterms:created>
  <dcterms:modified xsi:type="dcterms:W3CDTF">2016-07-20T07:43:17Z</dcterms:modified>
</cp:coreProperties>
</file>