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790" yWindow="0" windowWidth="15345" windowHeight="4575"/>
  </bookViews>
  <sheets>
    <sheet name="Лист1" sheetId="1" r:id="rId1"/>
  </sheets>
  <definedNames>
    <definedName name="_xlnm._FilterDatabase" localSheetId="0" hidden="1">Лист1!$N$6:$O$8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" i="1"/>
  <c r="B26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3" i="1"/>
  <c r="O7" i="1" l="1"/>
  <c r="O6" i="1"/>
  <c r="G39" i="1"/>
  <c r="F39" i="1"/>
  <c r="G38" i="1"/>
  <c r="F38" i="1"/>
  <c r="H38" i="1" s="1"/>
  <c r="G37" i="1"/>
  <c r="F37" i="1"/>
  <c r="G36" i="1"/>
  <c r="F36" i="1"/>
  <c r="H36" i="1" s="1"/>
  <c r="G35" i="1"/>
  <c r="F35" i="1"/>
  <c r="G34" i="1"/>
  <c r="F34" i="1"/>
  <c r="G33" i="1"/>
  <c r="F33" i="1"/>
  <c r="G32" i="1"/>
  <c r="F32" i="1"/>
  <c r="H32" i="1" s="1"/>
  <c r="G31" i="1"/>
  <c r="F31" i="1"/>
  <c r="G30" i="1"/>
  <c r="F30" i="1"/>
  <c r="H30" i="1" s="1"/>
  <c r="G3" i="1"/>
  <c r="H3" i="1" s="1"/>
  <c r="F3" i="1"/>
  <c r="H3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H37" i="1"/>
  <c r="H39" i="1"/>
  <c r="G40" i="1"/>
  <c r="G41" i="1"/>
  <c r="G42" i="1"/>
  <c r="H42" i="1" s="1"/>
  <c r="G43" i="1"/>
  <c r="G44" i="1"/>
  <c r="G45" i="1"/>
  <c r="G46" i="1"/>
  <c r="G47" i="1"/>
  <c r="F4" i="1"/>
  <c r="F5" i="1"/>
  <c r="F6" i="1"/>
  <c r="H6" i="1" s="1"/>
  <c r="F7" i="1"/>
  <c r="H7" i="1" s="1"/>
  <c r="F8" i="1"/>
  <c r="F9" i="1"/>
  <c r="F10" i="1"/>
  <c r="H10" i="1" s="1"/>
  <c r="F11" i="1"/>
  <c r="F12" i="1"/>
  <c r="F13" i="1"/>
  <c r="F14" i="1"/>
  <c r="H14" i="1" s="1"/>
  <c r="F15" i="1"/>
  <c r="F16" i="1"/>
  <c r="F17" i="1"/>
  <c r="F18" i="1"/>
  <c r="H18" i="1" s="1"/>
  <c r="F19" i="1"/>
  <c r="F20" i="1"/>
  <c r="F21" i="1"/>
  <c r="F22" i="1"/>
  <c r="H22" i="1" s="1"/>
  <c r="F23" i="1"/>
  <c r="F24" i="1"/>
  <c r="F25" i="1"/>
  <c r="F26" i="1"/>
  <c r="H26" i="1" s="1"/>
  <c r="F27" i="1"/>
  <c r="F28" i="1"/>
  <c r="F29" i="1"/>
  <c r="F40" i="1"/>
  <c r="H40" i="1" s="1"/>
  <c r="F41" i="1"/>
  <c r="F42" i="1"/>
  <c r="F43" i="1"/>
  <c r="F44" i="1"/>
  <c r="H44" i="1" s="1"/>
  <c r="F45" i="1"/>
  <c r="H45" i="1" s="1"/>
  <c r="F46" i="1"/>
  <c r="F47" i="1"/>
  <c r="H4" i="1"/>
  <c r="H5" i="1"/>
  <c r="H8" i="1"/>
  <c r="H9" i="1"/>
  <c r="H11" i="1"/>
  <c r="H12" i="1"/>
  <c r="H13" i="1"/>
  <c r="H15" i="1"/>
  <c r="H16" i="1"/>
  <c r="H17" i="1"/>
  <c r="H19" i="1"/>
  <c r="H20" i="1"/>
  <c r="H21" i="1"/>
  <c r="H23" i="1"/>
  <c r="H24" i="1"/>
  <c r="H25" i="1"/>
  <c r="H27" i="1"/>
  <c r="H28" i="1"/>
  <c r="H29" i="1"/>
  <c r="H35" i="1"/>
  <c r="H46" i="1"/>
  <c r="G48" i="1"/>
  <c r="H31" i="1" l="1"/>
  <c r="H33" i="1"/>
  <c r="H47" i="1"/>
  <c r="H43" i="1"/>
  <c r="H41" i="1"/>
  <c r="F48" i="1"/>
  <c r="H48" i="1" s="1"/>
</calcChain>
</file>

<file path=xl/comments1.xml><?xml version="1.0" encoding="utf-8"?>
<comments xmlns="http://schemas.openxmlformats.org/spreadsheetml/2006/main">
  <authors>
    <author>Смета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N 250 стоит 476,82 Э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Запорный кран со сливом Reflex 
R ¾ x ¾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gjvtyznm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PN 17 или PN 16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0 шт ? Удалить?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Не найдет , требуеться разъеснение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входит в кран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Входит в кран
</t>
        </r>
      </text>
    </comment>
  </commentList>
</comments>
</file>

<file path=xl/sharedStrings.xml><?xml version="1.0" encoding="utf-8"?>
<sst xmlns="http://schemas.openxmlformats.org/spreadsheetml/2006/main" count="91" uniqueCount="86">
  <si>
    <t>Водонагреватель</t>
  </si>
  <si>
    <t>Манометр</t>
  </si>
  <si>
    <t>Бойлер</t>
  </si>
  <si>
    <t>Кран</t>
  </si>
  <si>
    <t>Термометр</t>
  </si>
  <si>
    <t>Фильтр</t>
  </si>
  <si>
    <t>Трубк</t>
  </si>
  <si>
    <t>Труба</t>
  </si>
  <si>
    <t>Клапан</t>
  </si>
  <si>
    <t>Воздухоотводчик</t>
  </si>
  <si>
    <t>Насос циркуляционный ТР25-50\2R RUUE</t>
  </si>
  <si>
    <t>Бак расширительный мембранный Reflex NG 25</t>
  </si>
  <si>
    <t>Защищенный клапан со сливом для баков Reflex SU R3/4</t>
  </si>
  <si>
    <t>Ёмкость для приготовления раствора пропиленгликоля Quadro W1000</t>
  </si>
  <si>
    <t>Предохранительный клапан для систем водоснабжения  VT.1831.N.06</t>
  </si>
  <si>
    <t>Термометр биметаллический  ТБ-063-01</t>
  </si>
  <si>
    <t>Манометр показывающий ДМ 02-100</t>
  </si>
  <si>
    <t>Фильтр сетчатый со спускным краном FRV-D Ду25</t>
  </si>
  <si>
    <t>Сетка для фильтра FRV-D Ду25</t>
  </si>
  <si>
    <t>Кран дренажный для фильтра FRV-D Ду25</t>
  </si>
  <si>
    <t>Ручной балансировочный клапан фланцевый  MSV-F2, Ду65</t>
  </si>
  <si>
    <t>Обратный клапан пружинный NRV EF, Ду25</t>
  </si>
  <si>
    <t>Кран шаровый полнопроходной BRV, Ду15</t>
  </si>
  <si>
    <t>Кран шаровый полнопроходной BRV, Ду20</t>
  </si>
  <si>
    <t>Кран шаровый полнопроходной BRV, Ду25</t>
  </si>
  <si>
    <t>Кран шаровый полнопроходной BRV, Ду65</t>
  </si>
  <si>
    <t>Кран шаровый полнопроходной со спускным элементом BRV-D, Ду15</t>
  </si>
  <si>
    <t>Воздухоотводчик автоматический Airvent, Ду15</t>
  </si>
  <si>
    <t>Гибкая вставка резиновая фланцевая KP ARM Ф, Ду65</t>
  </si>
  <si>
    <t>Труба бесшовная горячедеформированная из коррозионно-стойкой стали Ø76х4,5</t>
  </si>
  <si>
    <t>Труба S4,0 PN20 фибербазальт Ø90х10,1</t>
  </si>
  <si>
    <t>Труба S3,2 PN16 Ø63x8.6</t>
  </si>
  <si>
    <t>Труба S3,2 PN16 Ø32х4,4</t>
  </si>
  <si>
    <t>Трубки теплоизоляционные ST 13х89</t>
  </si>
  <si>
    <t>Трубки теплоизоляционные ST 13х64</t>
  </si>
  <si>
    <t>Трубки теплоизоляционные ST 13х35</t>
  </si>
  <si>
    <t>Трубки теплоизоляционные ST IC CLAD 13х89</t>
  </si>
  <si>
    <t>Трубки теплоизоляционные ST IC CLAD 13х76</t>
  </si>
  <si>
    <t>Компенсатор осевой сильфонный фланцевый КСФ 65-16-50</t>
  </si>
  <si>
    <t>Водный раствор пропиленгликоля 40%</t>
  </si>
  <si>
    <t>Узлы гидравлических обвязок охладителей</t>
  </si>
  <si>
    <t>Клапан трехходовой регулирующий TBVL-3-160-1</t>
  </si>
  <si>
    <t>Шаровый полнопроходной кран BVR, Ду15</t>
  </si>
  <si>
    <t>Шаровый полнопроходной кран BVR-С, Ду15</t>
  </si>
  <si>
    <t>Шаровый полнопроходной кран BVR, Ду50</t>
  </si>
  <si>
    <t>Фильтр сетчатый FVR-D, Ду50</t>
  </si>
  <si>
    <t>Cпускной кран для фильтра FVR-D Ду50</t>
  </si>
  <si>
    <t>Сетка и прокладка для фильтра FVR-D Ду50</t>
  </si>
  <si>
    <t>Клапан обратный  NRV-EF, Ду50</t>
  </si>
  <si>
    <t>Ручной балансировочный клапан MSV-BD, Ду50</t>
  </si>
  <si>
    <t>Шаровый полнопроходной кран со спускным элементом BRV-D, Ду15</t>
  </si>
  <si>
    <t>Термометр биметаллический ТБ-063-01</t>
  </si>
  <si>
    <t>;ЕСЛИ(ЕЧИСЛО(ПОИСК("Манометр";C3));"300"</t>
  </si>
  <si>
    <t>Насос</t>
  </si>
  <si>
    <t>Мембра</t>
  </si>
  <si>
    <t>Котел</t>
  </si>
  <si>
    <t>Муфта</t>
  </si>
  <si>
    <t>Вентиль</t>
  </si>
  <si>
    <t>Гофротруба</t>
  </si>
  <si>
    <t>Угольник</t>
  </si>
  <si>
    <t>Фиксирующий желоб</t>
  </si>
  <si>
    <t>Переходник</t>
  </si>
  <si>
    <t>Тройник</t>
  </si>
  <si>
    <t>Монтажная гильза</t>
  </si>
  <si>
    <t>Гребенка</t>
  </si>
  <si>
    <t>Футорка</t>
  </si>
  <si>
    <t>Заглушка</t>
  </si>
  <si>
    <t>Радиатор</t>
  </si>
  <si>
    <t>Резьбозажимные соединения</t>
  </si>
  <si>
    <t>Хомут</t>
  </si>
  <si>
    <t>Кронштейн</t>
  </si>
  <si>
    <t xml:space="preserve"> Фланец</t>
  </si>
  <si>
    <t>Гайка</t>
  </si>
  <si>
    <t>Американка</t>
  </si>
  <si>
    <t>Коллектор</t>
  </si>
  <si>
    <t>Ниппель</t>
  </si>
  <si>
    <t>3/4</t>
  </si>
  <si>
    <t>1/2</t>
  </si>
  <si>
    <t>1/4</t>
  </si>
  <si>
    <t>Утеплитель</t>
  </si>
  <si>
    <t>;ЕСЛИ(ЕЧИСЛО(ПОИСК("1";C50));"1"</t>
  </si>
  <si>
    <t>;ЕСЛИ(ЕЧИСЛО(ПОИСК("2";C51));"2"</t>
  </si>
  <si>
    <t>;ЕСЛИ(ЕЧИСЛО(ПОИСК("3";C53));"3"</t>
  </si>
  <si>
    <t>;ЕСЛИ(ЕЧИСЛО(ПОИСК("4";C54));"4"</t>
  </si>
  <si>
    <t xml:space="preserve">1 2 3 4  5 6 </t>
  </si>
  <si>
    <t xml:space="preserve">Отвод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</si>
</sst>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 indent="1"/>
    </xf>
    <xf numFmtId="0" fontId="1" fillId="0" borderId="1" xfId="0" applyFont="1" applyBorder="1"/>
    <xf numFmtId="0" fontId="0" fillId="0" borderId="1" xfId="0" applyFill="1" applyBorder="1"/>
    <xf numFmtId="0" fontId="0" fillId="0" borderId="1" xfId="0" applyBorder="1"/>
    <xf numFmtId="0" fontId="2" fillId="0" borderId="1" xfId="0" applyFont="1" applyFill="1" applyBorder="1"/>
    <xf numFmtId="0" fontId="0" fillId="0" borderId="2" xfId="0" applyBorder="1"/>
    <xf numFmtId="0" fontId="2" fillId="0" borderId="4" xfId="0" applyFont="1" applyBorder="1"/>
    <xf numFmtId="0" fontId="0" fillId="0" borderId="3" xfId="0" applyBorder="1"/>
    <xf numFmtId="49" fontId="0" fillId="0" borderId="0" xfId="0" applyNumberFormat="1"/>
    <xf numFmtId="2" fontId="0" fillId="0" borderId="0" xfId="0" applyNumberFormat="1"/>
    <xf numFmtId="0" fontId="2" fillId="0" borderId="0" xfId="0" applyFont="1" applyBorder="1"/>
    <xf numFmtId="0" fontId="2" fillId="4" borderId="0" xfId="0" applyFont="1" applyFill="1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57"/>
  <sheetViews>
    <sheetView tabSelected="1" workbookViewId="0">
      <selection activeCell="E3" sqref="E3:E48"/>
    </sheetView>
  </sheetViews>
  <sheetFormatPr defaultRowHeight="15" x14ac:dyDescent="0.25"/>
  <cols>
    <col min="2" max="2" width="21.85546875" customWidth="1"/>
    <col min="3" max="3" width="76" customWidth="1"/>
    <col min="4" max="4" width="18.7109375" customWidth="1"/>
    <col min="5" max="5" width="22" customWidth="1"/>
    <col min="6" max="6" width="15.85546875" customWidth="1"/>
    <col min="7" max="7" width="20" customWidth="1"/>
    <col min="9" max="9" width="19" customWidth="1"/>
    <col min="10" max="10" width="28.42578125" customWidth="1"/>
    <col min="13" max="13" width="10.28515625" customWidth="1"/>
    <col min="14" max="14" width="21.28515625" customWidth="1"/>
  </cols>
  <sheetData>
    <row r="1" spans="3:15" x14ac:dyDescent="0.25">
      <c r="N1" s="12"/>
    </row>
    <row r="2" spans="3:15" ht="15.75" thickBot="1" x14ac:dyDescent="0.3">
      <c r="C2" s="11"/>
      <c r="D2" s="11"/>
      <c r="E2" s="11"/>
      <c r="F2" s="11"/>
      <c r="G2" s="11"/>
      <c r="H2" s="11"/>
      <c r="N2" s="12"/>
    </row>
    <row r="3" spans="3:15" x14ac:dyDescent="0.25">
      <c r="C3" s="10" t="s">
        <v>10</v>
      </c>
      <c r="D3" s="15">
        <f>LOOKUP(,-SEARCH($J$3:$J$38,C3),$K$3:$K$38)</f>
        <v>1100</v>
      </c>
      <c r="E3" s="15" t="e">
        <f>IFERROR(RIGHT(C3,LEN(C3)-SEARCH(" Ду",C3)-2),RIGHT(C3,LEN(C3)-SEARCH("??х",C3)-2))</f>
        <v>#VALUE!</v>
      </c>
      <c r="F3" t="str">
        <f>IF(ISNUMBER(SEARCH("труба",C3)),"100",IF(ISNUMBER(SEARCH("трубк",C3)),"200",IF(ISNUMBER(SEARCH("Водонагреватель",C3)),"300",IF(ISNUMBER(SEARCH("Манометр",C3)),"400",IF(ISNUMBER(SEARCH("Бойлер",C3)),"500",IF(ISNUMBER(SEARCH("Кран",C3)),"600",IF(ISNUMBER(SEARCH("Термометр",C3)),"700",IF(ISNUMBER(SEARCH("Фильтр",C3)),"800",IF(ISNUMBER(SEARCH("Клапан",C3)),"900",IF(ISNUMBER(SEARCH("Воздухоотводчик",C3)),"1000",IF(ISNUMBER(SEARCH("Насос",C3)),"1100",IF(ISNUMBER(SEARCH("Мембра",C3)),"1200",IF(ISNUMBER(SEARCH("Котел",C3)),"1300",IF(ISNUMBER(SEARCH("Муфта",C3)),"1400",IF(ISNUMBER(SEARCH("Вентиль",C3)),"1500",IF(ISNUMBER(SEARCH("Гофротруба",C3)),"1600",IF(ISNUMBER(SEARCH("Угольник",C3)),"1700",IF(ISNUMBER(SEARCH("Фиксирующий желоб",C3)),"1800",IF(ISNUMBER(SEARCH("Переходник",C3)),"1900",IF(ISNUMBER(SEARCH("Тройник",C3)),"2000",IF(ISNUMBER(SEARCH("Гильза",C3)),"2100",IF(ISNUMBER(SEARCH("Гребенка",C3)),"2200",IF(ISNUMBER(SEARCH("Переходник",C3)),"2300",IF(ISNUMBER(SEARCH("Отвод",C3)),"2400",IF(ISNUMBER(SEARCH("Футорка",C3)),"2500",IF(ISNUMBER(SEARCH("Заглушка",C3)),"2600",IF(ISNUMBER(SEARCH("Радиатор",C3)),"2700",IF(ISNUMBER(SEARCH("Резьбозажимные соединения",C3)),"2800",IF(ISNUMBER(SEARCH("Хомут",C3)),"2900",IF(ISNUMBER(SEARCH("Кронштейн",C3)),"3000",IF(ISNUMBER(SEARCH("Фланец",C3)),"3100",IF(ISNUMBER(SEARCH("Гайка",C3)),"3200",IF(ISNUMBER(SEARCH("Американка",C3)),"3300",IF(ISNUMBER(SEARCH("Коллектор",C3)),"3400",IF(ISNUMBER(SEARCH("Ниппель",C3)),"3500",IF(ISNUMBER(SEARCH("Утеплитель",C3)),"3600"))))))))))))))))))))))))))))))))))))</f>
        <v>1100</v>
      </c>
      <c r="G3" t="str">
        <f>IF(ISNUMBER(SEARCH("1",C3)),"1",IF(ISNUMBER(SEARCH("2",C3)),"2",IF(ISNUMBER(SEARCH("3",C3)),"3",IF(ISNUMBER(SEARCH("4",C3)),"4",IF(ISNUMBER(SEARCH("5",C3)),"5",IF(ISNUMBER(SEARCH("6",C3)),"6",IF(ISNUMBER(SEARCH("7",C3)),"7",IF(ISNUMBER(SEARCH("8",C3)),"8",IF(ISNUMBER(SEARCH("9",C3)),"9",IF(ISNUMBER(SEARCH("25",C3)),"25",IF(ISNUMBER(SEARCH("30",C3)),"30",IF(ISNUMBER(SEARCH("32",C3)),"32",IF(ISNUMBER(SEARCH("40",C3)),"40",IF(ISNUMBER(SEARCH("45",C3)),"45",IF(ISNUMBER(SEARCH("50",C3)),"50",IF(ISNUMBER(SEARCH("65",C3)),"65",IF(ISNUMBER(SEARCH("80",C3)),"80",IF(ISNUMBER(SEARCH("90",C3)),"90",IF(ISNUMBER(SEARCH("1/2",C3)),"120000",IF(ISNUMBER(SEARCH("1/4",C3)),"140000",IF(ISNUMBER(SEARCH("3/4",C3)),"340000")))))))))))))))))))))</f>
        <v>2</v>
      </c>
      <c r="H3">
        <f>F3+G3</f>
        <v>1102</v>
      </c>
      <c r="J3" t="s">
        <v>7</v>
      </c>
      <c r="K3">
        <v>100</v>
      </c>
      <c r="N3" s="12"/>
    </row>
    <row r="4" spans="3:15" x14ac:dyDescent="0.25">
      <c r="C4" s="2" t="s">
        <v>11</v>
      </c>
      <c r="D4" s="15">
        <f t="shared" ref="D4:D48" si="0">LOOKUP(,-SEARCH($J$3:$J$38,C4),$K$3:$K$38)</f>
        <v>1200</v>
      </c>
      <c r="E4" s="15" t="e">
        <f t="shared" ref="E4:E48" si="1">IFERROR(RIGHT(C4,LEN(C4)-SEARCH(" Ду",C4)-2),RIGHT(C4,LEN(C4)-SEARCH("??х",C4)-2))</f>
        <v>#VALUE!</v>
      </c>
      <c r="F4" t="str">
        <f t="shared" ref="F4:F47" si="2">IF(ISNUMBER(SEARCH("труба",C4)),"100",IF(ISNUMBER(SEARCH("трубк",C4)),"200",IF(ISNUMBER(SEARCH("Водонагреватель",C4)),"300",IF(ISNUMBER(SEARCH("Манометр",C4)),"400",IF(ISNUMBER(SEARCH("Бойлер",C4)),"500",IF(ISNUMBER(SEARCH("Кран",C4)),"600",IF(ISNUMBER(SEARCH("Термометр",C4)),"700",IF(ISNUMBER(SEARCH("Фильтр",C4)),"800",IF(ISNUMBER(SEARCH("Клапан",C4)),"900",IF(ISNUMBER(SEARCH("Воздухоотводчик",C4)),"1000",IF(ISNUMBER(SEARCH("Насос",C4)),"1100",IF(ISNUMBER(SEARCH("Мембра",C4)),"1200",IF(ISNUMBER(SEARCH("Котел",C4)),"1300",IF(ISNUMBER(SEARCH("Муфта",C4)),"1400",IF(ISNUMBER(SEARCH("Вентиль",C4)),"1500",IF(ISNUMBER(SEARCH("Гофротруба",C4)),"1600",IF(ISNUMBER(SEARCH("Угольник",C4)),"1700",IF(ISNUMBER(SEARCH("Фиксирующий желоб",C4)),"1800",IF(ISNUMBER(SEARCH("Переходник",C4)),"1900",IF(ISNUMBER(SEARCH("Тройник",C4)),"2000",IF(ISNUMBER(SEARCH("Гильза",C4)),"2100",IF(ISNUMBER(SEARCH("Гребенка",C4)),"2200",IF(ISNUMBER(SEARCH("Переходник",C4)),"2300",IF(ISNUMBER(SEARCH("Отвод",C4)),"2400",IF(ISNUMBER(SEARCH("Футорка",C4)),"2500",IF(ISNUMBER(SEARCH("Заглушка",C4)),"2600",IF(ISNUMBER(SEARCH("Радиатор",C4)),"2700",IF(ISNUMBER(SEARCH("Резьбозажимные соединения",C4)),"2800",IF(ISNUMBER(SEARCH("Хомут",C4)),"2900",IF(ISNUMBER(SEARCH("Кронштейн",C4)),"3000",IF(ISNUMBER(SEARCH("Фланец",C4)),"3100",IF(ISNUMBER(SEARCH("Гайка",C4)),"3200",IF(ISNUMBER(SEARCH("Американка",C4)),"3300",IF(ISNUMBER(SEARCH("Коллектор",C4)),"3400",IF(ISNUMBER(SEARCH("Ниппель",C4)),"3500",IF(ISNUMBER(SEARCH("Утеплитель",C4)),"3600"))))))))))))))))))))))))))))))))))))</f>
        <v>1200</v>
      </c>
      <c r="G4" t="str">
        <f t="shared" ref="G4:G47" si="3">IF(ISNUMBER(SEARCH("1",C4)),"1",IF(ISNUMBER(SEARCH("9",C4)),"9",IF(ISNUMBER(SEARCH("13",C4)),"13",IF(ISNUMBER(SEARCH("15",C4)),"15",IF(ISNUMBER(SEARCH("16",C4)),"16",IF(ISNUMBER(SEARCH("18",C4)),"18",IF(ISNUMBER(SEARCH("20",C4)),"20",IF(ISNUMBER(SEARCH("22",C4)),"22",IF(ISNUMBER(SEARCH("25",C4)),"25",IF(ISNUMBER(SEARCH("28",C4)),"28",IF(ISNUMBER(SEARCH("30",C4)),"30",IF(ISNUMBER(SEARCH("32",C4)),"32",IF(ISNUMBER(SEARCH("40",C4)),"40",IF(ISNUMBER(SEARCH("45",C4)),"45",IF(ISNUMBER(SEARCH("50",C4)),"50",IF(ISNUMBER(SEARCH("65",C4)),"65",IF(ISNUMBER(SEARCH("80",C4)),"80",IF(ISNUMBER(SEARCH("90",C4)),"90",IF(ISNUMBER(SEARCH("1/2",C4)),"120000",IF(ISNUMBER(SEARCH("1/4",C4)),"140000",IF(ISNUMBER(SEARCH("3/4",C4)),"340000")))))))))))))))))))))</f>
        <v>25</v>
      </c>
      <c r="H4">
        <f t="shared" ref="H4:H48" si="4">F4+G4</f>
        <v>1225</v>
      </c>
      <c r="J4" t="s">
        <v>6</v>
      </c>
      <c r="K4">
        <v>200</v>
      </c>
      <c r="N4" s="12"/>
      <c r="O4" t="s">
        <v>52</v>
      </c>
    </row>
    <row r="5" spans="3:15" x14ac:dyDescent="0.25">
      <c r="C5" s="3" t="s">
        <v>12</v>
      </c>
      <c r="D5" s="15">
        <f t="shared" si="0"/>
        <v>900</v>
      </c>
      <c r="E5" s="15" t="e">
        <f t="shared" si="1"/>
        <v>#VALUE!</v>
      </c>
      <c r="F5" t="str">
        <f t="shared" si="2"/>
        <v>900</v>
      </c>
      <c r="G5" t="str">
        <f t="shared" si="3"/>
        <v>340000</v>
      </c>
      <c r="H5">
        <f t="shared" si="4"/>
        <v>340900</v>
      </c>
      <c r="J5" t="s">
        <v>0</v>
      </c>
      <c r="K5">
        <v>300</v>
      </c>
      <c r="N5" s="12"/>
    </row>
    <row r="6" spans="3:15" x14ac:dyDescent="0.25">
      <c r="C6" s="1" t="s">
        <v>13</v>
      </c>
      <c r="D6" s="15" t="e">
        <f t="shared" si="0"/>
        <v>#N/A</v>
      </c>
      <c r="E6" s="15" t="e">
        <f t="shared" si="1"/>
        <v>#VALUE!</v>
      </c>
      <c r="F6" t="b">
        <f t="shared" si="2"/>
        <v>0</v>
      </c>
      <c r="G6" t="str">
        <f t="shared" si="3"/>
        <v>1</v>
      </c>
      <c r="H6">
        <f t="shared" si="4"/>
        <v>1</v>
      </c>
      <c r="J6" t="s">
        <v>1</v>
      </c>
      <c r="K6">
        <v>400</v>
      </c>
      <c r="N6" s="12" t="s">
        <v>84</v>
      </c>
      <c r="O6" t="str">
        <f>IF(ISNUMBER(SEARCH("1",N6)),"1",IF(ISNUMBER(SEARCH("2",C3)),"2",IF(ISNUMBER(SEARCH("3",C3)),"3",IF(ISNUMBER(SEARCH("4",C3)),"4",IF(ISNUMBER(SEARCH("5",C3)),"5",IF(ISNUMBER(SEARCH("6",C3)),"6"))))))</f>
        <v>1</v>
      </c>
    </row>
    <row r="7" spans="3:15" x14ac:dyDescent="0.25">
      <c r="C7" s="1" t="s">
        <v>14</v>
      </c>
      <c r="D7" s="15">
        <f t="shared" si="0"/>
        <v>900</v>
      </c>
      <c r="E7" s="15" t="str">
        <f t="shared" si="1"/>
        <v>ранительный клапан для систем водоснабжения  VT.1831.N.06</v>
      </c>
      <c r="F7" t="str">
        <f t="shared" si="2"/>
        <v>900</v>
      </c>
      <c r="G7" t="str">
        <f t="shared" si="3"/>
        <v>1</v>
      </c>
      <c r="H7">
        <f t="shared" si="4"/>
        <v>901</v>
      </c>
      <c r="J7" t="s">
        <v>2</v>
      </c>
      <c r="K7">
        <v>500</v>
      </c>
      <c r="N7" s="12" t="s">
        <v>84</v>
      </c>
      <c r="O7">
        <f>MAXA(IF(ISNUMBER(SEARCH("1",N7)),"1",MAXA(IF(ISNUMBER(SEARCH("2",N7)),"2"))))</f>
        <v>1</v>
      </c>
    </row>
    <row r="8" spans="3:15" x14ac:dyDescent="0.25">
      <c r="C8" s="1" t="s">
        <v>15</v>
      </c>
      <c r="D8" s="15">
        <f t="shared" si="0"/>
        <v>700</v>
      </c>
      <c r="E8" s="15" t="e">
        <f t="shared" si="1"/>
        <v>#VALUE!</v>
      </c>
      <c r="F8" t="str">
        <f t="shared" si="2"/>
        <v>700</v>
      </c>
      <c r="G8" t="str">
        <f t="shared" si="3"/>
        <v>1</v>
      </c>
      <c r="H8">
        <f t="shared" si="4"/>
        <v>701</v>
      </c>
      <c r="J8" t="s">
        <v>3</v>
      </c>
      <c r="K8">
        <v>600</v>
      </c>
      <c r="N8" s="12" t="s">
        <v>84</v>
      </c>
    </row>
    <row r="9" spans="3:15" x14ac:dyDescent="0.25">
      <c r="C9" s="1" t="s">
        <v>16</v>
      </c>
      <c r="D9" s="15">
        <f t="shared" si="0"/>
        <v>400</v>
      </c>
      <c r="E9" s="15" t="e">
        <f t="shared" si="1"/>
        <v>#VALUE!</v>
      </c>
      <c r="F9" t="str">
        <f t="shared" si="2"/>
        <v>400</v>
      </c>
      <c r="G9" t="str">
        <f t="shared" si="3"/>
        <v>1</v>
      </c>
      <c r="H9">
        <f t="shared" si="4"/>
        <v>401</v>
      </c>
      <c r="J9" t="s">
        <v>4</v>
      </c>
      <c r="K9">
        <v>700</v>
      </c>
      <c r="N9" s="12"/>
    </row>
    <row r="10" spans="3:15" x14ac:dyDescent="0.25">
      <c r="C10" s="1" t="s">
        <v>17</v>
      </c>
      <c r="D10" s="15">
        <f t="shared" si="0"/>
        <v>800</v>
      </c>
      <c r="E10" s="15" t="str">
        <f t="shared" si="1"/>
        <v>25</v>
      </c>
      <c r="F10" t="str">
        <f t="shared" si="2"/>
        <v>600</v>
      </c>
      <c r="G10" t="str">
        <f t="shared" si="3"/>
        <v>25</v>
      </c>
      <c r="H10">
        <f t="shared" si="4"/>
        <v>625</v>
      </c>
      <c r="J10" t="s">
        <v>5</v>
      </c>
      <c r="K10">
        <v>800</v>
      </c>
    </row>
    <row r="11" spans="3:15" x14ac:dyDescent="0.25">
      <c r="C11" s="1" t="s">
        <v>18</v>
      </c>
      <c r="D11" s="15">
        <f t="shared" si="0"/>
        <v>800</v>
      </c>
      <c r="E11" s="15" t="str">
        <f t="shared" si="1"/>
        <v>25</v>
      </c>
      <c r="F11" t="str">
        <f t="shared" si="2"/>
        <v>800</v>
      </c>
      <c r="G11" t="str">
        <f t="shared" si="3"/>
        <v>25</v>
      </c>
      <c r="H11">
        <f t="shared" si="4"/>
        <v>825</v>
      </c>
      <c r="J11" t="s">
        <v>8</v>
      </c>
      <c r="K11">
        <v>900</v>
      </c>
    </row>
    <row r="12" spans="3:15" x14ac:dyDescent="0.25">
      <c r="C12" s="1" t="s">
        <v>19</v>
      </c>
      <c r="D12" s="15">
        <f t="shared" si="0"/>
        <v>800</v>
      </c>
      <c r="E12" s="15" t="str">
        <f t="shared" si="1"/>
        <v>25</v>
      </c>
      <c r="F12" t="str">
        <f t="shared" si="2"/>
        <v>600</v>
      </c>
      <c r="G12" t="str">
        <f t="shared" si="3"/>
        <v>25</v>
      </c>
      <c r="H12">
        <f t="shared" si="4"/>
        <v>625</v>
      </c>
      <c r="J12" t="s">
        <v>9</v>
      </c>
      <c r="K12">
        <v>1000</v>
      </c>
    </row>
    <row r="13" spans="3:15" x14ac:dyDescent="0.25">
      <c r="C13" s="1" t="s">
        <v>20</v>
      </c>
      <c r="D13" s="15">
        <f t="shared" si="0"/>
        <v>900</v>
      </c>
      <c r="E13" s="15" t="str">
        <f t="shared" si="1"/>
        <v>65</v>
      </c>
      <c r="F13" t="str">
        <f t="shared" si="2"/>
        <v>900</v>
      </c>
      <c r="G13" t="str">
        <f t="shared" si="3"/>
        <v>65</v>
      </c>
      <c r="H13">
        <f t="shared" si="4"/>
        <v>965</v>
      </c>
      <c r="J13" t="s">
        <v>53</v>
      </c>
      <c r="K13">
        <v>1100</v>
      </c>
      <c r="N13" s="12"/>
    </row>
    <row r="14" spans="3:15" x14ac:dyDescent="0.25">
      <c r="C14" s="1" t="s">
        <v>21</v>
      </c>
      <c r="D14" s="15">
        <f t="shared" si="0"/>
        <v>900</v>
      </c>
      <c r="E14" s="15" t="str">
        <f t="shared" si="1"/>
        <v>25</v>
      </c>
      <c r="F14" t="str">
        <f t="shared" si="2"/>
        <v>900</v>
      </c>
      <c r="G14" t="str">
        <f t="shared" si="3"/>
        <v>25</v>
      </c>
      <c r="H14">
        <f t="shared" si="4"/>
        <v>925</v>
      </c>
      <c r="J14" t="s">
        <v>54</v>
      </c>
      <c r="K14">
        <v>1200</v>
      </c>
      <c r="N14" s="12"/>
    </row>
    <row r="15" spans="3:15" x14ac:dyDescent="0.25">
      <c r="C15" s="1" t="s">
        <v>22</v>
      </c>
      <c r="D15" s="15">
        <f t="shared" si="0"/>
        <v>600</v>
      </c>
      <c r="E15" s="15" t="str">
        <f t="shared" si="1"/>
        <v>15</v>
      </c>
      <c r="F15" t="str">
        <f t="shared" si="2"/>
        <v>600</v>
      </c>
      <c r="G15" t="str">
        <f t="shared" si="3"/>
        <v>1</v>
      </c>
      <c r="H15">
        <f t="shared" si="4"/>
        <v>601</v>
      </c>
      <c r="J15" t="s">
        <v>55</v>
      </c>
      <c r="K15">
        <v>1300</v>
      </c>
      <c r="N15" s="12"/>
    </row>
    <row r="16" spans="3:15" x14ac:dyDescent="0.25">
      <c r="C16" s="1" t="s">
        <v>23</v>
      </c>
      <c r="D16" s="15">
        <f t="shared" si="0"/>
        <v>600</v>
      </c>
      <c r="E16" s="15" t="str">
        <f t="shared" si="1"/>
        <v>20</v>
      </c>
      <c r="F16" t="str">
        <f t="shared" si="2"/>
        <v>600</v>
      </c>
      <c r="G16" t="str">
        <f t="shared" si="3"/>
        <v>20</v>
      </c>
      <c r="H16">
        <f t="shared" si="4"/>
        <v>620</v>
      </c>
      <c r="J16" t="s">
        <v>56</v>
      </c>
      <c r="K16">
        <v>1400</v>
      </c>
      <c r="N16" s="12"/>
    </row>
    <row r="17" spans="2:14" x14ac:dyDescent="0.25">
      <c r="C17" s="1" t="s">
        <v>24</v>
      </c>
      <c r="D17" s="15">
        <f t="shared" si="0"/>
        <v>600</v>
      </c>
      <c r="E17" s="15" t="str">
        <f t="shared" si="1"/>
        <v>25</v>
      </c>
      <c r="F17" t="str">
        <f t="shared" si="2"/>
        <v>600</v>
      </c>
      <c r="G17" t="str">
        <f t="shared" si="3"/>
        <v>25</v>
      </c>
      <c r="H17">
        <f t="shared" si="4"/>
        <v>625</v>
      </c>
      <c r="J17" t="s">
        <v>57</v>
      </c>
      <c r="K17">
        <v>1500</v>
      </c>
      <c r="N17" s="12"/>
    </row>
    <row r="18" spans="2:14" x14ac:dyDescent="0.25">
      <c r="C18" s="1" t="s">
        <v>25</v>
      </c>
      <c r="D18" s="15">
        <f t="shared" si="0"/>
        <v>600</v>
      </c>
      <c r="E18" s="15" t="str">
        <f t="shared" si="1"/>
        <v>65</v>
      </c>
      <c r="F18" t="str">
        <f t="shared" si="2"/>
        <v>600</v>
      </c>
      <c r="G18" t="str">
        <f t="shared" si="3"/>
        <v>65</v>
      </c>
      <c r="H18">
        <f t="shared" si="4"/>
        <v>665</v>
      </c>
      <c r="J18" t="s">
        <v>58</v>
      </c>
      <c r="K18">
        <v>1600</v>
      </c>
      <c r="N18" s="12"/>
    </row>
    <row r="19" spans="2:14" x14ac:dyDescent="0.25">
      <c r="C19" s="1" t="s">
        <v>26</v>
      </c>
      <c r="D19" s="15">
        <f t="shared" si="0"/>
        <v>600</v>
      </c>
      <c r="E19" s="15" t="str">
        <f t="shared" si="1"/>
        <v>15</v>
      </c>
      <c r="F19" t="str">
        <f t="shared" si="2"/>
        <v>600</v>
      </c>
      <c r="G19" t="str">
        <f t="shared" si="3"/>
        <v>1</v>
      </c>
      <c r="H19">
        <f t="shared" si="4"/>
        <v>601</v>
      </c>
      <c r="J19" t="s">
        <v>59</v>
      </c>
      <c r="K19">
        <v>1700</v>
      </c>
      <c r="N19" s="12"/>
    </row>
    <row r="20" spans="2:14" x14ac:dyDescent="0.25">
      <c r="C20" s="1" t="s">
        <v>27</v>
      </c>
      <c r="D20" s="15">
        <f t="shared" si="0"/>
        <v>1000</v>
      </c>
      <c r="E20" s="15" t="str">
        <f t="shared" si="1"/>
        <v>15</v>
      </c>
      <c r="F20" t="str">
        <f t="shared" si="2"/>
        <v>1000</v>
      </c>
      <c r="G20" t="str">
        <f t="shared" si="3"/>
        <v>1</v>
      </c>
      <c r="H20">
        <f t="shared" si="4"/>
        <v>1001</v>
      </c>
      <c r="J20" t="s">
        <v>60</v>
      </c>
      <c r="K20">
        <v>1800</v>
      </c>
      <c r="N20" s="12"/>
    </row>
    <row r="21" spans="2:14" x14ac:dyDescent="0.25">
      <c r="C21" s="4" t="s">
        <v>28</v>
      </c>
      <c r="D21" s="15" t="e">
        <f t="shared" si="0"/>
        <v>#N/A</v>
      </c>
      <c r="E21" s="15" t="str">
        <f t="shared" si="1"/>
        <v>65</v>
      </c>
      <c r="F21" t="b">
        <f t="shared" si="2"/>
        <v>0</v>
      </c>
      <c r="G21" t="str">
        <f t="shared" si="3"/>
        <v>65</v>
      </c>
      <c r="H21">
        <f t="shared" si="4"/>
        <v>65</v>
      </c>
      <c r="J21" t="s">
        <v>61</v>
      </c>
      <c r="K21">
        <v>1900</v>
      </c>
      <c r="M21">
        <v>120000</v>
      </c>
      <c r="N21" s="12" t="s">
        <v>77</v>
      </c>
    </row>
    <row r="22" spans="2:14" x14ac:dyDescent="0.25">
      <c r="C22" s="1" t="s">
        <v>29</v>
      </c>
      <c r="D22" s="15">
        <f t="shared" si="0"/>
        <v>100</v>
      </c>
      <c r="E22" s="15" t="str">
        <f t="shared" si="1"/>
        <v>4,5</v>
      </c>
      <c r="F22" t="str">
        <f t="shared" si="2"/>
        <v>100</v>
      </c>
      <c r="G22" t="b">
        <f t="shared" si="3"/>
        <v>0</v>
      </c>
      <c r="H22">
        <f t="shared" si="4"/>
        <v>100</v>
      </c>
      <c r="J22" t="s">
        <v>62</v>
      </c>
      <c r="K22">
        <v>2000</v>
      </c>
      <c r="M22">
        <v>140000</v>
      </c>
      <c r="N22" s="12" t="s">
        <v>78</v>
      </c>
    </row>
    <row r="23" spans="2:14" x14ac:dyDescent="0.25">
      <c r="C23" s="1" t="s">
        <v>30</v>
      </c>
      <c r="D23" s="15">
        <f t="shared" si="0"/>
        <v>100</v>
      </c>
      <c r="E23" s="15" t="str">
        <f t="shared" si="1"/>
        <v>10,1</v>
      </c>
      <c r="F23" t="str">
        <f t="shared" si="2"/>
        <v>100</v>
      </c>
      <c r="G23" t="str">
        <f t="shared" si="3"/>
        <v>1</v>
      </c>
      <c r="H23">
        <f t="shared" si="4"/>
        <v>101</v>
      </c>
      <c r="J23" t="s">
        <v>63</v>
      </c>
      <c r="K23">
        <v>2100</v>
      </c>
      <c r="M23">
        <v>340000</v>
      </c>
      <c r="N23" s="12" t="s">
        <v>76</v>
      </c>
    </row>
    <row r="24" spans="2:14" x14ac:dyDescent="0.25">
      <c r="C24" s="1" t="s">
        <v>31</v>
      </c>
      <c r="D24" s="15">
        <f t="shared" si="0"/>
        <v>100</v>
      </c>
      <c r="E24" s="15" t="e">
        <f t="shared" si="1"/>
        <v>#VALUE!</v>
      </c>
      <c r="F24" t="str">
        <f t="shared" si="2"/>
        <v>100</v>
      </c>
      <c r="G24" t="str">
        <f t="shared" si="3"/>
        <v>1</v>
      </c>
      <c r="H24">
        <f t="shared" si="4"/>
        <v>101</v>
      </c>
      <c r="J24" t="s">
        <v>64</v>
      </c>
      <c r="K24">
        <v>2200</v>
      </c>
      <c r="N24" s="12"/>
    </row>
    <row r="25" spans="2:14" x14ac:dyDescent="0.25">
      <c r="C25" s="1" t="s">
        <v>32</v>
      </c>
      <c r="D25" s="15">
        <f t="shared" si="0"/>
        <v>100</v>
      </c>
      <c r="E25" s="15" t="str">
        <f t="shared" si="1"/>
        <v>4,4</v>
      </c>
      <c r="F25" t="str">
        <f t="shared" si="2"/>
        <v>100</v>
      </c>
      <c r="G25" t="str">
        <f t="shared" si="3"/>
        <v>1</v>
      </c>
      <c r="H25">
        <f t="shared" si="4"/>
        <v>101</v>
      </c>
      <c r="J25" t="s">
        <v>61</v>
      </c>
      <c r="K25">
        <v>2300</v>
      </c>
      <c r="N25" s="12"/>
    </row>
    <row r="26" spans="2:14" x14ac:dyDescent="0.25">
      <c r="B26">
        <f>SEARCH("??х??",C26)</f>
        <v>29</v>
      </c>
      <c r="C26" s="1" t="s">
        <v>33</v>
      </c>
      <c r="D26" s="15">
        <f t="shared" si="0"/>
        <v>200</v>
      </c>
      <c r="E26" s="15" t="str">
        <f t="shared" si="1"/>
        <v>89</v>
      </c>
      <c r="F26" t="str">
        <f t="shared" si="2"/>
        <v>200</v>
      </c>
      <c r="G26" t="str">
        <f t="shared" si="3"/>
        <v>1</v>
      </c>
      <c r="H26">
        <f t="shared" si="4"/>
        <v>201</v>
      </c>
      <c r="J26" t="s">
        <v>85</v>
      </c>
      <c r="K26">
        <v>2400</v>
      </c>
      <c r="N26" s="12"/>
    </row>
    <row r="27" spans="2:14" x14ac:dyDescent="0.25">
      <c r="C27" s="1" t="s">
        <v>34</v>
      </c>
      <c r="D27" s="15">
        <f t="shared" si="0"/>
        <v>200</v>
      </c>
      <c r="E27" s="15" t="str">
        <f t="shared" si="1"/>
        <v>64</v>
      </c>
      <c r="F27" t="str">
        <f t="shared" si="2"/>
        <v>200</v>
      </c>
      <c r="G27" t="str">
        <f t="shared" si="3"/>
        <v>1</v>
      </c>
      <c r="H27">
        <f t="shared" si="4"/>
        <v>201</v>
      </c>
      <c r="J27" t="s">
        <v>65</v>
      </c>
      <c r="K27">
        <v>2500</v>
      </c>
      <c r="N27" s="12"/>
    </row>
    <row r="28" spans="2:14" x14ac:dyDescent="0.25">
      <c r="C28" s="1" t="s">
        <v>35</v>
      </c>
      <c r="D28" s="15">
        <f t="shared" si="0"/>
        <v>200</v>
      </c>
      <c r="E28" s="15" t="str">
        <f t="shared" si="1"/>
        <v>35</v>
      </c>
      <c r="F28" t="str">
        <f t="shared" si="2"/>
        <v>200</v>
      </c>
      <c r="G28" t="str">
        <f t="shared" si="3"/>
        <v>1</v>
      </c>
      <c r="H28">
        <f t="shared" si="4"/>
        <v>201</v>
      </c>
      <c r="J28" t="s">
        <v>66</v>
      </c>
      <c r="K28">
        <v>2600</v>
      </c>
      <c r="N28" s="12"/>
    </row>
    <row r="29" spans="2:14" x14ac:dyDescent="0.25">
      <c r="C29" s="1" t="s">
        <v>36</v>
      </c>
      <c r="D29" s="15">
        <f t="shared" si="0"/>
        <v>200</v>
      </c>
      <c r="E29" s="15" t="str">
        <f t="shared" si="1"/>
        <v>89</v>
      </c>
      <c r="F29" t="str">
        <f t="shared" si="2"/>
        <v>200</v>
      </c>
      <c r="G29" t="str">
        <f t="shared" si="3"/>
        <v>1</v>
      </c>
      <c r="H29">
        <f t="shared" si="4"/>
        <v>201</v>
      </c>
      <c r="J29" t="s">
        <v>67</v>
      </c>
      <c r="K29">
        <v>2700</v>
      </c>
      <c r="N29" s="12"/>
    </row>
    <row r="30" spans="2:14" x14ac:dyDescent="0.25">
      <c r="C30" s="1" t="s">
        <v>37</v>
      </c>
      <c r="D30" s="15">
        <f t="shared" si="0"/>
        <v>200</v>
      </c>
      <c r="E30" s="15" t="str">
        <f t="shared" si="1"/>
        <v>76</v>
      </c>
      <c r="F30" t="str">
        <f t="shared" si="2"/>
        <v>200</v>
      </c>
      <c r="G30" t="str">
        <f t="shared" si="3"/>
        <v>1</v>
      </c>
      <c r="H30">
        <f t="shared" si="4"/>
        <v>201</v>
      </c>
      <c r="J30" t="s">
        <v>68</v>
      </c>
      <c r="K30">
        <v>2800</v>
      </c>
      <c r="N30" s="12"/>
    </row>
    <row r="31" spans="2:14" x14ac:dyDescent="0.25">
      <c r="C31" s="1" t="s">
        <v>38</v>
      </c>
      <c r="D31" s="15" t="e">
        <f t="shared" si="0"/>
        <v>#N/A</v>
      </c>
      <c r="E31" s="15" t="e">
        <f t="shared" si="1"/>
        <v>#VALUE!</v>
      </c>
      <c r="F31" t="b">
        <f t="shared" si="2"/>
        <v>0</v>
      </c>
      <c r="G31" t="str">
        <f t="shared" si="3"/>
        <v>1</v>
      </c>
      <c r="H31">
        <f t="shared" si="4"/>
        <v>1</v>
      </c>
      <c r="J31" t="s">
        <v>69</v>
      </c>
      <c r="K31">
        <v>2900</v>
      </c>
      <c r="N31" s="12"/>
    </row>
    <row r="32" spans="2:14" x14ac:dyDescent="0.25">
      <c r="C32" s="1" t="s">
        <v>39</v>
      </c>
      <c r="D32" s="15" t="e">
        <f t="shared" si="0"/>
        <v>#N/A</v>
      </c>
      <c r="E32" s="15" t="e">
        <f t="shared" si="1"/>
        <v>#VALUE!</v>
      </c>
      <c r="F32" t="b">
        <f t="shared" si="2"/>
        <v>0</v>
      </c>
      <c r="G32" t="str">
        <f t="shared" si="3"/>
        <v>40</v>
      </c>
      <c r="H32">
        <f t="shared" si="4"/>
        <v>40</v>
      </c>
      <c r="J32" t="s">
        <v>70</v>
      </c>
      <c r="K32">
        <v>3000</v>
      </c>
      <c r="N32" s="12"/>
    </row>
    <row r="33" spans="3:14" x14ac:dyDescent="0.25">
      <c r="C33" s="5" t="s">
        <v>40</v>
      </c>
      <c r="D33" s="15" t="e">
        <f t="shared" si="0"/>
        <v>#N/A</v>
      </c>
      <c r="E33" s="15" t="str">
        <f t="shared" si="1"/>
        <v xml:space="preserve"> обвязок охладителей</v>
      </c>
      <c r="F33" t="b">
        <f t="shared" si="2"/>
        <v>0</v>
      </c>
      <c r="G33" t="b">
        <f t="shared" si="3"/>
        <v>0</v>
      </c>
      <c r="H33">
        <f t="shared" si="4"/>
        <v>0</v>
      </c>
      <c r="J33" t="s">
        <v>71</v>
      </c>
      <c r="K33">
        <v>3100</v>
      </c>
      <c r="N33" s="12"/>
    </row>
    <row r="34" spans="3:14" x14ac:dyDescent="0.25">
      <c r="C34" s="6" t="s">
        <v>41</v>
      </c>
      <c r="D34" s="15">
        <f t="shared" si="0"/>
        <v>900</v>
      </c>
      <c r="E34" s="15" t="str">
        <f t="shared" si="1"/>
        <v>ходовой регулирующий TBVL-3-160-1</v>
      </c>
      <c r="F34" t="str">
        <f t="shared" si="2"/>
        <v>900</v>
      </c>
      <c r="G34" t="str">
        <f t="shared" si="3"/>
        <v>1</v>
      </c>
      <c r="H34">
        <f t="shared" si="4"/>
        <v>901</v>
      </c>
      <c r="J34" t="s">
        <v>72</v>
      </c>
      <c r="K34">
        <v>3200</v>
      </c>
      <c r="N34" s="12"/>
    </row>
    <row r="35" spans="3:14" x14ac:dyDescent="0.25">
      <c r="C35" s="7" t="s">
        <v>42</v>
      </c>
      <c r="D35" s="15">
        <f t="shared" si="0"/>
        <v>600</v>
      </c>
      <c r="E35" s="15" t="str">
        <f t="shared" si="1"/>
        <v>15</v>
      </c>
      <c r="F35" t="str">
        <f t="shared" si="2"/>
        <v>600</v>
      </c>
      <c r="G35" t="str">
        <f t="shared" si="3"/>
        <v>1</v>
      </c>
      <c r="H35">
        <f t="shared" si="4"/>
        <v>601</v>
      </c>
      <c r="J35" t="s">
        <v>73</v>
      </c>
      <c r="K35">
        <v>3300</v>
      </c>
      <c r="N35" s="12"/>
    </row>
    <row r="36" spans="3:14" x14ac:dyDescent="0.25">
      <c r="C36" s="7" t="s">
        <v>43</v>
      </c>
      <c r="D36" s="15">
        <f t="shared" si="0"/>
        <v>600</v>
      </c>
      <c r="E36" s="15" t="str">
        <f t="shared" si="1"/>
        <v>15</v>
      </c>
      <c r="F36" t="str">
        <f t="shared" si="2"/>
        <v>600</v>
      </c>
      <c r="G36" t="str">
        <f t="shared" si="3"/>
        <v>1</v>
      </c>
      <c r="H36">
        <f t="shared" si="4"/>
        <v>601</v>
      </c>
      <c r="J36" t="s">
        <v>74</v>
      </c>
      <c r="K36">
        <v>3400</v>
      </c>
      <c r="N36" s="12"/>
    </row>
    <row r="37" spans="3:14" x14ac:dyDescent="0.25">
      <c r="C37" s="7" t="s">
        <v>44</v>
      </c>
      <c r="D37" s="15">
        <f t="shared" si="0"/>
        <v>600</v>
      </c>
      <c r="E37" s="15" t="str">
        <f t="shared" si="1"/>
        <v>50</v>
      </c>
      <c r="F37" t="str">
        <f t="shared" si="2"/>
        <v>600</v>
      </c>
      <c r="G37" t="str">
        <f t="shared" si="3"/>
        <v>50</v>
      </c>
      <c r="H37">
        <f t="shared" si="4"/>
        <v>650</v>
      </c>
      <c r="J37" t="s">
        <v>75</v>
      </c>
      <c r="K37">
        <v>3500</v>
      </c>
      <c r="N37" s="12"/>
    </row>
    <row r="38" spans="3:14" x14ac:dyDescent="0.25">
      <c r="C38" s="7" t="s">
        <v>45</v>
      </c>
      <c r="D38" s="15">
        <f t="shared" si="0"/>
        <v>800</v>
      </c>
      <c r="E38" s="15" t="str">
        <f t="shared" si="1"/>
        <v>50</v>
      </c>
      <c r="F38" t="str">
        <f t="shared" si="2"/>
        <v>800</v>
      </c>
      <c r="G38" t="str">
        <f t="shared" si="3"/>
        <v>50</v>
      </c>
      <c r="H38">
        <f t="shared" si="4"/>
        <v>850</v>
      </c>
      <c r="J38" t="s">
        <v>79</v>
      </c>
      <c r="K38">
        <v>3600</v>
      </c>
      <c r="N38" s="12"/>
    </row>
    <row r="39" spans="3:14" x14ac:dyDescent="0.25">
      <c r="C39" s="6" t="s">
        <v>46</v>
      </c>
      <c r="D39" s="15">
        <f t="shared" si="0"/>
        <v>800</v>
      </c>
      <c r="E39" s="15" t="str">
        <f t="shared" si="1"/>
        <v>50</v>
      </c>
      <c r="F39" t="str">
        <f t="shared" si="2"/>
        <v>600</v>
      </c>
      <c r="G39" t="str">
        <f t="shared" si="3"/>
        <v>50</v>
      </c>
      <c r="H39">
        <f t="shared" si="4"/>
        <v>650</v>
      </c>
      <c r="N39" s="12"/>
    </row>
    <row r="40" spans="3:14" x14ac:dyDescent="0.25">
      <c r="C40" s="8" t="s">
        <v>47</v>
      </c>
      <c r="D40" s="15">
        <f t="shared" si="0"/>
        <v>800</v>
      </c>
      <c r="E40" s="15" t="str">
        <f t="shared" si="1"/>
        <v>50</v>
      </c>
      <c r="F40" t="str">
        <f t="shared" si="2"/>
        <v>800</v>
      </c>
      <c r="G40" t="str">
        <f t="shared" si="3"/>
        <v>50</v>
      </c>
      <c r="H40">
        <f t="shared" si="4"/>
        <v>850</v>
      </c>
      <c r="N40" s="12"/>
    </row>
    <row r="41" spans="3:14" x14ac:dyDescent="0.25">
      <c r="C41" s="1" t="s">
        <v>48</v>
      </c>
      <c r="D41" s="15">
        <f t="shared" si="0"/>
        <v>900</v>
      </c>
      <c r="E41" s="15" t="str">
        <f t="shared" si="1"/>
        <v>50</v>
      </c>
      <c r="F41" t="str">
        <f t="shared" si="2"/>
        <v>900</v>
      </c>
      <c r="G41" t="str">
        <f t="shared" si="3"/>
        <v>50</v>
      </c>
      <c r="H41">
        <f t="shared" si="4"/>
        <v>950</v>
      </c>
    </row>
    <row r="42" spans="3:14" x14ac:dyDescent="0.25">
      <c r="C42" s="1" t="s">
        <v>49</v>
      </c>
      <c r="D42" s="15">
        <f t="shared" si="0"/>
        <v>900</v>
      </c>
      <c r="E42" s="15" t="str">
        <f t="shared" si="1"/>
        <v>50</v>
      </c>
      <c r="F42" t="str">
        <f t="shared" si="2"/>
        <v>900</v>
      </c>
      <c r="G42" t="str">
        <f t="shared" si="3"/>
        <v>50</v>
      </c>
      <c r="H42">
        <f t="shared" si="4"/>
        <v>950</v>
      </c>
    </row>
    <row r="43" spans="3:14" x14ac:dyDescent="0.25">
      <c r="C43" s="1" t="s">
        <v>27</v>
      </c>
      <c r="D43" s="15">
        <f t="shared" si="0"/>
        <v>1000</v>
      </c>
      <c r="E43" s="15" t="str">
        <f t="shared" si="1"/>
        <v>15</v>
      </c>
      <c r="F43" t="str">
        <f t="shared" si="2"/>
        <v>1000</v>
      </c>
      <c r="G43" t="str">
        <f t="shared" si="3"/>
        <v>1</v>
      </c>
      <c r="H43">
        <f t="shared" si="4"/>
        <v>1001</v>
      </c>
    </row>
    <row r="44" spans="3:14" x14ac:dyDescent="0.25">
      <c r="C44" s="1" t="s">
        <v>50</v>
      </c>
      <c r="D44" s="15">
        <f t="shared" si="0"/>
        <v>600</v>
      </c>
      <c r="E44" s="15" t="str">
        <f t="shared" si="1"/>
        <v>15</v>
      </c>
      <c r="F44" t="str">
        <f t="shared" si="2"/>
        <v>600</v>
      </c>
      <c r="G44" t="str">
        <f t="shared" si="3"/>
        <v>1</v>
      </c>
      <c r="H44">
        <f t="shared" si="4"/>
        <v>601</v>
      </c>
    </row>
    <row r="45" spans="3:14" x14ac:dyDescent="0.25">
      <c r="C45" s="8" t="s">
        <v>51</v>
      </c>
      <c r="D45" s="15">
        <f t="shared" si="0"/>
        <v>700</v>
      </c>
      <c r="E45" s="15" t="e">
        <f t="shared" si="1"/>
        <v>#VALUE!</v>
      </c>
      <c r="F45" t="str">
        <f t="shared" si="2"/>
        <v>700</v>
      </c>
      <c r="G45" t="str">
        <f t="shared" si="3"/>
        <v>1</v>
      </c>
      <c r="H45">
        <f t="shared" si="4"/>
        <v>701</v>
      </c>
    </row>
    <row r="46" spans="3:14" x14ac:dyDescent="0.25">
      <c r="C46" s="8" t="s">
        <v>16</v>
      </c>
      <c r="D46" s="15">
        <f t="shared" si="0"/>
        <v>400</v>
      </c>
      <c r="E46" s="15" t="e">
        <f t="shared" si="1"/>
        <v>#VALUE!</v>
      </c>
      <c r="F46" t="str">
        <f t="shared" si="2"/>
        <v>400</v>
      </c>
      <c r="G46" t="str">
        <f t="shared" si="3"/>
        <v>1</v>
      </c>
      <c r="H46">
        <f t="shared" si="4"/>
        <v>401</v>
      </c>
    </row>
    <row r="47" spans="3:14" ht="15.75" thickBot="1" x14ac:dyDescent="0.3">
      <c r="C47" s="9"/>
      <c r="D47" s="15" t="e">
        <f t="shared" si="0"/>
        <v>#N/A</v>
      </c>
      <c r="E47" s="15" t="e">
        <f t="shared" si="1"/>
        <v>#VALUE!</v>
      </c>
      <c r="F47" t="b">
        <f t="shared" si="2"/>
        <v>0</v>
      </c>
      <c r="G47" t="b">
        <f t="shared" si="3"/>
        <v>0</v>
      </c>
      <c r="H47">
        <f t="shared" si="4"/>
        <v>0</v>
      </c>
    </row>
    <row r="48" spans="3:14" x14ac:dyDescent="0.25">
      <c r="D48" s="14" t="e">
        <f t="shared" si="0"/>
        <v>#N/A</v>
      </c>
      <c r="E48" s="15" t="e">
        <f t="shared" si="1"/>
        <v>#VALUE!</v>
      </c>
      <c r="F48" t="b">
        <f t="shared" ref="F48" si="5">IF(ISNUMBER(SEARCH("труба",C48)),"100",IF(ISNUMBER(SEARCH("трубк",C48)),"200",IF(ISNUMBER(SEARCH("Водонагреватель",C48)),"300",IF(ISNUMBER(SEARCH("Манометр",C48)),"400",IF(ISNUMBER(SEARCH("Бойлер",C48)),"500",IF(ISNUMBER(SEARCH("Кран",C48)),"600",IF(ISNUMBER(SEARCH("Термометр",C48)),"700",IF(ISNUMBER(SEARCH("Фильтр",C48)),"800",IF(ISNUMBER(SEARCH("Клапан",C48)),"900",IF(ISNUMBER(SEARCH("Воздухоотводчик",C48)),"1000",IF(ISNUMBER(SEARCH("Насос",C48)),"1100",IF(ISNUMBER(SEARCH("Мембра",C48)),"1200",IF(ISNUMBER(SEARCH("Котел",C48)),"1300",IF(ISNUMBER(SEARCH("Манометр",C48)),"1400",IF(ISNUMBER(SEARCH("Манометр",C48)),"1500",IF(ISNUMBER(SEARCH("Манометр",C48)),"1600",IF(ISNUMBER(SEARCH("Манометр",C48)),"1700",IF(ISNUMBER(SEARCH("Манометр",C48)),"1800",IF(ISNUMBER(SEARCH("Манометр",C48)),"1900",IF(ISNUMBER(SEARCH("Манометр",C48)),"2000",IF(ISNUMBER(SEARCH("Манометр",C48)),"2100",IF(ISNUMBER(SEARCH("Манометр",C48)),"2200",IF(ISNUMBER(SEARCH("Манометр",C48)),"2300",IF(ISNUMBER(SEARCH("Манометр",C48)),"2400"))))))))))))))))))))))))</f>
        <v>0</v>
      </c>
      <c r="G48" t="b">
        <f t="shared" ref="G48" si="6">IF(ISNUMBER(SEARCH("1",C48)),"1",IF(ISNUMBER(SEARCH("9",C48)),"9",IF(ISNUMBER(SEARCH("13",C48)),"13",IF(ISNUMBER(SEARCH("15",C48)),"15",IF(ISNUMBER(SEARCH("16",C48)),"16",IF(ISNUMBER(SEARCH("18",C48)),"18",IF(ISNUMBER(SEARCH("20",C48)),"20",IF(ISNUMBER(SEARCH("22",C48)),"22",IF(ISNUMBER(SEARCH("25",C48)),"25",IF(ISNUMBER(SEARCH("28",C48)),"28",IF(ISNUMBER(SEARCH("30",C48)),"30",IF(ISNUMBER(SEARCH("32",C48)),"32",IF(ISNUMBER(SEARCH("40",C48)),"40",IF(ISNUMBER(SEARCH("45",C48)),"45",IF(ISNUMBER(SEARCH("50",C48)),"50",IF(ISNUMBER(SEARCH("65",C48)),"65",IF(ISNUMBER(SEARCH("80",C48)),"80",IF(ISNUMBER(SEARCH("90",C48)),"90",IF(ISNUMBER(SEARCH("1/2",C48)),"120000",IF(ISNUMBER(SEARCH("1/4",C48)),"140000",IF(ISNUMBER(SEARCH("3/4",C48)),"340000")))))))))))))))))))))</f>
        <v>0</v>
      </c>
      <c r="H48">
        <f t="shared" si="4"/>
        <v>0</v>
      </c>
    </row>
    <row r="50" spans="8:8" x14ac:dyDescent="0.25">
      <c r="H50" s="13" t="s">
        <v>80</v>
      </c>
    </row>
    <row r="51" spans="8:8" x14ac:dyDescent="0.25">
      <c r="H51" s="13" t="s">
        <v>81</v>
      </c>
    </row>
    <row r="52" spans="8:8" x14ac:dyDescent="0.25">
      <c r="H52" s="13" t="s">
        <v>82</v>
      </c>
    </row>
    <row r="53" spans="8:8" x14ac:dyDescent="0.25">
      <c r="H53" s="13" t="s">
        <v>83</v>
      </c>
    </row>
    <row r="54" spans="8:8" x14ac:dyDescent="0.25">
      <c r="H54" s="13"/>
    </row>
    <row r="55" spans="8:8" x14ac:dyDescent="0.25">
      <c r="H55" s="13"/>
    </row>
    <row r="56" spans="8:8" x14ac:dyDescent="0.25">
      <c r="H56" s="13"/>
    </row>
    <row r="57" spans="8:8" x14ac:dyDescent="0.25">
      <c r="H57" s="13"/>
    </row>
  </sheetData>
  <sortState ref="M3:M23">
    <sortCondition ref="M3"/>
  </sortState>
  <conditionalFormatting sqref="F3:F47">
    <cfRule type="containsText" dxfId="1" priority="2" operator="containsText" text="ЛОЖЬ">
      <formula>NOT(ISERROR(SEARCH("ЛОЖЬ",F3)))</formula>
    </cfRule>
  </conditionalFormatting>
  <conditionalFormatting sqref="G3:G47">
    <cfRule type="containsText" dxfId="0" priority="1" operator="containsText" text="ЛОЖЬ">
      <formula>NOT(ISERROR(SEARCH("ЛОЖЬ",G3)))</formula>
    </cfRule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Смета</dc:creator>
  <cp:lastModifiedBy>Музыкин М.А.</cp:lastModifiedBy>
  <dcterms:created xsi:type="dcterms:W3CDTF">2016-07-28T09:37:27Z</dcterms:created>
  <dcterms:modified xsi:type="dcterms:W3CDTF">2016-08-01T08:03:27Z</dcterms:modified>
</cp:coreProperties>
</file>