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9675"/>
  </bookViews>
  <sheets>
    <sheet name="Соловьева" sheetId="15" r:id="rId1"/>
    <sheet name="Лист1" sheetId="6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8" i="15" l="1" a="1"/>
  <c r="M78" i="15" s="1"/>
  <c r="J78" i="15"/>
  <c r="L78" i="15" s="1"/>
  <c r="F72" i="15"/>
  <c r="F71" i="15"/>
  <c r="F70" i="15"/>
  <c r="F69" i="15"/>
  <c r="C79" i="15"/>
  <c r="H79" i="15"/>
  <c r="C82" i="15" l="1"/>
  <c r="C83" i="15"/>
  <c r="C84" i="15"/>
  <c r="B78" i="15"/>
  <c r="D79" i="15"/>
  <c r="D80" i="15"/>
  <c r="F80" i="15" s="1"/>
  <c r="D81" i="15"/>
  <c r="D82" i="15"/>
  <c r="D83" i="15"/>
  <c r="D84" i="15"/>
  <c r="F84" i="15" s="1"/>
  <c r="H84" i="15" s="1"/>
  <c r="J84" i="15" s="1"/>
  <c r="L84" i="15" s="1"/>
  <c r="G78" i="15"/>
  <c r="B79" i="15"/>
  <c r="B80" i="15"/>
  <c r="G80" i="15" s="1"/>
  <c r="B81" i="15"/>
  <c r="B82" i="15"/>
  <c r="G82" i="15" s="1"/>
  <c r="B83" i="15"/>
  <c r="G84" i="15"/>
  <c r="G83" i="15"/>
  <c r="F83" i="15"/>
  <c r="H83" i="15" s="1"/>
  <c r="J83" i="15" s="1"/>
  <c r="L83" i="15" s="1"/>
  <c r="F82" i="15"/>
  <c r="G81" i="15"/>
  <c r="F81" i="15"/>
  <c r="G79" i="15"/>
  <c r="F79" i="15"/>
  <c r="J79" i="15" s="1"/>
  <c r="L79" i="15" s="1"/>
  <c r="H82" i="15" l="1"/>
  <c r="J82" i="15" s="1"/>
  <c r="L82" i="15" s="1"/>
  <c r="I72" i="15"/>
  <c r="C81" i="15"/>
  <c r="H81" i="15" s="1"/>
  <c r="J81" i="15" s="1"/>
  <c r="L81" i="15" s="1"/>
  <c r="I71" i="15"/>
  <c r="C80" i="15"/>
  <c r="H80" i="15" s="1"/>
  <c r="J80" i="15" s="1"/>
  <c r="L80" i="15" s="1"/>
  <c r="I70" i="15"/>
  <c r="C78" i="15"/>
  <c r="D69" i="15"/>
  <c r="D62" i="15"/>
  <c r="D61" i="15"/>
  <c r="D60" i="15"/>
  <c r="D55" i="15"/>
  <c r="D54" i="15"/>
  <c r="D53" i="15"/>
  <c r="I69" i="15" l="1"/>
  <c r="J69" i="15" s="1"/>
  <c r="D78" i="15"/>
  <c r="F78" i="15" s="1"/>
  <c r="H78" i="15" s="1"/>
  <c r="J70" i="15"/>
  <c r="J71" i="15"/>
  <c r="J72" i="15"/>
  <c r="A15" i="15" l="1"/>
  <c r="H48" i="15" l="1"/>
  <c r="L48" i="15" s="1"/>
  <c r="H46" i="15"/>
  <c r="L46" i="15" s="1"/>
  <c r="D46" i="15"/>
  <c r="F46" i="15" s="1"/>
  <c r="D48" i="15"/>
  <c r="F48" i="15" s="1"/>
  <c r="H47" i="15"/>
  <c r="L47" i="15" s="1"/>
  <c r="D47" i="15"/>
  <c r="F47" i="15" s="1"/>
  <c r="H45" i="15"/>
  <c r="L45" i="15" s="1"/>
  <c r="D45" i="15"/>
  <c r="F45" i="15" s="1"/>
  <c r="H44" i="15"/>
  <c r="L44" i="15" s="1"/>
  <c r="D44" i="15"/>
  <c r="F44" i="15" s="1"/>
  <c r="H41" i="15"/>
  <c r="L41" i="15" s="1"/>
  <c r="F29" i="15"/>
  <c r="D41" i="15"/>
  <c r="F41" i="15" s="1"/>
  <c r="D42" i="15"/>
  <c r="F42" i="15" s="1"/>
  <c r="D43" i="15"/>
  <c r="F43" i="15" s="1"/>
  <c r="F28" i="15"/>
  <c r="H43" i="15"/>
  <c r="L43" i="15" s="1"/>
  <c r="H42" i="15"/>
  <c r="L42" i="15" s="1"/>
  <c r="H34" i="15"/>
  <c r="F34" i="15"/>
  <c r="H33" i="15"/>
  <c r="F33" i="15"/>
  <c r="H32" i="15"/>
  <c r="F32" i="15"/>
  <c r="H31" i="15"/>
  <c r="F31" i="15"/>
  <c r="H30" i="15"/>
  <c r="F30" i="15"/>
  <c r="H29" i="15"/>
  <c r="H28" i="15"/>
  <c r="H27" i="15"/>
  <c r="F27" i="15"/>
  <c r="H26" i="15"/>
  <c r="F26" i="15"/>
  <c r="H25" i="15"/>
  <c r="F25" i="15"/>
  <c r="D24" i="15"/>
  <c r="F24" i="15" s="1"/>
  <c r="D23" i="15"/>
  <c r="F23" i="15" s="1"/>
  <c r="D22" i="15"/>
  <c r="F22" i="15" s="1"/>
  <c r="D21" i="15"/>
  <c r="F21" i="15" s="1"/>
  <c r="D20" i="15"/>
  <c r="F20" i="15" s="1"/>
  <c r="D19" i="15"/>
  <c r="F19" i="15" s="1"/>
  <c r="D18" i="15"/>
  <c r="F18" i="15" s="1"/>
  <c r="D17" i="15"/>
  <c r="F17" i="15" s="1"/>
  <c r="D16" i="15"/>
  <c r="F16" i="15" s="1"/>
  <c r="G15" i="15"/>
  <c r="H15" i="15" s="1"/>
  <c r="D15" i="15"/>
  <c r="F15" i="15" s="1"/>
  <c r="K15" i="15" s="1"/>
  <c r="H10" i="15"/>
  <c r="E7" i="15"/>
  <c r="D6" i="15"/>
  <c r="D10" i="15" s="1"/>
  <c r="D7" i="15" l="1"/>
  <c r="A16" i="15"/>
  <c r="K16" i="15" s="1"/>
  <c r="G16" i="15"/>
  <c r="H16" i="15" s="1"/>
  <c r="J34" i="15"/>
  <c r="J32" i="15"/>
  <c r="J30" i="15"/>
  <c r="J28" i="15"/>
  <c r="J26" i="15"/>
  <c r="J24" i="15"/>
  <c r="J22" i="15"/>
  <c r="J20" i="15"/>
  <c r="J18" i="15"/>
  <c r="J16" i="15"/>
  <c r="J33" i="15"/>
  <c r="J31" i="15"/>
  <c r="J29" i="15"/>
  <c r="J27" i="15"/>
  <c r="J25" i="15"/>
  <c r="J23" i="15"/>
  <c r="J21" i="15"/>
  <c r="J19" i="15"/>
  <c r="J17" i="15"/>
  <c r="J15" i="15"/>
  <c r="D8" i="15"/>
  <c r="E8" i="15"/>
  <c r="E10" i="15" s="1"/>
  <c r="A17" i="15" l="1"/>
  <c r="K17" i="15" s="1"/>
  <c r="A18" i="15" s="1"/>
  <c r="K18" i="15" s="1"/>
  <c r="A19" i="15" s="1"/>
  <c r="K19" i="15" s="1"/>
  <c r="A20" i="15" s="1"/>
  <c r="K20" i="15" s="1"/>
  <c r="A21" i="15" s="1"/>
  <c r="K21" i="15" s="1"/>
  <c r="G17" i="15"/>
  <c r="A22" i="15" l="1"/>
  <c r="K22" i="15" s="1"/>
  <c r="G18" i="15"/>
  <c r="H18" i="15" s="1"/>
  <c r="G19" i="15" s="1"/>
  <c r="H17" i="15"/>
  <c r="A23" i="15" l="1"/>
  <c r="K23" i="15" s="1"/>
  <c r="A24" i="15" s="1"/>
  <c r="K24" i="15" s="1"/>
  <c r="A25" i="15" s="1"/>
  <c r="K25" i="15" s="1"/>
  <c r="A26" i="15" s="1"/>
  <c r="K26" i="15" s="1"/>
  <c r="A27" i="15" s="1"/>
  <c r="K27" i="15" s="1"/>
  <c r="A28" i="15" s="1"/>
  <c r="K28" i="15" s="1"/>
  <c r="A29" i="15" s="1"/>
  <c r="K29" i="15" s="1"/>
  <c r="A30" i="15" s="1"/>
  <c r="K30" i="15" s="1"/>
  <c r="A31" i="15" s="1"/>
  <c r="K31" i="15" s="1"/>
  <c r="A32" i="15" s="1"/>
  <c r="K32" i="15" s="1"/>
  <c r="A33" i="15" s="1"/>
  <c r="K33" i="15" s="1"/>
  <c r="A34" i="15" s="1"/>
  <c r="K34" i="15" s="1"/>
  <c r="G20" i="15"/>
  <c r="H20" i="15" s="1"/>
  <c r="G21" i="15" s="1"/>
  <c r="H19" i="15"/>
  <c r="H21" i="15" l="1"/>
  <c r="G22" i="15"/>
  <c r="H22" i="15" l="1"/>
  <c r="G23" i="15"/>
  <c r="H23" i="15" s="1"/>
  <c r="G24" i="15" s="1"/>
</calcChain>
</file>

<file path=xl/comments1.xml><?xml version="1.0" encoding="utf-8"?>
<comments xmlns="http://schemas.openxmlformats.org/spreadsheetml/2006/main">
  <authors>
    <author>Морозова Марина</author>
  </authors>
  <commentList>
    <comment ref="D7" authorId="0">
      <text>
        <r>
          <rPr>
            <b/>
            <sz val="8"/>
            <color indexed="81"/>
            <rFont val="Tahoma"/>
            <charset val="1"/>
          </rPr>
          <t>и еще -21 (ячейка M78), т.е. 112</t>
        </r>
      </text>
    </comment>
    <comment ref="F70" authorId="0">
      <text>
        <r>
          <rPr>
            <b/>
            <sz val="8"/>
            <color indexed="81"/>
            <rFont val="Tahoma"/>
            <charset val="1"/>
          </rPr>
          <t>Поправила</t>
        </r>
      </text>
    </comment>
  </commentList>
</comments>
</file>

<file path=xl/sharedStrings.xml><?xml version="1.0" encoding="utf-8"?>
<sst xmlns="http://schemas.openxmlformats.org/spreadsheetml/2006/main" count="112" uniqueCount="66">
  <si>
    <t>Расчет количества дней отпуска</t>
  </si>
  <si>
    <t>Начало</t>
  </si>
  <si>
    <t>Конец</t>
  </si>
  <si>
    <t xml:space="preserve">Дата трудоустройства </t>
  </si>
  <si>
    <t xml:space="preserve">Текущая дата </t>
  </si>
  <si>
    <t>Календарные дни</t>
  </si>
  <si>
    <t>Праздничные дни</t>
  </si>
  <si>
    <t>Отгуленные дни</t>
  </si>
  <si>
    <t>За период с… по…</t>
  </si>
  <si>
    <t>Кол-во  дней отпуска с даты приема</t>
  </si>
  <si>
    <t>план. дата</t>
  </si>
  <si>
    <t>Дней отпуска полагается</t>
  </si>
  <si>
    <t>основной</t>
  </si>
  <si>
    <t>дополнит.</t>
  </si>
  <si>
    <t>ВСЕГО</t>
  </si>
  <si>
    <t>Приказ №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</si>
  <si>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ОСНОВНЫХ</t>
    </r>
  </si>
  <si>
    <t xml:space="preserve">Кол-во отгуленных дней отпуска </t>
  </si>
  <si>
    <t xml:space="preserve">Кол-во неотгуленного отпуска </t>
  </si>
  <si>
    <t>461-0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</si>
  <si>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БЕЗ СОХРАНЕНИЯ ЗАРАБОТНОЙ ПЛАТЫ</t>
    </r>
  </si>
  <si>
    <t>Администратор</t>
  </si>
  <si>
    <t>219-0</t>
  </si>
  <si>
    <t xml:space="preserve">Примечание:   </t>
  </si>
  <si>
    <t>Соловьева Татьяна Юрьевна</t>
  </si>
  <si>
    <t>465-0</t>
  </si>
  <si>
    <t>1106-0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</si>
  <si>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УЧЕБНЫХ</t>
    </r>
  </si>
  <si>
    <t>61-0</t>
  </si>
  <si>
    <t>239-0</t>
  </si>
  <si>
    <t>Меняет/не меняет период</t>
  </si>
  <si>
    <t>Нет</t>
  </si>
  <si>
    <t>509-0</t>
  </si>
  <si>
    <t>195-0</t>
  </si>
  <si>
    <t>460-0</t>
  </si>
  <si>
    <t>525-0</t>
  </si>
  <si>
    <t>526-0</t>
  </si>
  <si>
    <t>268-0</t>
  </si>
  <si>
    <t>560-0</t>
  </si>
  <si>
    <t>546-0</t>
  </si>
  <si>
    <t>550-0</t>
  </si>
  <si>
    <t>22-0</t>
  </si>
  <si>
    <t>51-0</t>
  </si>
  <si>
    <t>52-0</t>
  </si>
  <si>
    <t>406-0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</si>
  <si>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ПО БЕРЕМЕННОСТИ И РОДАМ  (БиР)</t>
    </r>
  </si>
  <si>
    <t>2-Р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</si>
  <si>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ПО УХОДУ ЗА РЕБЕНКОМ</t>
    </r>
  </si>
  <si>
    <t>Должен быть период с… по…</t>
  </si>
  <si>
    <t>3-ОЖ</t>
  </si>
  <si>
    <t>Да</t>
  </si>
  <si>
    <t>НОВЫЙ период</t>
  </si>
  <si>
    <t>На сколько дней меняет период</t>
  </si>
  <si>
    <t>Период (закрыт/нет)</t>
  </si>
  <si>
    <t>Примечание</t>
  </si>
  <si>
    <t>Журнал изменений РАБОЧЕГО ПЕРИОДА</t>
  </si>
  <si>
    <t>Начало (должен быть)</t>
  </si>
  <si>
    <t>Конец (должен быть)</t>
  </si>
  <si>
    <t>НОВЫЙ период2</t>
  </si>
  <si>
    <t>СМЕНИЛСЯ рабочий период</t>
  </si>
  <si>
    <t xml:space="preserve">Я уже совсем запуталась. Мне кажется, что уже вообще ничего не работает у меня (наверное мозг). Взяла другого работника, вставила Вашу формулу. Так у меня и "соседняя" перестала работать. Почему "сбиваются" настройки, не понимаю?  </t>
  </si>
  <si>
    <t xml:space="preserve">1054,67-126=928,67 должно быть. Почему тут 91 стоит? Не пойму!!!  </t>
  </si>
  <si>
    <t>В графе D 7 должно быть 133 дня (НЕ 196), потому что работник отработал 4 года (28*4) + 9 месяцев (с декабря 15 по август 16). Далее с сентября 2016 период должен исключаться. Т.е. получается (4*28)+(28/12*9)=133 дня.   Даже если бы посчиталось верно, почему Д10 перестала высчитывать дни? 196-126=70 дней, а не 4,67!!!             В графе Е7 можно тоже что-то придумать? Потому что на период 30.08.2019 работнику положено только 14 дней (за минусом исключаемых 1003 дней!!!</t>
  </si>
  <si>
    <t>Т.е. тут по всем подсчетам при выходе работника на работу за период 01.12.15 по 30.08.19 олдлжно быть 14 дней (14 он уже отгулял).</t>
  </si>
  <si>
    <t>кол-во дней отпуска, которые надо вычесть</t>
  </si>
  <si>
    <t>ВСЕГО кол-во дней отпуска, которые надо вычесть (по всему столбцу)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</si>
</sst>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Segoe UI Light"/>
      <family val="2"/>
      <charset val="204"/>
      <scheme val="minor"/>
    </font>
    <font>
      <b/>
      <sz val="15"/>
      <color theme="3"/>
      <name val="Segoe UI Light"/>
      <family val="2"/>
      <charset val="204"/>
      <scheme val="minor"/>
    </font>
    <font>
      <b/>
      <sz val="13"/>
      <color theme="3"/>
      <name val="Segoe UI Light"/>
      <family val="2"/>
      <charset val="204"/>
      <scheme val="minor"/>
    </font>
    <font>
      <b/>
      <sz val="11"/>
      <color rgb="FF3F3F3F"/>
      <name val="Segoe UI Light"/>
      <family val="2"/>
      <charset val="204"/>
      <scheme val="minor"/>
    </font>
    <font>
      <sz val="11"/>
      <color theme="0"/>
      <name val="Segoe UI Light"/>
      <family val="2"/>
      <charset val="204"/>
      <scheme val="minor"/>
    </font>
    <font>
      <u/>
      <sz val="11"/>
      <color theme="1"/>
      <name val="Segoe UI Light"/>
      <family val="2"/>
      <charset val="204"/>
      <scheme val="minor"/>
    </font>
    <font>
      <b/>
      <sz val="11"/>
      <color theme="0"/>
      <name val="Segoe UI Light"/>
      <family val="2"/>
      <charset val="204"/>
      <scheme val="minor"/>
    </font>
    <font>
      <b/>
      <sz val="11"/>
      <color rgb="FFFF0000"/>
      <name val="Segoe UI Light"/>
      <family val="2"/>
      <charset val="204"/>
      <scheme val="minor"/>
    </font>
    <font>
      <sz val="9"/>
      <color theme="1"/>
      <name val="Segoe UI Light"/>
      <family val="2"/>
      <charset val="204"/>
      <scheme val="minor"/>
    </font>
    <font>
      <b/>
      <u/>
      <sz val="15"/>
      <color theme="3"/>
      <name val="Segoe UI Light"/>
      <family val="2"/>
      <charset val="204"/>
      <scheme val="minor"/>
    </font>
    <font>
      <sz val="10"/>
      <color theme="0"/>
      <name val="Segoe UI Light"/>
      <family val="2"/>
      <charset val="204"/>
      <scheme val="minor"/>
    </font>
    <font>
      <b/>
      <sz val="9"/>
      <color theme="3"/>
      <name val="Segoe UI Light"/>
      <family val="2"/>
      <charset val="204"/>
      <scheme val="minor"/>
    </font>
    <font>
      <sz val="10"/>
      <color theme="1"/>
      <name val="Segoe UI Light"/>
      <family val="2"/>
      <charset val="204"/>
      <scheme val="minor"/>
    </font>
    <font>
      <b/>
      <sz val="10"/>
      <color theme="0"/>
      <name val="Segoe UI Light"/>
      <family val="2"/>
      <charset val="204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Arial Cyr"/>
      <family val="2"/>
      <charset val="204"/>
    </font>
    <font>
      <b/>
      <sz val="10"/>
      <name val="Arial Cyr"/>
      <family val="2"/>
      <charset val="204"/>
    </font>
    <font>
      <b/>
      <i/>
      <u/>
      <sz val="12"/>
      <color theme="3"/>
      <name val="Arial Black"/>
      <family val="2"/>
      <charset val="204"/>
    </font>
    <font>
      <b/>
      <u/>
      <sz val="11"/>
      <color rgb="FFFF0000"/>
      <name val="Segoe UI Light"/>
      <family val="2"/>
      <charset val="204"/>
      <scheme val="minor"/>
    </font>
    <font>
      <b/>
      <sz val="9"/>
      <color theme="0"/>
      <name val="Segoe UI Light"/>
      <family val="2"/>
      <charset val="204"/>
      <scheme val="minor"/>
    </font>
    <font>
      <sz val="9"/>
      <name val="Segoe UI Light"/>
      <family val="2"/>
      <charset val="204"/>
      <scheme val="minor"/>
    </font>
    <font>
      <i/>
      <sz val="11"/>
      <color rgb="FF7F7F7F"/>
      <name val="Segoe UI Light"/>
      <family val="2"/>
      <charset val="204"/>
      <scheme val="minor"/>
    </font>
    <font>
      <sz val="11"/>
      <name val="Segoe UI Light"/>
      <family val="2"/>
      <charset val="204"/>
      <scheme val="minor"/>
    </font>
    <font>
      <b/>
      <sz val="9"/>
      <name val="Segoe UI Light"/>
      <family val="2"/>
      <charset val="204"/>
      <scheme val="minor"/>
    </font>
    <font>
      <sz val="8"/>
      <color rgb="FFFF0000"/>
      <name val="Segoe UI Light"/>
      <family val="2"/>
      <charset val="204"/>
      <scheme val="minor"/>
    </font>
    <font>
      <b/>
      <sz val="8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thin">
        <color rgb="FF7F7F7F"/>
      </right>
      <top/>
      <bottom/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2" borderId="3" applyNumberFormat="0" applyAlignment="0" applyProtection="0"/>
    <xf numFmtId="0" fontId="4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2" xfId="2"/>
    <xf numFmtId="0" fontId="1" fillId="0" borderId="1" xfId="1"/>
    <xf numFmtId="14" fontId="0" fillId="0" borderId="0" xfId="0" applyNumberFormat="1"/>
    <xf numFmtId="0" fontId="5" fillId="0" borderId="0" xfId="0" applyFon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2" borderId="3" xfId="3" applyNumberFormat="1" applyAlignment="1">
      <alignment horizontal="center" vertical="center"/>
    </xf>
    <xf numFmtId="14" fontId="3" fillId="2" borderId="3" xfId="3" applyNumberFormat="1" applyAlignment="1">
      <alignment horizontal="center" vertical="center"/>
    </xf>
    <xf numFmtId="0" fontId="3" fillId="2" borderId="3" xfId="3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4" applyFill="1" applyAlignment="1"/>
    <xf numFmtId="0" fontId="0" fillId="0" borderId="0" xfId="0" applyFill="1"/>
    <xf numFmtId="0" fontId="0" fillId="0" borderId="0" xfId="0"/>
    <xf numFmtId="2" fontId="3" fillId="2" borderId="3" xfId="3" applyNumberFormat="1" applyAlignment="1">
      <alignment horizontal="center" vertical="center"/>
    </xf>
    <xf numFmtId="0" fontId="3" fillId="2" borderId="10" xfId="3" applyNumberFormat="1" applyBorder="1" applyAlignment="1">
      <alignment horizontal="center" vertical="center"/>
    </xf>
    <xf numFmtId="0" fontId="3" fillId="2" borderId="12" xfId="3" applyNumberFormat="1" applyBorder="1" applyAlignment="1">
      <alignment horizontal="center" vertical="center"/>
    </xf>
    <xf numFmtId="0" fontId="3" fillId="2" borderId="13" xfId="3" applyNumberFormat="1" applyBorder="1" applyAlignment="1">
      <alignment horizontal="center" vertical="center"/>
    </xf>
    <xf numFmtId="0" fontId="3" fillId="2" borderId="0" xfId="3" applyNumberFormat="1" applyBorder="1" applyAlignment="1">
      <alignment horizontal="center" vertical="center"/>
    </xf>
    <xf numFmtId="2" fontId="7" fillId="2" borderId="3" xfId="3" applyNumberFormat="1" applyFont="1" applyAlignment="1">
      <alignment horizontal="center" vertical="center"/>
    </xf>
    <xf numFmtId="0" fontId="6" fillId="5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8" fillId="0" borderId="0" xfId="0" applyFont="1"/>
    <xf numFmtId="0" fontId="4" fillId="3" borderId="0" xfId="4" applyAlignment="1">
      <alignment vertical="center"/>
    </xf>
    <xf numFmtId="0" fontId="4" fillId="3" borderId="4" xfId="4" applyBorder="1" applyAlignment="1">
      <alignment vertical="center"/>
    </xf>
    <xf numFmtId="0" fontId="4" fillId="3" borderId="5" xfId="4" applyBorder="1" applyAlignment="1">
      <alignment vertical="center"/>
    </xf>
    <xf numFmtId="0" fontId="10" fillId="3" borderId="0" xfId="4" applyFont="1" applyAlignment="1">
      <alignment vertical="center"/>
    </xf>
    <xf numFmtId="0" fontId="0" fillId="0" borderId="0" xfId="0" quotePrefix="1"/>
    <xf numFmtId="14" fontId="3" fillId="6" borderId="3" xfId="3" applyNumberFormat="1" applyFill="1" applyAlignment="1">
      <alignment horizontal="center" vertical="center"/>
    </xf>
    <xf numFmtId="0" fontId="11" fillId="0" borderId="2" xfId="2" applyFont="1"/>
    <xf numFmtId="0" fontId="0" fillId="0" borderId="0" xfId="0" applyFill="1" applyBorder="1"/>
    <xf numFmtId="0" fontId="12" fillId="0" borderId="0" xfId="0" applyFont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14" fontId="3" fillId="7" borderId="3" xfId="3" applyNumberFormat="1" applyFill="1" applyAlignment="1">
      <alignment horizontal="center" vertical="center"/>
    </xf>
    <xf numFmtId="14" fontId="0" fillId="8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6" fillId="0" borderId="19" xfId="0" applyFont="1" applyFill="1" applyBorder="1" applyAlignment="1"/>
    <xf numFmtId="0" fontId="15" fillId="0" borderId="0" xfId="5" applyNumberFormat="1" applyFont="1" applyFill="1" applyBorder="1" applyAlignment="1" applyProtection="1">
      <alignment vertical="center"/>
    </xf>
    <xf numFmtId="14" fontId="0" fillId="10" borderId="0" xfId="0" applyNumberFormat="1" applyFill="1" applyAlignment="1">
      <alignment horizontal="center" vertical="center"/>
    </xf>
    <xf numFmtId="0" fontId="0" fillId="0" borderId="0" xfId="0" quotePrefix="1" applyNumberFormat="1" applyAlignment="1">
      <alignment horizontal="center" vertical="center"/>
    </xf>
    <xf numFmtId="0" fontId="19" fillId="5" borderId="14" xfId="0" applyFont="1" applyFill="1" applyBorder="1" applyAlignment="1">
      <alignment horizontal="center" vertical="center" wrapText="1"/>
    </xf>
    <xf numFmtId="14" fontId="0" fillId="10" borderId="0" xfId="0" applyNumberFormat="1" applyFill="1"/>
    <xf numFmtId="0" fontId="0" fillId="0" borderId="0" xfId="0" applyFill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20" xfId="0" applyFont="1" applyBorder="1"/>
    <xf numFmtId="0" fontId="21" fillId="0" borderId="20" xfId="6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5" borderId="21" xfId="0" applyFont="1" applyFill="1" applyBorder="1" applyAlignment="1">
      <alignment horizontal="center" vertical="center" wrapText="1"/>
    </xf>
    <xf numFmtId="1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4" fontId="12" fillId="0" borderId="0" xfId="0" applyNumberFormat="1" applyFont="1" applyFill="1" applyAlignment="1">
      <alignment horizontal="center" vertical="center"/>
    </xf>
    <xf numFmtId="0" fontId="22" fillId="11" borderId="0" xfId="0" applyFont="1" applyFill="1" applyAlignment="1">
      <alignment horizontal="center" vertical="center" wrapText="1"/>
    </xf>
    <xf numFmtId="0" fontId="23" fillId="12" borderId="14" xfId="0" applyFont="1" applyFill="1" applyBorder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/>
    </xf>
    <xf numFmtId="15" fontId="0" fillId="0" borderId="0" xfId="0" applyNumberFormat="1"/>
    <xf numFmtId="0" fontId="0" fillId="8" borderId="0" xfId="0" applyFill="1"/>
    <xf numFmtId="0" fontId="6" fillId="4" borderId="0" xfId="0" applyFont="1" applyFill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3" fillId="2" borderId="8" xfId="3" applyNumberFormat="1" applyBorder="1" applyAlignment="1">
      <alignment horizontal="center" vertical="center"/>
    </xf>
    <xf numFmtId="0" fontId="3" fillId="2" borderId="9" xfId="3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4" fillId="0" borderId="0" xfId="0" applyFont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13" fillId="4" borderId="0" xfId="0" applyFont="1" applyFill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6" fillId="9" borderId="16" xfId="0" applyFont="1" applyFill="1" applyBorder="1" applyAlignment="1">
      <alignment horizontal="left"/>
    </xf>
    <xf numFmtId="0" fontId="16" fillId="9" borderId="17" xfId="0" applyFont="1" applyFill="1" applyBorder="1" applyAlignment="1">
      <alignment horizontal="left"/>
    </xf>
    <xf numFmtId="0" fontId="16" fillId="9" borderId="18" xfId="0" applyFont="1" applyFill="1" applyBorder="1" applyAlignment="1">
      <alignment horizontal="left"/>
    </xf>
    <xf numFmtId="0" fontId="15" fillId="9" borderId="16" xfId="5" applyNumberFormat="1" applyFont="1" applyFill="1" applyBorder="1" applyAlignment="1" applyProtection="1">
      <alignment horizontal="center" vertical="center"/>
    </xf>
    <xf numFmtId="0" fontId="15" fillId="9" borderId="17" xfId="5" applyNumberFormat="1" applyFont="1" applyFill="1" applyBorder="1" applyAlignment="1" applyProtection="1">
      <alignment horizontal="center" vertical="center"/>
    </xf>
    <xf numFmtId="0" fontId="15" fillId="9" borderId="18" xfId="5" applyNumberFormat="1" applyFont="1" applyFill="1" applyBorder="1" applyAlignment="1" applyProtection="1">
      <alignment horizontal="center" vertical="center"/>
    </xf>
    <xf numFmtId="0" fontId="17" fillId="0" borderId="1" xfId="1" applyFont="1" applyAlignment="1">
      <alignment horizontal="center"/>
    </xf>
    <xf numFmtId="0" fontId="4" fillId="3" borderId="6" xfId="4" applyBorder="1" applyAlignment="1">
      <alignment horizontal="center"/>
    </xf>
    <xf numFmtId="0" fontId="4" fillId="3" borderId="7" xfId="4" applyBorder="1" applyAlignment="1">
      <alignment horizontal="center"/>
    </xf>
    <xf numFmtId="0" fontId="18" fillId="0" borderId="11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</cellXfs>
  <cellStyles count="7">
    <cellStyle name="Акцент1" xfId="4" builtinId="29"/>
    <cellStyle name="Вывод" xfId="3" builtinId="21"/>
    <cellStyle name="Гиперссылка" xfId="5" builtinId="8"/>
    <cellStyle name="Заголовок 1" xfId="1" builtinId="16"/>
    <cellStyle name="Заголовок 2" xfId="2" builtinId="17"/>
    <cellStyle name="Обычный" xfId="0" builtinId="0"/>
    <cellStyle name="Пояснение" xfId="6" builtinId="53"/>
  </cellStyles>
  <dxfs count="73"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font>
        <sz val="9"/>
        <color auto="1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Segoe UI Light"/>
        <scheme val="minor"/>
      </font>
      <fill>
        <patternFill>
          <bgColor rgb="FF92D050"/>
        </patternFill>
      </fill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Segoe UI Light"/>
        <scheme val="minor"/>
      </font>
      <alignment horizontal="center" vertical="center" textRotation="0" wrapText="1" indent="0" justifyLastLine="0" shrinkToFit="0" readingOrder="0"/>
    </dxf>
    <dxf>
      <font>
        <color rgb="FF9C0006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Журнал3232022" displayName="Журнал3232022" ref="B14:F34" totalsRowShown="0" headerRowDxfId="41" dataDxfId="40">
  <autoFilter ref="B14:F34"/>
  <tableColumns count="5">
    <tableColumn id="1" name="Начало" dataDxfId="39"/>
    <tableColumn id="2" name="Конец" dataDxfId="38"/>
    <tableColumn id="3" name="Календарные дни" dataDxfId="37">
      <calculatedColumnFormula>Журнал3232022[[#This Row],[Конец]]-Журнал3232022[[#This Row],[Начало]]+1</calculatedColumnFormula>
    </tableColumn>
    <tableColumn id="4" name="Праздничные дни" dataDxfId="36"/>
    <tableColumn id="5" name="Отгуленные дни" dataDxfId="35">
      <calculatedColumnFormula>Журнал3232022[[#This Row],[Календарные дни]]-Журнал3232022[[#This Row],[Праздничные дни]]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2" name="Журнал32452123" displayName="Журнал32452123" ref="B40:F48" totalsRowShown="0" headerRowDxfId="34" dataDxfId="33">
  <autoFilter ref="B40:F48"/>
  <tableColumns count="5">
    <tableColumn id="1" name="Начало" dataDxfId="32"/>
    <tableColumn id="2" name="Конец" dataDxfId="31"/>
    <tableColumn id="3" name="Календарные дни" dataDxfId="30">
      <calculatedColumnFormula>Журнал32452123[[#This Row],[Конец]]-Журнал32452123[[#This Row],[Начало]]+1</calculatedColumnFormula>
    </tableColumn>
    <tableColumn id="4" name="Праздничные дни" dataDxfId="29"/>
    <tableColumn id="5" name="Отгуленные дни" dataDxfId="28">
      <calculatedColumnFormula>Журнал32452123[[#This Row],[Календарные дни]]-Журнал32452123[[#This Row],[Праздничные дни]]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7" name="Журнал32452123243538" displayName="Журнал32452123243538" ref="B52:F55" totalsRowShown="0" headerRowDxfId="27" dataDxfId="26">
  <autoFilter ref="B52:F55"/>
  <tableColumns count="5">
    <tableColumn id="1" name="Начало" dataDxfId="25"/>
    <tableColumn id="2" name="Конец" dataDxfId="24"/>
    <tableColumn id="3" name="Календарные дни" dataDxfId="23">
      <calculatedColumnFormula>Журнал32452123243538[[#This Row],[Конец]]-Журнал32452123243538[[#This Row],[Начало]]+1</calculatedColumnFormula>
    </tableColumn>
    <tableColumn id="4" name="Приказ №" dataDxfId="22"/>
    <tableColumn id="5" name="Примечание" dataDxfId="21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3" name="Журнал3245212324254144" displayName="Журнал3245212324254144" ref="B59:F62" totalsRowShown="0" headerRowDxfId="20" dataDxfId="19">
  <autoFilter ref="B59:F62"/>
  <tableColumns count="5">
    <tableColumn id="1" name="Начало" dataDxfId="18"/>
    <tableColumn id="2" name="Конец" dataDxfId="17"/>
    <tableColumn id="3" name="Календарные дни" dataDxfId="16">
      <calculatedColumnFormula>Журнал3245212324254144[[#This Row],[Конец]]-Журнал3245212324254144[[#This Row],[Начало]]+1</calculatedColumnFormula>
    </tableColumn>
    <tableColumn id="4" name="Приказ №" dataDxfId="15"/>
    <tableColumn id="5" name="Примечание" dataDxfId="14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49" name="Журнал32452123264750" displayName="Журнал32452123264750" ref="B68:D72" totalsRowShown="0" headerRowDxfId="13" dataDxfId="12">
  <autoFilter ref="B68:D72"/>
  <tableColumns count="3">
    <tableColumn id="1" name="Начало" dataDxfId="11"/>
    <tableColumn id="2" name="Конец" dataDxfId="10"/>
    <tableColumn id="3" name="Календарные дни" dataDxfId="9">
      <calculatedColumnFormula>Журнал32452123264750[[#This Row],[Конец]]-Журнал32452123264750[[#This Row],[Начало]]+1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18" name="Журнал3245212328246731012" displayName="Журнал3245212328246731012" ref="B77:H84" totalsRowShown="0" headerRowDxfId="8" dataDxfId="7">
  <autoFilter ref="B77:H84"/>
  <tableColumns count="7">
    <tableColumn id="1" name="Начало (должен быть)" dataDxfId="6">
      <calculatedColumnFormula>B69</calculatedColumnFormula>
    </tableColumn>
    <tableColumn id="2" name="Конец (должен быть)" dataDxfId="5">
      <calculatedColumnFormula>F69</calculatedColumnFormula>
    </tableColumn>
    <tableColumn id="3" name="Календарные дни" dataDxfId="4">
      <calculatedColumnFormula>D69</calculatedColumnFormula>
    </tableColumn>
    <tableColumn id="4" name="Меняет/не меняет период" dataDxfId="3"/>
    <tableColumn id="5" name="На сколько дней меняет период" dataDxfId="2">
      <calculatedColumnFormula>Журнал3245212328246731012[[#This Row],[Календарные дни]]</calculatedColumnFormula>
    </tableColumn>
    <tableColumn id="7" name="НОВЫЙ период" dataDxfId="1">
      <calculatedColumnFormula>Журнал3245212328246731012[[#This Row],[Начало (должен быть)]]</calculatedColumnFormula>
    </tableColumn>
    <tableColumn id="8" name="НОВЫЙ период2" dataDxfId="0">
      <calculatedColumnFormula>Журнал3245212328246731012[[#This Row],[Конец (должен быть)]]+Журнал3245212328246731012[[#This Row],[На сколько дней меняет период]]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VBA-Excel">
  <a:themeElements>
    <a:clrScheme name="VBA-Excel">
      <a:dk1>
        <a:sysClr val="windowText" lastClr="000000"/>
      </a:dk1>
      <a:lt1>
        <a:sysClr val="window" lastClr="FFFFFF"/>
      </a:lt1>
      <a:dk2>
        <a:srgbClr val="194C32"/>
      </a:dk2>
      <a:lt2>
        <a:srgbClr val="E7E6E6"/>
      </a:lt2>
      <a:accent1>
        <a:srgbClr val="339966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30A0"/>
      </a:accent6>
      <a:hlink>
        <a:srgbClr val="0563C1"/>
      </a:hlink>
      <a:folHlink>
        <a:srgbClr val="954F72"/>
      </a:folHlink>
    </a:clrScheme>
    <a:fontScheme name="VBA-Excel">
      <a:majorFont>
        <a:latin typeface="Segoe UI"/>
        <a:ea typeface=""/>
        <a:cs typeface=""/>
      </a:majorFont>
      <a:minorFont>
        <a:latin typeface="Segoe UI Light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88"/>
  <sheetViews>
    <sheetView showGridLines="0" tabSelected="1" topLeftCell="A70" workbookViewId="0">
      <selection activeCell="H80" sqref="H80"/>
    </sheetView>
  </sheetViews>
  <sheetFormatPr defaultRowHeight="14.25"/>
  <cols>
    <col min="1" max="1" width="3" style="14" customWidth="1"/>
    <col min="2" max="3" width="13.5" style="14" customWidth="1"/>
    <col min="4" max="5" width="12.75" style="14" customWidth="1"/>
    <col min="6" max="6" width="11.75" style="14" customWidth="1"/>
    <col min="7" max="7" width="9.625" style="14" customWidth="1"/>
    <col min="8" max="8" width="10.5" style="14" customWidth="1"/>
    <col min="9" max="9" width="7" style="14" customWidth="1"/>
    <col min="10" max="11" width="12.25" style="14" customWidth="1"/>
    <col min="12" max="12" width="27.25" style="14" customWidth="1"/>
    <col min="13" max="13" width="31.5" style="14" customWidth="1"/>
    <col min="14" max="16384" width="9" style="14"/>
  </cols>
  <sheetData>
    <row r="1" spans="1:16" ht="15" thickBot="1">
      <c r="B1" s="73"/>
      <c r="C1" s="74"/>
      <c r="D1" s="74"/>
      <c r="E1" s="74"/>
      <c r="F1" s="75"/>
      <c r="G1" s="39"/>
      <c r="H1" s="76"/>
      <c r="I1" s="77"/>
      <c r="J1" s="77"/>
      <c r="K1" s="78"/>
      <c r="L1" s="40"/>
      <c r="M1" s="40"/>
      <c r="N1" s="40"/>
    </row>
    <row r="2" spans="1:16" ht="6.75" customHeight="1">
      <c r="A2" s="32"/>
    </row>
    <row r="3" spans="1:16" s="2" customFormat="1" ht="21.75" thickBot="1">
      <c r="B3" s="2" t="s">
        <v>0</v>
      </c>
      <c r="E3" s="79" t="s">
        <v>24</v>
      </c>
      <c r="F3" s="79"/>
      <c r="G3" s="79"/>
      <c r="H3" s="79"/>
      <c r="I3" s="79"/>
      <c r="J3" s="2" t="s">
        <v>21</v>
      </c>
    </row>
    <row r="4" spans="1:16" ht="6" customHeight="1" thickTop="1"/>
    <row r="5" spans="1:16" ht="16.5" customHeight="1">
      <c r="B5" s="25" t="s">
        <v>3</v>
      </c>
      <c r="C5" s="26"/>
      <c r="D5" s="36">
        <v>40878</v>
      </c>
      <c r="E5" s="11" t="s">
        <v>10</v>
      </c>
      <c r="F5" s="12"/>
      <c r="G5" s="80" t="s">
        <v>11</v>
      </c>
      <c r="H5" s="80"/>
      <c r="I5" s="80"/>
      <c r="J5" s="81"/>
      <c r="K5" s="82" t="s">
        <v>23</v>
      </c>
      <c r="L5" s="83"/>
      <c r="M5" s="83"/>
      <c r="N5" s="83"/>
    </row>
    <row r="6" spans="1:16" ht="16.5" customHeight="1">
      <c r="B6" s="25" t="s">
        <v>4</v>
      </c>
      <c r="C6" s="26"/>
      <c r="D6" s="9">
        <f ca="1">TODAY()</f>
        <v>42601</v>
      </c>
      <c r="E6" s="30">
        <v>43707</v>
      </c>
      <c r="G6" s="8" t="s">
        <v>12</v>
      </c>
      <c r="H6" s="8">
        <v>28</v>
      </c>
      <c r="I6" s="64"/>
      <c r="J6" s="65"/>
      <c r="K6" s="69" t="s">
        <v>62</v>
      </c>
      <c r="L6" s="69"/>
      <c r="M6" s="69"/>
      <c r="N6" s="69"/>
    </row>
    <row r="7" spans="1:16" ht="15">
      <c r="B7" s="28" t="s">
        <v>9</v>
      </c>
      <c r="C7" s="26"/>
      <c r="D7" s="61">
        <f ca="1">(DATEDIF(D5,D6+1,"m")+(DATEDIF(D5,D6+1,"md")&gt;13))/12*$H$6</f>
        <v>133</v>
      </c>
      <c r="E7" s="15">
        <f>(DATEDIF(D5,E6+1,"m")/12+(DATEDIF(D5,E6+1,"md")))*$H$6</f>
        <v>1054.6666666666665</v>
      </c>
      <c r="G7" s="8" t="s">
        <v>13</v>
      </c>
      <c r="H7" s="16"/>
      <c r="I7" s="66"/>
      <c r="J7" s="67"/>
      <c r="K7" s="69"/>
      <c r="L7" s="69"/>
      <c r="M7" s="69"/>
      <c r="N7" s="69"/>
    </row>
    <row r="8" spans="1:16" ht="15">
      <c r="B8" s="25" t="s">
        <v>17</v>
      </c>
      <c r="C8" s="26"/>
      <c r="D8" s="10">
        <f>SUM(Журнал3232022[Отгуленные дни])</f>
        <v>126</v>
      </c>
      <c r="E8" s="10">
        <f>SUM(Журнал3232022[Отгуленные дни])</f>
        <v>126</v>
      </c>
      <c r="F8" s="4"/>
      <c r="G8" s="8" t="s">
        <v>13</v>
      </c>
      <c r="H8" s="18"/>
      <c r="I8" s="19"/>
      <c r="K8" s="69"/>
      <c r="L8" s="69"/>
      <c r="M8" s="69"/>
      <c r="N8" s="69"/>
    </row>
    <row r="9" spans="1:16" ht="5.25" customHeight="1">
      <c r="B9" s="70"/>
      <c r="C9" s="70"/>
      <c r="D9" s="6"/>
      <c r="E9" s="8"/>
      <c r="G9" s="17"/>
      <c r="H9" s="18"/>
      <c r="K9" s="69"/>
      <c r="L9" s="69"/>
      <c r="M9" s="69"/>
      <c r="N9" s="69"/>
    </row>
    <row r="10" spans="1:16" ht="15">
      <c r="B10" s="25" t="s">
        <v>18</v>
      </c>
      <c r="C10" s="27"/>
      <c r="D10" s="20">
        <f ca="1">(DATEDIF(D5,D6,"m")+(DATEDIF(D5,D6,"md")&gt;13))/12*$H6-D8</f>
        <v>7</v>
      </c>
      <c r="E10" s="20">
        <f>(DATEDIF(D5,E6,"m")+(DATEDIF(D5,E6,"md")&gt;13))/12*$H6-E8</f>
        <v>91</v>
      </c>
      <c r="G10" s="17" t="s">
        <v>14</v>
      </c>
      <c r="H10" s="18">
        <f>SUM(H6:H9)</f>
        <v>28</v>
      </c>
      <c r="K10" s="69"/>
      <c r="L10" s="69"/>
      <c r="M10" s="69"/>
      <c r="N10" s="69"/>
    </row>
    <row r="11" spans="1:16" ht="21.75" customHeight="1">
      <c r="D11" s="29"/>
      <c r="E11" s="14" t="s">
        <v>61</v>
      </c>
      <c r="K11" s="69"/>
      <c r="L11" s="69"/>
      <c r="M11" s="69"/>
      <c r="N11" s="69"/>
    </row>
    <row r="12" spans="1:16" s="1" customFormat="1" ht="20.25" thickBot="1">
      <c r="B12" s="1" t="s">
        <v>16</v>
      </c>
    </row>
    <row r="13" spans="1:16" ht="9" customHeight="1" thickTop="1"/>
    <row r="14" spans="1:16" ht="34.5" customHeight="1">
      <c r="B14" s="33" t="s">
        <v>1</v>
      </c>
      <c r="C14" s="33" t="s">
        <v>2</v>
      </c>
      <c r="D14" s="33" t="s">
        <v>5</v>
      </c>
      <c r="E14" s="33" t="s">
        <v>6</v>
      </c>
      <c r="F14" s="34" t="s">
        <v>7</v>
      </c>
      <c r="G14" s="71" t="s">
        <v>8</v>
      </c>
      <c r="H14" s="72"/>
      <c r="I14" s="35" t="s">
        <v>15</v>
      </c>
      <c r="J14" s="35" t="s">
        <v>53</v>
      </c>
      <c r="L14" s="68" t="s">
        <v>60</v>
      </c>
      <c r="M14" s="68"/>
      <c r="N14" s="68"/>
      <c r="O14" s="68"/>
      <c r="P14" s="68"/>
    </row>
    <row r="15" spans="1:16">
      <c r="A15" s="52">
        <f>H6</f>
        <v>28</v>
      </c>
      <c r="B15" s="5">
        <v>41085</v>
      </c>
      <c r="C15" s="5">
        <v>41098</v>
      </c>
      <c r="D15" s="6">
        <f>Журнал3232022[[#This Row],[Конец]]-Журнал3232022[[#This Row],[Начало]]+1</f>
        <v>14</v>
      </c>
      <c r="E15" s="6"/>
      <c r="F15" s="6">
        <f>Журнал3232022[[#This Row],[Календарные дни]]-Журнал3232022[[#This Row],[Праздничные дни]]</f>
        <v>14</v>
      </c>
      <c r="G15" s="5">
        <f>D5</f>
        <v>40878</v>
      </c>
      <c r="H15" s="5">
        <f>G15+365</f>
        <v>41243</v>
      </c>
      <c r="I15" s="13" t="s">
        <v>25</v>
      </c>
      <c r="J15" s="50" t="str">
        <f>IF(TRUNC(SUM(F$14:F15)/$H$6)&gt;TRUNC(SUM(F$14:F14)/$H$6),"Период закрыт","")</f>
        <v/>
      </c>
      <c r="K15" s="51">
        <f>A15-Журнал3232022[[#This Row],[Отгуленные дни]]</f>
        <v>14</v>
      </c>
      <c r="L15" s="68"/>
      <c r="M15" s="68"/>
      <c r="N15" s="68"/>
      <c r="O15" s="68"/>
      <c r="P15" s="68"/>
    </row>
    <row r="16" spans="1:16">
      <c r="A16" s="52">
        <f>IF(K15=0,$H$6,K15)</f>
        <v>14</v>
      </c>
      <c r="B16" s="5">
        <v>41225</v>
      </c>
      <c r="C16" s="5">
        <v>41238</v>
      </c>
      <c r="D16" s="7">
        <f>Журнал3232022[[#This Row],[Конец]]-Журнал3232022[[#This Row],[Начало]]+1</f>
        <v>14</v>
      </c>
      <c r="E16" s="6"/>
      <c r="F16" s="7">
        <f>Журнал3232022[[#This Row],[Календарные дни]]-Журнал3232022[[#This Row],[Праздничные дни]]</f>
        <v>14</v>
      </c>
      <c r="G16" s="5">
        <f>IF(K15=0,H15+1,G15)</f>
        <v>40878</v>
      </c>
      <c r="H16" s="5">
        <f>G16+365</f>
        <v>41243</v>
      </c>
      <c r="I16" s="13" t="s">
        <v>26</v>
      </c>
      <c r="J16" s="50" t="str">
        <f>IF(TRUNC(SUM(F$14:F16)/$H$6)&gt;TRUNC(SUM(F$14:F15)/$H$6),"Период закрыт","")</f>
        <v>Период закрыт</v>
      </c>
      <c r="K16" s="51">
        <f>A16-Журнал3232022[[#This Row],[Отгуленные дни]]</f>
        <v>0</v>
      </c>
      <c r="L16" s="68"/>
      <c r="M16" s="68"/>
      <c r="N16" s="68"/>
      <c r="O16" s="68"/>
      <c r="P16" s="68"/>
    </row>
    <row r="17" spans="1:17">
      <c r="A17" s="52">
        <f t="shared" ref="A17:A34" si="0">IF(K16=0,$H$6,K16)</f>
        <v>28</v>
      </c>
      <c r="B17" s="5">
        <v>41451</v>
      </c>
      <c r="C17" s="5">
        <v>41464</v>
      </c>
      <c r="D17" s="7">
        <f>Журнал3232022[[#This Row],[Конец]]-Журнал3232022[[#This Row],[Начало]]+1</f>
        <v>14</v>
      </c>
      <c r="E17" s="6"/>
      <c r="F17" s="7">
        <f>Журнал3232022[[#This Row],[Календарные дни]]-Журнал3232022[[#This Row],[Праздничные дни]]</f>
        <v>14</v>
      </c>
      <c r="G17" s="5">
        <f t="shared" ref="G17:G24" si="1">IF(K16=0,H16+1,G16)</f>
        <v>41244</v>
      </c>
      <c r="H17" s="5">
        <f t="shared" ref="H17:H19" si="2">G17+364</f>
        <v>41608</v>
      </c>
      <c r="I17" s="13" t="s">
        <v>29</v>
      </c>
      <c r="J17" s="50" t="str">
        <f>IF(TRUNC(SUM(F$14:F17)/$H$6)&gt;TRUNC(SUM(F$14:F16)/$H$6),"Период закрыт","")</f>
        <v/>
      </c>
      <c r="K17" s="51">
        <f>A17-Журнал3232022[[#This Row],[Отгуленные дни]]</f>
        <v>14</v>
      </c>
      <c r="L17" s="68"/>
      <c r="M17" s="68"/>
      <c r="N17" s="68"/>
      <c r="O17" s="68"/>
      <c r="P17" s="68"/>
    </row>
    <row r="18" spans="1:17">
      <c r="A18" s="52">
        <f t="shared" si="0"/>
        <v>14</v>
      </c>
      <c r="B18" s="5">
        <v>41596</v>
      </c>
      <c r="C18" s="5">
        <v>41609</v>
      </c>
      <c r="D18" s="7">
        <f>Журнал3232022[[#This Row],[Конец]]-Журнал3232022[[#This Row],[Начало]]+1</f>
        <v>14</v>
      </c>
      <c r="E18" s="6"/>
      <c r="F18" s="7">
        <f>Журнал3232022[[#This Row],[Календарные дни]]-Журнал3232022[[#This Row],[Праздничные дни]]</f>
        <v>14</v>
      </c>
      <c r="G18" s="5">
        <f t="shared" si="1"/>
        <v>41244</v>
      </c>
      <c r="H18" s="5">
        <f t="shared" si="2"/>
        <v>41608</v>
      </c>
      <c r="I18" s="13" t="s">
        <v>32</v>
      </c>
      <c r="J18" s="50" t="str">
        <f>IF(TRUNC(SUM(F$14:F18)/$H$6)&gt;TRUNC(SUM(F$14:F17)/$H$6),"Период закрыт","")</f>
        <v>Период закрыт</v>
      </c>
      <c r="K18" s="51">
        <f>A18-Журнал3232022[[#This Row],[Отгуленные дни]]</f>
        <v>0</v>
      </c>
      <c r="L18" s="68"/>
      <c r="M18" s="68"/>
      <c r="N18" s="68"/>
      <c r="O18" s="68"/>
      <c r="P18" s="68"/>
    </row>
    <row r="19" spans="1:17">
      <c r="A19" s="52">
        <f t="shared" si="0"/>
        <v>28</v>
      </c>
      <c r="B19" s="5">
        <v>41806</v>
      </c>
      <c r="C19" s="5">
        <v>41819</v>
      </c>
      <c r="D19" s="7">
        <f>Журнал3232022[[#This Row],[Конец]]-Журнал3232022[[#This Row],[Начало]]+1</f>
        <v>14</v>
      </c>
      <c r="E19" s="6"/>
      <c r="F19" s="7">
        <f>Журнал3232022[[#This Row],[Календарные дни]]-Журнал3232022[[#This Row],[Праздничные дни]]</f>
        <v>14</v>
      </c>
      <c r="G19" s="5">
        <f t="shared" si="1"/>
        <v>41609</v>
      </c>
      <c r="H19" s="5">
        <f t="shared" si="2"/>
        <v>41973</v>
      </c>
      <c r="I19" s="13" t="s">
        <v>22</v>
      </c>
      <c r="J19" s="50" t="str">
        <f>IF(TRUNC(SUM(F$14:F19)/$H$6)&gt;TRUNC(SUM(F$14:F18)/$H$6),"Период закрыт","")</f>
        <v/>
      </c>
      <c r="K19" s="51">
        <f>A19-Журнал3232022[[#This Row],[Отгуленные дни]]</f>
        <v>14</v>
      </c>
      <c r="L19" s="68"/>
      <c r="M19" s="68"/>
      <c r="N19" s="68"/>
      <c r="O19" s="68"/>
      <c r="P19" s="68"/>
    </row>
    <row r="20" spans="1:17">
      <c r="A20" s="52">
        <f t="shared" si="0"/>
        <v>14</v>
      </c>
      <c r="B20" s="38">
        <v>41974</v>
      </c>
      <c r="C20" s="38">
        <v>41987</v>
      </c>
      <c r="D20" s="7">
        <f>Журнал3232022[[#This Row],[Конец]]-Журнал3232022[[#This Row],[Начало]]+1</f>
        <v>14</v>
      </c>
      <c r="E20" s="6"/>
      <c r="F20" s="7">
        <f>Журнал3232022[[#This Row],[Календарные дни]]-Журнал3232022[[#This Row],[Праздничные дни]]</f>
        <v>14</v>
      </c>
      <c r="G20" s="5">
        <f t="shared" si="1"/>
        <v>41609</v>
      </c>
      <c r="H20" s="5">
        <f>G20+364</f>
        <v>41973</v>
      </c>
      <c r="I20" s="13" t="s">
        <v>35</v>
      </c>
      <c r="J20" s="50" t="str">
        <f>IF(TRUNC(SUM(F$14:F20)/$H$6)&gt;TRUNC(SUM(F$14:F19)/$H$6),"Период закрыт","")</f>
        <v>Период закрыт</v>
      </c>
      <c r="K20" s="51">
        <f>A20-Журнал3232022[[#This Row],[Отгуленные дни]]</f>
        <v>0</v>
      </c>
      <c r="L20" s="68"/>
      <c r="M20" s="68"/>
      <c r="N20" s="68"/>
      <c r="O20" s="68"/>
      <c r="P20" s="68"/>
    </row>
    <row r="21" spans="1:17">
      <c r="A21" s="52">
        <f t="shared" si="0"/>
        <v>28</v>
      </c>
      <c r="B21" s="5">
        <v>42354</v>
      </c>
      <c r="C21" s="5">
        <v>42367</v>
      </c>
      <c r="D21" s="7">
        <f>Журнал3232022[[#This Row],[Конец]]-Журнал3232022[[#This Row],[Начало]]+1</f>
        <v>14</v>
      </c>
      <c r="E21" s="6"/>
      <c r="F21" s="7">
        <f>Журнал3232022[[#This Row],[Календарные дни]]-Журнал3232022[[#This Row],[Праздничные дни]]</f>
        <v>14</v>
      </c>
      <c r="G21" s="5">
        <f t="shared" si="1"/>
        <v>41974</v>
      </c>
      <c r="H21" s="5">
        <f t="shared" ref="H21:H23" si="3">G21+364</f>
        <v>42338</v>
      </c>
      <c r="I21" s="13" t="s">
        <v>38</v>
      </c>
      <c r="J21" s="50" t="str">
        <f>IF(TRUNC(SUM(F$14:F21)/$H$6)&gt;TRUNC(SUM(F$14:F20)/$H$6),"Период закрыт","")</f>
        <v/>
      </c>
      <c r="K21" s="51">
        <f>A21-Журнал3232022[[#This Row],[Отгуленные дни]]</f>
        <v>14</v>
      </c>
    </row>
    <row r="22" spans="1:17">
      <c r="A22" s="52">
        <f t="shared" si="0"/>
        <v>14</v>
      </c>
      <c r="B22" s="5">
        <v>42415</v>
      </c>
      <c r="C22" s="5">
        <v>42421</v>
      </c>
      <c r="D22" s="7">
        <f>Журнал3232022[[#This Row],[Конец]]-Журнал3232022[[#This Row],[Начало]]+1</f>
        <v>7</v>
      </c>
      <c r="E22" s="6"/>
      <c r="F22" s="7">
        <f>Журнал3232022[[#This Row],[Календарные дни]]-Журнал3232022[[#This Row],[Праздничные дни]]</f>
        <v>7</v>
      </c>
      <c r="G22" s="5">
        <f t="shared" si="1"/>
        <v>41974</v>
      </c>
      <c r="H22" s="5">
        <f t="shared" si="3"/>
        <v>42338</v>
      </c>
      <c r="I22" s="13" t="s">
        <v>41</v>
      </c>
      <c r="J22" s="50" t="str">
        <f>IF(TRUNC(SUM(F$14:F22)/$H$6)&gt;TRUNC(SUM(F$14:F21)/$H$6),"Период закрыт","")</f>
        <v/>
      </c>
      <c r="K22" s="51">
        <f>A22-Журнал3232022[[#This Row],[Отгуленные дни]]</f>
        <v>7</v>
      </c>
    </row>
    <row r="23" spans="1:17">
      <c r="A23" s="52">
        <f t="shared" si="0"/>
        <v>7</v>
      </c>
      <c r="B23" s="5">
        <v>42457</v>
      </c>
      <c r="C23" s="5">
        <v>42463</v>
      </c>
      <c r="D23" s="7">
        <f>Журнал3232022[[#This Row],[Конец]]-Журнал3232022[[#This Row],[Начало]]+1</f>
        <v>7</v>
      </c>
      <c r="E23" s="6"/>
      <c r="F23" s="7">
        <f>Журнал3232022[[#This Row],[Календарные дни]]-Журнал3232022[[#This Row],[Праздничные дни]]</f>
        <v>7</v>
      </c>
      <c r="G23" s="5">
        <f t="shared" si="1"/>
        <v>41974</v>
      </c>
      <c r="H23" s="5">
        <f t="shared" si="3"/>
        <v>42338</v>
      </c>
      <c r="I23" s="13" t="s">
        <v>42</v>
      </c>
      <c r="J23" s="50" t="str">
        <f>IF(TRUNC(SUM(F$14:F23)/$H$6)&gt;TRUNC(SUM(F$14:F22)/$H$6),"Период закрыт","")</f>
        <v>Период закрыт</v>
      </c>
      <c r="K23" s="51">
        <f>A23-Журнал3232022[[#This Row],[Отгуленные дни]]</f>
        <v>0</v>
      </c>
    </row>
    <row r="24" spans="1:17">
      <c r="A24" s="52">
        <f t="shared" si="0"/>
        <v>28</v>
      </c>
      <c r="B24" s="5">
        <v>42464</v>
      </c>
      <c r="C24" s="5">
        <v>42477</v>
      </c>
      <c r="D24" s="7">
        <f>Журнал3232022[[#This Row],[Конец]]-Журнал3232022[[#This Row],[Начало]]+1</f>
        <v>14</v>
      </c>
      <c r="E24" s="6"/>
      <c r="F24" s="7">
        <f>Журнал3232022[[#This Row],[Календарные дни]]-Журнал3232022[[#This Row],[Праздничные дни]]</f>
        <v>14</v>
      </c>
      <c r="G24" s="5">
        <f t="shared" si="1"/>
        <v>42339</v>
      </c>
      <c r="H24" s="37">
        <v>43707</v>
      </c>
      <c r="I24" s="13" t="s">
        <v>43</v>
      </c>
      <c r="J24" s="50" t="str">
        <f>IF(TRUNC(SUM(F$14:F24)/$H$6)&gt;TRUNC(SUM(F$14:F23)/$H$6),"Период закрыт","")</f>
        <v/>
      </c>
      <c r="K24" s="51">
        <f>A24-Журнал3232022[[#This Row],[Отгуленные дни]]</f>
        <v>14</v>
      </c>
      <c r="L24" s="14" t="s">
        <v>59</v>
      </c>
    </row>
    <row r="25" spans="1:17">
      <c r="A25" s="52">
        <f t="shared" si="0"/>
        <v>14</v>
      </c>
      <c r="B25" s="5"/>
      <c r="C25" s="5"/>
      <c r="D25" s="7"/>
      <c r="E25" s="6"/>
      <c r="F25" s="7">
        <f>Журнал3232022[[#This Row],[Календарные дни]]-Журнал3232022[[#This Row],[Праздничные дни]]</f>
        <v>0</v>
      </c>
      <c r="G25" s="5"/>
      <c r="H25" s="5">
        <f>G25+364</f>
        <v>364</v>
      </c>
      <c r="I25" s="13"/>
      <c r="J25" s="50" t="str">
        <f>IF(TRUNC(SUM(F$14:F25)/$H$6)&gt;TRUNC(SUM(F$14:F24)/$H$6),"Период закрыт","")</f>
        <v/>
      </c>
      <c r="K25" s="51">
        <f>A25-Журнал3232022[[#This Row],[Отгуленные дни]]</f>
        <v>14</v>
      </c>
      <c r="M25" s="68" t="s">
        <v>63</v>
      </c>
      <c r="N25" s="68"/>
      <c r="O25" s="68"/>
      <c r="P25" s="68"/>
      <c r="Q25" s="68"/>
    </row>
    <row r="26" spans="1:17">
      <c r="A26" s="52">
        <f t="shared" si="0"/>
        <v>14</v>
      </c>
      <c r="B26" s="5"/>
      <c r="C26" s="5"/>
      <c r="D26" s="7"/>
      <c r="E26" s="6"/>
      <c r="F26" s="7">
        <f>Журнал3232022[[#This Row],[Календарные дни]]-Журнал3232022[[#This Row],[Праздничные дни]]</f>
        <v>0</v>
      </c>
      <c r="G26" s="5"/>
      <c r="H26" s="5">
        <f t="shared" ref="H26:H27" si="4">G26+364</f>
        <v>364</v>
      </c>
      <c r="I26" s="13"/>
      <c r="J26" s="50" t="str">
        <f>IF(TRUNC(SUM(F$14:F26)/$H$6)&gt;TRUNC(SUM(F$14:F25)/$H$6),"Период закрыт","")</f>
        <v/>
      </c>
      <c r="K26" s="51">
        <f>A26-Журнал3232022[[#This Row],[Отгуленные дни]]</f>
        <v>14</v>
      </c>
      <c r="M26" s="68"/>
      <c r="N26" s="68"/>
      <c r="O26" s="68"/>
      <c r="P26" s="68"/>
      <c r="Q26" s="68"/>
    </row>
    <row r="27" spans="1:17">
      <c r="A27" s="52">
        <f t="shared" si="0"/>
        <v>14</v>
      </c>
      <c r="B27" s="5"/>
      <c r="C27" s="5"/>
      <c r="D27" s="7"/>
      <c r="E27" s="6"/>
      <c r="F27" s="7">
        <f>Журнал3232022[[#This Row],[Календарные дни]]-Журнал3232022[[#This Row],[Праздничные дни]]</f>
        <v>0</v>
      </c>
      <c r="G27" s="5"/>
      <c r="H27" s="5">
        <f t="shared" si="4"/>
        <v>364</v>
      </c>
      <c r="I27" s="13"/>
      <c r="J27" s="50" t="str">
        <f>IF(TRUNC(SUM(F$14:F27)/$H$6)&gt;TRUNC(SUM(F$14:F26)/$H$6),"Период закрыт","")</f>
        <v/>
      </c>
      <c r="K27" s="51">
        <f>A27-Журнал3232022[[#This Row],[Отгуленные дни]]</f>
        <v>14</v>
      </c>
      <c r="M27" s="68"/>
      <c r="N27" s="68"/>
      <c r="O27" s="68"/>
      <c r="P27" s="68"/>
      <c r="Q27" s="68"/>
    </row>
    <row r="28" spans="1:17">
      <c r="A28" s="52">
        <f t="shared" si="0"/>
        <v>14</v>
      </c>
      <c r="B28" s="5"/>
      <c r="C28" s="5"/>
      <c r="D28" s="42"/>
      <c r="E28" s="6"/>
      <c r="F28" s="42">
        <f>Журнал3232022[[#This Row],[Календарные дни]]-Журнал3232022[[#This Row],[Праздничные дни]]</f>
        <v>0</v>
      </c>
      <c r="G28" s="5"/>
      <c r="H28" s="5">
        <f>G28+364</f>
        <v>364</v>
      </c>
      <c r="I28" s="13"/>
      <c r="J28" s="50" t="str">
        <f>IF(TRUNC(SUM(F$14:F28)/$H$6)&gt;TRUNC(SUM(F$14:F27)/$H$6),"Период закрыт","")</f>
        <v/>
      </c>
      <c r="K28" s="51">
        <f>A28-Журнал3232022[[#This Row],[Отгуленные дни]]</f>
        <v>14</v>
      </c>
      <c r="M28" s="68"/>
      <c r="N28" s="68"/>
      <c r="O28" s="68"/>
      <c r="P28" s="68"/>
      <c r="Q28" s="68"/>
    </row>
    <row r="29" spans="1:17">
      <c r="A29" s="52">
        <f t="shared" si="0"/>
        <v>14</v>
      </c>
      <c r="B29" s="5"/>
      <c r="C29" s="5"/>
      <c r="D29" s="42"/>
      <c r="E29" s="6"/>
      <c r="F29" s="42">
        <f>Журнал3232022[[#This Row],[Календарные дни]]-Журнал3232022[[#This Row],[Праздничные дни]]</f>
        <v>0</v>
      </c>
      <c r="G29" s="5"/>
      <c r="H29" s="5">
        <f t="shared" ref="H29:H34" si="5">G29+364</f>
        <v>364</v>
      </c>
      <c r="I29" s="13"/>
      <c r="J29" s="50" t="str">
        <f>IF(TRUNC(SUM(F$14:F29)/$H$6)&gt;TRUNC(SUM(F$14:F28)/$H$6),"Период закрыт","")</f>
        <v/>
      </c>
      <c r="K29" s="51">
        <f>A29-Журнал3232022[[#This Row],[Отгуленные дни]]</f>
        <v>14</v>
      </c>
      <c r="M29" s="68"/>
      <c r="N29" s="68"/>
      <c r="O29" s="68"/>
      <c r="P29" s="68"/>
      <c r="Q29" s="68"/>
    </row>
    <row r="30" spans="1:17">
      <c r="A30" s="52">
        <f t="shared" si="0"/>
        <v>14</v>
      </c>
      <c r="B30" s="5"/>
      <c r="C30" s="5"/>
      <c r="D30" s="7"/>
      <c r="E30" s="6"/>
      <c r="F30" s="7">
        <f>Журнал3232022[[#This Row],[Календарные дни]]-Журнал3232022[[#This Row],[Праздничные дни]]</f>
        <v>0</v>
      </c>
      <c r="G30" s="5"/>
      <c r="H30" s="5">
        <f t="shared" si="5"/>
        <v>364</v>
      </c>
      <c r="I30" s="13"/>
      <c r="J30" s="50" t="str">
        <f>IF(TRUNC(SUM(F$14:F30)/$H$6)&gt;TRUNC(SUM(F$14:F29)/$H$6),"Период закрыт","")</f>
        <v/>
      </c>
      <c r="K30" s="51">
        <f>A30-Журнал3232022[[#This Row],[Отгуленные дни]]</f>
        <v>14</v>
      </c>
    </row>
    <row r="31" spans="1:17">
      <c r="A31" s="52">
        <f t="shared" si="0"/>
        <v>14</v>
      </c>
      <c r="B31" s="5"/>
      <c r="C31" s="5"/>
      <c r="D31" s="7"/>
      <c r="E31" s="6"/>
      <c r="F31" s="7">
        <f>Журнал3232022[[#This Row],[Календарные дни]]-Журнал3232022[[#This Row],[Праздничные дни]]</f>
        <v>0</v>
      </c>
      <c r="G31" s="5"/>
      <c r="H31" s="5">
        <f t="shared" si="5"/>
        <v>364</v>
      </c>
      <c r="I31" s="13"/>
      <c r="J31" s="50" t="str">
        <f>IF(TRUNC(SUM(F$14:F31)/$H$6)&gt;TRUNC(SUM(F$14:F30)/$H$6),"Период закрыт","")</f>
        <v/>
      </c>
      <c r="K31" s="51">
        <f>A31-Журнал3232022[[#This Row],[Отгуленные дни]]</f>
        <v>14</v>
      </c>
    </row>
    <row r="32" spans="1:17">
      <c r="A32" s="52">
        <f t="shared" si="0"/>
        <v>14</v>
      </c>
      <c r="B32" s="5"/>
      <c r="C32" s="5"/>
      <c r="D32" s="7"/>
      <c r="E32" s="6"/>
      <c r="F32" s="7">
        <f>Журнал3232022[[#This Row],[Календарные дни]]-Журнал3232022[[#This Row],[Праздничные дни]]</f>
        <v>0</v>
      </c>
      <c r="G32" s="5"/>
      <c r="H32" s="5">
        <f t="shared" si="5"/>
        <v>364</v>
      </c>
      <c r="I32" s="13"/>
      <c r="J32" s="50" t="str">
        <f>IF(TRUNC(SUM(F$14:F32)/$H$6)&gt;TRUNC(SUM(F$14:F31)/$H$6),"Период закрыт","")</f>
        <v/>
      </c>
      <c r="K32" s="51">
        <f>A32-Журнал3232022[[#This Row],[Отгуленные дни]]</f>
        <v>14</v>
      </c>
    </row>
    <row r="33" spans="1:12">
      <c r="A33" s="52">
        <f t="shared" si="0"/>
        <v>14</v>
      </c>
      <c r="B33" s="5"/>
      <c r="C33" s="5"/>
      <c r="D33" s="7"/>
      <c r="E33" s="6"/>
      <c r="F33" s="7">
        <f>Журнал3232022[[#This Row],[Календарные дни]]-Журнал3232022[[#This Row],[Праздничные дни]]</f>
        <v>0</v>
      </c>
      <c r="G33" s="3"/>
      <c r="H33" s="5">
        <f t="shared" si="5"/>
        <v>364</v>
      </c>
      <c r="I33" s="13"/>
      <c r="J33" s="50" t="str">
        <f>IF(TRUNC(SUM(F$14:F33)/$H$6)&gt;TRUNC(SUM(F$14:F32)/$H$6),"Период закрыт","")</f>
        <v/>
      </c>
      <c r="K33" s="51">
        <f>A33-Журнал3232022[[#This Row],[Отгуленные дни]]</f>
        <v>14</v>
      </c>
    </row>
    <row r="34" spans="1:12">
      <c r="A34" s="52">
        <f t="shared" si="0"/>
        <v>14</v>
      </c>
      <c r="B34" s="5"/>
      <c r="C34" s="5"/>
      <c r="D34" s="7"/>
      <c r="E34" s="6"/>
      <c r="F34" s="7">
        <f>Журнал3232022[[#This Row],[Календарные дни]]-Журнал3232022[[#This Row],[Праздничные дни]]</f>
        <v>0</v>
      </c>
      <c r="G34" s="3"/>
      <c r="H34" s="5">
        <f t="shared" si="5"/>
        <v>364</v>
      </c>
      <c r="I34" s="13"/>
      <c r="J34" s="50" t="str">
        <f>IF(TRUNC(SUM(F$14:F34)/$H$6)&gt;TRUNC(SUM(F$14:F33)/$H$6),"Период закрыт","")</f>
        <v/>
      </c>
      <c r="K34" s="51">
        <f>A34-Журнал3232022[[#This Row],[Отгуленные дни]]</f>
        <v>14</v>
      </c>
    </row>
    <row r="35" spans="1:12">
      <c r="G35" s="3"/>
      <c r="H35" s="5"/>
      <c r="J35" s="24"/>
      <c r="K35" s="24"/>
    </row>
    <row r="36" spans="1:12">
      <c r="G36" s="3"/>
      <c r="H36" s="5"/>
      <c r="J36" s="24"/>
      <c r="K36" s="24"/>
    </row>
    <row r="37" spans="1:12">
      <c r="G37" s="3"/>
      <c r="H37" s="5"/>
      <c r="J37" s="24"/>
      <c r="K37" s="24"/>
    </row>
    <row r="38" spans="1:12" s="1" customFormat="1" ht="20.25" thickBot="1">
      <c r="A38" s="14"/>
      <c r="B38" s="1" t="s">
        <v>20</v>
      </c>
      <c r="G38" s="31"/>
      <c r="H38" s="31"/>
      <c r="J38" s="31"/>
      <c r="K38" s="31"/>
    </row>
    <row r="39" spans="1:12" ht="9" customHeight="1" thickTop="1">
      <c r="J39" s="24"/>
      <c r="K39" s="24"/>
    </row>
    <row r="40" spans="1:12" ht="34.5" customHeight="1">
      <c r="B40" s="22" t="s">
        <v>1</v>
      </c>
      <c r="C40" s="22" t="s">
        <v>2</v>
      </c>
      <c r="D40" s="22" t="s">
        <v>5</v>
      </c>
      <c r="E40" s="22" t="s">
        <v>6</v>
      </c>
      <c r="F40" s="23" t="s">
        <v>7</v>
      </c>
      <c r="G40" s="62" t="s">
        <v>8</v>
      </c>
      <c r="H40" s="63"/>
      <c r="I40" s="21" t="s">
        <v>15</v>
      </c>
      <c r="J40" s="43" t="s">
        <v>30</v>
      </c>
      <c r="K40" s="43" t="s">
        <v>52</v>
      </c>
      <c r="L40" s="43" t="s">
        <v>51</v>
      </c>
    </row>
    <row r="41" spans="1:12">
      <c r="B41" s="5">
        <v>41514</v>
      </c>
      <c r="C41" s="5">
        <v>41527</v>
      </c>
      <c r="D41" s="6">
        <f>Журнал32452123[[#This Row],[Конец]]-Журнал32452123[[#This Row],[Начало]]+1</f>
        <v>14</v>
      </c>
      <c r="E41" s="6"/>
      <c r="F41" s="6">
        <f>Журнал32452123[[#This Row],[Календарные дни]]-Журнал32452123[[#This Row],[Праздничные дни]]</f>
        <v>14</v>
      </c>
      <c r="G41" s="5">
        <v>41244</v>
      </c>
      <c r="H41" s="5">
        <f>G41+364</f>
        <v>41608</v>
      </c>
      <c r="I41" s="13" t="s">
        <v>44</v>
      </c>
      <c r="J41" s="48" t="s">
        <v>31</v>
      </c>
      <c r="K41" s="48"/>
      <c r="L41" s="46">
        <f>H41+K41</f>
        <v>41608</v>
      </c>
    </row>
    <row r="42" spans="1:12">
      <c r="B42" s="5">
        <v>41779</v>
      </c>
      <c r="C42" s="5">
        <v>41779</v>
      </c>
      <c r="D42" s="6">
        <f>Журнал32452123[[#This Row],[Конец]]-Журнал32452123[[#This Row],[Начало]]+1</f>
        <v>1</v>
      </c>
      <c r="E42" s="6"/>
      <c r="F42" s="6">
        <f>Журнал32452123[[#This Row],[Календарные дни]]-Журнал32452123[[#This Row],[Праздничные дни]]</f>
        <v>1</v>
      </c>
      <c r="G42" s="41">
        <v>41609</v>
      </c>
      <c r="H42" s="5">
        <f t="shared" ref="H42:H48" si="6">G42+364</f>
        <v>41973</v>
      </c>
      <c r="I42" s="13" t="s">
        <v>33</v>
      </c>
      <c r="J42" s="48" t="s">
        <v>31</v>
      </c>
      <c r="K42" s="48"/>
      <c r="L42" s="46">
        <f t="shared" ref="L42:L48" si="7">H42+K42</f>
        <v>41973</v>
      </c>
    </row>
    <row r="43" spans="1:12">
      <c r="B43" s="5">
        <v>41913</v>
      </c>
      <c r="C43" s="5">
        <v>41915</v>
      </c>
      <c r="D43" s="6">
        <f>Журнал32452123[[#This Row],[Конец]]-Журнал32452123[[#This Row],[Начало]]+1</f>
        <v>3</v>
      </c>
      <c r="E43" s="6"/>
      <c r="F43" s="6">
        <f>Журнал32452123[[#This Row],[Календарные дни]]-Журнал32452123[[#This Row],[Праздничные дни]]</f>
        <v>3</v>
      </c>
      <c r="G43" s="5">
        <v>41609</v>
      </c>
      <c r="H43" s="5">
        <f t="shared" si="6"/>
        <v>41973</v>
      </c>
      <c r="I43" s="32" t="s">
        <v>34</v>
      </c>
      <c r="J43" s="48" t="s">
        <v>31</v>
      </c>
      <c r="K43" s="48"/>
      <c r="L43" s="46">
        <f t="shared" si="7"/>
        <v>41973</v>
      </c>
    </row>
    <row r="44" spans="1:12">
      <c r="B44" s="5">
        <v>41970</v>
      </c>
      <c r="C44" s="5">
        <v>41971</v>
      </c>
      <c r="D44" s="7">
        <f>Журнал32452123[[#This Row],[Конец]]-Журнал32452123[[#This Row],[Начало]]+1</f>
        <v>2</v>
      </c>
      <c r="E44" s="6"/>
      <c r="F44" s="7">
        <f>Журнал32452123[[#This Row],[Календарные дни]]-Журнал32452123[[#This Row],[Праздничные дни]]</f>
        <v>2</v>
      </c>
      <c r="G44" s="3">
        <v>41609</v>
      </c>
      <c r="H44" s="41">
        <f t="shared" si="6"/>
        <v>41973</v>
      </c>
      <c r="I44" s="32" t="s">
        <v>36</v>
      </c>
      <c r="J44" s="48" t="s">
        <v>31</v>
      </c>
      <c r="K44" s="48"/>
      <c r="L44" s="46">
        <f t="shared" si="7"/>
        <v>41973</v>
      </c>
    </row>
    <row r="45" spans="1:12">
      <c r="B45" s="5">
        <v>42191</v>
      </c>
      <c r="C45" s="5">
        <v>42193</v>
      </c>
      <c r="D45" s="7">
        <f>Журнал32452123[[#This Row],[Конец]]-Журнал32452123[[#This Row],[Начало]]+1</f>
        <v>3</v>
      </c>
      <c r="E45" s="6"/>
      <c r="F45" s="7">
        <f>Журнал32452123[[#This Row],[Календарные дни]]-Журнал32452123[[#This Row],[Праздничные дни]]</f>
        <v>3</v>
      </c>
      <c r="G45" s="44">
        <v>41974</v>
      </c>
      <c r="H45" s="5">
        <f t="shared" si="6"/>
        <v>42338</v>
      </c>
      <c r="I45" s="32" t="s">
        <v>37</v>
      </c>
      <c r="J45" s="48" t="s">
        <v>31</v>
      </c>
      <c r="K45" s="48"/>
      <c r="L45" s="46">
        <f t="shared" si="7"/>
        <v>42338</v>
      </c>
    </row>
    <row r="46" spans="1:12">
      <c r="B46" s="5">
        <v>42268</v>
      </c>
      <c r="C46" s="5">
        <v>42271</v>
      </c>
      <c r="D46" s="7">
        <f>Журнал32452123[[#This Row],[Конец]]-Журнал32452123[[#This Row],[Начало]]+1</f>
        <v>4</v>
      </c>
      <c r="E46" s="6"/>
      <c r="F46" s="7">
        <f>Журнал32452123[[#This Row],[Календарные дни]]-Журнал32452123[[#This Row],[Праздничные дни]]</f>
        <v>4</v>
      </c>
      <c r="G46" s="3">
        <v>41974</v>
      </c>
      <c r="H46" s="5">
        <f t="shared" si="6"/>
        <v>42338</v>
      </c>
      <c r="I46" s="32" t="s">
        <v>19</v>
      </c>
      <c r="J46" s="48" t="s">
        <v>31</v>
      </c>
      <c r="K46" s="48"/>
      <c r="L46" s="46">
        <f t="shared" si="7"/>
        <v>42338</v>
      </c>
    </row>
    <row r="47" spans="1:12">
      <c r="B47" s="5">
        <v>42333</v>
      </c>
      <c r="C47" s="5">
        <v>42335</v>
      </c>
      <c r="D47" s="7">
        <f>Журнал32452123[[#This Row],[Конец]]-Журнал32452123[[#This Row],[Начало]]+1</f>
        <v>3</v>
      </c>
      <c r="E47" s="6"/>
      <c r="F47" s="7">
        <f>Журнал32452123[[#This Row],[Календарные дни]]-Журнал32452123[[#This Row],[Праздничные дни]]</f>
        <v>3</v>
      </c>
      <c r="G47" s="3">
        <v>41974</v>
      </c>
      <c r="H47" s="41">
        <f t="shared" si="6"/>
        <v>42338</v>
      </c>
      <c r="I47" s="32" t="s">
        <v>39</v>
      </c>
      <c r="J47" s="49" t="s">
        <v>31</v>
      </c>
      <c r="K47" s="49"/>
      <c r="L47" s="46">
        <f t="shared" si="7"/>
        <v>42338</v>
      </c>
    </row>
    <row r="48" spans="1:12">
      <c r="B48" s="5">
        <v>42345</v>
      </c>
      <c r="C48" s="5">
        <v>42346</v>
      </c>
      <c r="D48" s="7">
        <f>Журнал32452123[[#This Row],[Конец]]-Журнал32452123[[#This Row],[Начало]]+1</f>
        <v>2</v>
      </c>
      <c r="E48" s="6"/>
      <c r="F48" s="7">
        <f>Журнал32452123[[#This Row],[Календарные дни]]-Журнал32452123[[#This Row],[Праздничные дни]]</f>
        <v>2</v>
      </c>
      <c r="G48" s="44">
        <v>42339</v>
      </c>
      <c r="H48" s="38">
        <f t="shared" si="6"/>
        <v>42703</v>
      </c>
      <c r="I48" s="32" t="s">
        <v>40</v>
      </c>
      <c r="J48" s="49" t="s">
        <v>31</v>
      </c>
      <c r="K48" s="49"/>
      <c r="L48" s="46">
        <f t="shared" si="7"/>
        <v>42703</v>
      </c>
    </row>
    <row r="49" spans="1:11">
      <c r="J49" s="24"/>
      <c r="K49" s="24"/>
    </row>
    <row r="50" spans="1:11" s="1" customFormat="1" ht="20.25" thickBot="1">
      <c r="A50" s="14"/>
      <c r="B50" s="1" t="s">
        <v>27</v>
      </c>
      <c r="E50" s="31"/>
      <c r="F50" s="31"/>
    </row>
    <row r="51" spans="1:11" ht="9" customHeight="1" thickTop="1">
      <c r="E51" s="24"/>
      <c r="F51" s="24"/>
    </row>
    <row r="52" spans="1:11" ht="34.5" customHeight="1">
      <c r="B52" s="22" t="s">
        <v>1</v>
      </c>
      <c r="C52" s="22" t="s">
        <v>2</v>
      </c>
      <c r="D52" s="22" t="s">
        <v>5</v>
      </c>
      <c r="E52" s="21" t="s">
        <v>15</v>
      </c>
      <c r="F52" s="35" t="s">
        <v>54</v>
      </c>
    </row>
    <row r="53" spans="1:11">
      <c r="B53" s="5">
        <v>41353</v>
      </c>
      <c r="C53" s="5">
        <v>41377</v>
      </c>
      <c r="D53" s="7">
        <f>Журнал32452123243538[[#This Row],[Конец]]-Журнал32452123243538[[#This Row],[Начало]]+1</f>
        <v>25</v>
      </c>
      <c r="E53" s="45" t="s">
        <v>28</v>
      </c>
      <c r="F53" s="47"/>
    </row>
    <row r="54" spans="1:11">
      <c r="B54" s="5">
        <v>41739</v>
      </c>
      <c r="C54" s="5">
        <v>41763</v>
      </c>
      <c r="D54" s="6">
        <f>Журнал32452123243538[[#This Row],[Конец]]-Журнал32452123243538[[#This Row],[Начало]]+1</f>
        <v>25</v>
      </c>
      <c r="E54" s="5"/>
      <c r="F54" s="47"/>
    </row>
    <row r="55" spans="1:11">
      <c r="B55" s="5"/>
      <c r="C55" s="5"/>
      <c r="D55" s="6">
        <f>Журнал32452123243538[[#This Row],[Конец]]-Журнал32452123243538[[#This Row],[Начало]]+1</f>
        <v>1</v>
      </c>
      <c r="E55" s="5"/>
      <c r="F55" s="47"/>
    </row>
    <row r="56" spans="1:11">
      <c r="J56" s="24"/>
      <c r="K56" s="24"/>
    </row>
    <row r="57" spans="1:11" s="1" customFormat="1" ht="20.25" thickBot="1">
      <c r="A57" s="14"/>
      <c r="B57" s="1" t="s">
        <v>45</v>
      </c>
      <c r="F57" s="31"/>
      <c r="H57" s="31"/>
    </row>
    <row r="58" spans="1:11" ht="9" customHeight="1" thickTop="1">
      <c r="H58" s="24"/>
      <c r="I58" s="24"/>
    </row>
    <row r="59" spans="1:11" ht="34.5" customHeight="1">
      <c r="B59" s="22" t="s">
        <v>1</v>
      </c>
      <c r="C59" s="22" t="s">
        <v>2</v>
      </c>
      <c r="D59" s="22" t="s">
        <v>5</v>
      </c>
      <c r="E59" s="21" t="s">
        <v>15</v>
      </c>
      <c r="F59" s="35" t="s">
        <v>54</v>
      </c>
      <c r="G59" s="24"/>
      <c r="H59" s="24"/>
      <c r="I59" s="24"/>
    </row>
    <row r="60" spans="1:11">
      <c r="B60" s="5">
        <v>42478</v>
      </c>
      <c r="C60" s="5">
        <v>42617</v>
      </c>
      <c r="D60" s="7">
        <f>Журнал3245212324254144[[#This Row],[Конец]]-Журнал3245212324254144[[#This Row],[Начало]]+1</f>
        <v>140</v>
      </c>
      <c r="E60" s="45" t="s">
        <v>46</v>
      </c>
      <c r="F60" s="5"/>
      <c r="G60" s="24"/>
      <c r="H60" s="24"/>
      <c r="I60" s="24"/>
    </row>
    <row r="61" spans="1:11">
      <c r="B61" s="5"/>
      <c r="C61" s="5"/>
      <c r="D61" s="6">
        <f>Журнал3245212324254144[[#This Row],[Конец]]-Журнал3245212324254144[[#This Row],[Начало]]+1</f>
        <v>1</v>
      </c>
      <c r="E61" s="5"/>
      <c r="F61" s="5"/>
      <c r="G61" s="13"/>
      <c r="H61" s="24"/>
      <c r="I61" s="24"/>
    </row>
    <row r="62" spans="1:11">
      <c r="B62" s="5"/>
      <c r="C62" s="5"/>
      <c r="D62" s="6">
        <f>Журнал3245212324254144[[#This Row],[Конец]]-Журнал3245212324254144[[#This Row],[Начало]]+1</f>
        <v>1</v>
      </c>
      <c r="E62" s="5"/>
      <c r="F62" s="5"/>
      <c r="G62" s="32"/>
      <c r="H62" s="24"/>
      <c r="I62" s="24"/>
    </row>
    <row r="63" spans="1:11">
      <c r="H63" s="24"/>
      <c r="I63" s="24"/>
    </row>
    <row r="64" spans="1:11">
      <c r="J64" s="24"/>
      <c r="K64" s="24"/>
    </row>
    <row r="65" spans="1:14">
      <c r="J65" s="24"/>
      <c r="K65" s="24"/>
    </row>
    <row r="66" spans="1:14" s="1" customFormat="1" ht="20.25" thickBot="1">
      <c r="A66" s="14"/>
      <c r="B66" s="1" t="s">
        <v>47</v>
      </c>
      <c r="E66" s="31"/>
      <c r="F66" s="31"/>
      <c r="H66" s="31"/>
      <c r="I66" s="31"/>
    </row>
    <row r="67" spans="1:14" ht="9" customHeight="1" thickTop="1">
      <c r="H67" s="24"/>
      <c r="I67" s="24"/>
    </row>
    <row r="68" spans="1:14" ht="34.5" customHeight="1">
      <c r="B68" s="22" t="s">
        <v>1</v>
      </c>
      <c r="C68" s="22" t="s">
        <v>2</v>
      </c>
      <c r="D68" s="22" t="s">
        <v>5</v>
      </c>
      <c r="E68" s="62" t="s">
        <v>48</v>
      </c>
      <c r="F68" s="63"/>
      <c r="G68" s="21" t="s">
        <v>15</v>
      </c>
      <c r="H68" s="43" t="s">
        <v>30</v>
      </c>
      <c r="I68" s="43" t="s">
        <v>52</v>
      </c>
      <c r="J68" s="43" t="s">
        <v>51</v>
      </c>
      <c r="K68" s="53" t="s">
        <v>54</v>
      </c>
    </row>
    <row r="69" spans="1:14">
      <c r="B69" s="5">
        <v>42618</v>
      </c>
      <c r="C69" s="5">
        <v>43620</v>
      </c>
      <c r="D69" s="6">
        <f>Журнал32452123264750[[#This Row],[Конец]]-Журнал32452123264750[[#This Row],[Начало]]+1</f>
        <v>1003</v>
      </c>
      <c r="E69" s="5">
        <v>42339</v>
      </c>
      <c r="F69" s="5">
        <f>(E69+365)*(E69&gt;0)</f>
        <v>42704</v>
      </c>
      <c r="G69" s="13" t="s">
        <v>49</v>
      </c>
      <c r="H69" s="55" t="s">
        <v>50</v>
      </c>
      <c r="I69" s="54">
        <f>Журнал32452123264750[[#This Row],[Календарные дни]]</f>
        <v>1003</v>
      </c>
      <c r="J69" s="56">
        <f>F69+I69</f>
        <v>43707</v>
      </c>
    </row>
    <row r="70" spans="1:14">
      <c r="B70" s="5"/>
      <c r="C70" s="5"/>
      <c r="D70" s="6"/>
      <c r="E70" s="5"/>
      <c r="F70" s="5">
        <f t="shared" ref="F70:F72" si="8">(E70+365)*(E70&gt;0)</f>
        <v>0</v>
      </c>
      <c r="G70" s="13"/>
      <c r="H70" s="55" t="s">
        <v>31</v>
      </c>
      <c r="I70" s="54">
        <f>Журнал32452123264750[[#This Row],[Календарные дни]]</f>
        <v>0</v>
      </c>
      <c r="J70" s="56">
        <f t="shared" ref="J70:J72" si="9">F70+I70</f>
        <v>0</v>
      </c>
    </row>
    <row r="71" spans="1:14">
      <c r="B71" s="5"/>
      <c r="C71" s="5"/>
      <c r="D71" s="6"/>
      <c r="E71" s="5"/>
      <c r="F71" s="5">
        <f t="shared" si="8"/>
        <v>0</v>
      </c>
      <c r="G71" s="13"/>
      <c r="H71" s="55" t="s">
        <v>31</v>
      </c>
      <c r="I71" s="54">
        <f>Журнал32452123264750[[#This Row],[Календарные дни]]</f>
        <v>0</v>
      </c>
      <c r="J71" s="56">
        <f t="shared" si="9"/>
        <v>0</v>
      </c>
    </row>
    <row r="72" spans="1:14">
      <c r="B72" s="5"/>
      <c r="C72" s="5"/>
      <c r="D72" s="6"/>
      <c r="E72" s="5"/>
      <c r="F72" s="5">
        <f t="shared" si="8"/>
        <v>0</v>
      </c>
      <c r="G72" s="13"/>
      <c r="H72" s="55" t="s">
        <v>31</v>
      </c>
      <c r="I72" s="54">
        <f>Журнал32452123264750[[#This Row],[Календарные дни]]</f>
        <v>0</v>
      </c>
      <c r="J72" s="56">
        <f t="shared" si="9"/>
        <v>0</v>
      </c>
    </row>
    <row r="73" spans="1:14">
      <c r="J73" s="24"/>
      <c r="K73" s="24"/>
    </row>
    <row r="74" spans="1:14">
      <c r="J74" s="24"/>
      <c r="K74" s="24"/>
    </row>
    <row r="75" spans="1:14" s="1" customFormat="1" ht="17.25" thickBot="1">
      <c r="A75" s="14"/>
      <c r="B75" s="1" t="s">
        <v>55</v>
      </c>
      <c r="G75" s="31"/>
    </row>
    <row r="76" spans="1:14" ht="9" customHeight="1" thickTop="1"/>
    <row r="77" spans="1:14" ht="47.25" customHeight="1">
      <c r="B77" s="57" t="s">
        <v>56</v>
      </c>
      <c r="C77" s="57" t="s">
        <v>57</v>
      </c>
      <c r="D77" s="57" t="s">
        <v>5</v>
      </c>
      <c r="E77" s="58" t="s">
        <v>30</v>
      </c>
      <c r="F77" s="58" t="s">
        <v>52</v>
      </c>
      <c r="G77" s="58" t="s">
        <v>51</v>
      </c>
      <c r="H77" s="58" t="s">
        <v>58</v>
      </c>
      <c r="L77" s="84" t="s">
        <v>64</v>
      </c>
      <c r="M77" s="84" t="s">
        <v>65</v>
      </c>
    </row>
    <row r="78" spans="1:14">
      <c r="B78" s="5">
        <f>E69</f>
        <v>42339</v>
      </c>
      <c r="C78" s="5">
        <f t="shared" ref="C78:C84" si="10">F69</f>
        <v>42704</v>
      </c>
      <c r="D78" s="6">
        <f t="shared" ref="D78:D84" si="11">D69</f>
        <v>1003</v>
      </c>
      <c r="E78" s="48" t="s">
        <v>50</v>
      </c>
      <c r="F78" s="48">
        <f>Журнал3245212328246731012[[#This Row],[Календарные дни]]</f>
        <v>1003</v>
      </c>
      <c r="G78" s="56">
        <f>Журнал3245212328246731012[[#This Row],[Начало (должен быть)]]</f>
        <v>42339</v>
      </c>
      <c r="H78" s="59">
        <f>Журнал3245212328246731012[[#This Row],[Конец (должен быть)]]+Журнал3245212328246731012[[#This Row],[На сколько дней меняет период]]</f>
        <v>43707</v>
      </c>
      <c r="J78" s="3">
        <f ca="1">MIN(Журнал3245212328246731012[[#This Row],[НОВЫЙ период2]],TODAY())</f>
        <v>42601</v>
      </c>
      <c r="K78" s="3"/>
      <c r="L78" s="14">
        <f ca="1">(DATEDIF(Журнал3245212328246731012[[#This Row],[НОВЫЙ период]],J78+1,"m")+(DATEDIF(Журнал3245212328246731012[[#This Row],[НОВЫЙ период]],J78+1,"md")&gt;13))/12*$H$6</f>
        <v>21</v>
      </c>
      <c r="M78" s="14">
        <f t="array" aca="1" ref="M78" ca="1">SUM((DATEDIF(Журнал3245212328246731012[НОВЫЙ период],IF(Журнал3245212328246731012[НОВЫЙ период2]&gt;TODAY(),TODAY(),Журнал3245212328246731012[НОВЫЙ период2])+1,"m")+(DATEDIF(Журнал3245212328246731012[НОВЫЙ период],IF(Журнал3245212328246731012[НОВЫЙ период2]&gt;TODAY(),TODAY(),Журнал3245212328246731012[НОВЫЙ период2])+1,"md")&gt;13))/12*$H$6)</f>
        <v>21</v>
      </c>
      <c r="N78" s="60"/>
    </row>
    <row r="79" spans="1:14">
      <c r="B79" s="5">
        <f t="shared" ref="B79:B83" si="12">B70</f>
        <v>0</v>
      </c>
      <c r="C79" s="5">
        <f>F70</f>
        <v>0</v>
      </c>
      <c r="D79" s="6">
        <f t="shared" si="11"/>
        <v>0</v>
      </c>
      <c r="E79" s="48" t="s">
        <v>31</v>
      </c>
      <c r="F79" s="48">
        <f>Журнал3245212328246731012[[#This Row],[Календарные дни]]</f>
        <v>0</v>
      </c>
      <c r="G79" s="46">
        <f>Журнал3245212328246731012[[#This Row],[Начало (должен быть)]]</f>
        <v>0</v>
      </c>
      <c r="H79" s="6">
        <f>Журнал3245212328246731012[[#This Row],[Конец (должен быть)]]+Журнал3245212328246731012[[#This Row],[На сколько дней меняет период]]</f>
        <v>0</v>
      </c>
      <c r="J79" s="3">
        <f ca="1">MIN(Журнал3245212328246731012[[#This Row],[НОВЫЙ период2]],TODAY())</f>
        <v>0</v>
      </c>
      <c r="L79" s="14">
        <f ca="1">(DATEDIF(Журнал3245212328246731012[[#This Row],[НОВЫЙ период]],J79+1,"m")+(DATEDIF(Журнал3245212328246731012[[#This Row],[НОВЫЙ период]],J79+1,"md")&gt;13))/12*$H$6</f>
        <v>0</v>
      </c>
    </row>
    <row r="80" spans="1:14">
      <c r="B80" s="5">
        <f t="shared" si="12"/>
        <v>0</v>
      </c>
      <c r="C80" s="5">
        <f t="shared" si="10"/>
        <v>0</v>
      </c>
      <c r="D80" s="7">
        <f t="shared" si="11"/>
        <v>0</v>
      </c>
      <c r="E80" s="48" t="s">
        <v>31</v>
      </c>
      <c r="F80" s="48">
        <f>Журнал3245212328246731012[[#This Row],[Календарные дни]]</f>
        <v>0</v>
      </c>
      <c r="G80" s="46">
        <f>Журнал3245212328246731012[[#This Row],[Начало (должен быть)]]</f>
        <v>0</v>
      </c>
      <c r="H80" s="6">
        <f>Журнал3245212328246731012[[#This Row],[Конец (должен быть)]]+Журнал3245212328246731012[[#This Row],[На сколько дней меняет период]]</f>
        <v>0</v>
      </c>
      <c r="J80" s="3">
        <f ca="1">MIN(Журнал3245212328246731012[[#This Row],[НОВЫЙ период2]],TODAY())</f>
        <v>0</v>
      </c>
      <c r="L80" s="14">
        <f ca="1">(DATEDIF(Журнал3245212328246731012[[#This Row],[НОВЫЙ период]],J80+1,"m")+(DATEDIF(Журнал3245212328246731012[[#This Row],[НОВЫЙ период]],J80+1,"md")&gt;13))/12*$H$6</f>
        <v>0</v>
      </c>
    </row>
    <row r="81" spans="2:12">
      <c r="B81" s="5">
        <f t="shared" si="12"/>
        <v>0</v>
      </c>
      <c r="C81" s="5">
        <f t="shared" si="10"/>
        <v>0</v>
      </c>
      <c r="D81" s="7">
        <f t="shared" si="11"/>
        <v>0</v>
      </c>
      <c r="E81" s="48" t="s">
        <v>31</v>
      </c>
      <c r="F81" s="48">
        <f>Журнал3245212328246731012[[#This Row],[Календарные дни]]</f>
        <v>0</v>
      </c>
      <c r="G81" s="46">
        <f>Журнал3245212328246731012[[#This Row],[Начало (должен быть)]]</f>
        <v>0</v>
      </c>
      <c r="H81" s="6">
        <f>Журнал3245212328246731012[[#This Row],[Конец (должен быть)]]+Журнал3245212328246731012[[#This Row],[На сколько дней меняет период]]</f>
        <v>0</v>
      </c>
      <c r="J81" s="3">
        <f ca="1">MIN(Журнал3245212328246731012[[#This Row],[НОВЫЙ период2]],TODAY())</f>
        <v>0</v>
      </c>
      <c r="L81" s="14">
        <f ca="1">(DATEDIF(Журнал3245212328246731012[[#This Row],[НОВЫЙ период]],J81+1,"m")+(DATEDIF(Журнал3245212328246731012[[#This Row],[НОВЫЙ период]],J81+1,"md")&gt;13))/12*$H$6</f>
        <v>0</v>
      </c>
    </row>
    <row r="82" spans="2:12">
      <c r="B82" s="5">
        <f t="shared" si="12"/>
        <v>0</v>
      </c>
      <c r="C82" s="5">
        <f t="shared" si="10"/>
        <v>0</v>
      </c>
      <c r="D82" s="7">
        <f t="shared" si="11"/>
        <v>0</v>
      </c>
      <c r="E82" s="48" t="s">
        <v>31</v>
      </c>
      <c r="F82" s="48">
        <f>Журнал3245212328246731012[[#This Row],[Календарные дни]]</f>
        <v>0</v>
      </c>
      <c r="G82" s="46">
        <f>Журнал3245212328246731012[[#This Row],[Начало (должен быть)]]</f>
        <v>0</v>
      </c>
      <c r="H82" s="6">
        <f>Журнал3245212328246731012[[#This Row],[Конец (должен быть)]]+Журнал3245212328246731012[[#This Row],[На сколько дней меняет период]]</f>
        <v>0</v>
      </c>
      <c r="J82" s="3">
        <f ca="1">MIN(Журнал3245212328246731012[[#This Row],[НОВЫЙ период2]],TODAY())</f>
        <v>0</v>
      </c>
      <c r="L82" s="14">
        <f ca="1">(DATEDIF(Журнал3245212328246731012[[#This Row],[НОВЫЙ период]],J82+1,"m")+(DATEDIF(Журнал3245212328246731012[[#This Row],[НОВЫЙ период]],J82+1,"md")&gt;13))/12*$H$6</f>
        <v>0</v>
      </c>
    </row>
    <row r="83" spans="2:12">
      <c r="B83" s="5">
        <f t="shared" si="12"/>
        <v>0</v>
      </c>
      <c r="C83" s="5">
        <f t="shared" si="10"/>
        <v>0</v>
      </c>
      <c r="D83" s="7">
        <f t="shared" si="11"/>
        <v>0</v>
      </c>
      <c r="E83" s="49" t="s">
        <v>31</v>
      </c>
      <c r="F83" s="49">
        <f>Журнал3245212328246731012[[#This Row],[Календарные дни]]</f>
        <v>0</v>
      </c>
      <c r="G83" s="46">
        <f>Журнал3245212328246731012[[#This Row],[Начало (должен быть)]]</f>
        <v>0</v>
      </c>
      <c r="H83" s="6">
        <f>Журнал3245212328246731012[[#This Row],[Конец (должен быть)]]+Журнал3245212328246731012[[#This Row],[На сколько дней меняет период]]</f>
        <v>0</v>
      </c>
      <c r="J83" s="3">
        <f ca="1">MIN(Журнал3245212328246731012[[#This Row],[НОВЫЙ период2]],TODAY())</f>
        <v>0</v>
      </c>
      <c r="L83" s="14">
        <f ca="1">(DATEDIF(Журнал3245212328246731012[[#This Row],[НОВЫЙ период]],J83+1,"m")+(DATEDIF(Журнал3245212328246731012[[#This Row],[НОВЫЙ период]],J83+1,"md")&gt;13))/12*$H$6</f>
        <v>0</v>
      </c>
    </row>
    <row r="84" spans="2:12">
      <c r="B84" s="5"/>
      <c r="C84" s="5">
        <f t="shared" si="10"/>
        <v>0</v>
      </c>
      <c r="D84" s="7">
        <f t="shared" si="11"/>
        <v>0</v>
      </c>
      <c r="E84" s="49" t="s">
        <v>31</v>
      </c>
      <c r="F84" s="49">
        <f>Журнал3245212328246731012[[#This Row],[Календарные дни]]</f>
        <v>0</v>
      </c>
      <c r="G84" s="46">
        <f>Журнал3245212328246731012[[#This Row],[Начало (должен быть)]]</f>
        <v>0</v>
      </c>
      <c r="H84" s="6">
        <f>Журнал3245212328246731012[[#This Row],[Конец (должен быть)]]+Журнал3245212328246731012[[#This Row],[На сколько дней меняет период]]</f>
        <v>0</v>
      </c>
      <c r="J84" s="3">
        <f ca="1">MIN(Журнал3245212328246731012[[#This Row],[НОВЫЙ период2]],TODAY())</f>
        <v>0</v>
      </c>
      <c r="L84" s="14">
        <f ca="1">(DATEDIF(Журнал3245212328246731012[[#This Row],[НОВЫЙ период]],J84+1,"m")+(DATEDIF(Журнал3245212328246731012[[#This Row],[НОВЫЙ период]],J84+1,"md")&gt;13))/12*$H$6</f>
        <v>0</v>
      </c>
    </row>
    <row r="86" spans="2:12">
      <c r="J86" s="24"/>
      <c r="K86" s="24"/>
    </row>
    <row r="87" spans="2:12">
      <c r="J87" s="24"/>
      <c r="K87" s="24"/>
    </row>
    <row r="88" spans="2:12">
      <c r="J88" s="24"/>
      <c r="K88" s="24"/>
    </row>
    <row r="89" spans="2:12">
      <c r="J89" s="24"/>
      <c r="K89" s="24"/>
    </row>
    <row r="90" spans="2:12">
      <c r="J90" s="24"/>
      <c r="K90" s="24"/>
    </row>
    <row r="91" spans="2:12">
      <c r="J91" s="24"/>
      <c r="K91" s="24"/>
    </row>
    <row r="92" spans="2:12">
      <c r="J92" s="24"/>
      <c r="K92" s="24"/>
    </row>
    <row r="93" spans="2:12">
      <c r="J93" s="24"/>
      <c r="K93" s="24"/>
    </row>
    <row r="94" spans="2:12">
      <c r="J94" s="24"/>
      <c r="K94" s="24"/>
    </row>
    <row r="95" spans="2:12">
      <c r="J95" s="24"/>
      <c r="K95" s="24"/>
    </row>
    <row r="96" spans="2:12">
      <c r="J96" s="24"/>
      <c r="K96" s="24"/>
    </row>
    <row r="97" spans="10:11">
      <c r="J97" s="24"/>
      <c r="K97" s="24"/>
    </row>
    <row r="98" spans="10:11">
      <c r="J98" s="24"/>
      <c r="K98" s="24"/>
    </row>
    <row r="99" spans="10:11">
      <c r="J99" s="24"/>
      <c r="K99" s="24"/>
    </row>
    <row r="100" spans="10:11">
      <c r="J100" s="24"/>
      <c r="K100" s="24"/>
    </row>
    <row r="101" spans="10:11">
      <c r="J101" s="24"/>
      <c r="K101" s="24"/>
    </row>
    <row r="102" spans="10:11">
      <c r="J102" s="24"/>
      <c r="K102" s="24"/>
    </row>
    <row r="103" spans="10:11">
      <c r="J103" s="24"/>
      <c r="K103" s="24"/>
    </row>
    <row r="104" spans="10:11">
      <c r="J104" s="24"/>
      <c r="K104" s="24"/>
    </row>
    <row r="105" spans="10:11">
      <c r="J105" s="24"/>
      <c r="K105" s="24"/>
    </row>
    <row r="106" spans="10:11">
      <c r="J106" s="24"/>
      <c r="K106" s="24"/>
    </row>
    <row r="107" spans="10:11">
      <c r="J107" s="24"/>
      <c r="K107" s="24"/>
    </row>
    <row r="108" spans="10:11">
      <c r="J108" s="24"/>
      <c r="K108" s="24"/>
    </row>
    <row r="109" spans="10:11">
      <c r="J109" s="24"/>
      <c r="K109" s="24"/>
    </row>
    <row r="110" spans="10:11">
      <c r="J110" s="24"/>
      <c r="K110" s="24"/>
    </row>
    <row r="111" spans="10:11">
      <c r="J111" s="24"/>
      <c r="K111" s="24"/>
    </row>
    <row r="112" spans="10:11">
      <c r="J112" s="24"/>
      <c r="K112" s="24"/>
    </row>
    <row r="113" spans="10:11">
      <c r="J113" s="24"/>
      <c r="K113" s="24"/>
    </row>
    <row r="114" spans="10:11">
      <c r="J114" s="24"/>
      <c r="K114" s="24"/>
    </row>
    <row r="115" spans="10:11">
      <c r="J115" s="24"/>
      <c r="K115" s="24"/>
    </row>
    <row r="116" spans="10:11">
      <c r="J116" s="24"/>
      <c r="K116" s="24"/>
    </row>
    <row r="117" spans="10:11">
      <c r="J117" s="24"/>
      <c r="K117" s="24"/>
    </row>
    <row r="118" spans="10:11">
      <c r="J118" s="24"/>
      <c r="K118" s="24"/>
    </row>
    <row r="119" spans="10:11">
      <c r="J119" s="24"/>
      <c r="K119" s="24"/>
    </row>
    <row r="120" spans="10:11">
      <c r="J120" s="24"/>
      <c r="K120" s="24"/>
    </row>
    <row r="121" spans="10:11">
      <c r="J121" s="24"/>
      <c r="K121" s="24"/>
    </row>
    <row r="122" spans="10:11">
      <c r="J122" s="24"/>
      <c r="K122" s="24"/>
    </row>
    <row r="123" spans="10:11">
      <c r="J123" s="24"/>
      <c r="K123" s="24"/>
    </row>
    <row r="124" spans="10:11">
      <c r="J124" s="24"/>
      <c r="K124" s="24"/>
    </row>
    <row r="125" spans="10:11">
      <c r="J125" s="24"/>
      <c r="K125" s="24"/>
    </row>
    <row r="126" spans="10:11">
      <c r="J126" s="24"/>
      <c r="K126" s="24"/>
    </row>
    <row r="127" spans="10:11">
      <c r="J127" s="24"/>
      <c r="K127" s="24"/>
    </row>
    <row r="128" spans="10:11">
      <c r="J128" s="24"/>
      <c r="K128" s="24"/>
    </row>
    <row r="129" spans="10:11">
      <c r="J129" s="24"/>
      <c r="K129" s="24"/>
    </row>
    <row r="130" spans="10:11">
      <c r="J130" s="24"/>
      <c r="K130" s="24"/>
    </row>
    <row r="131" spans="10:11">
      <c r="J131" s="24"/>
      <c r="K131" s="24"/>
    </row>
    <row r="132" spans="10:11">
      <c r="J132" s="24"/>
      <c r="K132" s="24"/>
    </row>
    <row r="133" spans="10:11">
      <c r="J133" s="24"/>
      <c r="K133" s="24"/>
    </row>
    <row r="134" spans="10:11">
      <c r="J134" s="24"/>
      <c r="K134" s="24"/>
    </row>
    <row r="135" spans="10:11">
      <c r="J135" s="24"/>
      <c r="K135" s="24"/>
    </row>
    <row r="136" spans="10:11">
      <c r="J136" s="24"/>
      <c r="K136" s="24"/>
    </row>
    <row r="137" spans="10:11">
      <c r="J137" s="24"/>
      <c r="K137" s="24"/>
    </row>
    <row r="138" spans="10:11">
      <c r="J138" s="24"/>
      <c r="K138" s="24"/>
    </row>
    <row r="139" spans="10:11">
      <c r="J139" s="24"/>
      <c r="K139" s="24"/>
    </row>
    <row r="140" spans="10:11">
      <c r="J140" s="24"/>
      <c r="K140" s="24"/>
    </row>
    <row r="141" spans="10:11">
      <c r="J141" s="24"/>
      <c r="K141" s="24"/>
    </row>
    <row r="142" spans="10:11">
      <c r="J142" s="24"/>
      <c r="K142" s="24"/>
    </row>
    <row r="143" spans="10:11">
      <c r="J143" s="24"/>
      <c r="K143" s="24"/>
    </row>
    <row r="144" spans="10:11">
      <c r="J144" s="24"/>
      <c r="K144" s="24"/>
    </row>
    <row r="145" spans="10:11">
      <c r="J145" s="24"/>
      <c r="K145" s="24"/>
    </row>
    <row r="146" spans="10:11">
      <c r="J146" s="24"/>
      <c r="K146" s="24"/>
    </row>
    <row r="147" spans="10:11">
      <c r="J147" s="24"/>
      <c r="K147" s="24"/>
    </row>
    <row r="148" spans="10:11">
      <c r="J148" s="24"/>
      <c r="K148" s="24"/>
    </row>
    <row r="149" spans="10:11">
      <c r="J149" s="24"/>
      <c r="K149" s="24"/>
    </row>
    <row r="150" spans="10:11">
      <c r="J150" s="24"/>
      <c r="K150" s="24"/>
    </row>
    <row r="151" spans="10:11">
      <c r="J151" s="24"/>
      <c r="K151" s="24"/>
    </row>
    <row r="152" spans="10:11">
      <c r="J152" s="24"/>
      <c r="K152" s="24"/>
    </row>
    <row r="153" spans="10:11">
      <c r="J153" s="24"/>
      <c r="K153" s="24"/>
    </row>
    <row r="154" spans="10:11">
      <c r="J154" s="24"/>
      <c r="K154" s="24"/>
    </row>
    <row r="155" spans="10:11">
      <c r="J155" s="24"/>
      <c r="K155" s="24"/>
    </row>
    <row r="156" spans="10:11">
      <c r="J156" s="24"/>
      <c r="K156" s="24"/>
    </row>
    <row r="157" spans="10:11">
      <c r="J157" s="24"/>
      <c r="K157" s="24"/>
    </row>
    <row r="158" spans="10:11">
      <c r="J158" s="24"/>
      <c r="K158" s="24"/>
    </row>
    <row r="159" spans="10:11">
      <c r="J159" s="24"/>
      <c r="K159" s="24"/>
    </row>
    <row r="160" spans="10:11">
      <c r="J160" s="24"/>
      <c r="K160" s="24"/>
    </row>
    <row r="161" spans="10:11">
      <c r="J161" s="24"/>
      <c r="K161" s="24"/>
    </row>
    <row r="162" spans="10:11">
      <c r="J162" s="24"/>
      <c r="K162" s="24"/>
    </row>
    <row r="163" spans="10:11">
      <c r="J163" s="24"/>
      <c r="K163" s="24"/>
    </row>
    <row r="164" spans="10:11">
      <c r="J164" s="24"/>
      <c r="K164" s="24"/>
    </row>
    <row r="165" spans="10:11">
      <c r="J165" s="24"/>
      <c r="K165" s="24"/>
    </row>
    <row r="166" spans="10:11">
      <c r="J166" s="24"/>
      <c r="K166" s="24"/>
    </row>
    <row r="167" spans="10:11">
      <c r="J167" s="24"/>
      <c r="K167" s="24"/>
    </row>
    <row r="168" spans="10:11">
      <c r="J168" s="24"/>
      <c r="K168" s="24"/>
    </row>
    <row r="169" spans="10:11">
      <c r="J169" s="24"/>
      <c r="K169" s="24"/>
    </row>
    <row r="170" spans="10:11">
      <c r="J170" s="24"/>
      <c r="K170" s="24"/>
    </row>
    <row r="171" spans="10:11">
      <c r="J171" s="24"/>
      <c r="K171" s="24"/>
    </row>
    <row r="172" spans="10:11">
      <c r="J172" s="24"/>
      <c r="K172" s="24"/>
    </row>
    <row r="173" spans="10:11">
      <c r="J173" s="24"/>
      <c r="K173" s="24"/>
    </row>
    <row r="174" spans="10:11">
      <c r="J174" s="24"/>
      <c r="K174" s="24"/>
    </row>
    <row r="175" spans="10:11">
      <c r="J175" s="24"/>
      <c r="K175" s="24"/>
    </row>
    <row r="176" spans="10:11">
      <c r="J176" s="24"/>
      <c r="K176" s="24"/>
    </row>
    <row r="177" spans="10:11">
      <c r="J177" s="24"/>
      <c r="K177" s="24"/>
    </row>
    <row r="178" spans="10:11">
      <c r="J178" s="24"/>
      <c r="K178" s="24"/>
    </row>
    <row r="179" spans="10:11">
      <c r="J179" s="24"/>
      <c r="K179" s="24"/>
    </row>
    <row r="180" spans="10:11">
      <c r="J180" s="24"/>
      <c r="K180" s="24"/>
    </row>
    <row r="181" spans="10:11">
      <c r="J181" s="24"/>
      <c r="K181" s="24"/>
    </row>
    <row r="182" spans="10:11">
      <c r="J182" s="24"/>
      <c r="K182" s="24"/>
    </row>
    <row r="183" spans="10:11">
      <c r="J183" s="24"/>
      <c r="K183" s="24"/>
    </row>
    <row r="184" spans="10:11">
      <c r="J184" s="24"/>
      <c r="K184" s="24"/>
    </row>
    <row r="185" spans="10:11">
      <c r="J185" s="24"/>
      <c r="K185" s="24"/>
    </row>
    <row r="186" spans="10:11">
      <c r="J186" s="24"/>
      <c r="K186" s="24"/>
    </row>
    <row r="187" spans="10:11">
      <c r="J187" s="24"/>
      <c r="K187" s="24"/>
    </row>
    <row r="188" spans="10:11">
      <c r="J188" s="24"/>
      <c r="K188" s="24"/>
    </row>
  </sheetData>
  <mergeCells count="14">
    <mergeCell ref="B9:C9"/>
    <mergeCell ref="G14:H14"/>
    <mergeCell ref="G40:H40"/>
    <mergeCell ref="B1:F1"/>
    <mergeCell ref="H1:K1"/>
    <mergeCell ref="E3:I3"/>
    <mergeCell ref="G5:J5"/>
    <mergeCell ref="K5:N5"/>
    <mergeCell ref="E68:F68"/>
    <mergeCell ref="I6:J6"/>
    <mergeCell ref="I7:J7"/>
    <mergeCell ref="L14:P20"/>
    <mergeCell ref="K6:N11"/>
    <mergeCell ref="M25:Q29"/>
  </mergeCells>
  <conditionalFormatting sqref="H25:H26">
    <cfRule type="expression" dxfId="72" priority="66">
      <formula>TRUNC(SUM(F$14:F25)/28)&gt;TRUNC(SUM(F$14:F24)/28)</formula>
    </cfRule>
  </conditionalFormatting>
  <conditionalFormatting sqref="G15:G27">
    <cfRule type="expression" dxfId="71" priority="65">
      <formula>TRUNC(SUM(F$14:F14)/28)&gt;TRUNC(SUM(F13:F$14)/28)-ISTEXT(F14)</formula>
    </cfRule>
  </conditionalFormatting>
  <conditionalFormatting sqref="J35:K39 J49:K49 J56:K56 J73:K74 J64:K65 J86:K140">
    <cfRule type="notContainsBlanks" dxfId="70" priority="64">
      <formula>LEN(TRIM(J35))&gt;0</formula>
    </cfRule>
  </conditionalFormatting>
  <conditionalFormatting sqref="H25:H26 G15:G27">
    <cfRule type="expression" priority="63">
      <formula>TRUNC(SUM(F$14:F15)/28)&gt;TRUNC(SUM(F$14:F14)/28)</formula>
    </cfRule>
  </conditionalFormatting>
  <conditionalFormatting sqref="H45:H46">
    <cfRule type="expression" priority="67">
      <formula>TRUNC(SUM(F$14:F19)/28)&gt;TRUNC(SUM(F$14:F18)/28)</formula>
    </cfRule>
  </conditionalFormatting>
  <conditionalFormatting sqref="H15:H19">
    <cfRule type="expression" dxfId="69" priority="62">
      <formula>TRUNC(SUM(F$14:F15)/28)&gt;TRUNC(SUM(F$14:F14)/28)</formula>
    </cfRule>
  </conditionalFormatting>
  <conditionalFormatting sqref="H15:H19">
    <cfRule type="expression" priority="61">
      <formula>TRUNC(SUM(G$14:G15)/28)&gt;TRUNC(SUM(G$14:G14)/28)</formula>
    </cfRule>
  </conditionalFormatting>
  <conditionalFormatting sqref="H20:H24">
    <cfRule type="expression" dxfId="68" priority="60">
      <formula>TRUNC(SUM(F$14:F20)/28)&gt;TRUNC(SUM(F$14:F19)/28)</formula>
    </cfRule>
  </conditionalFormatting>
  <conditionalFormatting sqref="H20:H24">
    <cfRule type="expression" priority="59">
      <formula>TRUNC(SUM(G$14:G20)/28)&gt;TRUNC(SUM(G$14:G19)/28)</formula>
    </cfRule>
  </conditionalFormatting>
  <conditionalFormatting sqref="H27:H36">
    <cfRule type="expression" dxfId="67" priority="58">
      <formula>TRUNC(SUM(F$15:F27)/28)&gt;TRUNC(SUM(F$15:F26)/28)</formula>
    </cfRule>
  </conditionalFormatting>
  <conditionalFormatting sqref="G28:G36">
    <cfRule type="expression" dxfId="66" priority="57">
      <formula>TRUNC(SUM(F$15:F27)/28)&gt;TRUNC(SUM(F$15:F26)/28)-ISTEXT(F27)</formula>
    </cfRule>
  </conditionalFormatting>
  <conditionalFormatting sqref="H27 G28:H36">
    <cfRule type="expression" priority="56">
      <formula>TRUNC(SUM(F$15:F27)/28)&gt;TRUNC(SUM(F$15:F26)/28)</formula>
    </cfRule>
  </conditionalFormatting>
  <conditionalFormatting sqref="H37">
    <cfRule type="expression" dxfId="65" priority="68">
      <formula>TRUNC(SUM(F$15:F37)/28)&gt;TRUNC(SUM(F$15:F35)/28)</formula>
    </cfRule>
  </conditionalFormatting>
  <conditionalFormatting sqref="G37">
    <cfRule type="expression" dxfId="64" priority="69">
      <formula>TRUNC(SUM(F$15:F35)/28)&gt;TRUNC(SUM(F$15:F34)/28)-ISTEXT(F35)</formula>
    </cfRule>
  </conditionalFormatting>
  <conditionalFormatting sqref="G37:H37">
    <cfRule type="expression" priority="70">
      <formula>TRUNC(SUM(F$15:F37)/28)&gt;TRUNC(SUM(F$15:F35)/28)</formula>
    </cfRule>
  </conditionalFormatting>
  <conditionalFormatting sqref="H49">
    <cfRule type="expression" priority="139">
      <formula>TRUNC(SUM(F$14:F21)/28)&gt;TRUNC(SUM(F$14:F20)/28)</formula>
    </cfRule>
  </conditionalFormatting>
  <conditionalFormatting sqref="H47:H48">
    <cfRule type="expression" priority="143">
      <formula>TRUNC(SUM(F$14:F20)/28)&gt;TRUNC(SUM(F$14:F19)/28)</formula>
    </cfRule>
  </conditionalFormatting>
  <conditionalFormatting sqref="G38:H38">
    <cfRule type="notContainsBlanks" dxfId="63" priority="37">
      <formula>LEN(TRIM(G38))&gt;0</formula>
    </cfRule>
  </conditionalFormatting>
  <conditionalFormatting sqref="J41:J48">
    <cfRule type="containsText" dxfId="62" priority="30" operator="containsText" text="Да">
      <formula>NOT(ISERROR(SEARCH("Да",J41)))</formula>
    </cfRule>
  </conditionalFormatting>
  <conditionalFormatting sqref="K41:K48">
    <cfRule type="cellIs" dxfId="61" priority="28" operator="greaterThan">
      <formula>0.1</formula>
    </cfRule>
    <cfRule type="cellIs" priority="29" operator="greaterThan">
      <formula>0.1</formula>
    </cfRule>
  </conditionalFormatting>
  <conditionalFormatting sqref="L41:L48">
    <cfRule type="cellIs" dxfId="60" priority="27" operator="notEqual">
      <formula>$H41</formula>
    </cfRule>
  </conditionalFormatting>
  <conditionalFormatting sqref="J15:J34">
    <cfRule type="notContainsBlanks" dxfId="59" priority="26" stopIfTrue="1">
      <formula>LEN(TRIM(J15))&gt;0</formula>
    </cfRule>
  </conditionalFormatting>
  <conditionalFormatting sqref="J15:J34">
    <cfRule type="notContainsBlanks" dxfId="58" priority="24">
      <formula>LEN(TRIM(J15))&gt;0</formula>
    </cfRule>
  </conditionalFormatting>
  <conditionalFormatting sqref="K15:K34">
    <cfRule type="cellIs" dxfId="57" priority="23" operator="equal">
      <formula>0</formula>
    </cfRule>
  </conditionalFormatting>
  <conditionalFormatting sqref="H56">
    <cfRule type="expression" priority="194">
      <formula>TRUNC(SUM(F$14:F24)/28)&gt;TRUNC(SUM(F$14:F23)/28)</formula>
    </cfRule>
  </conditionalFormatting>
  <conditionalFormatting sqref="H64">
    <cfRule type="expression" priority="228">
      <formula>TRUNC(SUM(F$14:F26)/28)&gt;TRUNC(SUM(F$14:F25)/28)</formula>
    </cfRule>
  </conditionalFormatting>
  <conditionalFormatting sqref="H69:H72">
    <cfRule type="containsText" dxfId="56" priority="8" operator="containsText" text="Да">
      <formula>NOT(ISERROR(SEARCH("Да",H69)))</formula>
    </cfRule>
    <cfRule type="containsText" priority="9" operator="containsText" text="Да">
      <formula>NOT(ISERROR(SEARCH("Да",H69)))</formula>
    </cfRule>
  </conditionalFormatting>
  <conditionalFormatting sqref="I69:I72">
    <cfRule type="cellIs" dxfId="55" priority="11" operator="greaterThan">
      <formula>0.01</formula>
    </cfRule>
  </conditionalFormatting>
  <conditionalFormatting sqref="J69:J72">
    <cfRule type="uniqueValues" dxfId="54" priority="10"/>
  </conditionalFormatting>
  <conditionalFormatting sqref="E50:F51 F53:F55">
    <cfRule type="notContainsBlanks" dxfId="53" priority="22">
      <formula>LEN(TRIM(#REF!))&gt;0</formula>
    </cfRule>
  </conditionalFormatting>
  <conditionalFormatting sqref="F57 H58:I63 G59:G60 H57">
    <cfRule type="notContainsBlanks" dxfId="52" priority="20">
      <formula>LEN(TRIM(#REF!))&gt;0</formula>
    </cfRule>
  </conditionalFormatting>
  <conditionalFormatting sqref="F63">
    <cfRule type="expression" priority="21">
      <formula>TRUNC(SUM(#REF!)/28)&gt;TRUNC(SUM(#REF!)/28)</formula>
    </cfRule>
  </conditionalFormatting>
  <conditionalFormatting sqref="H66:I67 E66:F66">
    <cfRule type="notContainsBlanks" dxfId="51" priority="15">
      <formula>LEN(TRIM(#REF!))&gt;0</formula>
    </cfRule>
  </conditionalFormatting>
  <conditionalFormatting sqref="H69:H72">
    <cfRule type="containsText" dxfId="50" priority="12" operator="containsText" text="Да">
      <formula>NOT(ISERROR(SEARCH("Да",#REF!)))</formula>
    </cfRule>
    <cfRule type="containsText" dxfId="49" priority="13" operator="containsText" text="Да">
      <formula>NOT(ISERROR(SEARCH("Да",#REF!)))</formula>
    </cfRule>
  </conditionalFormatting>
  <conditionalFormatting sqref="F78:F84">
    <cfRule type="cellIs" dxfId="48" priority="3" operator="greaterThan">
      <formula>0.1</formula>
    </cfRule>
    <cfRule type="cellIs" priority="4" operator="greaterThan">
      <formula>0.1</formula>
    </cfRule>
  </conditionalFormatting>
  <conditionalFormatting sqref="E78">
    <cfRule type="containsText" dxfId="47" priority="2" operator="containsText" text="Да">
      <formula>NOT(ISERROR(SEARCH("Да",E78)))</formula>
    </cfRule>
  </conditionalFormatting>
  <conditionalFormatting sqref="G78:H78">
    <cfRule type="uniqueValues" dxfId="46" priority="1"/>
  </conditionalFormatting>
  <conditionalFormatting sqref="G75">
    <cfRule type="notContainsBlanks" dxfId="45" priority="6">
      <formula>LEN(TRIM(#REF!))&gt;0</formula>
    </cfRule>
  </conditionalFormatting>
  <conditionalFormatting sqref="E78:E84">
    <cfRule type="containsText" dxfId="44" priority="5" operator="containsText" text="Да">
      <formula>NOT(ISERROR(SEARCH("Да",#REF!)))</formula>
    </cfRule>
  </conditionalFormatting>
  <conditionalFormatting sqref="G78:G84">
    <cfRule type="cellIs" dxfId="43" priority="7" operator="notEqual">
      <formula>#REF!</formula>
    </cfRule>
  </conditionalFormatting>
  <pageMargins left="0.23622047244094491" right="3.937007874015748E-2" top="0.35433070866141736" bottom="0.15748031496062992" header="0.31496062992125984" footer="0.11811023622047245"/>
  <pageSetup paperSize="9" orientation="landscape" copies="2" r:id="rId1"/>
  <legacyDrawing r:id="rId2"/>
  <tableParts count="6"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5" operator="containsText" id="{4E4DCF74-A323-4AF6-8342-F6D57E85611E}">
            <xm:f>NOT(ISERROR(SEARCH($J$17,J15)))</xm:f>
            <xm:f>$J$17</xm:f>
            <x14:dxf>
              <font>
                <color rgb="FF9C0006"/>
              </font>
            </x14:dxf>
          </x14:cfRule>
          <xm:sqref>J15:J34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Соловьева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Желтов</dc:creator>
  <cp:lastModifiedBy>Морозова Марина</cp:lastModifiedBy>
  <cp:lastPrinted>2016-07-19T07:32:40Z</cp:lastPrinted>
  <dcterms:created xsi:type="dcterms:W3CDTF">2015-04-18T21:29:46Z</dcterms:created>
  <dcterms:modified xsi:type="dcterms:W3CDTF">2016-08-19T10:10:39Z</dcterms:modified>
</cp:coreProperties>
</file>