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pestova\Desktop\"/>
    </mc:Choice>
  </mc:AlternateContent>
  <bookViews>
    <workbookView xWindow="0" yWindow="60" windowWidth="19440" windowHeight="9675"/>
  </bookViews>
  <sheets>
    <sheet name="Дудина" sheetId="1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1" l="1"/>
  <c r="G74" i="11"/>
  <c r="G75" i="11"/>
  <c r="G76" i="11"/>
  <c r="G77" i="11"/>
  <c r="G78" i="11"/>
  <c r="F72" i="11"/>
  <c r="F73" i="11"/>
  <c r="H73" i="11" s="1"/>
  <c r="F74" i="11"/>
  <c r="H74" i="11" s="1"/>
  <c r="F75" i="11"/>
  <c r="H75" i="11" s="1"/>
  <c r="F76" i="11"/>
  <c r="H76" i="11" s="1"/>
  <c r="F77" i="11"/>
  <c r="H77" i="11" s="1"/>
  <c r="F78" i="11"/>
  <c r="H78" i="11" s="1"/>
  <c r="G72" i="11"/>
  <c r="C72" i="11"/>
  <c r="F66" i="11"/>
  <c r="F65" i="11"/>
  <c r="F64" i="11"/>
  <c r="D63" i="11"/>
  <c r="F63" i="11" s="1"/>
  <c r="H72" i="11" l="1"/>
  <c r="D22" i="11"/>
  <c r="D23" i="11"/>
  <c r="D24" i="11"/>
  <c r="D25" i="11"/>
  <c r="D57" i="11"/>
  <c r="F57" i="11" s="1"/>
  <c r="D56" i="11"/>
  <c r="F56" i="11" s="1"/>
  <c r="D55" i="11"/>
  <c r="F55" i="11" s="1"/>
  <c r="D16" i="11" l="1"/>
  <c r="D17" i="11"/>
  <c r="D18" i="11"/>
  <c r="D19" i="11"/>
  <c r="D20" i="11"/>
  <c r="D21" i="11"/>
  <c r="D48" i="11" l="1"/>
  <c r="F48" i="11" s="1"/>
  <c r="D47" i="11"/>
  <c r="F47" i="11" s="1"/>
  <c r="D46" i="11"/>
  <c r="F46" i="11" s="1"/>
  <c r="D45" i="11"/>
  <c r="F45" i="11" s="1"/>
  <c r="D44" i="11"/>
  <c r="F44" i="11" s="1"/>
  <c r="D43" i="11"/>
  <c r="F43" i="11" s="1"/>
  <c r="D42" i="11"/>
  <c r="F42" i="11" s="1"/>
  <c r="D41" i="11"/>
  <c r="F41" i="11" s="1"/>
  <c r="G15" i="11" l="1"/>
  <c r="H15" i="11" s="1"/>
  <c r="F26" i="11"/>
  <c r="F25" i="11"/>
  <c r="F24" i="11"/>
  <c r="F23" i="11"/>
  <c r="F22" i="11"/>
  <c r="F21" i="11"/>
  <c r="F20" i="11"/>
  <c r="F19" i="11"/>
  <c r="F18" i="11"/>
  <c r="F17" i="11"/>
  <c r="F16" i="11"/>
  <c r="D15" i="11"/>
  <c r="F15" i="11" s="1"/>
  <c r="H10" i="11"/>
  <c r="D6" i="11"/>
  <c r="D7" i="11" s="1"/>
  <c r="H16" i="11" l="1"/>
  <c r="J26" i="11"/>
  <c r="J24" i="11"/>
  <c r="J22" i="11"/>
  <c r="J20" i="11"/>
  <c r="J18" i="11"/>
  <c r="J16" i="11"/>
  <c r="J25" i="11"/>
  <c r="J23" i="11"/>
  <c r="J21" i="11"/>
  <c r="J19" i="11"/>
  <c r="J17" i="11"/>
  <c r="J15" i="11"/>
  <c r="D8" i="11"/>
  <c r="D10" i="11" s="1"/>
  <c r="H17" i="11" l="1"/>
  <c r="H18" i="11" l="1"/>
  <c r="H19" i="11" l="1"/>
  <c r="H20" i="11" l="1"/>
  <c r="H21" i="11" l="1"/>
  <c r="H23" i="11" l="1"/>
  <c r="H24" i="11" s="1"/>
  <c r="H25" i="11" l="1"/>
  <c r="H26" i="11" l="1"/>
</calcChain>
</file>

<file path=xl/sharedStrings.xml><?xml version="1.0" encoding="utf-8"?>
<sst xmlns="http://schemas.openxmlformats.org/spreadsheetml/2006/main" count="68" uniqueCount="45">
  <si>
    <t>Расчет количества дней отпуска</t>
  </si>
  <si>
    <t>Начало</t>
  </si>
  <si>
    <t>Конец</t>
  </si>
  <si>
    <t xml:space="preserve">Дата трудоустройства </t>
  </si>
  <si>
    <t xml:space="preserve">Текущая дата </t>
  </si>
  <si>
    <t>Календарные дни</t>
  </si>
  <si>
    <t>Праздничные дни</t>
  </si>
  <si>
    <t>Отгуленные дни</t>
  </si>
  <si>
    <t>За период с… по…</t>
  </si>
  <si>
    <t>Кол-во  дней отпуска с даты приема</t>
  </si>
  <si>
    <t>Дней отпуска полагается</t>
  </si>
  <si>
    <t>основной</t>
  </si>
  <si>
    <t>дополнит.</t>
  </si>
  <si>
    <t>ВСЕГО</t>
  </si>
  <si>
    <t>Приказ №</t>
  </si>
  <si>
    <r>
      <t xml:space="preserve">Журнал отпусков </t>
    </r>
    <r>
      <rPr>
        <b/>
        <u/>
        <sz val="15"/>
        <color theme="3"/>
        <rFont val="Segoe UI Light"/>
        <family val="2"/>
        <charset val="204"/>
        <scheme val="minor"/>
      </rPr>
      <t xml:space="preserve"> ОСНОВНЫХ</t>
    </r>
  </si>
  <si>
    <t xml:space="preserve">Кол-во отгуленных дней отпуска </t>
  </si>
  <si>
    <t xml:space="preserve">Кол-во неотгуленного отпуска </t>
  </si>
  <si>
    <r>
      <t xml:space="preserve">Журнал отпусков </t>
    </r>
    <r>
      <rPr>
        <b/>
        <u/>
        <sz val="15"/>
        <color theme="3"/>
        <rFont val="Segoe UI Light"/>
        <family val="2"/>
        <charset val="204"/>
        <scheme val="minor"/>
      </rPr>
      <t xml:space="preserve"> БЕЗ СОХРАНЕНИЯ ЗАРАБОТНОЙ ПЛАТЫ</t>
    </r>
  </si>
  <si>
    <t>Меняет/не меняет период</t>
  </si>
  <si>
    <t>Нет</t>
  </si>
  <si>
    <r>
      <t xml:space="preserve">Журнал отпусков </t>
    </r>
    <r>
      <rPr>
        <b/>
        <u/>
        <sz val="15"/>
        <color theme="3"/>
        <rFont val="Segoe UI Light"/>
        <family val="2"/>
        <charset val="204"/>
        <scheme val="minor"/>
      </rPr>
      <t xml:space="preserve"> ПО БЕРЕМЕННОСТИ И РОДАМ  (БиР)</t>
    </r>
  </si>
  <si>
    <r>
      <t xml:space="preserve">Журнал отпусков </t>
    </r>
    <r>
      <rPr>
        <b/>
        <u/>
        <sz val="15"/>
        <color theme="3"/>
        <rFont val="Segoe UI Light"/>
        <family val="2"/>
        <charset val="204"/>
        <scheme val="minor"/>
      </rPr>
      <t xml:space="preserve"> ПО УХОДУ ЗА РЕБЕНКОМ</t>
    </r>
  </si>
  <si>
    <t>Да</t>
  </si>
  <si>
    <t>НОВЫЙ период</t>
  </si>
  <si>
    <t>На сколько дней меняет период</t>
  </si>
  <si>
    <t>Период (закрыт/нет)</t>
  </si>
  <si>
    <t>565-0</t>
  </si>
  <si>
    <t>167-0</t>
  </si>
  <si>
    <t>683-0</t>
  </si>
  <si>
    <t>199-0</t>
  </si>
  <si>
    <t>405-0</t>
  </si>
  <si>
    <t>147-0</t>
  </si>
  <si>
    <t>843-0</t>
  </si>
  <si>
    <t>949-0</t>
  </si>
  <si>
    <t>образован НОВЫЙ период</t>
  </si>
  <si>
    <t>247-0</t>
  </si>
  <si>
    <t>Начало (должен быть)</t>
  </si>
  <si>
    <t>Конец (должен быть)</t>
  </si>
  <si>
    <t>НОВЫЙ период2</t>
  </si>
  <si>
    <t>Журнал изменений РАБОЧЕГО ПЕРИОДА</t>
  </si>
  <si>
    <t>200-0</t>
  </si>
  <si>
    <t xml:space="preserve">В графе D 7 должно быть 312,66. </t>
  </si>
  <si>
    <r>
      <t xml:space="preserve">Мы учитывали в формуле, что 28/12*1 = 2,33 положено отпуска за 1 месяц, НО  … есть периоды, исключаемые и не дающие право на отпуск очередной. Например, в данном случае за период с 01.08.2009 по 09.06.2013 положено ТОЛЬКО 28 дней, т.к. есть период, исключаемый - это отпуск без сохранения заработной платы и отпуск по уходу за ребенком, а он у работника был - смотреть ниже (указаны периоды). Вот этот период (1044 дня)  -в графе F 72 НЕ дают право на отпуск.  </t>
    </r>
    <r>
      <rPr>
        <b/>
        <sz val="10"/>
        <color theme="1"/>
        <rFont val="Segoe UI Light"/>
        <family val="2"/>
        <charset val="204"/>
        <scheme val="minor"/>
      </rPr>
      <t xml:space="preserve"> Можно ли в формуле D 7   этот период НЕ считать, чтобы не считалось 2,33 за месяц. Т.е. ИСКЛЮЧИТЬ из расчета 1044 дня</t>
    </r>
  </si>
  <si>
    <t>ЭТО НУЖНО ИСКЛЮЧИТЬ из подсчета!!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</si>
</sst>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Segoe UI Light"/>
      <family val="2"/>
      <charset val="204"/>
      <scheme val="minor"/>
    </font>
    <font>
      <b/>
      <sz val="15"/>
      <color theme="3"/>
      <name val="Segoe UI Light"/>
      <family val="2"/>
      <charset val="204"/>
      <scheme val="minor"/>
    </font>
    <font>
      <b/>
      <sz val="13"/>
      <color theme="3"/>
      <name val="Segoe UI Light"/>
      <family val="2"/>
      <charset val="204"/>
      <scheme val="minor"/>
    </font>
    <font>
      <b/>
      <sz val="11"/>
      <color rgb="FF3F3F3F"/>
      <name val="Segoe UI Light"/>
      <family val="2"/>
      <charset val="204"/>
      <scheme val="minor"/>
    </font>
    <font>
      <sz val="11"/>
      <color theme="0"/>
      <name val="Segoe UI Light"/>
      <family val="2"/>
      <charset val="204"/>
      <scheme val="minor"/>
    </font>
    <font>
      <u/>
      <sz val="11"/>
      <color theme="1"/>
      <name val="Segoe UI Light"/>
      <family val="2"/>
      <charset val="204"/>
      <scheme val="minor"/>
    </font>
    <font>
      <b/>
      <sz val="11"/>
      <color theme="0"/>
      <name val="Segoe UI Light"/>
      <family val="2"/>
      <charset val="204"/>
      <scheme val="minor"/>
    </font>
    <font>
      <b/>
      <sz val="11"/>
      <color rgb="FFFF0000"/>
      <name val="Segoe UI Light"/>
      <family val="2"/>
      <charset val="204"/>
      <scheme val="minor"/>
    </font>
    <font>
      <sz val="9"/>
      <color theme="1"/>
      <name val="Segoe UI Light"/>
      <family val="2"/>
      <charset val="204"/>
      <scheme val="minor"/>
    </font>
    <font>
      <b/>
      <u/>
      <sz val="15"/>
      <color theme="3"/>
      <name val="Segoe UI Light"/>
      <family val="2"/>
      <charset val="204"/>
      <scheme val="minor"/>
    </font>
    <font>
      <b/>
      <sz val="11"/>
      <color theme="1"/>
      <name val="Segoe UI Light"/>
      <family val="2"/>
      <charset val="204"/>
      <scheme val="minor"/>
    </font>
    <font>
      <sz val="10"/>
      <color theme="0"/>
      <name val="Segoe UI Light"/>
      <family val="2"/>
      <charset val="204"/>
      <scheme val="minor"/>
    </font>
    <font>
      <b/>
      <sz val="9"/>
      <color theme="3"/>
      <name val="Segoe UI Light"/>
      <family val="2"/>
      <charset val="204"/>
      <scheme val="minor"/>
    </font>
    <font>
      <sz val="10"/>
      <color theme="1"/>
      <name val="Segoe UI Light"/>
      <family val="2"/>
      <charset val="204"/>
      <scheme val="minor"/>
    </font>
    <font>
      <b/>
      <sz val="10"/>
      <color theme="0"/>
      <name val="Segoe UI Light"/>
      <family val="2"/>
      <charset val="204"/>
      <scheme val="minor"/>
    </font>
    <font>
      <u/>
      <sz val="10"/>
      <color indexed="12"/>
      <name val="Arial Cyr"/>
      <family val="2"/>
      <charset val="204"/>
    </font>
    <font>
      <u/>
      <sz val="11"/>
      <color indexed="12"/>
      <name val="Arial Cyr"/>
      <family val="2"/>
      <charset val="204"/>
    </font>
    <font>
      <b/>
      <sz val="10"/>
      <name val="Arial Cyr"/>
      <family val="2"/>
      <charset val="204"/>
    </font>
    <font>
      <b/>
      <i/>
      <u/>
      <sz val="12"/>
      <color theme="3"/>
      <name val="Arial Black"/>
      <family val="2"/>
      <charset val="204"/>
    </font>
    <font>
      <b/>
      <u/>
      <sz val="11"/>
      <color rgb="FFFF0000"/>
      <name val="Segoe UI Light"/>
      <family val="2"/>
      <charset val="204"/>
      <scheme val="minor"/>
    </font>
    <font>
      <sz val="9"/>
      <color rgb="FFFF0000"/>
      <name val="Segoe UI Light"/>
      <family val="2"/>
      <charset val="204"/>
      <scheme val="minor"/>
    </font>
    <font>
      <b/>
      <sz val="9"/>
      <color theme="0"/>
      <name val="Segoe UI Light"/>
      <family val="2"/>
      <charset val="204"/>
      <scheme val="minor"/>
    </font>
    <font>
      <sz val="9"/>
      <name val="Segoe UI Light"/>
      <family val="2"/>
      <charset val="204"/>
      <scheme val="minor"/>
    </font>
    <font>
      <i/>
      <sz val="11"/>
      <color rgb="FF7F7F7F"/>
      <name val="Segoe UI Light"/>
      <family val="2"/>
      <charset val="204"/>
      <scheme val="minor"/>
    </font>
    <font>
      <sz val="11"/>
      <name val="Segoe UI Light"/>
      <family val="2"/>
      <charset val="204"/>
      <scheme val="minor"/>
    </font>
    <font>
      <b/>
      <sz val="9"/>
      <name val="Segoe UI Light"/>
      <family val="2"/>
      <charset val="204"/>
      <scheme val="minor"/>
    </font>
    <font>
      <b/>
      <sz val="10"/>
      <color theme="1"/>
      <name val="Segoe UI Light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3" tint="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thin">
        <color rgb="FF7F7F7F"/>
      </right>
      <top/>
      <bottom/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3" applyNumberFormat="0" applyAlignment="0" applyProtection="0"/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2" xfId="2"/>
    <xf numFmtId="0" fontId="1" fillId="0" borderId="1" xfId="1"/>
    <xf numFmtId="14" fontId="0" fillId="0" borderId="0" xfId="0" applyNumberFormat="1"/>
    <xf numFmtId="0" fontId="5" fillId="0" borderId="0" xfId="0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2" borderId="3" xfId="3" applyNumberFormat="1" applyAlignment="1">
      <alignment horizontal="center" vertical="center"/>
    </xf>
    <xf numFmtId="14" fontId="3" fillId="2" borderId="3" xfId="3" applyNumberFormat="1" applyAlignment="1">
      <alignment horizontal="center" vertical="center"/>
    </xf>
    <xf numFmtId="0" fontId="3" fillId="2" borderId="3" xfId="3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4" applyFill="1" applyAlignment="1"/>
    <xf numFmtId="0" fontId="0" fillId="0" borderId="0" xfId="0" applyFill="1"/>
    <xf numFmtId="0" fontId="0" fillId="0" borderId="0" xfId="0"/>
    <xf numFmtId="0" fontId="3" fillId="2" borderId="10" xfId="3" applyNumberFormat="1" applyBorder="1" applyAlignment="1">
      <alignment horizontal="center" vertical="center"/>
    </xf>
    <xf numFmtId="0" fontId="3" fillId="2" borderId="12" xfId="3" applyNumberFormat="1" applyBorder="1" applyAlignment="1">
      <alignment horizontal="center" vertical="center"/>
    </xf>
    <xf numFmtId="0" fontId="3" fillId="2" borderId="13" xfId="3" applyNumberFormat="1" applyBorder="1" applyAlignment="1">
      <alignment horizontal="center" vertical="center"/>
    </xf>
    <xf numFmtId="0" fontId="3" fillId="2" borderId="0" xfId="3" applyNumberFormat="1" applyBorder="1" applyAlignment="1">
      <alignment horizontal="center" vertical="center"/>
    </xf>
    <xf numFmtId="2" fontId="7" fillId="2" borderId="3" xfId="3" applyNumberFormat="1" applyFont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8" fillId="0" borderId="0" xfId="0" applyFont="1"/>
    <xf numFmtId="0" fontId="4" fillId="3" borderId="0" xfId="4" applyAlignment="1">
      <alignment vertical="center"/>
    </xf>
    <xf numFmtId="0" fontId="4" fillId="3" borderId="4" xfId="4" applyBorder="1" applyAlignment="1">
      <alignment vertical="center"/>
    </xf>
    <xf numFmtId="0" fontId="4" fillId="3" borderId="5" xfId="4" applyBorder="1" applyAlignment="1">
      <alignment vertical="center"/>
    </xf>
    <xf numFmtId="0" fontId="11" fillId="3" borderId="0" xfId="4" applyFont="1" applyAlignment="1">
      <alignment vertical="center"/>
    </xf>
    <xf numFmtId="0" fontId="0" fillId="0" borderId="0" xfId="0" quotePrefix="1"/>
    <xf numFmtId="0" fontId="12" fillId="0" borderId="2" xfId="2" applyFont="1"/>
    <xf numFmtId="0" fontId="0" fillId="0" borderId="0" xfId="0" applyFill="1" applyBorder="1"/>
    <xf numFmtId="0" fontId="13" fillId="0" borderId="0" xfId="0" applyFont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14" fontId="3" fillId="7" borderId="3" xfId="3" applyNumberFormat="1" applyFill="1" applyAlignment="1">
      <alignment horizontal="center" vertical="center"/>
    </xf>
    <xf numFmtId="14" fontId="3" fillId="6" borderId="10" xfId="3" applyNumberFormat="1" applyFill="1" applyBorder="1" applyAlignment="1">
      <alignment horizontal="center" vertical="center"/>
    </xf>
    <xf numFmtId="0" fontId="3" fillId="2" borderId="16" xfId="3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17" fillId="0" borderId="20" xfId="0" applyFont="1" applyFill="1" applyBorder="1" applyAlignment="1"/>
    <xf numFmtId="0" fontId="16" fillId="0" borderId="0" xfId="5" applyNumberFormat="1" applyFont="1" applyFill="1" applyBorder="1" applyAlignment="1" applyProtection="1">
      <alignment vertical="center"/>
    </xf>
    <xf numFmtId="0" fontId="21" fillId="5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/>
    <xf numFmtId="14" fontId="8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23" xfId="0" applyFont="1" applyBorder="1"/>
    <xf numFmtId="0" fontId="23" fillId="0" borderId="23" xfId="6" applyBorder="1" applyAlignment="1">
      <alignment horizontal="center"/>
    </xf>
    <xf numFmtId="0" fontId="13" fillId="0" borderId="0" xfId="0" applyFont="1" applyAlignment="1">
      <alignment horizontal="center" vertical="center"/>
    </xf>
    <xf numFmtId="14" fontId="0" fillId="9" borderId="0" xfId="0" applyNumberFormat="1" applyFill="1" applyAlignment="1">
      <alignment horizontal="center" vertical="center"/>
    </xf>
    <xf numFmtId="14" fontId="13" fillId="0" borderId="0" xfId="0" applyNumberFormat="1" applyFont="1" applyFill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2" fontId="10" fillId="9" borderId="0" xfId="0" quotePrefix="1" applyNumberFormat="1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24" fillId="10" borderId="0" xfId="0" applyFont="1" applyFill="1" applyAlignment="1">
      <alignment horizontal="center" vertical="center" wrapText="1"/>
    </xf>
    <xf numFmtId="0" fontId="25" fillId="11" borderId="14" xfId="0" applyFont="1" applyFill="1" applyBorder="1" applyAlignment="1">
      <alignment horizontal="center" vertical="center" wrapText="1"/>
    </xf>
    <xf numFmtId="0" fontId="0" fillId="6" borderId="0" xfId="0" applyFill="1"/>
    <xf numFmtId="0" fontId="17" fillId="8" borderId="17" xfId="0" applyFont="1" applyFill="1" applyBorder="1" applyAlignment="1">
      <alignment horizontal="left"/>
    </xf>
    <xf numFmtId="0" fontId="17" fillId="8" borderId="18" xfId="0" applyFont="1" applyFill="1" applyBorder="1" applyAlignment="1">
      <alignment horizontal="left"/>
    </xf>
    <xf numFmtId="0" fontId="17" fillId="8" borderId="19" xfId="0" applyFont="1" applyFill="1" applyBorder="1" applyAlignment="1">
      <alignment horizontal="left"/>
    </xf>
    <xf numFmtId="0" fontId="16" fillId="8" borderId="17" xfId="5" applyNumberFormat="1" applyFont="1" applyFill="1" applyBorder="1" applyAlignment="1" applyProtection="1">
      <alignment horizontal="center" vertical="center"/>
    </xf>
    <xf numFmtId="0" fontId="16" fillId="8" borderId="18" xfId="5" applyNumberFormat="1" applyFont="1" applyFill="1" applyBorder="1" applyAlignment="1" applyProtection="1">
      <alignment horizontal="center" vertical="center"/>
    </xf>
    <xf numFmtId="0" fontId="16" fillId="8" borderId="19" xfId="5" applyNumberFormat="1" applyFont="1" applyFill="1" applyBorder="1" applyAlignment="1" applyProtection="1">
      <alignment horizontal="center" vertical="center"/>
    </xf>
    <xf numFmtId="0" fontId="18" fillId="0" borderId="1" xfId="1" applyFont="1" applyAlignment="1">
      <alignment horizontal="center"/>
    </xf>
    <xf numFmtId="0" fontId="4" fillId="3" borderId="6" xfId="4" applyBorder="1" applyAlignment="1">
      <alignment horizontal="center"/>
    </xf>
    <xf numFmtId="0" fontId="4" fillId="3" borderId="7" xfId="4" applyBorder="1" applyAlignment="1">
      <alignment horizontal="center"/>
    </xf>
    <xf numFmtId="0" fontId="3" fillId="2" borderId="8" xfId="3" applyNumberFormat="1" applyBorder="1" applyAlignment="1">
      <alignment horizontal="center" vertical="center"/>
    </xf>
    <xf numFmtId="0" fontId="3" fillId="2" borderId="9" xfId="3" applyNumberFormat="1" applyBorder="1" applyAlignment="1">
      <alignment horizontal="center" vertical="center"/>
    </xf>
    <xf numFmtId="0" fontId="19" fillId="0" borderId="21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6" fillId="4" borderId="0" xfId="0" applyFont="1" applyFill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</cellXfs>
  <cellStyles count="7">
    <cellStyle name="Акцент1" xfId="4" builtinId="29"/>
    <cellStyle name="Вывод" xfId="3" builtinId="21"/>
    <cellStyle name="Гиперссылка" xfId="5" builtinId="8"/>
    <cellStyle name="Заголовок 1" xfId="1" builtinId="16"/>
    <cellStyle name="Заголовок 2" xfId="2" builtinId="17"/>
    <cellStyle name="Обычный" xfId="0" builtinId="0"/>
    <cellStyle name="Пояснение" xfId="6" builtinId="53"/>
  </cellStyles>
  <dxfs count="73">
    <dxf>
      <numFmt numFmtId="0" formatCode="General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font>
        <sz val="9"/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z val="9"/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Segoe UI Light"/>
        <scheme val="minor"/>
      </font>
      <fill>
        <patternFill>
          <bgColor rgb="FF92D050"/>
        </patternFill>
      </fill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Segoe UI Light"/>
        <scheme val="minor"/>
      </font>
      <alignment horizontal="center" vertical="center" textRotation="0" wrapText="1" indent="0" justifyLastLine="0" shrinkToFit="0" readingOrder="0"/>
    </dxf>
    <dxf>
      <font>
        <color rgb="FF9C0006"/>
      </font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ont>
        <b/>
        <i/>
        <color rgb="FFFF0000"/>
      </font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ont>
        <b/>
        <i/>
        <color rgb="FFFF0000"/>
      </font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ont>
        <b/>
        <i/>
        <color rgb="FFFF0000"/>
      </font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0000"/>
      </font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ont>
        <b/>
        <i/>
        <color rgb="FFFF0000"/>
      </font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</font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ont>
        <b/>
        <i/>
        <color rgb="FFFF0000"/>
      </font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ont>
        <b/>
        <i/>
        <color rgb="FFFF0000"/>
      </font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ont>
        <b/>
        <i/>
        <color rgb="FFFF0000"/>
      </font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theme="3" tint="0.499984740745262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499984740745262"/>
        </patternFill>
      </fill>
    </dxf>
    <dxf>
      <fill>
        <patternFill>
          <bgColor theme="3" tint="0.499984740745262"/>
        </patternFill>
      </fill>
    </dxf>
    <dxf>
      <fill>
        <patternFill>
          <bgColor theme="3" tint="0.499984740745262"/>
        </patternFill>
      </fill>
    </dxf>
    <dxf>
      <font>
        <b/>
        <i/>
        <color rgb="FFFF0000"/>
      </font>
    </dxf>
    <dxf>
      <fill>
        <patternFill>
          <bgColor theme="7" tint="0.59996337778862885"/>
        </patternFill>
      </fill>
    </dxf>
    <dxf>
      <fill>
        <patternFill>
          <bgColor theme="3" tint="0.499984740745262"/>
        </patternFill>
      </fill>
    </dxf>
  </dxfs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3" name="Журнал32314" displayName="Журнал32314" ref="B14:F34" totalsRowShown="0" headerRowDxfId="37" dataDxfId="36">
  <autoFilter ref="B14:F34"/>
  <tableColumns count="5">
    <tableColumn id="1" name="Начало" dataDxfId="35"/>
    <tableColumn id="2" name="Конец" dataDxfId="34"/>
    <tableColumn id="3" name="Календарные дни" dataDxfId="33">
      <calculatedColumnFormula>Журнал32314[[#This Row],[Конец]]-Журнал32314[[#This Row],[Начало]]+1</calculatedColumnFormula>
    </tableColumn>
    <tableColumn id="4" name="Праздничные дни" dataDxfId="32"/>
    <tableColumn id="5" name="Отгуленные дни" dataDxfId="31">
      <calculatedColumnFormula>Журнал32314[[#This Row],[Календарные дни]]-Журнал32314[[#This Row],[Праздничные дни]]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6" name="Журнал32452123282467" displayName="Журнал32452123282467" ref="B40:F48" totalsRowShown="0" headerRowDxfId="30" dataDxfId="29">
  <autoFilter ref="B40:F48"/>
  <tableColumns count="5">
    <tableColumn id="1" name="Начало" dataDxfId="28"/>
    <tableColumn id="2" name="Конец" dataDxfId="27"/>
    <tableColumn id="3" name="Календарные дни" dataDxfId="26">
      <calculatedColumnFormula>Журнал32452123282467[[#This Row],[Конец]]-Журнал32452123282467[[#This Row],[Начало]]+1</calculatedColumnFormula>
    </tableColumn>
    <tableColumn id="4" name="Праздничные дни" dataDxfId="25"/>
    <tableColumn id="5" name="Отгуленные дни" dataDxfId="24">
      <calculatedColumnFormula>Журнал32452123282467[[#This Row],[Календарные дни]]-Журнал32452123282467[[#This Row],[Праздничные дни]]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28" name="Журнал32452123242529" displayName="Журнал32452123242529" ref="B54:G57" totalsRowShown="0" headerRowDxfId="23" dataDxfId="22">
  <autoFilter ref="B54:G57"/>
  <tableColumns count="6">
    <tableColumn id="1" name="Начало" dataDxfId="21"/>
    <tableColumn id="2" name="Конец" dataDxfId="20"/>
    <tableColumn id="3" name="Календарные дни" dataDxfId="19">
      <calculatedColumnFormula>Журнал32452123242529[[#This Row],[Конец]]-Журнал32452123242529[[#This Row],[Начало]]+1</calculatedColumnFormula>
    </tableColumn>
    <tableColumn id="4" name="Праздничные дни" dataDxfId="18"/>
    <tableColumn id="5" name="Отгуленные дни" dataDxfId="17">
      <calculatedColumnFormula>Журнал32452123242529[[#This Row],[Календарные дни]]-Журнал32452123242529[[#This Row],[Праздничные дни]]</calculatedColumnFormula>
    </tableColumn>
    <tableColumn id="6" name="Приказ №" dataDxfId="16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Журнал3245212328246745" displayName="Журнал3245212328246745" ref="B62:F66" totalsRowShown="0" headerRowDxfId="15" dataDxfId="14">
  <autoFilter ref="B62:F66"/>
  <tableColumns count="5">
    <tableColumn id="1" name="Начало" dataDxfId="13"/>
    <tableColumn id="2" name="Конец" dataDxfId="12"/>
    <tableColumn id="3" name="Календарные дни" dataDxfId="11">
      <calculatedColumnFormula>Журнал3245212328246745[[#This Row],[Конец]]-Журнал3245212328246745[[#This Row],[Начало]]+1</calculatedColumnFormula>
    </tableColumn>
    <tableColumn id="4" name="Праздничные дни" dataDxfId="10"/>
    <tableColumn id="5" name="Отгуленные дни" dataDxfId="9">
      <calculatedColumnFormula>Журнал3245212328246745[[#This Row],[Календарные дни]]-Журнал3245212328246745[[#This Row],[Праздничные дни]]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1" name="Журнал3245212328246731012" displayName="Журнал3245212328246731012" ref="B71:H78" totalsRowShown="0" headerRowDxfId="8" dataDxfId="7">
  <autoFilter ref="B71:H78"/>
  <tableColumns count="7">
    <tableColumn id="1" name="Начало (должен быть)" dataDxfId="6">
      <calculatedColumnFormula>G63</calculatedColumnFormula>
    </tableColumn>
    <tableColumn id="2" name="Конец (должен быть)" dataDxfId="5">
      <calculatedColumnFormula>Журнал3245212328246731012[[#This Row],[Начало (должен быть)]]+364</calculatedColumnFormula>
    </tableColumn>
    <tableColumn id="3" name="Календарные дни" dataDxfId="4">
      <calculatedColumnFormula>#REF!+#REF!</calculatedColumnFormula>
    </tableColumn>
    <tableColumn id="4" name="Меняет/не меняет период" dataDxfId="3"/>
    <tableColumn id="5" name="На сколько дней меняет период" dataDxfId="2">
      <calculatedColumnFormula>Журнал3245212328246731012[[#This Row],[Календарные дни]]</calculatedColumnFormula>
    </tableColumn>
    <tableColumn id="7" name="НОВЫЙ период" dataDxfId="1">
      <calculatedColumnFormula>Журнал3245212328246731012[[#This Row],[Начало (должен быть)]]</calculatedColumnFormula>
    </tableColumn>
    <tableColumn id="8" name="НОВЫЙ период2" dataDxfId="0">
      <calculatedColumnFormula>Журнал3245212328246731012[[#This Row],[Конец (должен быть)]]+Журнал3245212328246731012[[#This Row],[На сколько дней меняет период]]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VBA-Excel">
  <a:themeElements>
    <a:clrScheme name="VBA-Excel">
      <a:dk1>
        <a:sysClr val="windowText" lastClr="000000"/>
      </a:dk1>
      <a:lt1>
        <a:sysClr val="window" lastClr="FFFFFF"/>
      </a:lt1>
      <a:dk2>
        <a:srgbClr val="194C32"/>
      </a:dk2>
      <a:lt2>
        <a:srgbClr val="E7E6E6"/>
      </a:lt2>
      <a:accent1>
        <a:srgbClr val="339966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30A0"/>
      </a:accent6>
      <a:hlink>
        <a:srgbClr val="0563C1"/>
      </a:hlink>
      <a:folHlink>
        <a:srgbClr val="954F72"/>
      </a:folHlink>
    </a:clrScheme>
    <a:fontScheme name="VBA-Excel">
      <a:majorFont>
        <a:latin typeface="Segoe UI"/>
        <a:ea typeface=""/>
        <a:cs typeface=""/>
      </a:majorFont>
      <a:minorFont>
        <a:latin typeface="Segoe UI Light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showGridLines="0" tabSelected="1" topLeftCell="A22" workbookViewId="0">
      <selection activeCell="N77" sqref="N77"/>
    </sheetView>
  </sheetViews>
  <sheetFormatPr defaultRowHeight="16.5" x14ac:dyDescent="0.3"/>
  <cols>
    <col min="1" max="1" width="3" style="14" customWidth="1"/>
    <col min="2" max="3" width="13.5" style="14" customWidth="1"/>
    <col min="4" max="5" width="12.75" style="14" customWidth="1"/>
    <col min="6" max="6" width="11.75" style="14" customWidth="1"/>
    <col min="7" max="7" width="9.625" style="14" customWidth="1"/>
    <col min="8" max="8" width="10.5" style="14" customWidth="1"/>
    <col min="9" max="9" width="7" style="14" customWidth="1"/>
    <col min="10" max="11" width="12.25" style="14" customWidth="1"/>
    <col min="12" max="16384" width="9" style="14"/>
  </cols>
  <sheetData>
    <row r="1" spans="1:17" ht="17.25" thickBot="1" x14ac:dyDescent="0.35">
      <c r="B1" s="58"/>
      <c r="C1" s="59"/>
      <c r="D1" s="59"/>
      <c r="E1" s="59"/>
      <c r="F1" s="60"/>
      <c r="G1" s="39"/>
      <c r="H1" s="61"/>
      <c r="I1" s="62"/>
      <c r="J1" s="62"/>
      <c r="K1" s="63"/>
      <c r="L1" s="40"/>
      <c r="M1" s="40"/>
      <c r="N1" s="40"/>
    </row>
    <row r="2" spans="1:17" ht="6.75" customHeight="1" x14ac:dyDescent="0.3">
      <c r="A2" s="30"/>
    </row>
    <row r="3" spans="1:17" s="2" customFormat="1" ht="24.75" thickBot="1" x14ac:dyDescent="0.5">
      <c r="B3" s="2" t="s">
        <v>0</v>
      </c>
      <c r="E3" s="64"/>
      <c r="F3" s="64"/>
      <c r="G3" s="64"/>
      <c r="H3" s="64"/>
      <c r="I3" s="64"/>
    </row>
    <row r="4" spans="1:17" ht="6" customHeight="1" thickTop="1" x14ac:dyDescent="0.3"/>
    <row r="5" spans="1:17" ht="16.5" customHeight="1" x14ac:dyDescent="0.3">
      <c r="B5" s="24" t="s">
        <v>3</v>
      </c>
      <c r="C5" s="25"/>
      <c r="D5" s="34">
        <v>37469</v>
      </c>
      <c r="E5" s="11"/>
      <c r="F5" s="12"/>
      <c r="G5" s="65" t="s">
        <v>10</v>
      </c>
      <c r="H5" s="65"/>
      <c r="I5" s="65"/>
      <c r="J5" s="66"/>
      <c r="L5" s="69"/>
      <c r="M5" s="69"/>
      <c r="N5" s="69"/>
    </row>
    <row r="6" spans="1:17" x14ac:dyDescent="0.3">
      <c r="B6" s="24" t="s">
        <v>4</v>
      </c>
      <c r="C6" s="25"/>
      <c r="D6" s="9">
        <f ca="1">TODAY()</f>
        <v>42591</v>
      </c>
      <c r="E6" s="35"/>
      <c r="G6" s="8" t="s">
        <v>11</v>
      </c>
      <c r="H6" s="8">
        <v>28</v>
      </c>
      <c r="I6" s="67"/>
      <c r="J6" s="68"/>
      <c r="L6" s="70" t="s">
        <v>42</v>
      </c>
      <c r="M6" s="70"/>
      <c r="N6" s="70"/>
    </row>
    <row r="7" spans="1:17" x14ac:dyDescent="0.3">
      <c r="B7" s="27" t="s">
        <v>9</v>
      </c>
      <c r="C7" s="25"/>
      <c r="D7" s="53">
        <f ca="1">(DATEDIF(D5,D6+1,"m")+(DATEDIF(D5,D6+1,"md")&gt;13))/12*$H$6</f>
        <v>392</v>
      </c>
      <c r="E7" s="37"/>
      <c r="F7" s="54">
        <v>312.66000000000003</v>
      </c>
      <c r="G7" s="8" t="s">
        <v>12</v>
      </c>
      <c r="H7" s="15"/>
      <c r="I7" s="72"/>
      <c r="J7" s="73"/>
      <c r="L7" s="70"/>
      <c r="M7" s="70"/>
      <c r="N7" s="70"/>
    </row>
    <row r="8" spans="1:17" x14ac:dyDescent="0.3">
      <c r="B8" s="24" t="s">
        <v>16</v>
      </c>
      <c r="C8" s="25"/>
      <c r="D8" s="10">
        <f>SUM(Журнал32314[Отгуленные дни])</f>
        <v>308</v>
      </c>
      <c r="E8" s="36"/>
      <c r="F8" s="4"/>
      <c r="G8" s="8" t="s">
        <v>12</v>
      </c>
      <c r="H8" s="17"/>
      <c r="I8" s="18"/>
      <c r="L8" s="70"/>
      <c r="M8" s="70"/>
      <c r="N8" s="70"/>
    </row>
    <row r="9" spans="1:17" ht="5.25" customHeight="1" x14ac:dyDescent="0.3">
      <c r="B9" s="74"/>
      <c r="C9" s="74"/>
      <c r="D9" s="6"/>
      <c r="E9" s="8"/>
      <c r="G9" s="16"/>
      <c r="H9" s="17"/>
      <c r="L9" s="70"/>
      <c r="M9" s="70"/>
      <c r="N9" s="70"/>
    </row>
    <row r="10" spans="1:17" x14ac:dyDescent="0.3">
      <c r="B10" s="24" t="s">
        <v>17</v>
      </c>
      <c r="C10" s="26"/>
      <c r="D10" s="19">
        <f ca="1">(DATEDIF(D5,D6,"m")+(DATEDIF(D5,D6,"md")&gt;13))/12*$H6-D8</f>
        <v>84</v>
      </c>
      <c r="E10" s="19"/>
      <c r="G10" s="16" t="s">
        <v>13</v>
      </c>
      <c r="H10" s="17">
        <f>SUM(H6:H9)</f>
        <v>28</v>
      </c>
      <c r="L10" s="70"/>
      <c r="M10" s="70"/>
      <c r="N10" s="70"/>
    </row>
    <row r="11" spans="1:17" ht="11.25" customHeight="1" thickBot="1" x14ac:dyDescent="0.35">
      <c r="D11" s="28"/>
      <c r="L11" s="71"/>
      <c r="M11" s="71"/>
      <c r="N11" s="71"/>
    </row>
    <row r="12" spans="1:17" s="1" customFormat="1" ht="25.5" thickTop="1" thickBot="1" x14ac:dyDescent="0.5">
      <c r="B12" s="1" t="s">
        <v>15</v>
      </c>
    </row>
    <row r="13" spans="1:17" ht="9" customHeight="1" thickTop="1" x14ac:dyDescent="0.3"/>
    <row r="14" spans="1:17" ht="34.5" customHeight="1" x14ac:dyDescent="0.3">
      <c r="B14" s="31" t="s">
        <v>1</v>
      </c>
      <c r="C14" s="31" t="s">
        <v>2</v>
      </c>
      <c r="D14" s="31" t="s">
        <v>5</v>
      </c>
      <c r="E14" s="31" t="s">
        <v>6</v>
      </c>
      <c r="F14" s="32" t="s">
        <v>7</v>
      </c>
      <c r="G14" s="77" t="s">
        <v>8</v>
      </c>
      <c r="H14" s="78"/>
      <c r="I14" s="33" t="s">
        <v>14</v>
      </c>
      <c r="J14" s="33" t="s">
        <v>26</v>
      </c>
      <c r="L14" s="79" t="s">
        <v>43</v>
      </c>
      <c r="M14" s="80"/>
      <c r="N14" s="80"/>
      <c r="O14" s="80"/>
      <c r="P14" s="80"/>
      <c r="Q14" s="80"/>
    </row>
    <row r="15" spans="1:17" x14ac:dyDescent="0.3">
      <c r="A15" s="49"/>
      <c r="B15" s="5">
        <v>37880</v>
      </c>
      <c r="C15" s="5">
        <v>37907</v>
      </c>
      <c r="D15" s="6">
        <f>Журнал32314[[#This Row],[Конец]]-Журнал32314[[#This Row],[Начало]]+1</f>
        <v>28</v>
      </c>
      <c r="E15" s="6"/>
      <c r="F15" s="6">
        <f>Журнал32314[[#This Row],[Календарные дни]]-Журнал32314[[#This Row],[Праздничные дни]]</f>
        <v>28</v>
      </c>
      <c r="G15" s="5">
        <f>D5</f>
        <v>37469</v>
      </c>
      <c r="H15" s="5">
        <f>G15+364</f>
        <v>37833</v>
      </c>
      <c r="I15" s="13"/>
      <c r="J15" s="47" t="str">
        <f>IF(TRUNC(SUM(F$14:F15)/$H$6)&gt;TRUNC(SUM(F$14:F14)/$H$6),"Период закрыт","")</f>
        <v>Период закрыт</v>
      </c>
      <c r="K15" s="48"/>
      <c r="L15" s="79"/>
      <c r="M15" s="80"/>
      <c r="N15" s="80"/>
      <c r="O15" s="80"/>
      <c r="P15" s="80"/>
      <c r="Q15" s="80"/>
    </row>
    <row r="16" spans="1:17" x14ac:dyDescent="0.3">
      <c r="A16" s="49"/>
      <c r="B16" s="5">
        <v>38078</v>
      </c>
      <c r="C16" s="5">
        <v>38105</v>
      </c>
      <c r="D16" s="6">
        <f>Журнал32314[[#This Row],[Конец]]-Журнал32314[[#This Row],[Начало]]+1</f>
        <v>28</v>
      </c>
      <c r="E16" s="6"/>
      <c r="F16" s="7">
        <f>Журнал32314[[#This Row],[Календарные дни]]-Журнал32314[[#This Row],[Праздничные дни]]</f>
        <v>28</v>
      </c>
      <c r="G16" s="5">
        <v>37834</v>
      </c>
      <c r="H16" s="5">
        <f>G16+365</f>
        <v>38199</v>
      </c>
      <c r="I16" s="13" t="s">
        <v>28</v>
      </c>
      <c r="J16" s="47" t="str">
        <f>IF(TRUNC(SUM(F$14:F16)/$H$6)&gt;TRUNC(SUM(F$14:F15)/$H$6),"Период закрыт","")</f>
        <v>Период закрыт</v>
      </c>
      <c r="K16" s="48"/>
      <c r="L16" s="79"/>
      <c r="M16" s="80"/>
      <c r="N16" s="80"/>
      <c r="O16" s="80"/>
      <c r="P16" s="80"/>
      <c r="Q16" s="80"/>
    </row>
    <row r="17" spans="1:17" x14ac:dyDescent="0.3">
      <c r="A17" s="49"/>
      <c r="B17" s="5">
        <v>38610</v>
      </c>
      <c r="C17" s="5">
        <v>38637</v>
      </c>
      <c r="D17" s="6">
        <f>Журнал32314[[#This Row],[Конец]]-Журнал32314[[#This Row],[Начало]]+1</f>
        <v>28</v>
      </c>
      <c r="E17" s="6"/>
      <c r="F17" s="7">
        <f>Журнал32314[[#This Row],[Календарные дни]]-Журнал32314[[#This Row],[Праздничные дни]]</f>
        <v>28</v>
      </c>
      <c r="G17" s="5">
        <v>38200</v>
      </c>
      <c r="H17" s="5">
        <f t="shared" ref="H17:H19" si="0">G17+364</f>
        <v>38564</v>
      </c>
      <c r="I17" s="30" t="s">
        <v>29</v>
      </c>
      <c r="J17" s="47" t="str">
        <f>IF(TRUNC(SUM(F$14:F17)/$H$6)&gt;TRUNC(SUM(F$14:F16)/$H$6),"Период закрыт","")</f>
        <v>Период закрыт</v>
      </c>
      <c r="K17" s="48"/>
      <c r="L17" s="79"/>
      <c r="M17" s="80"/>
      <c r="N17" s="80"/>
      <c r="O17" s="80"/>
      <c r="P17" s="80"/>
      <c r="Q17" s="80"/>
    </row>
    <row r="18" spans="1:17" x14ac:dyDescent="0.3">
      <c r="A18" s="49"/>
      <c r="B18" s="5">
        <v>38808</v>
      </c>
      <c r="C18" s="5">
        <v>38835</v>
      </c>
      <c r="D18" s="6">
        <f>Журнал32314[[#This Row],[Конец]]-Журнал32314[[#This Row],[Начало]]+1</f>
        <v>28</v>
      </c>
      <c r="E18" s="6"/>
      <c r="F18" s="7">
        <f>Журнал32314[[#This Row],[Календарные дни]]-Журнал32314[[#This Row],[Праздничные дни]]</f>
        <v>28</v>
      </c>
      <c r="G18" s="5">
        <v>38565</v>
      </c>
      <c r="H18" s="5">
        <f t="shared" si="0"/>
        <v>38929</v>
      </c>
      <c r="I18" s="30" t="s">
        <v>32</v>
      </c>
      <c r="J18" s="47" t="str">
        <f>IF(TRUNC(SUM(F$14:F18)/$H$6)&gt;TRUNC(SUM(F$14:F17)/$H$6),"Период закрыт","")</f>
        <v>Период закрыт</v>
      </c>
      <c r="K18" s="48"/>
      <c r="L18" s="79"/>
      <c r="M18" s="80"/>
      <c r="N18" s="80"/>
      <c r="O18" s="80"/>
      <c r="P18" s="80"/>
      <c r="Q18" s="80"/>
    </row>
    <row r="19" spans="1:17" x14ac:dyDescent="0.3">
      <c r="A19" s="49"/>
      <c r="B19" s="5">
        <v>39362</v>
      </c>
      <c r="C19" s="5">
        <v>39389</v>
      </c>
      <c r="D19" s="6">
        <f>Журнал32314[[#This Row],[Конец]]-Журнал32314[[#This Row],[Начало]]+1</f>
        <v>28</v>
      </c>
      <c r="E19" s="6"/>
      <c r="F19" s="7">
        <f>Журнал32314[[#This Row],[Календарные дни]]-Журнал32314[[#This Row],[Праздничные дни]]</f>
        <v>28</v>
      </c>
      <c r="G19" s="5">
        <v>38930</v>
      </c>
      <c r="H19" s="5">
        <f t="shared" si="0"/>
        <v>39294</v>
      </c>
      <c r="I19" s="30" t="s">
        <v>33</v>
      </c>
      <c r="J19" s="47" t="str">
        <f>IF(TRUNC(SUM(F$14:F19)/$H$6)&gt;TRUNC(SUM(F$14:F18)/$H$6),"Период закрыт","")</f>
        <v>Период закрыт</v>
      </c>
      <c r="K19" s="48"/>
      <c r="L19" s="79"/>
      <c r="M19" s="80"/>
      <c r="N19" s="80"/>
      <c r="O19" s="80"/>
      <c r="P19" s="80"/>
      <c r="Q19" s="80"/>
    </row>
    <row r="20" spans="1:17" x14ac:dyDescent="0.3">
      <c r="A20" s="49"/>
      <c r="B20" s="5">
        <v>39754</v>
      </c>
      <c r="C20" s="5">
        <v>39782</v>
      </c>
      <c r="D20" s="6">
        <f>Журнал32314[[#This Row],[Конец]]-Журнал32314[[#This Row],[Начало]]+1</f>
        <v>29</v>
      </c>
      <c r="E20" s="6">
        <v>1</v>
      </c>
      <c r="F20" s="7">
        <f>Журнал32314[[#This Row],[Календарные дни]]-Журнал32314[[#This Row],[Праздничные дни]]</f>
        <v>28</v>
      </c>
      <c r="G20" s="5">
        <v>39295</v>
      </c>
      <c r="H20" s="5">
        <f>G20+365</f>
        <v>39660</v>
      </c>
      <c r="I20" s="30" t="s">
        <v>34</v>
      </c>
      <c r="J20" s="47" t="str">
        <f>IF(TRUNC(SUM(F$14:F20)/$H$6)&gt;TRUNC(SUM(F$14:F19)/$H$6),"Период закрыт","")</f>
        <v>Период закрыт</v>
      </c>
      <c r="K20" s="48"/>
      <c r="L20" s="79"/>
      <c r="M20" s="80"/>
      <c r="N20" s="80"/>
      <c r="O20" s="80"/>
      <c r="P20" s="80"/>
      <c r="Q20" s="80"/>
    </row>
    <row r="21" spans="1:17" x14ac:dyDescent="0.3">
      <c r="A21" s="49"/>
      <c r="B21" s="5">
        <v>39913</v>
      </c>
      <c r="C21" s="5">
        <v>39941</v>
      </c>
      <c r="D21" s="6">
        <f>Журнал32314[[#This Row],[Конец]]-Журнал32314[[#This Row],[Начало]]+1</f>
        <v>29</v>
      </c>
      <c r="E21" s="6">
        <v>1</v>
      </c>
      <c r="F21" s="7">
        <f>Журнал32314[[#This Row],[Календарные дни]]-Журнал32314[[#This Row],[Праздничные дни]]</f>
        <v>28</v>
      </c>
      <c r="G21" s="5">
        <v>39661</v>
      </c>
      <c r="H21" s="5">
        <f t="shared" ref="H21:H23" si="1">G21+364</f>
        <v>40025</v>
      </c>
      <c r="I21" s="30" t="s">
        <v>27</v>
      </c>
      <c r="J21" s="47" t="str">
        <f>IF(TRUNC(SUM(F$14:F21)/$H$6)&gt;TRUNC(SUM(F$14:F20)/$H$6),"Период закрыт","")</f>
        <v>Период закрыт</v>
      </c>
      <c r="K21" s="48"/>
      <c r="L21" s="79"/>
      <c r="M21" s="80"/>
      <c r="N21" s="80"/>
      <c r="O21" s="80"/>
      <c r="P21" s="80"/>
      <c r="Q21" s="80"/>
    </row>
    <row r="22" spans="1:17" x14ac:dyDescent="0.3">
      <c r="A22" s="49"/>
      <c r="B22" s="5">
        <v>41519</v>
      </c>
      <c r="C22" s="5">
        <v>41546</v>
      </c>
      <c r="D22" s="6">
        <f>Журнал32314[[#This Row],[Конец]]-Журнал32314[[#This Row],[Начало]]+1</f>
        <v>28</v>
      </c>
      <c r="E22" s="6"/>
      <c r="F22" s="7">
        <f>Журнал32314[[#This Row],[Календарные дни]]-Журнал32314[[#This Row],[Праздничные дни]]</f>
        <v>28</v>
      </c>
      <c r="G22" s="5">
        <v>40026</v>
      </c>
      <c r="H22" s="50">
        <v>41434</v>
      </c>
      <c r="I22" s="30" t="s">
        <v>31</v>
      </c>
      <c r="J22" s="47" t="str">
        <f>IF(TRUNC(SUM(F$14:F22)/$H$6)&gt;TRUNC(SUM(F$14:F21)/$H$6),"Период закрыт","")</f>
        <v>Период закрыт</v>
      </c>
      <c r="K22" s="48"/>
      <c r="L22" s="14" t="s">
        <v>35</v>
      </c>
    </row>
    <row r="23" spans="1:17" x14ac:dyDescent="0.3">
      <c r="A23" s="49"/>
      <c r="B23" s="5">
        <v>41821</v>
      </c>
      <c r="C23" s="5">
        <v>41848</v>
      </c>
      <c r="D23" s="6">
        <f>Журнал32314[[#This Row],[Конец]]-Журнал32314[[#This Row],[Начало]]+1</f>
        <v>28</v>
      </c>
      <c r="E23" s="6"/>
      <c r="F23" s="7">
        <f>Журнал32314[[#This Row],[Календарные дни]]-Журнал32314[[#This Row],[Праздничные дни]]</f>
        <v>28</v>
      </c>
      <c r="G23" s="5">
        <v>41435</v>
      </c>
      <c r="H23" s="5">
        <f t="shared" si="1"/>
        <v>41799</v>
      </c>
      <c r="I23" s="30" t="s">
        <v>36</v>
      </c>
      <c r="J23" s="47" t="str">
        <f>IF(TRUNC(SUM(F$14:F23)/$H$6)&gt;TRUNC(SUM(F$14:F22)/$H$6),"Период закрыт","")</f>
        <v>Период закрыт</v>
      </c>
      <c r="K23" s="48"/>
    </row>
    <row r="24" spans="1:17" x14ac:dyDescent="0.3">
      <c r="A24" s="49"/>
      <c r="B24" s="5">
        <v>42156</v>
      </c>
      <c r="C24" s="5">
        <v>42184</v>
      </c>
      <c r="D24" s="6">
        <f>Журнал32314[[#This Row],[Конец]]-Журнал32314[[#This Row],[Начало]]+1</f>
        <v>29</v>
      </c>
      <c r="E24" s="6">
        <v>1</v>
      </c>
      <c r="F24" s="7">
        <f>Журнал32314[[#This Row],[Календарные дни]]-Журнал32314[[#This Row],[Праздничные дни]]</f>
        <v>28</v>
      </c>
      <c r="G24" s="5">
        <v>41800</v>
      </c>
      <c r="H24" s="5">
        <f>G24+364</f>
        <v>42164</v>
      </c>
      <c r="I24" s="30" t="s">
        <v>30</v>
      </c>
      <c r="J24" s="47" t="str">
        <f>IF(TRUNC(SUM(F$14:F24)/$H$6)&gt;TRUNC(SUM(F$14:F23)/$H$6),"Период закрыт","")</f>
        <v>Период закрыт</v>
      </c>
      <c r="K24" s="48"/>
    </row>
    <row r="25" spans="1:17" x14ac:dyDescent="0.3">
      <c r="A25" s="49"/>
      <c r="B25" s="5">
        <v>42522</v>
      </c>
      <c r="C25" s="5">
        <v>42550</v>
      </c>
      <c r="D25" s="6">
        <f>Журнал32314[[#This Row],[Конец]]-Журнал32314[[#This Row],[Начало]]+1</f>
        <v>29</v>
      </c>
      <c r="E25" s="6">
        <v>1</v>
      </c>
      <c r="F25" s="7">
        <f>Журнал32314[[#This Row],[Календарные дни]]-Журнал32314[[#This Row],[Праздничные дни]]</f>
        <v>28</v>
      </c>
      <c r="G25" s="5">
        <v>42165</v>
      </c>
      <c r="H25" s="5">
        <f>G25+364</f>
        <v>42529</v>
      </c>
      <c r="I25" s="30" t="s">
        <v>41</v>
      </c>
      <c r="J25" s="47" t="str">
        <f>IF(TRUNC(SUM(F$14:F25)/$H$6)&gt;TRUNC(SUM(F$14:F24)/$H$6),"Период закрыт","")</f>
        <v>Период закрыт</v>
      </c>
      <c r="K25" s="48"/>
    </row>
    <row r="26" spans="1:17" x14ac:dyDescent="0.3">
      <c r="A26" s="49"/>
      <c r="B26" s="5"/>
      <c r="C26" s="5"/>
      <c r="D26" s="6"/>
      <c r="E26" s="6"/>
      <c r="F26" s="7">
        <f>Журнал32314[[#This Row],[Календарные дни]]-Журнал32314[[#This Row],[Праздничные дни]]</f>
        <v>0</v>
      </c>
      <c r="G26" s="5">
        <v>42530</v>
      </c>
      <c r="H26" s="5">
        <f>G26+364</f>
        <v>42894</v>
      </c>
      <c r="I26" s="30"/>
      <c r="J26" s="47" t="str">
        <f>IF(TRUNC(SUM(F$14:F26)/$H$6)&gt;TRUNC(SUM(F$14:F25)/$H$6),"Период закрыт","")</f>
        <v/>
      </c>
      <c r="K26" s="48"/>
    </row>
    <row r="27" spans="1:17" x14ac:dyDescent="0.3">
      <c r="A27" s="49"/>
      <c r="B27" s="5"/>
      <c r="C27" s="5"/>
      <c r="D27" s="6"/>
      <c r="E27" s="6"/>
      <c r="F27" s="7"/>
      <c r="G27" s="5"/>
      <c r="H27" s="5"/>
      <c r="I27" s="30"/>
      <c r="J27" s="47"/>
      <c r="K27" s="48"/>
    </row>
    <row r="28" spans="1:17" x14ac:dyDescent="0.3">
      <c r="A28" s="49"/>
      <c r="B28" s="5"/>
      <c r="C28" s="5"/>
      <c r="D28" s="6"/>
      <c r="E28" s="6"/>
      <c r="F28" s="7"/>
      <c r="G28" s="5"/>
      <c r="H28" s="5"/>
      <c r="I28" s="30"/>
      <c r="J28" s="47"/>
      <c r="K28" s="48"/>
    </row>
    <row r="29" spans="1:17" x14ac:dyDescent="0.3">
      <c r="A29" s="49"/>
      <c r="B29" s="5"/>
      <c r="C29" s="5"/>
      <c r="D29" s="6"/>
      <c r="E29" s="6"/>
      <c r="F29" s="7"/>
      <c r="G29" s="5"/>
      <c r="H29" s="5"/>
      <c r="I29" s="30"/>
      <c r="J29" s="47"/>
      <c r="K29" s="48"/>
    </row>
    <row r="30" spans="1:17" x14ac:dyDescent="0.3">
      <c r="A30" s="49"/>
      <c r="B30" s="5"/>
      <c r="C30" s="5"/>
      <c r="D30" s="6"/>
      <c r="E30" s="6"/>
      <c r="F30" s="7"/>
      <c r="G30" s="5"/>
      <c r="H30" s="5"/>
      <c r="I30" s="30"/>
      <c r="J30" s="47"/>
      <c r="K30" s="48"/>
    </row>
    <row r="31" spans="1:17" x14ac:dyDescent="0.3">
      <c r="A31" s="49"/>
      <c r="B31" s="5"/>
      <c r="C31" s="5"/>
      <c r="D31" s="7"/>
      <c r="E31" s="6"/>
      <c r="F31" s="7"/>
      <c r="G31" s="5"/>
      <c r="H31" s="5"/>
      <c r="I31" s="13"/>
      <c r="J31" s="47"/>
      <c r="K31" s="48"/>
    </row>
    <row r="32" spans="1:17" x14ac:dyDescent="0.3">
      <c r="A32" s="49"/>
      <c r="B32" s="5"/>
      <c r="C32" s="5"/>
      <c r="D32" s="7"/>
      <c r="E32" s="6"/>
      <c r="F32" s="7"/>
      <c r="G32" s="5"/>
      <c r="H32" s="5"/>
      <c r="I32" s="13"/>
      <c r="J32" s="47"/>
      <c r="K32" s="48"/>
    </row>
    <row r="33" spans="1:12" x14ac:dyDescent="0.3">
      <c r="A33" s="49"/>
      <c r="B33" s="5"/>
      <c r="C33" s="5"/>
      <c r="D33" s="7"/>
      <c r="E33" s="6"/>
      <c r="F33" s="7"/>
      <c r="G33" s="5"/>
      <c r="H33" s="5"/>
      <c r="I33" s="13"/>
      <c r="J33" s="47"/>
      <c r="K33" s="48"/>
    </row>
    <row r="34" spans="1:12" x14ac:dyDescent="0.3">
      <c r="A34" s="49"/>
      <c r="B34" s="5"/>
      <c r="C34" s="5"/>
      <c r="D34" s="7"/>
      <c r="E34" s="6"/>
      <c r="F34" s="7"/>
      <c r="G34" s="5"/>
      <c r="H34" s="5"/>
      <c r="I34" s="13"/>
      <c r="J34" s="47"/>
      <c r="K34" s="48"/>
    </row>
    <row r="35" spans="1:12" x14ac:dyDescent="0.3">
      <c r="G35" s="3"/>
      <c r="H35" s="5"/>
      <c r="J35" s="23"/>
      <c r="K35" s="23"/>
    </row>
    <row r="36" spans="1:12" x14ac:dyDescent="0.3">
      <c r="G36" s="3"/>
      <c r="H36" s="5"/>
      <c r="J36" s="23"/>
      <c r="K36" s="23"/>
    </row>
    <row r="37" spans="1:12" x14ac:dyDescent="0.3">
      <c r="G37" s="3"/>
      <c r="H37" s="5"/>
      <c r="J37" s="23"/>
      <c r="K37" s="23"/>
    </row>
    <row r="38" spans="1:12" s="1" customFormat="1" ht="24.75" thickBot="1" x14ac:dyDescent="0.5">
      <c r="A38" s="14"/>
      <c r="B38" s="1" t="s">
        <v>18</v>
      </c>
      <c r="G38" s="29"/>
      <c r="H38" s="29"/>
      <c r="J38" s="29"/>
      <c r="K38" s="29"/>
    </row>
    <row r="39" spans="1:12" ht="9" customHeight="1" thickTop="1" x14ac:dyDescent="0.3">
      <c r="J39" s="23"/>
      <c r="K39" s="23"/>
    </row>
    <row r="40" spans="1:12" ht="34.5" customHeight="1" x14ac:dyDescent="0.3">
      <c r="B40" s="21" t="s">
        <v>1</v>
      </c>
      <c r="C40" s="21" t="s">
        <v>2</v>
      </c>
      <c r="D40" s="21" t="s">
        <v>5</v>
      </c>
      <c r="E40" s="21" t="s">
        <v>6</v>
      </c>
      <c r="F40" s="22" t="s">
        <v>7</v>
      </c>
      <c r="G40" s="75"/>
      <c r="H40" s="76"/>
      <c r="I40" s="20"/>
      <c r="J40" s="41"/>
      <c r="K40" s="41"/>
      <c r="L40" s="41"/>
    </row>
    <row r="41" spans="1:12" x14ac:dyDescent="0.3">
      <c r="B41" s="5">
        <v>41199</v>
      </c>
      <c r="C41" s="5">
        <v>41233</v>
      </c>
      <c r="D41" s="6">
        <f>Журнал32452123282467[[#This Row],[Конец]]-Журнал32452123282467[[#This Row],[Начало]]+1</f>
        <v>35</v>
      </c>
      <c r="E41" s="6"/>
      <c r="F41" s="42">
        <f>Журнал32452123282467[[#This Row],[Календарные дни]]-Журнал32452123282467[[#This Row],[Праздничные дни]]</f>
        <v>35</v>
      </c>
      <c r="G41" s="38"/>
      <c r="H41" s="38"/>
      <c r="I41" s="13"/>
      <c r="J41" s="45"/>
      <c r="K41" s="45"/>
      <c r="L41" s="44"/>
    </row>
    <row r="42" spans="1:12" x14ac:dyDescent="0.3">
      <c r="B42" s="5">
        <v>41234</v>
      </c>
      <c r="C42" s="5">
        <v>41274</v>
      </c>
      <c r="D42" s="6">
        <f>Журнал32452123282467[[#This Row],[Конец]]-Журнал32452123282467[[#This Row],[Начало]]+1</f>
        <v>41</v>
      </c>
      <c r="E42" s="6"/>
      <c r="F42" s="42">
        <f>Журнал32452123282467[[#This Row],[Календарные дни]]-Журнал32452123282467[[#This Row],[Праздничные дни]]</f>
        <v>41</v>
      </c>
      <c r="G42" s="38"/>
      <c r="H42" s="38"/>
      <c r="I42" s="13"/>
      <c r="J42" s="45"/>
      <c r="K42" s="45"/>
      <c r="L42" s="44"/>
    </row>
    <row r="43" spans="1:12" x14ac:dyDescent="0.3">
      <c r="B43" s="5"/>
      <c r="C43" s="5"/>
      <c r="D43" s="6">
        <f>Журнал32452123282467[[#This Row],[Конец]]-Журнал32452123282467[[#This Row],[Начало]]+1</f>
        <v>1</v>
      </c>
      <c r="E43" s="6"/>
      <c r="F43" s="6">
        <f>Журнал32452123282467[[#This Row],[Календарные дни]]-Журнал32452123282467[[#This Row],[Праздничные дни]]</f>
        <v>1</v>
      </c>
      <c r="G43" s="38"/>
      <c r="H43" s="38"/>
      <c r="I43" s="30"/>
      <c r="J43" s="45"/>
      <c r="K43" s="45"/>
      <c r="L43" s="44"/>
    </row>
    <row r="44" spans="1:12" x14ac:dyDescent="0.3">
      <c r="B44" s="5"/>
      <c r="C44" s="5"/>
      <c r="D44" s="7">
        <f>Журнал32452123282467[[#This Row],[Конец]]-Журнал32452123282467[[#This Row],[Начало]]+1</f>
        <v>1</v>
      </c>
      <c r="E44" s="6"/>
      <c r="F44" s="7">
        <f>Журнал32452123282467[[#This Row],[Календарные дни]]-Журнал32452123282467[[#This Row],[Праздничные дни]]</f>
        <v>1</v>
      </c>
      <c r="G44" s="43"/>
      <c r="H44" s="38"/>
      <c r="I44" s="30"/>
      <c r="J44" s="45"/>
      <c r="K44" s="45"/>
      <c r="L44" s="44"/>
    </row>
    <row r="45" spans="1:12" x14ac:dyDescent="0.3">
      <c r="B45" s="5"/>
      <c r="C45" s="5"/>
      <c r="D45" s="7">
        <f>Журнал32452123282467[[#This Row],[Конец]]-Журнал32452123282467[[#This Row],[Начало]]+1</f>
        <v>1</v>
      </c>
      <c r="E45" s="6"/>
      <c r="F45" s="7">
        <f>Журнал32452123282467[[#This Row],[Календарные дни]]-Журнал32452123282467[[#This Row],[Праздничные дни]]</f>
        <v>1</v>
      </c>
      <c r="G45" s="43"/>
      <c r="H45" s="38"/>
      <c r="I45" s="30"/>
      <c r="J45" s="45"/>
      <c r="K45" s="45"/>
      <c r="L45" s="44"/>
    </row>
    <row r="46" spans="1:12" x14ac:dyDescent="0.3">
      <c r="B46" s="5"/>
      <c r="C46" s="5"/>
      <c r="D46" s="7">
        <f>Журнал32452123282467[[#This Row],[Конец]]-Журнал32452123282467[[#This Row],[Начало]]+1</f>
        <v>1</v>
      </c>
      <c r="E46" s="6"/>
      <c r="F46" s="7">
        <f>Журнал32452123282467[[#This Row],[Календарные дни]]-Журнал32452123282467[[#This Row],[Праздничные дни]]</f>
        <v>1</v>
      </c>
      <c r="G46" s="43"/>
      <c r="H46" s="38"/>
      <c r="I46" s="30"/>
      <c r="J46" s="45"/>
      <c r="K46" s="45"/>
      <c r="L46" s="44"/>
    </row>
    <row r="47" spans="1:12" x14ac:dyDescent="0.3">
      <c r="B47" s="5"/>
      <c r="C47" s="5"/>
      <c r="D47" s="7">
        <f>Журнал32452123282467[[#This Row],[Конец]]-Журнал32452123282467[[#This Row],[Начало]]+1</f>
        <v>1</v>
      </c>
      <c r="E47" s="6"/>
      <c r="F47" s="7">
        <f>Журнал32452123282467[[#This Row],[Календарные дни]]-Журнал32452123282467[[#This Row],[Праздничные дни]]</f>
        <v>1</v>
      </c>
      <c r="G47" s="43"/>
      <c r="H47" s="38"/>
      <c r="I47" s="30"/>
      <c r="J47" s="46"/>
      <c r="K47" s="46"/>
      <c r="L47" s="44"/>
    </row>
    <row r="48" spans="1:12" x14ac:dyDescent="0.3">
      <c r="B48" s="5"/>
      <c r="C48" s="5"/>
      <c r="D48" s="7">
        <f>Журнал32452123282467[[#This Row],[Конец]]-Журнал32452123282467[[#This Row],[Начало]]+1</f>
        <v>1</v>
      </c>
      <c r="E48" s="6"/>
      <c r="F48" s="7">
        <f>Журнал32452123282467[[#This Row],[Календарные дни]]-Журнал32452123282467[[#This Row],[Праздничные дни]]</f>
        <v>1</v>
      </c>
      <c r="G48" s="43"/>
      <c r="H48" s="38"/>
      <c r="I48" s="30"/>
      <c r="J48" s="46"/>
      <c r="K48" s="46"/>
      <c r="L48" s="44"/>
    </row>
    <row r="49" spans="1:12" x14ac:dyDescent="0.3">
      <c r="J49" s="23"/>
      <c r="K49" s="23"/>
    </row>
    <row r="50" spans="1:12" x14ac:dyDescent="0.3">
      <c r="J50" s="23"/>
      <c r="K50" s="23"/>
    </row>
    <row r="51" spans="1:12" x14ac:dyDescent="0.3">
      <c r="J51" s="23"/>
      <c r="K51" s="23"/>
    </row>
    <row r="52" spans="1:12" s="1" customFormat="1" ht="24.75" thickBot="1" x14ac:dyDescent="0.5">
      <c r="A52" s="14"/>
      <c r="B52" s="1" t="s">
        <v>21</v>
      </c>
      <c r="G52" s="29"/>
      <c r="H52" s="29"/>
      <c r="J52" s="29"/>
      <c r="K52" s="23"/>
    </row>
    <row r="53" spans="1:12" ht="9" customHeight="1" thickTop="1" x14ac:dyDescent="0.3">
      <c r="J53" s="23"/>
      <c r="K53" s="23"/>
    </row>
    <row r="54" spans="1:12" ht="34.5" customHeight="1" x14ac:dyDescent="0.3">
      <c r="B54" s="21" t="s">
        <v>1</v>
      </c>
      <c r="C54" s="21" t="s">
        <v>2</v>
      </c>
      <c r="D54" s="21" t="s">
        <v>5</v>
      </c>
      <c r="E54" s="21" t="s">
        <v>6</v>
      </c>
      <c r="F54" s="22" t="s">
        <v>7</v>
      </c>
      <c r="G54" s="20" t="s">
        <v>14</v>
      </c>
      <c r="H54" s="23"/>
      <c r="I54" s="23"/>
      <c r="J54" s="23"/>
      <c r="K54" s="23"/>
    </row>
    <row r="55" spans="1:12" x14ac:dyDescent="0.3">
      <c r="B55" s="5"/>
      <c r="C55" s="5"/>
      <c r="D55" s="7">
        <f>Журнал32452123242529[[#This Row],[Конец]]-Журнал32452123242529[[#This Row],[Начало]]+1</f>
        <v>1</v>
      </c>
      <c r="E55" s="6"/>
      <c r="F55" s="7">
        <f>Журнал32452123242529[[#This Row],[Календарные дни]]-Журнал32452123242529[[#This Row],[Праздничные дни]]</f>
        <v>1</v>
      </c>
      <c r="G55" s="42"/>
      <c r="H55" s="5"/>
      <c r="I55" s="23"/>
      <c r="J55" s="23"/>
      <c r="K55" s="23"/>
    </row>
    <row r="56" spans="1:12" x14ac:dyDescent="0.3">
      <c r="B56" s="5"/>
      <c r="C56" s="5"/>
      <c r="D56" s="6">
        <f>Журнал32452123242529[[#This Row],[Конец]]-Журнал32452123242529[[#This Row],[Начало]]+1</f>
        <v>1</v>
      </c>
      <c r="E56" s="6"/>
      <c r="F56" s="6">
        <f>Журнал32452123242529[[#This Row],[Календарные дни]]-Журнал32452123242529[[#This Row],[Праздничные дни]]</f>
        <v>1</v>
      </c>
      <c r="G56" s="5"/>
      <c r="H56" s="5"/>
      <c r="I56" s="13"/>
      <c r="J56" s="23"/>
      <c r="K56" s="23"/>
    </row>
    <row r="57" spans="1:12" x14ac:dyDescent="0.3">
      <c r="B57" s="5"/>
      <c r="C57" s="5"/>
      <c r="D57" s="6">
        <f>Журнал32452123242529[[#This Row],[Конец]]-Журнал32452123242529[[#This Row],[Начало]]+1</f>
        <v>1</v>
      </c>
      <c r="E57" s="6"/>
      <c r="F57" s="6">
        <f>Журнал32452123242529[[#This Row],[Календарные дни]]-Журнал32452123242529[[#This Row],[Праздничные дни]]</f>
        <v>1</v>
      </c>
      <c r="G57" s="5"/>
      <c r="H57" s="5"/>
      <c r="I57" s="30"/>
      <c r="J57" s="23"/>
      <c r="K57" s="23"/>
    </row>
    <row r="58" spans="1:12" x14ac:dyDescent="0.3">
      <c r="J58" s="23"/>
      <c r="K58" s="23"/>
    </row>
    <row r="59" spans="1:12" x14ac:dyDescent="0.3">
      <c r="J59" s="23"/>
      <c r="K59" s="23"/>
    </row>
    <row r="60" spans="1:12" s="1" customFormat="1" ht="24.75" thickBot="1" x14ac:dyDescent="0.5">
      <c r="A60" s="14"/>
      <c r="B60" s="1" t="s">
        <v>22</v>
      </c>
      <c r="G60" s="29"/>
      <c r="H60" s="29"/>
      <c r="J60" s="29"/>
      <c r="K60" s="29"/>
    </row>
    <row r="61" spans="1:12" ht="9" customHeight="1" thickTop="1" x14ac:dyDescent="0.3">
      <c r="J61" s="23"/>
      <c r="K61" s="23"/>
    </row>
    <row r="62" spans="1:12" ht="34.5" customHeight="1" x14ac:dyDescent="0.3">
      <c r="B62" s="21" t="s">
        <v>1</v>
      </c>
      <c r="C62" s="21" t="s">
        <v>2</v>
      </c>
      <c r="D62" s="21" t="s">
        <v>5</v>
      </c>
      <c r="E62" s="21" t="s">
        <v>6</v>
      </c>
      <c r="F62" s="22" t="s">
        <v>7</v>
      </c>
      <c r="G62" s="75"/>
      <c r="H62" s="76"/>
      <c r="I62" s="20"/>
      <c r="J62" s="41"/>
      <c r="K62" s="41"/>
      <c r="L62" s="41"/>
    </row>
    <row r="63" spans="1:12" x14ac:dyDescent="0.3">
      <c r="B63" s="5">
        <v>40217</v>
      </c>
      <c r="C63" s="5">
        <v>41198</v>
      </c>
      <c r="D63" s="6">
        <f>Журнал3245212328246745[[#This Row],[Конец]]-Журнал3245212328246745[[#This Row],[Начало]]+1</f>
        <v>982</v>
      </c>
      <c r="E63" s="6"/>
      <c r="F63" s="6">
        <f>Журнал3245212328246745[[#This Row],[Календарные дни]]-Журнал3245212328246745[[#This Row],[Праздничные дни]]</f>
        <v>982</v>
      </c>
      <c r="G63" s="38"/>
      <c r="H63" s="38"/>
      <c r="I63" s="57"/>
      <c r="J63" s="45"/>
      <c r="K63" s="45"/>
      <c r="L63" s="44"/>
    </row>
    <row r="64" spans="1:12" x14ac:dyDescent="0.3">
      <c r="B64" s="5"/>
      <c r="C64" s="5"/>
      <c r="D64" s="6"/>
      <c r="E64" s="6"/>
      <c r="F64" s="6">
        <f>Журнал3245212328246745[[#This Row],[Календарные дни]]-Журнал3245212328246745[[#This Row],[Праздничные дни]]</f>
        <v>0</v>
      </c>
      <c r="G64" s="38"/>
      <c r="H64" s="38"/>
      <c r="I64" s="13"/>
      <c r="J64" s="45"/>
      <c r="K64" s="45"/>
      <c r="L64" s="44"/>
    </row>
    <row r="65" spans="1:12" x14ac:dyDescent="0.3">
      <c r="B65" s="5"/>
      <c r="C65" s="5"/>
      <c r="D65" s="6"/>
      <c r="E65" s="6"/>
      <c r="F65" s="6">
        <f>Журнал3245212328246745[[#This Row],[Календарные дни]]-Журнал3245212328246745[[#This Row],[Праздничные дни]]</f>
        <v>0</v>
      </c>
      <c r="G65" s="38"/>
      <c r="H65" s="38"/>
      <c r="I65" s="30"/>
      <c r="J65" s="45"/>
      <c r="K65" s="45"/>
      <c r="L65" s="44"/>
    </row>
    <row r="66" spans="1:12" x14ac:dyDescent="0.3">
      <c r="B66" s="5"/>
      <c r="C66" s="5"/>
      <c r="D66" s="7"/>
      <c r="E66" s="6"/>
      <c r="F66" s="7">
        <f>Журнал3245212328246745[[#This Row],[Календарные дни]]-Журнал3245212328246745[[#This Row],[Праздничные дни]]</f>
        <v>0</v>
      </c>
      <c r="G66" s="43"/>
      <c r="H66" s="38"/>
      <c r="I66" s="30"/>
      <c r="J66" s="45"/>
      <c r="K66" s="45"/>
      <c r="L66" s="44"/>
    </row>
    <row r="67" spans="1:12" x14ac:dyDescent="0.3">
      <c r="J67" s="23"/>
      <c r="K67" s="23"/>
    </row>
    <row r="68" spans="1:12" x14ac:dyDescent="0.3">
      <c r="J68" s="23"/>
      <c r="K68" s="23"/>
    </row>
    <row r="69" spans="1:12" s="1" customFormat="1" ht="19.5" thickBot="1" x14ac:dyDescent="0.4">
      <c r="A69" s="14"/>
      <c r="B69" s="1" t="s">
        <v>40</v>
      </c>
      <c r="G69" s="29"/>
    </row>
    <row r="70" spans="1:12" ht="9" customHeight="1" thickTop="1" x14ac:dyDescent="0.3"/>
    <row r="71" spans="1:12" ht="47.25" customHeight="1" x14ac:dyDescent="0.3">
      <c r="B71" s="55" t="s">
        <v>37</v>
      </c>
      <c r="C71" s="55" t="s">
        <v>38</v>
      </c>
      <c r="D71" s="55" t="s">
        <v>5</v>
      </c>
      <c r="E71" s="56" t="s">
        <v>19</v>
      </c>
      <c r="F71" s="56" t="s">
        <v>25</v>
      </c>
      <c r="G71" s="56" t="s">
        <v>24</v>
      </c>
      <c r="H71" s="56" t="s">
        <v>39</v>
      </c>
    </row>
    <row r="72" spans="1:12" x14ac:dyDescent="0.3">
      <c r="B72" s="5">
        <v>40026</v>
      </c>
      <c r="C72" s="5">
        <f>Журнал3245212328246731012[[#This Row],[Начало (должен быть)]]+364</f>
        <v>40390</v>
      </c>
      <c r="D72" s="6">
        <v>1044</v>
      </c>
      <c r="E72" s="45" t="s">
        <v>23</v>
      </c>
      <c r="F72" s="45">
        <f>Журнал3245212328246731012[[#This Row],[Календарные дни]]</f>
        <v>1044</v>
      </c>
      <c r="G72" s="51">
        <f>Журнал3245212328246731012[[#This Row],[Начало (должен быть)]]</f>
        <v>40026</v>
      </c>
      <c r="H72" s="52">
        <f>Журнал3245212328246731012[[#This Row],[Конец (должен быть)]]+Журнал3245212328246731012[[#This Row],[На сколько дней меняет период]]</f>
        <v>41434</v>
      </c>
      <c r="J72" s="14" t="s">
        <v>44</v>
      </c>
    </row>
    <row r="73" spans="1:12" x14ac:dyDescent="0.3">
      <c r="B73" s="5"/>
      <c r="C73" s="5"/>
      <c r="D73" s="6"/>
      <c r="E73" s="45" t="s">
        <v>20</v>
      </c>
      <c r="F73" s="45">
        <f>Журнал3245212328246731012[[#This Row],[Календарные дни]]</f>
        <v>0</v>
      </c>
      <c r="G73" s="44">
        <f>Журнал3245212328246731012[[#This Row],[Начало (должен быть)]]</f>
        <v>0</v>
      </c>
      <c r="H73" s="6">
        <f>Журнал3245212328246731012[[#This Row],[Конец (должен быть)]]+Журнал3245212328246731012[[#This Row],[На сколько дней меняет период]]</f>
        <v>0</v>
      </c>
    </row>
    <row r="74" spans="1:12" x14ac:dyDescent="0.3">
      <c r="B74" s="5"/>
      <c r="C74" s="5"/>
      <c r="D74" s="7"/>
      <c r="E74" s="45" t="s">
        <v>20</v>
      </c>
      <c r="F74" s="45">
        <f>Журнал3245212328246731012[[#This Row],[Календарные дни]]</f>
        <v>0</v>
      </c>
      <c r="G74" s="44">
        <f>Журнал3245212328246731012[[#This Row],[Начало (должен быть)]]</f>
        <v>0</v>
      </c>
      <c r="H74" s="6">
        <f>Журнал3245212328246731012[[#This Row],[Конец (должен быть)]]+Журнал3245212328246731012[[#This Row],[На сколько дней меняет период]]</f>
        <v>0</v>
      </c>
    </row>
    <row r="75" spans="1:12" x14ac:dyDescent="0.3">
      <c r="B75" s="5"/>
      <c r="C75" s="5"/>
      <c r="D75" s="7"/>
      <c r="E75" s="45" t="s">
        <v>20</v>
      </c>
      <c r="F75" s="45">
        <f>Журнал3245212328246731012[[#This Row],[Календарные дни]]</f>
        <v>0</v>
      </c>
      <c r="G75" s="44">
        <f>Журнал3245212328246731012[[#This Row],[Начало (должен быть)]]</f>
        <v>0</v>
      </c>
      <c r="H75" s="6">
        <f>Журнал3245212328246731012[[#This Row],[Конец (должен быть)]]+Журнал3245212328246731012[[#This Row],[На сколько дней меняет период]]</f>
        <v>0</v>
      </c>
    </row>
    <row r="76" spans="1:12" x14ac:dyDescent="0.3">
      <c r="B76" s="5"/>
      <c r="C76" s="5"/>
      <c r="D76" s="7"/>
      <c r="E76" s="45" t="s">
        <v>20</v>
      </c>
      <c r="F76" s="45">
        <f>Журнал3245212328246731012[[#This Row],[Календарные дни]]</f>
        <v>0</v>
      </c>
      <c r="G76" s="44">
        <f>Журнал3245212328246731012[[#This Row],[Начало (должен быть)]]</f>
        <v>0</v>
      </c>
      <c r="H76" s="6">
        <f>Журнал3245212328246731012[[#This Row],[Конец (должен быть)]]+Журнал3245212328246731012[[#This Row],[На сколько дней меняет период]]</f>
        <v>0</v>
      </c>
    </row>
    <row r="77" spans="1:12" x14ac:dyDescent="0.3">
      <c r="B77" s="5"/>
      <c r="C77" s="5"/>
      <c r="D77" s="7"/>
      <c r="E77" s="46" t="s">
        <v>20</v>
      </c>
      <c r="F77" s="46">
        <f>Журнал3245212328246731012[[#This Row],[Календарные дни]]</f>
        <v>0</v>
      </c>
      <c r="G77" s="44">
        <f>Журнал3245212328246731012[[#This Row],[Начало (должен быть)]]</f>
        <v>0</v>
      </c>
      <c r="H77" s="6">
        <f>Журнал3245212328246731012[[#This Row],[Конец (должен быть)]]+Журнал3245212328246731012[[#This Row],[На сколько дней меняет период]]</f>
        <v>0</v>
      </c>
    </row>
    <row r="78" spans="1:12" x14ac:dyDescent="0.3">
      <c r="B78" s="5"/>
      <c r="C78" s="5"/>
      <c r="D78" s="7"/>
      <c r="E78" s="46" t="s">
        <v>20</v>
      </c>
      <c r="F78" s="46">
        <f>Журнал3245212328246731012[[#This Row],[Календарные дни]]</f>
        <v>0</v>
      </c>
      <c r="G78" s="44">
        <f>Журнал3245212328246731012[[#This Row],[Начало (должен быть)]]</f>
        <v>0</v>
      </c>
      <c r="H78" s="6">
        <f>Журнал3245212328246731012[[#This Row],[Конец (должен быть)]]+Журнал3245212328246731012[[#This Row],[На сколько дней меняет период]]</f>
        <v>0</v>
      </c>
    </row>
    <row r="80" spans="1:12" x14ac:dyDescent="0.3">
      <c r="J80" s="23"/>
      <c r="K80" s="23"/>
    </row>
    <row r="81" spans="10:11" x14ac:dyDescent="0.3">
      <c r="J81" s="23"/>
      <c r="K81" s="23"/>
    </row>
    <row r="82" spans="10:11" x14ac:dyDescent="0.3">
      <c r="J82" s="23"/>
      <c r="K82" s="23"/>
    </row>
    <row r="83" spans="10:11" x14ac:dyDescent="0.3">
      <c r="J83" s="23"/>
      <c r="K83" s="23"/>
    </row>
    <row r="84" spans="10:11" x14ac:dyDescent="0.3">
      <c r="J84" s="23"/>
      <c r="K84" s="23"/>
    </row>
    <row r="85" spans="10:11" x14ac:dyDescent="0.3">
      <c r="J85" s="23"/>
      <c r="K85" s="23"/>
    </row>
    <row r="86" spans="10:11" x14ac:dyDescent="0.3">
      <c r="J86" s="23"/>
      <c r="K86" s="23"/>
    </row>
    <row r="87" spans="10:11" x14ac:dyDescent="0.3">
      <c r="J87" s="23"/>
      <c r="K87" s="23"/>
    </row>
    <row r="88" spans="10:11" x14ac:dyDescent="0.3">
      <c r="J88" s="23"/>
      <c r="K88" s="23"/>
    </row>
    <row r="89" spans="10:11" x14ac:dyDescent="0.3">
      <c r="J89" s="23"/>
      <c r="K89" s="23"/>
    </row>
    <row r="90" spans="10:11" x14ac:dyDescent="0.3">
      <c r="J90" s="23"/>
      <c r="K90" s="23"/>
    </row>
    <row r="91" spans="10:11" x14ac:dyDescent="0.3">
      <c r="J91" s="23"/>
      <c r="K91" s="23"/>
    </row>
    <row r="92" spans="10:11" x14ac:dyDescent="0.3">
      <c r="J92" s="23"/>
      <c r="K92" s="23"/>
    </row>
    <row r="93" spans="10:11" x14ac:dyDescent="0.3">
      <c r="J93" s="23"/>
      <c r="K93" s="23"/>
    </row>
    <row r="94" spans="10:11" x14ac:dyDescent="0.3">
      <c r="J94" s="23"/>
      <c r="K94" s="23"/>
    </row>
    <row r="95" spans="10:11" x14ac:dyDescent="0.3">
      <c r="J95" s="23"/>
      <c r="K95" s="23"/>
    </row>
    <row r="96" spans="10:11" x14ac:dyDescent="0.3">
      <c r="J96" s="23"/>
      <c r="K96" s="23"/>
    </row>
    <row r="97" spans="10:11" x14ac:dyDescent="0.3">
      <c r="J97" s="23"/>
      <c r="K97" s="23"/>
    </row>
    <row r="98" spans="10:11" x14ac:dyDescent="0.3">
      <c r="J98" s="23"/>
      <c r="K98" s="23"/>
    </row>
    <row r="99" spans="10:11" x14ac:dyDescent="0.3">
      <c r="J99" s="23"/>
      <c r="K99" s="23"/>
    </row>
    <row r="100" spans="10:11" x14ac:dyDescent="0.3">
      <c r="J100" s="23"/>
      <c r="K100" s="23"/>
    </row>
    <row r="101" spans="10:11" x14ac:dyDescent="0.3">
      <c r="J101" s="23"/>
      <c r="K101" s="23"/>
    </row>
    <row r="102" spans="10:11" x14ac:dyDescent="0.3">
      <c r="J102" s="23"/>
      <c r="K102" s="23"/>
    </row>
    <row r="103" spans="10:11" x14ac:dyDescent="0.3">
      <c r="J103" s="23"/>
      <c r="K103" s="23"/>
    </row>
    <row r="104" spans="10:11" x14ac:dyDescent="0.3">
      <c r="J104" s="23"/>
      <c r="K104" s="23"/>
    </row>
    <row r="105" spans="10:11" x14ac:dyDescent="0.3">
      <c r="J105" s="23"/>
      <c r="K105" s="23"/>
    </row>
    <row r="106" spans="10:11" x14ac:dyDescent="0.3">
      <c r="J106" s="23"/>
      <c r="K106" s="23"/>
    </row>
    <row r="107" spans="10:11" x14ac:dyDescent="0.3">
      <c r="J107" s="23"/>
      <c r="K107" s="23"/>
    </row>
    <row r="108" spans="10:11" x14ac:dyDescent="0.3">
      <c r="J108" s="23"/>
      <c r="K108" s="23"/>
    </row>
    <row r="109" spans="10:11" x14ac:dyDescent="0.3">
      <c r="J109" s="23"/>
      <c r="K109" s="23"/>
    </row>
    <row r="110" spans="10:11" x14ac:dyDescent="0.3">
      <c r="J110" s="23"/>
      <c r="K110" s="23"/>
    </row>
    <row r="111" spans="10:11" x14ac:dyDescent="0.3">
      <c r="J111" s="23"/>
      <c r="K111" s="23"/>
    </row>
    <row r="112" spans="10:11" x14ac:dyDescent="0.3">
      <c r="J112" s="23"/>
      <c r="K112" s="23"/>
    </row>
    <row r="113" spans="10:11" x14ac:dyDescent="0.3">
      <c r="J113" s="23"/>
      <c r="K113" s="23"/>
    </row>
    <row r="114" spans="10:11" x14ac:dyDescent="0.3">
      <c r="J114" s="23"/>
      <c r="K114" s="23"/>
    </row>
    <row r="115" spans="10:11" x14ac:dyDescent="0.3">
      <c r="J115" s="23"/>
      <c r="K115" s="23"/>
    </row>
    <row r="116" spans="10:11" x14ac:dyDescent="0.3">
      <c r="J116" s="23"/>
      <c r="K116" s="23"/>
    </row>
    <row r="117" spans="10:11" x14ac:dyDescent="0.3">
      <c r="J117" s="23"/>
      <c r="K117" s="23"/>
    </row>
    <row r="118" spans="10:11" x14ac:dyDescent="0.3">
      <c r="J118" s="23"/>
      <c r="K118" s="23"/>
    </row>
    <row r="119" spans="10:11" x14ac:dyDescent="0.3">
      <c r="J119" s="23"/>
      <c r="K119" s="23"/>
    </row>
    <row r="120" spans="10:11" x14ac:dyDescent="0.3">
      <c r="J120" s="23"/>
      <c r="K120" s="23"/>
    </row>
    <row r="121" spans="10:11" x14ac:dyDescent="0.3">
      <c r="J121" s="23"/>
      <c r="K121" s="23"/>
    </row>
    <row r="122" spans="10:11" x14ac:dyDescent="0.3">
      <c r="J122" s="23"/>
      <c r="K122" s="23"/>
    </row>
    <row r="123" spans="10:11" x14ac:dyDescent="0.3">
      <c r="J123" s="23"/>
      <c r="K123" s="23"/>
    </row>
    <row r="124" spans="10:11" x14ac:dyDescent="0.3">
      <c r="J124" s="23"/>
      <c r="K124" s="23"/>
    </row>
    <row r="125" spans="10:11" x14ac:dyDescent="0.3">
      <c r="J125" s="23"/>
      <c r="K125" s="23"/>
    </row>
    <row r="126" spans="10:11" x14ac:dyDescent="0.3">
      <c r="J126" s="23"/>
      <c r="K126" s="23"/>
    </row>
    <row r="127" spans="10:11" x14ac:dyDescent="0.3">
      <c r="J127" s="23"/>
      <c r="K127" s="23"/>
    </row>
    <row r="128" spans="10:11" x14ac:dyDescent="0.3">
      <c r="J128" s="23"/>
      <c r="K128" s="23"/>
    </row>
    <row r="129" spans="10:11" x14ac:dyDescent="0.3">
      <c r="J129" s="23"/>
      <c r="K129" s="23"/>
    </row>
    <row r="130" spans="10:11" x14ac:dyDescent="0.3">
      <c r="J130" s="23"/>
      <c r="K130" s="23"/>
    </row>
    <row r="131" spans="10:11" x14ac:dyDescent="0.3">
      <c r="J131" s="23"/>
      <c r="K131" s="23"/>
    </row>
    <row r="132" spans="10:11" x14ac:dyDescent="0.3">
      <c r="J132" s="23"/>
      <c r="K132" s="23"/>
    </row>
    <row r="133" spans="10:11" x14ac:dyDescent="0.3">
      <c r="J133" s="23"/>
      <c r="K133" s="23"/>
    </row>
    <row r="134" spans="10:11" x14ac:dyDescent="0.3">
      <c r="J134" s="23"/>
      <c r="K134" s="23"/>
    </row>
    <row r="135" spans="10:11" x14ac:dyDescent="0.3">
      <c r="J135" s="23"/>
      <c r="K135" s="23"/>
    </row>
    <row r="136" spans="10:11" x14ac:dyDescent="0.3">
      <c r="J136" s="23"/>
      <c r="K136" s="23"/>
    </row>
    <row r="137" spans="10:11" x14ac:dyDescent="0.3">
      <c r="J137" s="23"/>
      <c r="K137" s="23"/>
    </row>
    <row r="138" spans="10:11" x14ac:dyDescent="0.3">
      <c r="J138" s="23"/>
      <c r="K138" s="23"/>
    </row>
    <row r="139" spans="10:11" x14ac:dyDescent="0.3">
      <c r="J139" s="23"/>
      <c r="K139" s="23"/>
    </row>
    <row r="140" spans="10:11" x14ac:dyDescent="0.3">
      <c r="J140" s="23"/>
      <c r="K140" s="23"/>
    </row>
    <row r="141" spans="10:11" x14ac:dyDescent="0.3">
      <c r="J141" s="23"/>
      <c r="K141" s="23"/>
    </row>
    <row r="142" spans="10:11" x14ac:dyDescent="0.3">
      <c r="J142" s="23"/>
      <c r="K142" s="23"/>
    </row>
    <row r="143" spans="10:11" x14ac:dyDescent="0.3">
      <c r="J143" s="23"/>
      <c r="K143" s="23"/>
    </row>
    <row r="144" spans="10:11" x14ac:dyDescent="0.3">
      <c r="J144" s="23"/>
      <c r="K144" s="23"/>
    </row>
    <row r="145" spans="10:11" x14ac:dyDescent="0.3">
      <c r="J145" s="23"/>
      <c r="K145" s="23"/>
    </row>
    <row r="146" spans="10:11" x14ac:dyDescent="0.3">
      <c r="J146" s="23"/>
      <c r="K146" s="23"/>
    </row>
    <row r="147" spans="10:11" x14ac:dyDescent="0.3">
      <c r="J147" s="23"/>
      <c r="K147" s="23"/>
    </row>
    <row r="148" spans="10:11" x14ac:dyDescent="0.3">
      <c r="J148" s="23"/>
      <c r="K148" s="23"/>
    </row>
    <row r="149" spans="10:11" x14ac:dyDescent="0.3">
      <c r="J149" s="23"/>
      <c r="K149" s="23"/>
    </row>
    <row r="150" spans="10:11" x14ac:dyDescent="0.3">
      <c r="J150" s="23"/>
      <c r="K150" s="23"/>
    </row>
    <row r="151" spans="10:11" x14ac:dyDescent="0.3">
      <c r="J151" s="23"/>
      <c r="K151" s="23"/>
    </row>
    <row r="152" spans="10:11" x14ac:dyDescent="0.3">
      <c r="J152" s="23"/>
      <c r="K152" s="23"/>
    </row>
    <row r="153" spans="10:11" x14ac:dyDescent="0.3">
      <c r="J153" s="23"/>
      <c r="K153" s="23"/>
    </row>
    <row r="154" spans="10:11" x14ac:dyDescent="0.3">
      <c r="J154" s="23"/>
      <c r="K154" s="23"/>
    </row>
    <row r="155" spans="10:11" x14ac:dyDescent="0.3">
      <c r="J155" s="23"/>
      <c r="K155" s="23"/>
    </row>
    <row r="156" spans="10:11" x14ac:dyDescent="0.3">
      <c r="J156" s="23"/>
      <c r="K156" s="23"/>
    </row>
    <row r="157" spans="10:11" x14ac:dyDescent="0.3">
      <c r="J157" s="23"/>
      <c r="K157" s="23"/>
    </row>
    <row r="158" spans="10:11" x14ac:dyDescent="0.3">
      <c r="J158" s="23"/>
      <c r="K158" s="23"/>
    </row>
    <row r="159" spans="10:11" x14ac:dyDescent="0.3">
      <c r="J159" s="23"/>
      <c r="K159" s="23"/>
    </row>
    <row r="160" spans="10:11" x14ac:dyDescent="0.3">
      <c r="J160" s="23"/>
      <c r="K160" s="23"/>
    </row>
    <row r="161" spans="10:11" x14ac:dyDescent="0.3">
      <c r="J161" s="23"/>
      <c r="K161" s="23"/>
    </row>
    <row r="162" spans="10:11" x14ac:dyDescent="0.3">
      <c r="J162" s="23"/>
      <c r="K162" s="23"/>
    </row>
    <row r="163" spans="10:11" x14ac:dyDescent="0.3">
      <c r="J163" s="23"/>
      <c r="K163" s="23"/>
    </row>
    <row r="164" spans="10:11" x14ac:dyDescent="0.3">
      <c r="J164" s="23"/>
      <c r="K164" s="23"/>
    </row>
  </sheetData>
  <mergeCells count="13">
    <mergeCell ref="L5:N5"/>
    <mergeCell ref="L6:N11"/>
    <mergeCell ref="I7:J7"/>
    <mergeCell ref="B9:C9"/>
    <mergeCell ref="G62:H62"/>
    <mergeCell ref="G14:H14"/>
    <mergeCell ref="G40:H40"/>
    <mergeCell ref="L14:Q21"/>
    <mergeCell ref="B1:F1"/>
    <mergeCell ref="H1:K1"/>
    <mergeCell ref="E3:I3"/>
    <mergeCell ref="G5:J5"/>
    <mergeCell ref="I6:J6"/>
  </mergeCells>
  <conditionalFormatting sqref="H25:H26">
    <cfRule type="expression" dxfId="72" priority="73">
      <formula>TRUNC(SUM(F$14:F25)/28)&gt;TRUNC(SUM(F$14:F24)/28)</formula>
    </cfRule>
  </conditionalFormatting>
  <conditionalFormatting sqref="G15:G34">
    <cfRule type="expression" dxfId="71" priority="72">
      <formula>TRUNC(SUM(F$14:F14)/28)&gt;TRUNC(SUM(F13:F$14)/28)-ISTEXT(F14)</formula>
    </cfRule>
  </conditionalFormatting>
  <conditionalFormatting sqref="J35:K37 J49:K51 J80:K116 J68:K68">
    <cfRule type="notContainsBlanks" dxfId="70" priority="71">
      <formula>LEN(TRIM(J35))&gt;0</formula>
    </cfRule>
  </conditionalFormatting>
  <conditionalFormatting sqref="H25:H26 G15:G34">
    <cfRule type="expression" priority="70">
      <formula>TRUNC(SUM(F$14:F15)/28)&gt;TRUNC(SUM(F$14:F14)/28)</formula>
    </cfRule>
  </conditionalFormatting>
  <conditionalFormatting sqref="H49:H51">
    <cfRule type="expression" priority="74">
      <formula>TRUNC(SUM(F$14:F23)/28)&gt;TRUNC(SUM(F$14:F22)/28)</formula>
    </cfRule>
  </conditionalFormatting>
  <conditionalFormatting sqref="H15:H19">
    <cfRule type="expression" dxfId="69" priority="69">
      <formula>TRUNC(SUM(F$14:F15)/28)&gt;TRUNC(SUM(F$14:F14)/28)</formula>
    </cfRule>
  </conditionalFormatting>
  <conditionalFormatting sqref="H15:H19">
    <cfRule type="expression" priority="68">
      <formula>TRUNC(SUM(G$14:G15)/28)&gt;TRUNC(SUM(G$14:G14)/28)</formula>
    </cfRule>
  </conditionalFormatting>
  <conditionalFormatting sqref="H20:H21 H23:H24">
    <cfRule type="expression" dxfId="68" priority="67">
      <formula>TRUNC(SUM(F$14:F20)/28)&gt;TRUNC(SUM(F$14:F19)/28)</formula>
    </cfRule>
  </conditionalFormatting>
  <conditionalFormatting sqref="H20:H21 H23:H24">
    <cfRule type="expression" priority="66">
      <formula>TRUNC(SUM(G$14:G20)/28)&gt;TRUNC(SUM(G$14:G19)/28)</formula>
    </cfRule>
  </conditionalFormatting>
  <conditionalFormatting sqref="H27:H36">
    <cfRule type="expression" dxfId="67" priority="65">
      <formula>TRUNC(SUM(F$15:F27)/28)&gt;TRUNC(SUM(F$15:F26)/28)</formula>
    </cfRule>
  </conditionalFormatting>
  <conditionalFormatting sqref="G35:G36">
    <cfRule type="expression" dxfId="66" priority="64">
      <formula>TRUNC(SUM(F$15:F34)/28)&gt;TRUNC(SUM(F$15:F33)/28)-ISTEXT(F34)</formula>
    </cfRule>
  </conditionalFormatting>
  <conditionalFormatting sqref="G35:H36 H27:H34">
    <cfRule type="expression" priority="63">
      <formula>TRUNC(SUM(F$15:F27)/28)&gt;TRUNC(SUM(F$15:F26)/28)</formula>
    </cfRule>
  </conditionalFormatting>
  <conditionalFormatting sqref="H37">
    <cfRule type="expression" dxfId="65" priority="75">
      <formula>TRUNC(SUM(F$15:F37)/28)&gt;TRUNC(SUM(F$15:F35)/28)</formula>
    </cfRule>
  </conditionalFormatting>
  <conditionalFormatting sqref="G37">
    <cfRule type="expression" dxfId="64" priority="76">
      <formula>TRUNC(SUM(F$15:F35)/28)&gt;TRUNC(SUM(F$15:F34)/28)-ISTEXT(F35)</formula>
    </cfRule>
  </conditionalFormatting>
  <conditionalFormatting sqref="G37:H37">
    <cfRule type="expression" priority="77">
      <formula>TRUNC(SUM(F$15:F37)/28)&gt;TRUNC(SUM(F$15:F35)/28)</formula>
    </cfRule>
  </conditionalFormatting>
  <conditionalFormatting sqref="J41:J48">
    <cfRule type="containsText" dxfId="63" priority="54" operator="containsText" text="Да">
      <formula>NOT(ISERROR(SEARCH("Да",J41)))</formula>
    </cfRule>
  </conditionalFormatting>
  <conditionalFormatting sqref="K41:K48">
    <cfRule type="cellIs" dxfId="62" priority="52" operator="greaterThan">
      <formula>0.1</formula>
    </cfRule>
    <cfRule type="cellIs" priority="53" operator="greaterThan">
      <formula>0.1</formula>
    </cfRule>
  </conditionalFormatting>
  <conditionalFormatting sqref="L41:L48">
    <cfRule type="cellIs" dxfId="61" priority="51" operator="notEqual">
      <formula>$H41</formula>
    </cfRule>
  </conditionalFormatting>
  <conditionalFormatting sqref="J15:J34">
    <cfRule type="notContainsBlanks" dxfId="60" priority="50" stopIfTrue="1">
      <formula>LEN(TRIM(J15))&gt;0</formula>
    </cfRule>
  </conditionalFormatting>
  <conditionalFormatting sqref="J15:J34">
    <cfRule type="notContainsBlanks" dxfId="59" priority="48">
      <formula>LEN(TRIM(J15))&gt;0</formula>
    </cfRule>
  </conditionalFormatting>
  <conditionalFormatting sqref="K15:K34">
    <cfRule type="cellIs" dxfId="58" priority="47" operator="equal">
      <formula>0</formula>
    </cfRule>
  </conditionalFormatting>
  <conditionalFormatting sqref="J38:K39 G38:H38">
    <cfRule type="notContainsBlanks" dxfId="57" priority="55">
      <formula>LEN(TRIM(#REF!))&gt;0</formula>
    </cfRule>
  </conditionalFormatting>
  <conditionalFormatting sqref="H45:H46">
    <cfRule type="expression" priority="56">
      <formula>TRUNC(SUM(#REF!)/28)&gt;TRUNC(SUM(#REF!)/28)</formula>
    </cfRule>
  </conditionalFormatting>
  <conditionalFormatting sqref="H47:H48">
    <cfRule type="expression" priority="57">
      <formula>TRUNC(SUM(#REF!)/28)&gt;TRUNC(SUM(#REF!)/28)</formula>
    </cfRule>
  </conditionalFormatting>
  <conditionalFormatting sqref="J58:K59 K52">
    <cfRule type="notContainsBlanks" dxfId="56" priority="44">
      <formula>LEN(TRIM(J52))&gt;0</formula>
    </cfRule>
  </conditionalFormatting>
  <conditionalFormatting sqref="H58:H59">
    <cfRule type="expression" priority="45">
      <formula>TRUNC(SUM(F$14:F26)/28)&gt;TRUNC(SUM(F$14:F25)/28)</formula>
    </cfRule>
  </conditionalFormatting>
  <conditionalFormatting sqref="J53:K57 J52">
    <cfRule type="notContainsBlanks" dxfId="55" priority="43">
      <formula>LEN(TRIM(J52))&gt;0</formula>
    </cfRule>
  </conditionalFormatting>
  <conditionalFormatting sqref="H54">
    <cfRule type="notContainsBlanks" dxfId="54" priority="42">
      <formula>LEN(TRIM(H54))&gt;0</formula>
    </cfRule>
  </conditionalFormatting>
  <conditionalFormatting sqref="I54">
    <cfRule type="notContainsBlanks" dxfId="53" priority="41">
      <formula>LEN(TRIM(I54))&gt;0</formula>
    </cfRule>
  </conditionalFormatting>
  <conditionalFormatting sqref="I55">
    <cfRule type="notContainsBlanks" dxfId="52" priority="40">
      <formula>LEN(TRIM(I55))&gt;0</formula>
    </cfRule>
  </conditionalFormatting>
  <conditionalFormatting sqref="G52:H52">
    <cfRule type="notContainsBlanks" dxfId="51" priority="39">
      <formula>LEN(TRIM(G52))&gt;0</formula>
    </cfRule>
  </conditionalFormatting>
  <conditionalFormatting sqref="J67:K67">
    <cfRule type="notContainsBlanks" dxfId="50" priority="12">
      <formula>LEN(TRIM(J67))&gt;0</formula>
    </cfRule>
  </conditionalFormatting>
  <conditionalFormatting sqref="J63:J66">
    <cfRule type="containsText" dxfId="49" priority="10" operator="containsText" text="Да">
      <formula>NOT(ISERROR(SEARCH("Да",J63)))</formula>
    </cfRule>
  </conditionalFormatting>
  <conditionalFormatting sqref="K63:K66">
    <cfRule type="cellIs" dxfId="48" priority="8" operator="greaterThan">
      <formula>0.1</formula>
    </cfRule>
    <cfRule type="cellIs" priority="9" operator="greaterThan">
      <formula>0.1</formula>
    </cfRule>
  </conditionalFormatting>
  <conditionalFormatting sqref="J60:K61 G60:H60">
    <cfRule type="notContainsBlanks" dxfId="47" priority="11">
      <formula>LEN(TRIM(#REF!))&gt;0</formula>
    </cfRule>
  </conditionalFormatting>
  <conditionalFormatting sqref="L63:L66">
    <cfRule type="uniqueValues" dxfId="46" priority="13"/>
    <cfRule type="cellIs" dxfId="45" priority="14" operator="notEqual">
      <formula>$H63</formula>
    </cfRule>
  </conditionalFormatting>
  <conditionalFormatting sqref="F72:F78">
    <cfRule type="cellIs" dxfId="44" priority="3" operator="greaterThan">
      <formula>0.1</formula>
    </cfRule>
    <cfRule type="cellIs" priority="4" operator="greaterThan">
      <formula>0.1</formula>
    </cfRule>
  </conditionalFormatting>
  <conditionalFormatting sqref="E72">
    <cfRule type="containsText" dxfId="43" priority="2" operator="containsText" text="Да">
      <formula>NOT(ISERROR(SEARCH("Да",E72)))</formula>
    </cfRule>
  </conditionalFormatting>
  <conditionalFormatting sqref="G72:H72">
    <cfRule type="uniqueValues" dxfId="42" priority="1"/>
  </conditionalFormatting>
  <conditionalFormatting sqref="G69">
    <cfRule type="notContainsBlanks" dxfId="41" priority="6">
      <formula>LEN(TRIM(#REF!))&gt;0</formula>
    </cfRule>
  </conditionalFormatting>
  <conditionalFormatting sqref="E72:E78">
    <cfRule type="containsText" dxfId="40" priority="5" operator="containsText" text="Да">
      <formula>NOT(ISERROR(SEARCH("Да",#REF!)))</formula>
    </cfRule>
  </conditionalFormatting>
  <conditionalFormatting sqref="G72:G78">
    <cfRule type="cellIs" dxfId="39" priority="7" operator="notEqual">
      <formula>#REF!</formula>
    </cfRule>
  </conditionalFormatting>
  <pageMargins left="0.23622047244094491" right="3.937007874015748E-2" top="0.35433070866141736" bottom="0.15748031496062992" header="0.31496062992125984" footer="0.11811023622047245"/>
  <pageSetup paperSize="9" orientation="landscape" copies="2" r:id="rId1"/>
  <tableParts count="5">
    <tablePart r:id="rId2"/>
    <tablePart r:id="rId3"/>
    <tablePart r:id="rId4"/>
    <tablePart r:id="rId5"/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9" operator="containsText" id="{AD87519F-AB35-4E03-AA0C-07DFFC68FF28}">
            <xm:f>NOT(ISERROR(SEARCH($J$17,J15)))</xm:f>
            <xm:f>$J$17</xm:f>
            <x14:dxf>
              <font>
                <color rgb="FF9C0006"/>
              </font>
            </x14:dxf>
          </x14:cfRule>
          <xm:sqref>J15:J34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Дудина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Желтов</dc:creator>
  <cp:lastModifiedBy>pestova</cp:lastModifiedBy>
  <cp:lastPrinted>2016-07-19T07:32:40Z</cp:lastPrinted>
  <dcterms:created xsi:type="dcterms:W3CDTF">2015-04-18T21:29:46Z</dcterms:created>
  <dcterms:modified xsi:type="dcterms:W3CDTF">2016-08-09T06:55:39Z</dcterms:modified>
</cp:coreProperties>
</file>