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Тепло затрач на нагрев металла" sheetId="1" r:id="rId1"/>
    <sheet name="потери через свод" sheetId="2" r:id="rId2"/>
    <sheet name="потери через под" sheetId="3" r:id="rId3"/>
    <sheet name="потери через стены" sheetId="4" r:id="rId4"/>
    <sheet name="Лист5" sheetId="5" r:id="rId5"/>
  </sheets>
  <definedNames>
    <definedName name="Процент_потерь">'Лист5'!$1:$10</definedName>
  </definedNames>
  <calcPr fullCalcOnLoad="1"/>
</workbook>
</file>

<file path=xl/sharedStrings.xml><?xml version="1.0" encoding="utf-8"?>
<sst xmlns="http://schemas.openxmlformats.org/spreadsheetml/2006/main" count="69" uniqueCount="39">
  <si>
    <t>Тепло, затраченное на нагрев металла:</t>
  </si>
  <si>
    <t>P - производительность печи (кг/с)</t>
  </si>
  <si>
    <r>
      <t>С</t>
    </r>
    <r>
      <rPr>
        <vertAlign val="sub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кон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теплоемкость металла на выходе ( Дж/кг*К)</t>
    </r>
  </si>
  <si>
    <r>
      <t xml:space="preserve">С </t>
    </r>
    <r>
      <rPr>
        <vertAlign val="superscript"/>
        <sz val="11"/>
        <color indexed="8"/>
        <rFont val="Calibri"/>
        <family val="2"/>
      </rPr>
      <t>нач</t>
    </r>
    <r>
      <rPr>
        <sz val="11"/>
        <color theme="1"/>
        <rFont val="Calibri"/>
        <family val="2"/>
      </rPr>
      <t xml:space="preserve"> - теплоемкость металла на входе ( Дж/кг*К)</t>
    </r>
  </si>
  <si>
    <r>
      <t xml:space="preserve">Т </t>
    </r>
    <r>
      <rPr>
        <vertAlign val="superscript"/>
        <sz val="11"/>
        <color indexed="8"/>
        <rFont val="Calibri"/>
        <family val="2"/>
      </rPr>
      <t xml:space="preserve">нач </t>
    </r>
  </si>
  <si>
    <r>
      <t xml:space="preserve">Т </t>
    </r>
    <r>
      <rPr>
        <vertAlign val="superscript"/>
        <sz val="11"/>
        <color indexed="8"/>
        <rFont val="Calibri"/>
        <family val="2"/>
      </rPr>
      <t>кон</t>
    </r>
  </si>
  <si>
    <r>
      <t>Q</t>
    </r>
    <r>
      <rPr>
        <vertAlign val="subscript"/>
        <sz val="11"/>
        <color indexed="8"/>
        <rFont val="Calibri"/>
        <family val="2"/>
      </rPr>
      <t xml:space="preserve">пол </t>
    </r>
  </si>
  <si>
    <t>Вт</t>
  </si>
  <si>
    <r>
      <t>Т</t>
    </r>
    <r>
      <rPr>
        <vertAlign val="superscript"/>
        <sz val="11"/>
        <color indexed="8"/>
        <rFont val="Calibri"/>
        <family val="2"/>
      </rPr>
      <t>внут</t>
    </r>
    <r>
      <rPr>
        <vertAlign val="subscript"/>
        <sz val="11"/>
        <color indexed="8"/>
        <rFont val="Calibri"/>
        <family val="2"/>
      </rPr>
      <t>кл</t>
    </r>
    <r>
      <rPr>
        <sz val="11"/>
        <color theme="1"/>
        <rFont val="Calibri"/>
        <family val="2"/>
      </rPr>
      <t xml:space="preserve"> - температура внутренней поверхности (</t>
    </r>
    <r>
      <rPr>
        <sz val="11"/>
        <color indexed="8"/>
        <rFont val="Calibri"/>
        <family val="2"/>
      </rPr>
      <t>°С)</t>
    </r>
  </si>
  <si>
    <r>
      <t xml:space="preserve">Т </t>
    </r>
    <r>
      <rPr>
        <vertAlign val="subscript"/>
        <sz val="11"/>
        <color indexed="8"/>
        <rFont val="Calibri"/>
        <family val="2"/>
      </rPr>
      <t xml:space="preserve">окр </t>
    </r>
    <r>
      <rPr>
        <sz val="11"/>
        <color theme="1"/>
        <rFont val="Calibri"/>
        <family val="2"/>
      </rPr>
      <t>- температура окружающей среды (</t>
    </r>
    <r>
      <rPr>
        <sz val="11"/>
        <color indexed="8"/>
        <rFont val="Calibri"/>
        <family val="2"/>
      </rPr>
      <t>°С)</t>
    </r>
  </si>
  <si>
    <t>λ - Коэффициант теплопроводсти (Вт/(м*К))</t>
  </si>
  <si>
    <r>
      <t>α - коэффициент теплоотдачи от наружной поверхности кладки к воздуху (Вт/м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К)</t>
    </r>
  </si>
  <si>
    <r>
      <t>F - площадь наружной поверхности, м</t>
    </r>
    <r>
      <rPr>
        <vertAlign val="superscript"/>
        <sz val="11"/>
        <color indexed="8"/>
        <rFont val="Calibri"/>
        <family val="2"/>
      </rPr>
      <t>2</t>
    </r>
  </si>
  <si>
    <t>R - радиус электропечи (м)</t>
  </si>
  <si>
    <t>δ -Толщина теплоизоляции (м)</t>
  </si>
  <si>
    <t xml:space="preserve">Потери тепла через свод </t>
  </si>
  <si>
    <r>
      <t>Q</t>
    </r>
    <r>
      <rPr>
        <vertAlign val="subscript"/>
        <sz val="11"/>
        <color indexed="8"/>
        <rFont val="Calibri"/>
        <family val="2"/>
      </rPr>
      <t>свод</t>
    </r>
  </si>
  <si>
    <t>Т нар (°С)</t>
  </si>
  <si>
    <r>
      <t>С</t>
    </r>
    <r>
      <rPr>
        <vertAlign val="subscript"/>
        <sz val="11"/>
        <color indexed="8"/>
        <rFont val="Calibri"/>
        <family val="2"/>
      </rPr>
      <t xml:space="preserve">0 </t>
    </r>
    <r>
      <rPr>
        <sz val="11"/>
        <color theme="1"/>
        <rFont val="Calibri"/>
        <family val="2"/>
      </rPr>
      <t>- коэф лучеиспуск абсолютночерного тела</t>
    </r>
  </si>
  <si>
    <t>ɛ - степень черноты излучаюшего тела</t>
  </si>
  <si>
    <r>
      <t>α</t>
    </r>
    <r>
      <rPr>
        <vertAlign val="subscript"/>
        <sz val="11"/>
        <color indexed="8"/>
        <rFont val="Calibri"/>
        <family val="2"/>
      </rPr>
      <t>л</t>
    </r>
  </si>
  <si>
    <r>
      <t>α</t>
    </r>
    <r>
      <rPr>
        <vertAlign val="subscript"/>
        <sz val="11"/>
        <color indexed="8"/>
        <rFont val="Calibri"/>
        <family val="2"/>
      </rPr>
      <t>к</t>
    </r>
  </si>
  <si>
    <t>Толщина свода (м)</t>
  </si>
  <si>
    <r>
      <t>Q</t>
    </r>
    <r>
      <rPr>
        <vertAlign val="subscript"/>
        <sz val="11"/>
        <color indexed="8"/>
        <rFont val="Calibri"/>
        <family val="2"/>
      </rPr>
      <t>под</t>
    </r>
  </si>
  <si>
    <t>Потери тепла через под</t>
  </si>
  <si>
    <t>Потери тепла через стены</t>
  </si>
  <si>
    <r>
      <t>F</t>
    </r>
    <r>
      <rPr>
        <vertAlign val="subscript"/>
        <sz val="11"/>
        <color indexed="8"/>
        <rFont val="Calibri"/>
        <family val="2"/>
      </rPr>
      <t>стен</t>
    </r>
  </si>
  <si>
    <t>L - высота стен электропечи (м)</t>
  </si>
  <si>
    <t xml:space="preserve">Общее количетсва тепла, теряемое теплопроводностью через кладку </t>
  </si>
  <si>
    <r>
      <t>Q</t>
    </r>
    <r>
      <rPr>
        <vertAlign val="subscript"/>
        <sz val="11"/>
        <color indexed="8"/>
        <rFont val="Calibri"/>
        <family val="2"/>
      </rPr>
      <t>пот</t>
    </r>
  </si>
  <si>
    <t>Неучтенные потери</t>
  </si>
  <si>
    <r>
      <t>Q</t>
    </r>
    <r>
      <rPr>
        <vertAlign val="subscript"/>
        <sz val="11"/>
        <color indexed="8"/>
        <rFont val="Calibri"/>
        <family val="2"/>
      </rPr>
      <t>неуч</t>
    </r>
  </si>
  <si>
    <t>% потерь</t>
  </si>
  <si>
    <t>Общий расход тепла в печи</t>
  </si>
  <si>
    <r>
      <t>Q</t>
    </r>
    <r>
      <rPr>
        <vertAlign val="subscript"/>
        <sz val="11"/>
        <color indexed="8"/>
        <rFont val="Calibri"/>
        <family val="2"/>
      </rPr>
      <t>общ</t>
    </r>
  </si>
  <si>
    <t>Коэффициент полезного действия</t>
  </si>
  <si>
    <t>ƞ</t>
  </si>
  <si>
    <t>%</t>
  </si>
  <si>
    <t>Толщина пода (м)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</si>
</sst>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F24" sqref="F24"/>
    </sheetView>
  </sheetViews>
  <sheetFormatPr defaultColWidth="9.140625" defaultRowHeight="15"/>
  <sheetData>
    <row r="1" spans="1:5" ht="14.25">
      <c r="A1" s="8" t="s">
        <v>0</v>
      </c>
      <c r="B1" s="8"/>
      <c r="C1" s="8"/>
      <c r="D1" s="8"/>
      <c r="E1" s="8"/>
    </row>
    <row r="3" spans="1:11" ht="15">
      <c r="A3" s="3" t="s">
        <v>6</v>
      </c>
      <c r="B3" s="3">
        <f>K3*(K4*K6-K5*K7)</f>
        <v>34749.264</v>
      </c>
      <c r="C3" s="4" t="s">
        <v>7</v>
      </c>
      <c r="F3" s="14" t="s">
        <v>1</v>
      </c>
      <c r="G3" s="15"/>
      <c r="H3" s="15"/>
      <c r="I3" s="15"/>
      <c r="J3" s="16"/>
      <c r="K3" s="1">
        <v>0.055</v>
      </c>
    </row>
    <row r="4" spans="6:11" ht="16.5">
      <c r="F4" s="10" t="s">
        <v>2</v>
      </c>
      <c r="G4" s="10"/>
      <c r="H4" s="10"/>
      <c r="I4" s="10"/>
      <c r="J4" s="10"/>
      <c r="K4" s="2">
        <v>654</v>
      </c>
    </row>
    <row r="5" spans="6:11" ht="15.75">
      <c r="F5" s="10" t="s">
        <v>3</v>
      </c>
      <c r="G5" s="10"/>
      <c r="H5" s="10"/>
      <c r="I5" s="10"/>
      <c r="J5" s="10"/>
      <c r="K5" s="1">
        <v>462</v>
      </c>
    </row>
    <row r="6" spans="6:11" ht="15.75">
      <c r="F6" s="11" t="s">
        <v>4</v>
      </c>
      <c r="G6" s="12"/>
      <c r="H6" s="12"/>
      <c r="I6" s="12"/>
      <c r="J6" s="13"/>
      <c r="K6" s="1">
        <v>1173.15</v>
      </c>
    </row>
    <row r="7" spans="6:11" ht="15.75">
      <c r="F7" s="11" t="s">
        <v>5</v>
      </c>
      <c r="G7" s="12"/>
      <c r="H7" s="12"/>
      <c r="I7" s="12"/>
      <c r="J7" s="13"/>
      <c r="K7" s="1">
        <v>293.15</v>
      </c>
    </row>
    <row r="11" spans="1:7" ht="14.25">
      <c r="A11" s="8" t="s">
        <v>28</v>
      </c>
      <c r="B11" s="8"/>
      <c r="C11" s="8"/>
      <c r="D11" s="8"/>
      <c r="E11" s="8"/>
      <c r="F11" s="8"/>
      <c r="G11" s="8"/>
    </row>
    <row r="13" spans="1:3" ht="15">
      <c r="A13" s="3" t="s">
        <v>29</v>
      </c>
      <c r="B13" s="3">
        <f>'потери через свод'!B4+'потери через под'!B3+'потери через стены'!B6</f>
        <v>29840.86412325464</v>
      </c>
      <c r="C13" s="4" t="s">
        <v>7</v>
      </c>
    </row>
    <row r="15" spans="1:2" ht="14.25">
      <c r="A15" s="8" t="s">
        <v>30</v>
      </c>
      <c r="B15" s="8"/>
    </row>
    <row r="17" spans="1:2" ht="14.25">
      <c r="A17" t="s">
        <v>32</v>
      </c>
      <c r="B17" s="6">
        <v>30</v>
      </c>
    </row>
    <row r="19" spans="1:3" ht="15">
      <c r="A19" s="3" t="s">
        <v>31</v>
      </c>
      <c r="B19" s="3">
        <f>B17/100*B13</f>
        <v>8952.259236976392</v>
      </c>
      <c r="C19" s="4" t="s">
        <v>7</v>
      </c>
    </row>
    <row r="22" spans="1:3" ht="14.25">
      <c r="A22" s="9" t="s">
        <v>33</v>
      </c>
      <c r="B22" s="9"/>
      <c r="C22" s="9"/>
    </row>
    <row r="24" spans="1:3" ht="15">
      <c r="A24" s="3" t="s">
        <v>34</v>
      </c>
      <c r="B24" s="3">
        <f>B3+B13+B19</f>
        <v>73542.38736023103</v>
      </c>
      <c r="C24" s="4" t="s">
        <v>7</v>
      </c>
    </row>
    <row r="26" spans="1:4" ht="14.25">
      <c r="A26" s="9" t="s">
        <v>35</v>
      </c>
      <c r="B26" s="9"/>
      <c r="C26" s="9"/>
      <c r="D26" s="9"/>
    </row>
    <row r="28" spans="1:3" ht="14.25">
      <c r="A28" s="3" t="s">
        <v>36</v>
      </c>
      <c r="B28" s="3">
        <f>(B3/B24)*100</f>
        <v>47.25066080570441</v>
      </c>
      <c r="C28" s="3" t="s">
        <v>37</v>
      </c>
    </row>
  </sheetData>
  <sheetProtection/>
  <mergeCells count="10">
    <mergeCell ref="F4:J4"/>
    <mergeCell ref="F6:J6"/>
    <mergeCell ref="F7:J7"/>
    <mergeCell ref="F3:J3"/>
    <mergeCell ref="A1:E1"/>
    <mergeCell ref="A11:G11"/>
    <mergeCell ref="A15:B15"/>
    <mergeCell ref="A22:C22"/>
    <mergeCell ref="A26:D26"/>
    <mergeCell ref="F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M13" sqref="M13:Q13"/>
    </sheetView>
  </sheetViews>
  <sheetFormatPr defaultColWidth="9.140625" defaultRowHeight="15"/>
  <cols>
    <col min="1" max="1" width="15.140625" style="0" customWidth="1"/>
    <col min="2" max="2" width="11.28125" style="0" customWidth="1"/>
    <col min="3" max="3" width="10.421875" style="0" customWidth="1"/>
    <col min="9" max="9" width="10.7109375" style="0" customWidth="1"/>
  </cols>
  <sheetData>
    <row r="1" spans="1:3" ht="14.25">
      <c r="A1" s="9" t="s">
        <v>15</v>
      </c>
      <c r="B1" s="9"/>
      <c r="C1" s="9"/>
    </row>
    <row r="4" spans="1:3" ht="15">
      <c r="A4" s="3" t="s">
        <v>16</v>
      </c>
      <c r="B4" s="3">
        <f>((R5-R7)/((R13/R9)+(1/F7)))*F6</f>
        <v>6525.4208700495765</v>
      </c>
      <c r="C4" s="3" t="s">
        <v>7</v>
      </c>
    </row>
    <row r="5" spans="13:18" ht="16.5">
      <c r="M5" s="10" t="s">
        <v>8</v>
      </c>
      <c r="N5" s="10"/>
      <c r="O5" s="10"/>
      <c r="P5" s="10"/>
      <c r="Q5" s="10"/>
      <c r="R5" s="1">
        <v>900</v>
      </c>
    </row>
    <row r="6" spans="1:18" ht="15.75">
      <c r="A6" s="19" t="s">
        <v>12</v>
      </c>
      <c r="B6" s="19"/>
      <c r="C6" s="19"/>
      <c r="D6" s="19"/>
      <c r="E6" s="19"/>
      <c r="F6" s="5">
        <f>3.14*(R10)^2</f>
        <v>2.376666</v>
      </c>
      <c r="M6" s="14" t="s">
        <v>17</v>
      </c>
      <c r="N6" s="15"/>
      <c r="O6" s="15"/>
      <c r="P6" s="15"/>
      <c r="Q6" s="16"/>
      <c r="R6" s="1">
        <v>90</v>
      </c>
    </row>
    <row r="7" spans="1:18" ht="15">
      <c r="A7" s="20" t="s">
        <v>11</v>
      </c>
      <c r="B7" s="20"/>
      <c r="C7" s="20"/>
      <c r="D7" s="20"/>
      <c r="E7" s="20"/>
      <c r="F7" s="17">
        <f>J7+J8</f>
        <v>14.182279537522003</v>
      </c>
      <c r="I7" s="1" t="s">
        <v>20</v>
      </c>
      <c r="J7" s="1">
        <f>((R12*R11)*(((R6+273)/100)^4-((R7+273)/100)^4))/(R6-R7)</f>
        <v>6.47547602688</v>
      </c>
      <c r="M7" s="10" t="s">
        <v>9</v>
      </c>
      <c r="N7" s="10"/>
      <c r="O7" s="10"/>
      <c r="P7" s="10"/>
      <c r="Q7" s="10"/>
      <c r="R7" s="1">
        <v>20</v>
      </c>
    </row>
    <row r="8" spans="1:18" ht="15.75" customHeight="1">
      <c r="A8" s="20"/>
      <c r="B8" s="20"/>
      <c r="C8" s="20"/>
      <c r="D8" s="20"/>
      <c r="E8" s="20"/>
      <c r="F8" s="18"/>
      <c r="I8" s="1" t="s">
        <v>21</v>
      </c>
      <c r="J8" s="1">
        <f>1.87*((R6-R7)^(1/3))</f>
        <v>7.706803510642002</v>
      </c>
      <c r="M8" s="10" t="s">
        <v>14</v>
      </c>
      <c r="N8" s="10"/>
      <c r="O8" s="10"/>
      <c r="P8" s="10"/>
      <c r="Q8" s="10"/>
      <c r="R8" s="1"/>
    </row>
    <row r="9" spans="13:18" ht="15.75" customHeight="1">
      <c r="M9" s="10" t="s">
        <v>10</v>
      </c>
      <c r="N9" s="10"/>
      <c r="O9" s="10"/>
      <c r="P9" s="10"/>
      <c r="Q9" s="10"/>
      <c r="R9" s="1">
        <v>1.2</v>
      </c>
    </row>
    <row r="10" spans="13:18" ht="14.25">
      <c r="M10" s="10" t="s">
        <v>13</v>
      </c>
      <c r="N10" s="10"/>
      <c r="O10" s="10"/>
      <c r="P10" s="10"/>
      <c r="Q10" s="10"/>
      <c r="R10" s="1">
        <v>0.87</v>
      </c>
    </row>
    <row r="11" spans="13:18" ht="15">
      <c r="M11" s="10" t="s">
        <v>18</v>
      </c>
      <c r="N11" s="10"/>
      <c r="O11" s="10"/>
      <c r="P11" s="10"/>
      <c r="Q11" s="10"/>
      <c r="R11" s="1">
        <v>5.67</v>
      </c>
    </row>
    <row r="12" spans="13:18" ht="14.25">
      <c r="M12" s="10" t="s">
        <v>19</v>
      </c>
      <c r="N12" s="10"/>
      <c r="O12" s="10"/>
      <c r="P12" s="10"/>
      <c r="Q12" s="10"/>
      <c r="R12" s="1">
        <v>0.8</v>
      </c>
    </row>
    <row r="13" spans="13:18" ht="14.25">
      <c r="M13" s="10" t="s">
        <v>22</v>
      </c>
      <c r="N13" s="10"/>
      <c r="O13" s="10"/>
      <c r="P13" s="10"/>
      <c r="Q13" s="10"/>
      <c r="R13" s="1">
        <v>0.3</v>
      </c>
    </row>
    <row r="18" ht="15.75" customHeight="1"/>
  </sheetData>
  <sheetProtection/>
  <mergeCells count="13">
    <mergeCell ref="M13:Q13"/>
    <mergeCell ref="A1:C1"/>
    <mergeCell ref="M5:Q5"/>
    <mergeCell ref="M7:Q7"/>
    <mergeCell ref="A7:E8"/>
    <mergeCell ref="M8:Q8"/>
    <mergeCell ref="M9:Q9"/>
    <mergeCell ref="M6:Q6"/>
    <mergeCell ref="F7:F8"/>
    <mergeCell ref="M10:Q10"/>
    <mergeCell ref="M11:Q11"/>
    <mergeCell ref="M12:Q1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K18" sqref="K18"/>
    </sheetView>
  </sheetViews>
  <sheetFormatPr defaultColWidth="9.140625" defaultRowHeight="15"/>
  <sheetData>
    <row r="1" spans="1:3" ht="14.25">
      <c r="A1" s="9" t="s">
        <v>24</v>
      </c>
      <c r="B1" s="9"/>
      <c r="C1" s="9"/>
    </row>
    <row r="2" spans="13:18" ht="16.5">
      <c r="M2" s="10" t="s">
        <v>8</v>
      </c>
      <c r="N2" s="10"/>
      <c r="O2" s="10"/>
      <c r="P2" s="10"/>
      <c r="Q2" s="10"/>
      <c r="R2" s="1">
        <f>'потери через свод'!R5</f>
        <v>900</v>
      </c>
    </row>
    <row r="3" spans="1:18" ht="15">
      <c r="A3" s="3" t="s">
        <v>23</v>
      </c>
      <c r="B3" s="3">
        <f>((R2-R4)/((R10/R6)+(1/F6)))*F5</f>
        <v>4579.365480194608</v>
      </c>
      <c r="C3" s="3" t="s">
        <v>7</v>
      </c>
      <c r="M3" s="14" t="s">
        <v>17</v>
      </c>
      <c r="N3" s="15"/>
      <c r="O3" s="15"/>
      <c r="P3" s="15"/>
      <c r="Q3" s="16"/>
      <c r="R3" s="7">
        <v>63.2</v>
      </c>
    </row>
    <row r="4" spans="13:18" ht="15">
      <c r="M4" s="10" t="s">
        <v>9</v>
      </c>
      <c r="N4" s="10"/>
      <c r="O4" s="10"/>
      <c r="P4" s="10"/>
      <c r="Q4" s="10"/>
      <c r="R4" s="1">
        <f>'потери через свод'!R7</f>
        <v>20</v>
      </c>
    </row>
    <row r="5" spans="1:18" ht="15.75">
      <c r="A5" s="19" t="s">
        <v>12</v>
      </c>
      <c r="B5" s="19"/>
      <c r="C5" s="19"/>
      <c r="D5" s="19"/>
      <c r="E5" s="19"/>
      <c r="F5" s="5">
        <f>3.14*(R7)^2</f>
        <v>2.376666</v>
      </c>
      <c r="M5" s="10" t="s">
        <v>14</v>
      </c>
      <c r="N5" s="10"/>
      <c r="O5" s="10"/>
      <c r="P5" s="10"/>
      <c r="Q5" s="10"/>
      <c r="R5" s="1"/>
    </row>
    <row r="6" spans="1:18" ht="15">
      <c r="A6" s="20" t="s">
        <v>11</v>
      </c>
      <c r="B6" s="20"/>
      <c r="C6" s="20"/>
      <c r="D6" s="20"/>
      <c r="E6" s="20"/>
      <c r="F6" s="17">
        <f>J6+J7</f>
        <v>12.237616848422949</v>
      </c>
      <c r="I6" s="1" t="s">
        <v>20</v>
      </c>
      <c r="J6" s="1">
        <f>((R9*R8)*(((R3+273)/100)^4-((R4+273)/100)^4))/(R3-R4)</f>
        <v>5.676121043873278</v>
      </c>
      <c r="M6" s="10" t="s">
        <v>10</v>
      </c>
      <c r="N6" s="10"/>
      <c r="O6" s="10"/>
      <c r="P6" s="10"/>
      <c r="Q6" s="10"/>
      <c r="R6" s="1">
        <f>'потери через свод'!R9</f>
        <v>1.2</v>
      </c>
    </row>
    <row r="7" spans="1:18" ht="15">
      <c r="A7" s="20"/>
      <c r="B7" s="20"/>
      <c r="C7" s="20"/>
      <c r="D7" s="20"/>
      <c r="E7" s="20"/>
      <c r="F7" s="18"/>
      <c r="I7" s="1" t="s">
        <v>21</v>
      </c>
      <c r="J7" s="1">
        <f>1.87*((R3-R4)^(1/3))</f>
        <v>6.561495804549672</v>
      </c>
      <c r="M7" s="10" t="s">
        <v>13</v>
      </c>
      <c r="N7" s="10"/>
      <c r="O7" s="10"/>
      <c r="P7" s="10"/>
      <c r="Q7" s="10"/>
      <c r="R7" s="1">
        <f>'потери через свод'!R10</f>
        <v>0.87</v>
      </c>
    </row>
    <row r="8" spans="13:18" ht="15">
      <c r="M8" s="10" t="s">
        <v>18</v>
      </c>
      <c r="N8" s="10"/>
      <c r="O8" s="10"/>
      <c r="P8" s="10"/>
      <c r="Q8" s="10"/>
      <c r="R8" s="1">
        <f>'потери через свод'!R11</f>
        <v>5.67</v>
      </c>
    </row>
    <row r="9" spans="13:18" ht="14.25">
      <c r="M9" s="10" t="s">
        <v>19</v>
      </c>
      <c r="N9" s="10"/>
      <c r="O9" s="10"/>
      <c r="P9" s="10"/>
      <c r="Q9" s="10"/>
      <c r="R9" s="1">
        <f>'потери через свод'!R12</f>
        <v>0.8</v>
      </c>
    </row>
    <row r="10" spans="13:18" ht="14.25">
      <c r="M10" s="10" t="s">
        <v>38</v>
      </c>
      <c r="N10" s="10"/>
      <c r="O10" s="10"/>
      <c r="P10" s="10"/>
      <c r="Q10" s="10"/>
      <c r="R10" s="7">
        <v>0.45</v>
      </c>
    </row>
  </sheetData>
  <sheetProtection/>
  <mergeCells count="13">
    <mergeCell ref="A1:C1"/>
    <mergeCell ref="M2:Q2"/>
    <mergeCell ref="A5:E5"/>
    <mergeCell ref="M3:Q3"/>
    <mergeCell ref="A6:E7"/>
    <mergeCell ref="F6:F7"/>
    <mergeCell ref="M4:Q4"/>
    <mergeCell ref="M5:Q5"/>
    <mergeCell ref="M6:Q6"/>
    <mergeCell ref="M7:Q7"/>
    <mergeCell ref="M8:Q8"/>
    <mergeCell ref="M9:Q9"/>
    <mergeCell ref="M10:Q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R5" sqref="R5"/>
    </sheetView>
  </sheetViews>
  <sheetFormatPr defaultColWidth="9.140625" defaultRowHeight="15"/>
  <sheetData>
    <row r="1" spans="1:3" ht="14.25">
      <c r="A1" s="9" t="s">
        <v>25</v>
      </c>
      <c r="B1" s="9"/>
      <c r="C1" s="9"/>
    </row>
    <row r="3" spans="6:8" ht="14.25">
      <c r="F3" s="21"/>
      <c r="G3" s="21"/>
      <c r="H3" s="21"/>
    </row>
    <row r="5" spans="13:18" ht="16.5">
      <c r="M5" s="10" t="s">
        <v>8</v>
      </c>
      <c r="N5" s="10"/>
      <c r="O5" s="10"/>
      <c r="P5" s="10"/>
      <c r="Q5" s="10"/>
      <c r="R5" s="1">
        <f>'потери через свод'!R5</f>
        <v>900</v>
      </c>
    </row>
    <row r="6" spans="1:18" ht="15">
      <c r="A6" s="3" t="s">
        <v>23</v>
      </c>
      <c r="B6" s="3">
        <f>((R5-R7)/((R13/R9)+(1/F9)))*F8</f>
        <v>18736.077773010456</v>
      </c>
      <c r="C6" s="3" t="s">
        <v>7</v>
      </c>
      <c r="M6" s="14" t="s">
        <v>17</v>
      </c>
      <c r="N6" s="15"/>
      <c r="O6" s="15"/>
      <c r="P6" s="15"/>
      <c r="Q6" s="16"/>
      <c r="R6" s="1">
        <v>82.1</v>
      </c>
    </row>
    <row r="7" spans="13:18" ht="15">
      <c r="M7" s="10" t="s">
        <v>9</v>
      </c>
      <c r="N7" s="10"/>
      <c r="O7" s="10"/>
      <c r="P7" s="10"/>
      <c r="Q7" s="10"/>
      <c r="R7" s="1">
        <f>'потери через свод'!R7</f>
        <v>20</v>
      </c>
    </row>
    <row r="8" spans="1:18" ht="15">
      <c r="A8" s="19" t="s">
        <v>26</v>
      </c>
      <c r="B8" s="19"/>
      <c r="C8" s="19"/>
      <c r="D8" s="19"/>
      <c r="E8" s="19"/>
      <c r="F8" s="5">
        <f>3.14*2*R10*R8</f>
        <v>6.884136000000001</v>
      </c>
      <c r="M8" s="10" t="s">
        <v>27</v>
      </c>
      <c r="N8" s="10"/>
      <c r="O8" s="10"/>
      <c r="P8" s="10"/>
      <c r="Q8" s="10"/>
      <c r="R8" s="3">
        <v>1.26</v>
      </c>
    </row>
    <row r="9" spans="1:18" ht="15">
      <c r="A9" s="20" t="s">
        <v>11</v>
      </c>
      <c r="B9" s="20"/>
      <c r="C9" s="20"/>
      <c r="D9" s="20"/>
      <c r="E9" s="20"/>
      <c r="F9" s="17">
        <f>J9+J10</f>
        <v>13.63595474937323</v>
      </c>
      <c r="I9" s="1" t="s">
        <v>20</v>
      </c>
      <c r="J9" s="1">
        <f>((R12*R11)*(((R6+273)/100)^4-((R7+273)/100)^4))/(R6-R7)</f>
        <v>6.230720406098162</v>
      </c>
      <c r="M9" s="10" t="s">
        <v>10</v>
      </c>
      <c r="N9" s="10"/>
      <c r="O9" s="10"/>
      <c r="P9" s="10"/>
      <c r="Q9" s="10"/>
      <c r="R9" s="1">
        <f>'потери через свод'!R9</f>
        <v>1.2</v>
      </c>
    </row>
    <row r="10" spans="1:18" ht="15">
      <c r="A10" s="20"/>
      <c r="B10" s="20"/>
      <c r="C10" s="20"/>
      <c r="D10" s="20"/>
      <c r="E10" s="20"/>
      <c r="F10" s="18"/>
      <c r="I10" s="1" t="s">
        <v>21</v>
      </c>
      <c r="J10" s="1">
        <f>1.87*((R6-R7)^(1/3))</f>
        <v>7.405234343275068</v>
      </c>
      <c r="M10" s="10" t="s">
        <v>13</v>
      </c>
      <c r="N10" s="10"/>
      <c r="O10" s="10"/>
      <c r="P10" s="10"/>
      <c r="Q10" s="10"/>
      <c r="R10" s="1">
        <f>'потери через свод'!R10</f>
        <v>0.87</v>
      </c>
    </row>
    <row r="11" spans="13:18" ht="15">
      <c r="M11" s="10" t="s">
        <v>18</v>
      </c>
      <c r="N11" s="10"/>
      <c r="O11" s="10"/>
      <c r="P11" s="10"/>
      <c r="Q11" s="10"/>
      <c r="R11" s="1">
        <f>'потери через свод'!R11</f>
        <v>5.67</v>
      </c>
    </row>
    <row r="12" spans="13:18" ht="14.25">
      <c r="M12" s="10" t="s">
        <v>19</v>
      </c>
      <c r="N12" s="10"/>
      <c r="O12" s="10"/>
      <c r="P12" s="10"/>
      <c r="Q12" s="10"/>
      <c r="R12" s="1">
        <f>'потери через свод'!R12</f>
        <v>0.8</v>
      </c>
    </row>
    <row r="13" spans="13:18" ht="14.25">
      <c r="M13" s="10" t="s">
        <v>22</v>
      </c>
      <c r="N13" s="10"/>
      <c r="O13" s="10"/>
      <c r="P13" s="10"/>
      <c r="Q13" s="10"/>
      <c r="R13" s="1">
        <f>'потери через свод'!R13</f>
        <v>0.3</v>
      </c>
    </row>
  </sheetData>
  <sheetProtection/>
  <mergeCells count="14">
    <mergeCell ref="M12:Q12"/>
    <mergeCell ref="M13:Q13"/>
    <mergeCell ref="A1:C1"/>
    <mergeCell ref="F3:H3"/>
    <mergeCell ref="M11:Q11"/>
    <mergeCell ref="M6:Q6"/>
    <mergeCell ref="M7:Q7"/>
    <mergeCell ref="M8:Q8"/>
    <mergeCell ref="M9:Q9"/>
    <mergeCell ref="M5:Q5"/>
    <mergeCell ref="A8:E8"/>
    <mergeCell ref="A9:E10"/>
    <mergeCell ref="F9:F10"/>
    <mergeCell ref="M10:Q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:A10"/>
    </sheetView>
  </sheetViews>
  <sheetFormatPr defaultColWidth="9.140625" defaultRowHeight="15"/>
  <sheetData>
    <row r="1" ht="14.25">
      <c r="A1">
        <v>10</v>
      </c>
    </row>
    <row r="2" ht="14.25">
      <c r="A2">
        <v>20</v>
      </c>
    </row>
    <row r="3" ht="14.25">
      <c r="A3">
        <v>30</v>
      </c>
    </row>
    <row r="4" ht="14.25">
      <c r="A4">
        <v>40</v>
      </c>
    </row>
    <row r="5" ht="14.25">
      <c r="A5">
        <v>50</v>
      </c>
    </row>
    <row r="6" ht="14.25">
      <c r="A6">
        <v>60</v>
      </c>
    </row>
    <row r="7" ht="14.25">
      <c r="A7">
        <v>70</v>
      </c>
    </row>
    <row r="8" ht="14.25">
      <c r="A8">
        <v>80</v>
      </c>
    </row>
    <row r="9" ht="14.25">
      <c r="A9">
        <v>90</v>
      </c>
    </row>
    <row r="10" ht="14.25">
      <c r="A10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ОГМет</dc:creator>
  <cp:keywords/>
  <dc:description/>
  <cp:lastModifiedBy>Начальник ОГМет</cp:lastModifiedBy>
  <dcterms:created xsi:type="dcterms:W3CDTF">2016-08-15T06:59:20Z</dcterms:created>
  <dcterms:modified xsi:type="dcterms:W3CDTF">2016-08-16T08:26:00Z</dcterms:modified>
  <cp:category/>
  <cp:version/>
  <cp:contentType/>
  <cp:contentStatus/>
</cp:coreProperties>
</file>