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0" windowWidth="11400" windowHeight="5892" tabRatio="853" activeTab="1"/>
  </bookViews>
  <sheets>
    <sheet name="Лист1" sheetId="4" r:id="rId1"/>
    <sheet name="Общий" sheetId="3" r:id="rId2"/>
  </sheets>
  <definedNames>
    <definedName name="_xlnm._FilterDatabase" localSheetId="1" hidden="1">Общий!$A$1:$L$12</definedName>
  </definedNames>
  <calcPr calcId="144525"/>
  <pivotCaches>
    <pivotCache cacheId="89" r:id="rId3"/>
  </pivotCaches>
</workbook>
</file>

<file path=xl/calcChain.xml><?xml version="1.0" encoding="utf-8"?>
<calcChain xmlns="http://schemas.openxmlformats.org/spreadsheetml/2006/main">
  <c r="R3" i="3" l="1"/>
  <c r="R4" i="3"/>
  <c r="R2" i="3"/>
  <c r="L2" i="3"/>
  <c r="L3" i="3"/>
  <c r="L4" i="3"/>
  <c r="L5" i="3"/>
  <c r="L6" i="3"/>
  <c r="L7" i="3"/>
  <c r="L8" i="3"/>
  <c r="L9" i="3"/>
  <c r="L10" i="3"/>
  <c r="L11" i="3"/>
  <c r="L12" i="3"/>
  <c r="H2" i="3"/>
  <c r="I2" i="3" s="1"/>
  <c r="H3" i="3"/>
  <c r="I3" i="3" s="1"/>
  <c r="H4" i="3"/>
  <c r="H5" i="3"/>
  <c r="I5" i="3" s="1"/>
  <c r="H6" i="3"/>
  <c r="I6" i="3" s="1"/>
  <c r="H7" i="3"/>
  <c r="I7" i="3" s="1"/>
  <c r="H8" i="3"/>
  <c r="H9" i="3"/>
  <c r="I9" i="3" s="1"/>
  <c r="H10" i="3"/>
  <c r="I10" i="3" s="1"/>
  <c r="H11" i="3"/>
  <c r="I11" i="3" s="1"/>
  <c r="H12" i="3"/>
  <c r="I12" i="3" s="1"/>
  <c r="I4" i="3"/>
  <c r="I8" i="3"/>
  <c r="J2" i="3" l="1"/>
  <c r="J4" i="3"/>
  <c r="J5" i="3"/>
  <c r="J6" i="3"/>
  <c r="J7" i="3"/>
  <c r="J9" i="3"/>
  <c r="J10" i="3"/>
  <c r="K3" i="3"/>
  <c r="K4" i="3"/>
  <c r="K5" i="3"/>
  <c r="K6" i="3"/>
  <c r="K7" i="3"/>
  <c r="K8" i="3"/>
  <c r="K9" i="3"/>
  <c r="K10" i="3"/>
  <c r="K11" i="3"/>
  <c r="K12" i="3"/>
  <c r="J3" i="3"/>
  <c r="J8" i="3"/>
  <c r="J11" i="3"/>
  <c r="J12" i="3"/>
  <c r="K2" i="3"/>
</calcChain>
</file>

<file path=xl/sharedStrings.xml><?xml version="1.0" encoding="utf-8"?>
<sst xmlns="http://schemas.openxmlformats.org/spreadsheetml/2006/main" count="41" uniqueCount="29">
  <si>
    <t>Номенклатура</t>
  </si>
  <si>
    <t>ЖВ</t>
  </si>
  <si>
    <t>Азитрал капс 500мг N3</t>
  </si>
  <si>
    <t>Да</t>
  </si>
  <si>
    <t>Азитрокс капс 250мг N6</t>
  </si>
  <si>
    <t>Азитрокс капс 500мг N3</t>
  </si>
  <si>
    <t>Азитрокс пор. д/сусп. д/приема внутрь 100мг/5мл фл. 20мл</t>
  </si>
  <si>
    <t>Азитрокс пор. д/сусп. д/приема внутрь 200мг/5мл фл. 20мл</t>
  </si>
  <si>
    <t>Азитромицин капс 250мг N6</t>
  </si>
  <si>
    <t>Амиксин тб п/о 60мг блистер N10</t>
  </si>
  <si>
    <t>Амитриптилин Никомед табл. п.о. 25 мг. фл. №50</t>
  </si>
  <si>
    <t>Амитриптилин тб 25мг N50</t>
  </si>
  <si>
    <t>Амлодипин тб 10мг N20</t>
  </si>
  <si>
    <t>ап</t>
  </si>
  <si>
    <t>ИЗГ БН</t>
  </si>
  <si>
    <t>ЗЦ БН</t>
  </si>
  <si>
    <t>РЦ</t>
  </si>
  <si>
    <t>Реестр</t>
  </si>
  <si>
    <t>макс РЦ</t>
  </si>
  <si>
    <t>разница ЦГР и Ц Изг БН</t>
  </si>
  <si>
    <t>разница РЦ и МАКС</t>
  </si>
  <si>
    <t>МАКС наценка</t>
  </si>
  <si>
    <t>МИН наценка</t>
  </si>
  <si>
    <t>МАКС %</t>
  </si>
  <si>
    <t>&gt;500</t>
  </si>
  <si>
    <t>&lt;50</t>
  </si>
  <si>
    <t>50-500</t>
  </si>
  <si>
    <t xml:space="preserve">МАКС наценка </t>
  </si>
  <si>
    <t xml:space="preserve">МАКС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</si>
</sst>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0" fillId="0" borderId="0" xfId="0" pivotButton="1"/>
    <xf numFmtId="10" fontId="0" fillId="0" borderId="0" xfId="0" applyNumberFormat="1"/>
  </cellXfs>
  <cellStyles count="1">
    <cellStyle name="Обычный" xfId="0" builtinId="0"/>
  </cellStyles>
  <dxfs count="5">
    <dxf>
      <numFmt numFmtId="14" formatCode="0.00%"/>
    </dxf>
    <dxf>
      <numFmt numFmtId="2" formatCode="0.00"/>
    </dxf>
    <dxf>
      <numFmt numFmtId="14" formatCode="0.00%"/>
    </dxf>
    <dxf>
      <numFmt numFmtId="2" formatCode="0.0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611.967735879633" createdVersion="4" refreshedVersion="4" minRefreshableVersion="3" recordCount="11">
  <cacheSource type="worksheet">
    <worksheetSource name="Таблица1"/>
  </cacheSource>
  <cacheFields count="12">
    <cacheField name="ап" numFmtId="0">
      <sharedItems containsSemiMixedTypes="0" containsString="0" containsNumber="1" containsInteger="1" minValue="343" maxValue="140825"/>
    </cacheField>
    <cacheField name="Номенклатура" numFmtId="0">
      <sharedItems/>
    </cacheField>
    <cacheField name="ЖВ" numFmtId="0">
      <sharedItems/>
    </cacheField>
    <cacheField name="ИЗГ БН" numFmtId="0">
      <sharedItems containsSemiMixedTypes="0" containsString="0" containsNumber="1" minValue="17.52" maxValue="750" count="11">
        <n v="215.17"/>
        <n v="225.95"/>
        <n v="225.93"/>
        <n v="138.47"/>
        <n v="237.94"/>
        <n v="60.1"/>
        <n v="510"/>
        <n v="35.630000000000003"/>
        <n v="17.52"/>
        <n v="750"/>
        <n v="43.99"/>
      </sharedItems>
      <fieldGroup base="3">
        <rangePr autoStart="0" autoEnd="0" startNum="50" endNum="500" groupInterval="450"/>
        <groupItems count="3">
          <s v="&lt;50"/>
          <s v="50-500"/>
          <s v="&gt;500"/>
        </groupItems>
      </fieldGroup>
    </cacheField>
    <cacheField name="ЗЦ БН" numFmtId="0">
      <sharedItems containsSemiMixedTypes="0" containsString="0" containsNumber="1" minValue="19.600000000000001" maxValue="780"/>
    </cacheField>
    <cacheField name="РЦ" numFmtId="0">
      <sharedItems containsSemiMixedTypes="0" containsString="0" containsNumber="1" minValue="22.9" maxValue="900"/>
    </cacheField>
    <cacheField name="Реестр" numFmtId="0">
      <sharedItems containsSemiMixedTypes="0" containsString="0" containsNumber="1" minValue="17.52" maxValue="460.39"/>
    </cacheField>
    <cacheField name="МАКС %" numFmtId="0">
      <sharedItems containsSemiMixedTypes="0" containsString="0" containsNumber="1" minValue="0.11799999999999999" maxValue="0.28999999999999998"/>
    </cacheField>
    <cacheField name="макс РЦ" numFmtId="2">
      <sharedItems containsSemiMixedTypes="0" containsString="0" containsNumber="1" minValue="27.148880000000005" maxValue="955.35"/>
    </cacheField>
    <cacheField name="разница РЦ и МАКС" numFmtId="2">
      <sharedItems containsSemiMixedTypes="0" containsString="0" containsNumber="1" minValue="-68.197999999999979" maxValue="-4.2488800000000069"/>
    </cacheField>
    <cacheField name="разница ЦГР и Ц Изг БН" numFmtId="2">
      <sharedItems containsSemiMixedTypes="0" containsString="0" containsNumber="1" minValue="-27.059999999999995" maxValue="732.48"/>
    </cacheField>
    <cacheField name="МАКС наценка" numFmtId="10">
      <sharedItems containsSemiMixedTypes="0" containsString="0" containsNumber="1" minValue="-3.5650623885919016E-3" maxValue="6.9910443191386049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76877"/>
    <s v="Азитрал капс 500мг N3"/>
    <s v="Да"/>
    <x v="0"/>
    <n v="213.11"/>
    <n v="248.6"/>
    <n v="215.17"/>
    <n v="0.25"/>
    <n v="293.59275000000008"/>
    <n v="-44.992750000000086"/>
    <n v="0"/>
    <n v="5.99061207417389E-2"/>
  </r>
  <r>
    <n v="30727"/>
    <s v="Азитрокс капс 250мг N6"/>
    <s v="Да"/>
    <x v="1"/>
    <n v="228.4"/>
    <n v="266.10000000000002"/>
    <n v="239.37"/>
    <n v="0.25"/>
    <n v="313.37625000000003"/>
    <n v="-47.276250000000005"/>
    <n v="-13.420000000000016"/>
    <n v="5.9787965961898212E-2"/>
  </r>
  <r>
    <n v="94449"/>
    <s v="Азитрокс капс 500мг N3"/>
    <s v="Да"/>
    <x v="2"/>
    <n v="233.77"/>
    <n v="272"/>
    <n v="239.83"/>
    <n v="0.25"/>
    <n v="319.27775000000003"/>
    <n v="-47.277750000000026"/>
    <n v="-13.900000000000006"/>
    <n v="5.9765092164507774E-2"/>
  </r>
  <r>
    <n v="121594"/>
    <s v="Азитрокс пор. д/сусп. д/приема внутрь 100мг/5мл фл. 20мл"/>
    <s v="Да"/>
    <x v="3"/>
    <n v="146.22"/>
    <n v="169.9"/>
    <n v="147.32"/>
    <n v="0.25"/>
    <n v="198.92125000000001"/>
    <n v="-29.021250000000009"/>
    <n v="-8.8499999999999943"/>
    <n v="5.9468083011088614E-2"/>
  </r>
  <r>
    <n v="121595"/>
    <s v="Азитрокс пор. д/сусп. д/приема внутрь 200мг/5мл фл. 20мл"/>
    <s v="Да"/>
    <x v="4"/>
    <n v="245.61"/>
    <n v="285.8"/>
    <n v="237.94"/>
    <n v="0.25"/>
    <n v="335.60450000000003"/>
    <n v="-49.804500000000019"/>
    <n v="0"/>
    <n v="5.9713296705815752E-2"/>
  </r>
  <r>
    <n v="343"/>
    <s v="Азитромицин капс 250мг N6"/>
    <s v="Да"/>
    <x v="5"/>
    <n v="62.1"/>
    <n v="72.2"/>
    <n v="87.16"/>
    <n v="0.25"/>
    <n v="84.837500000000006"/>
    <n v="-12.637500000000003"/>
    <n v="-27.059999999999995"/>
    <n v="5.8841325064286833E-2"/>
  </r>
  <r>
    <n v="23394"/>
    <s v="Амиксин тб п/о 60мг блистер N10"/>
    <s v="Да"/>
    <x v="6"/>
    <n v="550"/>
    <n v="603"/>
    <n v="460.39"/>
    <n v="0.11799999999999999"/>
    <n v="671.19799999999998"/>
    <n v="-68.197999999999979"/>
    <n v="49.610000000000014"/>
    <n v="-3.5650623885919016E-3"/>
  </r>
  <r>
    <n v="97439"/>
    <s v="Амитриптилин Никомед табл. п.о. 25 мг. фл. №50"/>
    <s v="Да"/>
    <x v="7"/>
    <n v="39.6"/>
    <n v="46.3"/>
    <n v="35.630000000000003"/>
    <n v="0.28999999999999998"/>
    <n v="54.925970000000007"/>
    <n v="-8.6259700000000095"/>
    <n v="0"/>
    <n v="6.9910443191386049E-2"/>
  </r>
  <r>
    <n v="590"/>
    <s v="Амитриптилин тб 25мг N50"/>
    <s v="Да"/>
    <x v="8"/>
    <n v="19.600000000000001"/>
    <n v="22.9"/>
    <n v="17.52"/>
    <n v="0.28999999999999998"/>
    <n v="27.148880000000005"/>
    <n v="-4.2488800000000069"/>
    <n v="0"/>
    <n v="6.9530925695309082E-2"/>
  </r>
  <r>
    <n v="590"/>
    <s v="Амитриптилин тб 25мг N50"/>
    <s v="Да"/>
    <x v="9"/>
    <n v="780"/>
    <n v="900"/>
    <n v="17.52"/>
    <n v="0.11799999999999999"/>
    <n v="955.35"/>
    <n v="-55.350000000000023"/>
    <n v="732.48"/>
    <n v="5.0909090909090841E-2"/>
  </r>
  <r>
    <n v="140825"/>
    <s v="Амлодипин тб 10мг N20"/>
    <s v="Да"/>
    <x v="10"/>
    <n v="48.6"/>
    <n v="56.8"/>
    <n v="54.25"/>
    <n v="0.28999999999999998"/>
    <n v="67.492810000000006"/>
    <n v="-10.692810000000009"/>
    <n v="-10.259999999999998"/>
    <n v="6.902395172456539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9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 rowHeaderCaption="ИЗГ БН">
  <location ref="N1:Q4" firstHeaderRow="0" firstDataRow="1" firstDataCol="1"/>
  <pivotFields count="12"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2" outline="0" showAll="0" defaultSubtotal="0"/>
    <pivotField compact="0" numFmtId="2" outline="0" showAll="0" defaultSubtotal="0"/>
    <pivotField compact="0" numFmtId="2" outline="0" showAll="0" defaultSubtotal="0"/>
    <pivotField dataField="1" compact="0" numFmtId="2" outline="0" showAll="0" defaultSubtotal="0"/>
  </pivotFields>
  <rowFields count="1">
    <field x="3"/>
  </rowFields>
  <rowItems count="3">
    <i>
      <x/>
    </i>
    <i>
      <x v="1"/>
    </i>
    <i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МАКС % " fld="7" subtotal="average" baseField="3" baseItem="0" numFmtId="10"/>
    <dataField name="МИН наценка" fld="11" subtotal="min" baseField="3" baseItem="0" numFmtId="10"/>
    <dataField name="МАКС наценка " fld="11" subtotal="max" baseField="3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L12" totalsRowShown="0">
  <autoFilter ref="A1:L12"/>
  <tableColumns count="12">
    <tableColumn id="1" name="ап"/>
    <tableColumn id="2" name="Номенклатура"/>
    <tableColumn id="3" name="ЖВ"/>
    <tableColumn id="4" name="ИЗГ БН"/>
    <tableColumn id="5" name="ЗЦ БН"/>
    <tableColumn id="6" name="РЦ"/>
    <tableColumn id="7" name="Реестр"/>
    <tableColumn id="12" name="МАКС %" dataDxfId="0">
      <calculatedColumnFormula>LOOKUP(Таблица1[[#This Row],[ИЗГ БН]],{0,50,500},{0.29,0.25,0.118})</calculatedColumnFormula>
    </tableColumn>
    <tableColumn id="8" name="макс РЦ" dataDxfId="1">
      <calculatedColumnFormula>(Таблица1[[#This Row],[ИЗГ БН]]*Таблица1[[#This Row],[МАКС %]]+Таблица1[[#This Row],[ЗЦ БН]])*1.1</calculatedColumnFormula>
    </tableColumn>
    <tableColumn id="9" name="разница РЦ и МАКС" dataDxfId="4">
      <calculatedColumnFormula>F2-I2</calculatedColumnFormula>
    </tableColumn>
    <tableColumn id="10" name="разница ЦГР и Ц Изг БН" dataDxfId="3">
      <calculatedColumnFormula>D2-G2</calculatedColumnFormula>
    </tableColumn>
    <tableColumn id="11" name="МАКС наценка" dataDxfId="2">
      <calculatedColumnFormula>(F2/1.1-E2)/D2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D6"/>
    </sheetView>
  </sheetViews>
  <sheetFormatPr defaultRowHeight="10.199999999999999" x14ac:dyDescent="0.2"/>
  <cols>
    <col min="1" max="1" width="10.42578125" customWidth="1"/>
    <col min="2" max="2" width="8.85546875" customWidth="1"/>
    <col min="3" max="3" width="13.7109375" customWidth="1"/>
    <col min="4" max="5" width="15.42578125" customWidth="1"/>
    <col min="6" max="6" width="22.140625" bestFit="1" customWidth="1"/>
  </cols>
  <sheetData/>
  <pageMargins left="0.7" right="0.7" top="0.75" bottom="0.75" header="0.3" footer="0.3"/>
  <pageSetup paperSize="9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115" zoomScaleNormal="115" workbookViewId="0">
      <selection activeCell="H5" sqref="H5"/>
    </sheetView>
  </sheetViews>
  <sheetFormatPr defaultRowHeight="10.199999999999999" x14ac:dyDescent="0.2"/>
  <cols>
    <col min="2" max="2" width="16.28515625" customWidth="1"/>
    <col min="3" max="3" width="6.28515625" customWidth="1"/>
    <col min="4" max="4" width="10" customWidth="1"/>
    <col min="7" max="8" width="9.5703125" customWidth="1"/>
    <col min="9" max="9" width="10.7109375" bestFit="1" customWidth="1"/>
    <col min="10" max="10" width="21" customWidth="1"/>
    <col min="11" max="11" width="25" customWidth="1"/>
    <col min="12" max="12" width="16.42578125" customWidth="1"/>
    <col min="13" max="13" width="7.7109375" customWidth="1"/>
    <col min="14" max="14" width="10.42578125" customWidth="1"/>
    <col min="15" max="15" width="8.85546875" customWidth="1"/>
    <col min="16" max="16" width="13.7109375" bestFit="1" customWidth="1"/>
    <col min="17" max="17" width="15.42578125" bestFit="1" customWidth="1"/>
    <col min="18" max="18" width="24.7109375" customWidth="1"/>
  </cols>
  <sheetData>
    <row r="1" spans="1:18" x14ac:dyDescent="0.2">
      <c r="A1" t="s">
        <v>13</v>
      </c>
      <c r="B1" t="s">
        <v>0</v>
      </c>
      <c r="C1" t="s">
        <v>1</v>
      </c>
      <c r="D1" s="3" t="s">
        <v>14</v>
      </c>
      <c r="E1" t="s">
        <v>15</v>
      </c>
      <c r="F1" t="s">
        <v>16</v>
      </c>
      <c r="G1" t="s">
        <v>17</v>
      </c>
      <c r="H1" t="s">
        <v>23</v>
      </c>
      <c r="I1" t="s">
        <v>18</v>
      </c>
      <c r="J1" s="2" t="s">
        <v>20</v>
      </c>
      <c r="K1" t="s">
        <v>19</v>
      </c>
      <c r="L1" s="4" t="s">
        <v>21</v>
      </c>
      <c r="N1" s="5" t="s">
        <v>14</v>
      </c>
      <c r="O1" t="s">
        <v>28</v>
      </c>
      <c r="P1" t="s">
        <v>22</v>
      </c>
      <c r="Q1" t="s">
        <v>27</v>
      </c>
    </row>
    <row r="2" spans="1:18" x14ac:dyDescent="0.2">
      <c r="A2">
        <v>76877</v>
      </c>
      <c r="B2" t="s">
        <v>2</v>
      </c>
      <c r="C2" t="s">
        <v>3</v>
      </c>
      <c r="D2">
        <v>215.17</v>
      </c>
      <c r="E2">
        <v>213.11</v>
      </c>
      <c r="F2">
        <v>248.6</v>
      </c>
      <c r="G2">
        <v>215.17</v>
      </c>
      <c r="H2" s="6">
        <f>LOOKUP(Таблица1[[#This Row],[ИЗГ БН]],{0,50,500},{0.29,0.25,0.118})</f>
        <v>0.25</v>
      </c>
      <c r="I2" s="1">
        <f>(Таблица1[[#This Row],[ИЗГ БН]]*Таблица1[[#This Row],[МАКС %]]+Таблица1[[#This Row],[ЗЦ БН]])*1.1</f>
        <v>293.59275000000008</v>
      </c>
      <c r="J2" s="1">
        <f t="shared" ref="J2:J12" si="0">F2-I2</f>
        <v>-44.992750000000086</v>
      </c>
      <c r="K2" s="1">
        <f t="shared" ref="K2:K12" si="1">D2-G2</f>
        <v>0</v>
      </c>
      <c r="L2" s="6">
        <f t="shared" ref="L2:L12" si="2">(F2/1.1-E2)/D2</f>
        <v>5.99061207417389E-2</v>
      </c>
      <c r="N2" t="s">
        <v>25</v>
      </c>
      <c r="O2" s="6">
        <v>0.28999999999999998</v>
      </c>
      <c r="P2" s="6">
        <v>6.9023951724565394E-2</v>
      </c>
      <c r="Q2" s="6">
        <v>6.9910443191386049E-2</v>
      </c>
      <c r="R2" t="str">
        <f>IF(Q2&lt;O2,"норма","превышение")</f>
        <v>норма</v>
      </c>
    </row>
    <row r="3" spans="1:18" x14ac:dyDescent="0.2">
      <c r="A3">
        <v>30727</v>
      </c>
      <c r="B3" t="s">
        <v>4</v>
      </c>
      <c r="C3" t="s">
        <v>3</v>
      </c>
      <c r="D3">
        <v>225.95</v>
      </c>
      <c r="E3">
        <v>228.4</v>
      </c>
      <c r="F3">
        <v>266.10000000000002</v>
      </c>
      <c r="G3">
        <v>239.37</v>
      </c>
      <c r="H3" s="6">
        <f>LOOKUP(Таблица1[[#This Row],[ИЗГ БН]],{0,50,500},{0.29,0.25,0.118})</f>
        <v>0.25</v>
      </c>
      <c r="I3" s="1">
        <f>(Таблица1[[#This Row],[ИЗГ БН]]*Таблица1[[#This Row],[МАКС %]]+Таблица1[[#This Row],[ЗЦ БН]])*1.1</f>
        <v>313.37625000000003</v>
      </c>
      <c r="J3" s="1">
        <f t="shared" si="0"/>
        <v>-47.276250000000005</v>
      </c>
      <c r="K3" s="1">
        <f t="shared" si="1"/>
        <v>-13.420000000000016</v>
      </c>
      <c r="L3" s="6">
        <f t="shared" si="2"/>
        <v>5.9787965961898212E-2</v>
      </c>
      <c r="N3" t="s">
        <v>26</v>
      </c>
      <c r="O3" s="6">
        <v>0.25</v>
      </c>
      <c r="P3" s="6">
        <v>5.8841325064286833E-2</v>
      </c>
      <c r="Q3" s="6">
        <v>5.99061207417389E-2</v>
      </c>
      <c r="R3" t="str">
        <f t="shared" ref="R3:R4" si="3">IF(Q3&lt;O3,"норма","превышение")</f>
        <v>норма</v>
      </c>
    </row>
    <row r="4" spans="1:18" x14ac:dyDescent="0.2">
      <c r="A4">
        <v>94449</v>
      </c>
      <c r="B4" t="s">
        <v>5</v>
      </c>
      <c r="C4" t="s">
        <v>3</v>
      </c>
      <c r="D4">
        <v>225.93</v>
      </c>
      <c r="E4">
        <v>233.77</v>
      </c>
      <c r="F4">
        <v>272</v>
      </c>
      <c r="G4">
        <v>239.83</v>
      </c>
      <c r="H4" s="6">
        <f>LOOKUP(Таблица1[[#This Row],[ИЗГ БН]],{0,50,500},{0.29,0.25,0.118})</f>
        <v>0.25</v>
      </c>
      <c r="I4" s="1">
        <f>(Таблица1[[#This Row],[ИЗГ БН]]*Таблица1[[#This Row],[МАКС %]]+Таблица1[[#This Row],[ЗЦ БН]])*1.1</f>
        <v>319.27775000000003</v>
      </c>
      <c r="J4" s="1">
        <f t="shared" si="0"/>
        <v>-47.277750000000026</v>
      </c>
      <c r="K4" s="1">
        <f t="shared" si="1"/>
        <v>-13.900000000000006</v>
      </c>
      <c r="L4" s="6">
        <f t="shared" si="2"/>
        <v>5.9765092164507774E-2</v>
      </c>
      <c r="N4" t="s">
        <v>24</v>
      </c>
      <c r="O4" s="6">
        <v>0.11799999999999999</v>
      </c>
      <c r="P4" s="6">
        <v>-3.5650623885919016E-3</v>
      </c>
      <c r="Q4" s="6">
        <v>5.0909090909090841E-2</v>
      </c>
      <c r="R4" t="str">
        <f t="shared" si="3"/>
        <v>норма</v>
      </c>
    </row>
    <row r="5" spans="1:18" x14ac:dyDescent="0.2">
      <c r="A5">
        <v>121594</v>
      </c>
      <c r="B5" t="s">
        <v>6</v>
      </c>
      <c r="C5" t="s">
        <v>3</v>
      </c>
      <c r="D5">
        <v>138.47</v>
      </c>
      <c r="E5">
        <v>146.22</v>
      </c>
      <c r="F5">
        <v>169.9</v>
      </c>
      <c r="G5">
        <v>147.32</v>
      </c>
      <c r="H5" s="6">
        <f>LOOKUP(Таблица1[[#This Row],[ИЗГ БН]],{0,50,500},{0.29,0.25,0.118})</f>
        <v>0.25</v>
      </c>
      <c r="I5" s="1">
        <f>(Таблица1[[#This Row],[ИЗГ БН]]*Таблица1[[#This Row],[МАКС %]]+Таблица1[[#This Row],[ЗЦ БН]])*1.1</f>
        <v>198.92125000000001</v>
      </c>
      <c r="J5" s="1">
        <f t="shared" si="0"/>
        <v>-29.021250000000009</v>
      </c>
      <c r="K5" s="1">
        <f t="shared" si="1"/>
        <v>-8.8499999999999943</v>
      </c>
      <c r="L5" s="6">
        <f t="shared" si="2"/>
        <v>5.9468083011088614E-2</v>
      </c>
    </row>
    <row r="6" spans="1:18" x14ac:dyDescent="0.2">
      <c r="A6">
        <v>121595</v>
      </c>
      <c r="B6" t="s">
        <v>7</v>
      </c>
      <c r="C6" t="s">
        <v>3</v>
      </c>
      <c r="D6">
        <v>237.94</v>
      </c>
      <c r="E6">
        <v>245.61</v>
      </c>
      <c r="F6">
        <v>285.8</v>
      </c>
      <c r="G6">
        <v>237.94</v>
      </c>
      <c r="H6" s="6">
        <f>LOOKUP(Таблица1[[#This Row],[ИЗГ БН]],{0,50,500},{0.29,0.25,0.118})</f>
        <v>0.25</v>
      </c>
      <c r="I6" s="1">
        <f>(Таблица1[[#This Row],[ИЗГ БН]]*Таблица1[[#This Row],[МАКС %]]+Таблица1[[#This Row],[ЗЦ БН]])*1.1</f>
        <v>335.60450000000003</v>
      </c>
      <c r="J6" s="1">
        <f t="shared" si="0"/>
        <v>-49.804500000000019</v>
      </c>
      <c r="K6" s="1">
        <f t="shared" si="1"/>
        <v>0</v>
      </c>
      <c r="L6" s="6">
        <f t="shared" si="2"/>
        <v>5.9713296705815752E-2</v>
      </c>
    </row>
    <row r="7" spans="1:18" x14ac:dyDescent="0.2">
      <c r="A7">
        <v>343</v>
      </c>
      <c r="B7" t="s">
        <v>8</v>
      </c>
      <c r="C7" t="s">
        <v>3</v>
      </c>
      <c r="D7">
        <v>60.1</v>
      </c>
      <c r="E7">
        <v>62.1</v>
      </c>
      <c r="F7">
        <v>72.2</v>
      </c>
      <c r="G7">
        <v>87.16</v>
      </c>
      <c r="H7" s="6">
        <f>LOOKUP(Таблица1[[#This Row],[ИЗГ БН]],{0,50,500},{0.29,0.25,0.118})</f>
        <v>0.25</v>
      </c>
      <c r="I7" s="1">
        <f>(Таблица1[[#This Row],[ИЗГ БН]]*Таблица1[[#This Row],[МАКС %]]+Таблица1[[#This Row],[ЗЦ БН]])*1.1</f>
        <v>84.837500000000006</v>
      </c>
      <c r="J7" s="1">
        <f t="shared" si="0"/>
        <v>-12.637500000000003</v>
      </c>
      <c r="K7" s="1">
        <f t="shared" si="1"/>
        <v>-27.059999999999995</v>
      </c>
      <c r="L7" s="6">
        <f t="shared" si="2"/>
        <v>5.8841325064286833E-2</v>
      </c>
    </row>
    <row r="8" spans="1:18" x14ac:dyDescent="0.2">
      <c r="A8">
        <v>23394</v>
      </c>
      <c r="B8" t="s">
        <v>9</v>
      </c>
      <c r="C8" t="s">
        <v>3</v>
      </c>
      <c r="D8">
        <v>510</v>
      </c>
      <c r="E8">
        <v>550</v>
      </c>
      <c r="F8">
        <v>603</v>
      </c>
      <c r="G8">
        <v>460.39</v>
      </c>
      <c r="H8" s="6">
        <f>LOOKUP(Таблица1[[#This Row],[ИЗГ БН]],{0,50,500},{0.29,0.25,0.118})</f>
        <v>0.11799999999999999</v>
      </c>
      <c r="I8" s="1">
        <f>(Таблица1[[#This Row],[ИЗГ БН]]*Таблица1[[#This Row],[МАКС %]]+Таблица1[[#This Row],[ЗЦ БН]])*1.1</f>
        <v>671.19799999999998</v>
      </c>
      <c r="J8" s="1">
        <f t="shared" si="0"/>
        <v>-68.197999999999979</v>
      </c>
      <c r="K8" s="1">
        <f t="shared" si="1"/>
        <v>49.610000000000014</v>
      </c>
      <c r="L8" s="6">
        <f t="shared" si="2"/>
        <v>-3.5650623885919016E-3</v>
      </c>
    </row>
    <row r="9" spans="1:18" x14ac:dyDescent="0.2">
      <c r="A9">
        <v>97439</v>
      </c>
      <c r="B9" t="s">
        <v>10</v>
      </c>
      <c r="C9" t="s">
        <v>3</v>
      </c>
      <c r="D9">
        <v>35.630000000000003</v>
      </c>
      <c r="E9">
        <v>39.6</v>
      </c>
      <c r="F9">
        <v>46.3</v>
      </c>
      <c r="G9">
        <v>35.630000000000003</v>
      </c>
      <c r="H9" s="6">
        <f>LOOKUP(Таблица1[[#This Row],[ИЗГ БН]],{0,50,500},{0.29,0.25,0.118})</f>
        <v>0.28999999999999998</v>
      </c>
      <c r="I9" s="1">
        <f>(Таблица1[[#This Row],[ИЗГ БН]]*Таблица1[[#This Row],[МАКС %]]+Таблица1[[#This Row],[ЗЦ БН]])*1.1</f>
        <v>54.925970000000007</v>
      </c>
      <c r="J9" s="1">
        <f t="shared" si="0"/>
        <v>-8.6259700000000095</v>
      </c>
      <c r="K9" s="1">
        <f t="shared" si="1"/>
        <v>0</v>
      </c>
      <c r="L9" s="6">
        <f t="shared" si="2"/>
        <v>6.9910443191386049E-2</v>
      </c>
    </row>
    <row r="10" spans="1:18" x14ac:dyDescent="0.2">
      <c r="A10">
        <v>590</v>
      </c>
      <c r="B10" t="s">
        <v>11</v>
      </c>
      <c r="C10" t="s">
        <v>3</v>
      </c>
      <c r="D10">
        <v>17.52</v>
      </c>
      <c r="E10">
        <v>19.600000000000001</v>
      </c>
      <c r="F10">
        <v>22.9</v>
      </c>
      <c r="G10">
        <v>17.52</v>
      </c>
      <c r="H10" s="6">
        <f>LOOKUP(Таблица1[[#This Row],[ИЗГ БН]],{0,50,500},{0.29,0.25,0.118})</f>
        <v>0.28999999999999998</v>
      </c>
      <c r="I10" s="1">
        <f>(Таблица1[[#This Row],[ИЗГ БН]]*Таблица1[[#This Row],[МАКС %]]+Таблица1[[#This Row],[ЗЦ БН]])*1.1</f>
        <v>27.148880000000005</v>
      </c>
      <c r="J10" s="1">
        <f t="shared" si="0"/>
        <v>-4.2488800000000069</v>
      </c>
      <c r="K10" s="1">
        <f t="shared" si="1"/>
        <v>0</v>
      </c>
      <c r="L10" s="6">
        <f t="shared" si="2"/>
        <v>6.9530925695309082E-2</v>
      </c>
    </row>
    <row r="11" spans="1:18" x14ac:dyDescent="0.2">
      <c r="A11">
        <v>590</v>
      </c>
      <c r="B11" t="s">
        <v>11</v>
      </c>
      <c r="C11" t="s">
        <v>3</v>
      </c>
      <c r="D11">
        <v>750</v>
      </c>
      <c r="E11">
        <v>780</v>
      </c>
      <c r="F11">
        <v>900</v>
      </c>
      <c r="G11">
        <v>17.52</v>
      </c>
      <c r="H11" s="6">
        <f>LOOKUP(Таблица1[[#This Row],[ИЗГ БН]],{0,50,500},{0.29,0.25,0.118})</f>
        <v>0.11799999999999999</v>
      </c>
      <c r="I11" s="1">
        <f>(Таблица1[[#This Row],[ИЗГ БН]]*Таблица1[[#This Row],[МАКС %]]+Таблица1[[#This Row],[ЗЦ БН]])*1.1</f>
        <v>955.35</v>
      </c>
      <c r="J11" s="1">
        <f t="shared" si="0"/>
        <v>-55.350000000000023</v>
      </c>
      <c r="K11" s="1">
        <f t="shared" si="1"/>
        <v>732.48</v>
      </c>
      <c r="L11" s="6">
        <f t="shared" si="2"/>
        <v>5.0909090909090841E-2</v>
      </c>
    </row>
    <row r="12" spans="1:18" x14ac:dyDescent="0.2">
      <c r="A12">
        <v>140825</v>
      </c>
      <c r="B12" t="s">
        <v>12</v>
      </c>
      <c r="C12" t="s">
        <v>3</v>
      </c>
      <c r="D12">
        <v>43.99</v>
      </c>
      <c r="E12">
        <v>48.6</v>
      </c>
      <c r="F12">
        <v>56.8</v>
      </c>
      <c r="G12">
        <v>54.25</v>
      </c>
      <c r="H12" s="6">
        <f>LOOKUP(Таблица1[[#This Row],[ИЗГ БН]],{0,50,500},{0.29,0.25,0.118})</f>
        <v>0.28999999999999998</v>
      </c>
      <c r="I12" s="1">
        <f>(Таблица1[[#This Row],[ИЗГ БН]]*Таблица1[[#This Row],[МАКС %]]+Таблица1[[#This Row],[ЗЦ БН]])*1.1</f>
        <v>67.492810000000006</v>
      </c>
      <c r="J12" s="1">
        <f t="shared" si="0"/>
        <v>-10.692810000000009</v>
      </c>
      <c r="K12" s="1">
        <f t="shared" si="1"/>
        <v>-10.259999999999998</v>
      </c>
      <c r="L12" s="6">
        <f t="shared" si="2"/>
        <v>6.9023951724565394E-2</v>
      </c>
    </row>
  </sheetData>
  <pageMargins left="0.7" right="0.7" top="0.75" bottom="0.75" header="0.3" footer="0.3"/>
  <pageSetup paperSize="9" orientation="portrait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2016-08-29T19:14:18Z</dcterms:modified>
</cp:coreProperties>
</file>