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5270" windowHeight="10935" tabRatio="601" activeTab="1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Лист1!$A$1:$D$1210</definedName>
  </definedNames>
  <calcPr calcId="145621"/>
</workbook>
</file>

<file path=xl/calcChain.xml><?xml version="1.0" encoding="utf-8"?>
<calcChain xmlns="http://schemas.openxmlformats.org/spreadsheetml/2006/main">
  <c r="D76" i="2" l="1"/>
  <c r="D75" i="2"/>
  <c r="A75" i="2"/>
  <c r="D74" i="2"/>
  <c r="A74" i="2"/>
  <c r="D73" i="2"/>
  <c r="A73" i="2"/>
  <c r="D72" i="2"/>
  <c r="A72" i="2"/>
  <c r="D71" i="2"/>
  <c r="A71" i="2"/>
  <c r="D70" i="2"/>
  <c r="A70" i="2"/>
  <c r="D69" i="2"/>
  <c r="A69" i="2"/>
  <c r="D68" i="2"/>
  <c r="A68" i="2"/>
  <c r="D67" i="2"/>
  <c r="A67" i="2"/>
  <c r="D66" i="2"/>
  <c r="A66" i="2"/>
  <c r="D65" i="2"/>
  <c r="A65" i="2"/>
  <c r="D64" i="2"/>
  <c r="A64" i="2"/>
  <c r="D63" i="2"/>
  <c r="A63" i="2"/>
  <c r="D62" i="2"/>
  <c r="A62" i="2"/>
  <c r="D61" i="2"/>
  <c r="A61" i="2"/>
  <c r="D60" i="2"/>
  <c r="A60" i="2"/>
  <c r="D59" i="2"/>
  <c r="A59" i="2"/>
  <c r="D58" i="2"/>
  <c r="A58" i="2"/>
  <c r="D57" i="2"/>
  <c r="A57" i="2"/>
  <c r="D56" i="2"/>
  <c r="A56" i="2"/>
  <c r="D55" i="2"/>
  <c r="A55" i="2"/>
  <c r="D54" i="2"/>
  <c r="A54" i="2"/>
  <c r="D53" i="2"/>
  <c r="A53" i="2"/>
  <c r="D52" i="2"/>
  <c r="A52" i="2"/>
  <c r="D51" i="2"/>
  <c r="A51" i="2"/>
  <c r="D50" i="2"/>
  <c r="A50" i="2"/>
  <c r="D49" i="2"/>
  <c r="A49" i="2"/>
  <c r="D48" i="2"/>
  <c r="A48" i="2"/>
  <c r="D47" i="2"/>
  <c r="A47" i="2"/>
  <c r="D46" i="2"/>
  <c r="A46" i="2"/>
  <c r="D45" i="2"/>
  <c r="A45" i="2"/>
  <c r="D44" i="2"/>
  <c r="A44" i="2"/>
  <c r="D43" i="2"/>
  <c r="A43" i="2"/>
  <c r="D42" i="2"/>
  <c r="A42" i="2"/>
  <c r="D41" i="2"/>
  <c r="A41" i="2"/>
  <c r="D40" i="2"/>
  <c r="A40" i="2"/>
  <c r="D39" i="2"/>
  <c r="A39" i="2"/>
  <c r="D38" i="2"/>
  <c r="A38" i="2"/>
  <c r="D37" i="2"/>
  <c r="A37" i="2"/>
  <c r="D36" i="2"/>
  <c r="A36" i="2"/>
  <c r="D35" i="2"/>
  <c r="A35" i="2"/>
  <c r="D34" i="2"/>
  <c r="A34" i="2"/>
  <c r="D33" i="2"/>
  <c r="A33" i="2"/>
  <c r="D32" i="2"/>
  <c r="A32" i="2"/>
  <c r="D31" i="2"/>
  <c r="A31" i="2"/>
  <c r="D30" i="2"/>
  <c r="A30" i="2"/>
  <c r="D29" i="2"/>
  <c r="A29" i="2"/>
  <c r="D28" i="2"/>
  <c r="A28" i="2"/>
  <c r="D27" i="2"/>
  <c r="A27" i="2"/>
  <c r="D26" i="2"/>
  <c r="A26" i="2"/>
  <c r="D25" i="2"/>
  <c r="A25" i="2"/>
  <c r="D24" i="2"/>
  <c r="A24" i="2"/>
  <c r="D23" i="2"/>
  <c r="A23" i="2"/>
  <c r="D22" i="2"/>
  <c r="A22" i="2"/>
  <c r="D21" i="2"/>
  <c r="A21" i="2"/>
  <c r="D20" i="2"/>
  <c r="A20" i="2"/>
  <c r="D19" i="2"/>
  <c r="A19" i="2"/>
  <c r="D18" i="2"/>
  <c r="A18" i="2"/>
  <c r="D17" i="2"/>
  <c r="A17" i="2"/>
  <c r="D16" i="2"/>
  <c r="A16" i="2"/>
  <c r="D15" i="2"/>
  <c r="A15" i="2"/>
  <c r="D14" i="2"/>
  <c r="A14" i="2"/>
  <c r="D13" i="2"/>
  <c r="A13" i="2"/>
  <c r="D12" i="2"/>
  <c r="A12" i="2"/>
  <c r="D11" i="2"/>
  <c r="A11" i="2"/>
  <c r="D10" i="2"/>
  <c r="A10" i="2"/>
  <c r="D9" i="2"/>
  <c r="A9" i="2"/>
  <c r="D8" i="2"/>
  <c r="A8" i="2"/>
  <c r="D7" i="2"/>
  <c r="A7" i="2"/>
  <c r="D6" i="2"/>
  <c r="A6" i="2"/>
  <c r="D5" i="2"/>
  <c r="A5" i="2"/>
  <c r="D4" i="2"/>
  <c r="A4" i="2"/>
  <c r="D3" i="2"/>
  <c r="A3" i="2"/>
  <c r="D2" i="2"/>
  <c r="A2" i="2"/>
  <c r="D1" i="2"/>
  <c r="D1210" i="1"/>
  <c r="D3" i="1"/>
  <c r="D4" i="1"/>
  <c r="D5" i="1"/>
  <c r="D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8" i="1"/>
  <c r="A1167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D2" i="1"/>
  <c r="D1" i="1"/>
</calcChain>
</file>

<file path=xl/sharedStrings.xml><?xml version="1.0" encoding="utf-8"?>
<sst xmlns="http://schemas.openxmlformats.org/spreadsheetml/2006/main" count="9" uniqueCount="8">
  <si>
    <t>130-</t>
  </si>
  <si>
    <t>JVC RM KT 1157-SX</t>
  </si>
  <si>
    <t>Sony RM-841</t>
  </si>
  <si>
    <t>Toshiba CT-9782</t>
  </si>
  <si>
    <t>Toshiba CT-9851</t>
  </si>
  <si>
    <t>Горизонт RC BP-6</t>
  </si>
  <si>
    <t>Горизонт RC 6-5</t>
  </si>
  <si>
    <t>Универсальный пульт RuTV-ST01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</si>
</sst>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р_._-;\-* #,##0\ _р_._-;_-* &quot;-&quot;\ _р_._-;_-@_-"/>
  </numFmts>
  <fonts count="7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color indexed="16"/>
      <name val="Arial Cyr"/>
      <charset val="204"/>
    </font>
    <font>
      <b/>
      <u/>
      <sz val="10"/>
      <color indexed="12"/>
      <name val="Arial Cyr"/>
      <charset val="204"/>
    </font>
    <font>
      <u/>
      <sz val="10"/>
      <color theme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NumberFormat="1"/>
    <xf numFmtId="0" fontId="1" fillId="0" borderId="0" xfId="0" applyNumberFormat="1" applyFont="1" applyBorder="1" applyAlignment="1"/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1" fillId="2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/>
    <xf numFmtId="0" fontId="5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/>
    <xf numFmtId="0" fontId="4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6" fillId="0" borderId="1" xfId="1" applyNumberFormat="1" applyFill="1" applyBorder="1" applyAlignment="1" applyProtection="1"/>
    <xf numFmtId="0" fontId="4" fillId="4" borderId="2" xfId="0" applyNumberFormat="1" applyFont="1" applyFill="1" applyBorder="1" applyAlignment="1">
      <alignment horizontal="center"/>
    </xf>
    <xf numFmtId="164" fontId="0" fillId="0" borderId="2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210"/>
  <sheetViews>
    <sheetView workbookViewId="0">
      <pane ySplit="1" topLeftCell="A2" activePane="bottomLeft" state="frozen"/>
      <selection pane="bottomLeft" activeCell="E5" sqref="E5"/>
    </sheetView>
  </sheetViews>
  <sheetFormatPr defaultColWidth="8.85546875" defaultRowHeight="12.75" x14ac:dyDescent="0.2"/>
  <cols>
    <col min="1" max="1" width="57.28515625" style="2" customWidth="1"/>
    <col min="2" max="2" width="12.7109375" style="5" customWidth="1"/>
    <col min="3" max="3" width="11.5703125" style="4" customWidth="1"/>
    <col min="4" max="4" width="14.7109375" style="4" customWidth="1"/>
    <col min="5" max="16384" width="8.85546875" style="1"/>
  </cols>
  <sheetData>
    <row r="1" spans="1:4" s="7" customFormat="1" x14ac:dyDescent="0.2">
      <c r="A1" s="11"/>
      <c r="B1" s="12"/>
      <c r="C1" s="8"/>
      <c r="D1" s="13">
        <f t="shared" ref="D1:D64" si="0">B1*C1</f>
        <v>0</v>
      </c>
    </row>
    <row r="2" spans="1:4" s="7" customFormat="1" x14ac:dyDescent="0.2">
      <c r="A2" s="10" t="str">
        <f>HYPERLINK("http://clickpdu.ru/product_images/import/HAW018.jpg","Aiwa RC-6VT05 ic")</f>
        <v>Aiwa RC-6VT05 ic</v>
      </c>
      <c r="B2" s="6">
        <v>130</v>
      </c>
      <c r="C2" s="3">
        <v>1</v>
      </c>
      <c r="D2" s="9">
        <f t="shared" si="0"/>
        <v>130</v>
      </c>
    </row>
    <row r="3" spans="1:4" s="7" customFormat="1" hidden="1" x14ac:dyDescent="0.2">
      <c r="A3" s="10" t="str">
        <f>HYPERLINK("http://clickpdu.ru/product_images/import/HAW032.jpg","Aiwa RC-T1000 к моноблоку TV+VCR китай")</f>
        <v>Aiwa RC-T1000 к моноблоку TV+VCR китай</v>
      </c>
      <c r="B3" s="6">
        <v>130</v>
      </c>
      <c r="C3" s="3"/>
      <c r="D3" s="9">
        <f t="shared" si="0"/>
        <v>0</v>
      </c>
    </row>
    <row r="4" spans="1:4" s="7" customFormat="1" x14ac:dyDescent="0.2">
      <c r="A4" s="10" t="str">
        <f>HYPERLINK("http://clickpdu.ru/product_images/import/HAW020.jpg","Aiwa RC-TC141KE  ic")</f>
        <v>Aiwa RC-TC141KE  ic</v>
      </c>
      <c r="B4" s="6">
        <v>130</v>
      </c>
      <c r="C4" s="3">
        <v>1</v>
      </c>
      <c r="D4" s="9">
        <f t="shared" si="0"/>
        <v>130</v>
      </c>
    </row>
    <row r="5" spans="1:4" s="7" customFormat="1" x14ac:dyDescent="0.2">
      <c r="A5" s="10" t="str">
        <f>HYPERLINK("http://clickpdu.ru/product_images/import/HAW008.jpg","Aiwa RC-TV2 к телевизору ic")</f>
        <v>Aiwa RC-TV2 к телевизору ic</v>
      </c>
      <c r="B5" s="6">
        <v>170</v>
      </c>
      <c r="C5" s="3">
        <v>1</v>
      </c>
      <c r="D5" s="9">
        <f t="shared" si="0"/>
        <v>170</v>
      </c>
    </row>
    <row r="6" spans="1:4" s="7" customFormat="1" x14ac:dyDescent="0.2">
      <c r="A6" s="10" t="str">
        <f>HYPERLINK("http://clickpdu.ru/product_images/import/HOB565.jpg","Akado ND-2030C  (5960) ic NEW")</f>
        <v>Akado ND-2030C  (5960) ic NEW</v>
      </c>
      <c r="B6" s="6">
        <v>160</v>
      </c>
      <c r="C6" s="3">
        <v>1</v>
      </c>
      <c r="D6" s="9">
        <f t="shared" si="0"/>
        <v>160</v>
      </c>
    </row>
    <row r="7" spans="1:4" s="7" customFormat="1" hidden="1" x14ac:dyDescent="0.2">
      <c r="A7" s="10" t="str">
        <f>HYPERLINK("http://clickpdu.ru/product_images/import/HOB480.jpg","Akado R-102 (RC-635) ic")</f>
        <v>Akado R-102 (RC-635) ic</v>
      </c>
      <c r="B7" s="6">
        <v>160</v>
      </c>
      <c r="C7" s="3"/>
      <c r="D7" s="9"/>
    </row>
    <row r="8" spans="1:4" s="7" customFormat="1" x14ac:dyDescent="0.2">
      <c r="A8" s="10" t="str">
        <f>HYPERLINK("http://clickpdu.ru/product_images/import/HOT833.jpg","Akado RC-635 , RC-632 ic")</f>
        <v>Akado RC-635 , RC-632 ic</v>
      </c>
      <c r="B8" s="6">
        <v>160</v>
      </c>
      <c r="C8" s="3">
        <v>1</v>
      </c>
      <c r="D8" s="9">
        <f t="shared" si="0"/>
        <v>160</v>
      </c>
    </row>
    <row r="9" spans="1:4" s="7" customFormat="1" hidden="1" x14ac:dyDescent="0.2">
      <c r="A9" s="10" t="str">
        <f>HYPERLINK("http://clickpdu.ru/product_images/import/HVD015.jpg","Akai /NEUMANN KM-1205 ic DVD")</f>
        <v>Akai /NEUMANN KM-1205 ic DVD</v>
      </c>
      <c r="B9" s="6">
        <v>130</v>
      </c>
      <c r="C9" s="3"/>
      <c r="D9" s="9">
        <f t="shared" si="0"/>
        <v>0</v>
      </c>
    </row>
    <row r="10" spans="1:4" s="7" customFormat="1" hidden="1" x14ac:dyDescent="0.2">
      <c r="A10" s="10" t="str">
        <f>HYPERLINK("http://clickpdu.ru/product_images/import/HID529.jpg","Akai /Record M-105 ic")</f>
        <v>Akai /Record M-105 ic</v>
      </c>
      <c r="B10" s="6">
        <v>130</v>
      </c>
      <c r="C10" s="3"/>
      <c r="D10" s="9">
        <f t="shared" si="0"/>
        <v>0</v>
      </c>
    </row>
    <row r="11" spans="1:4" s="7" customFormat="1" hidden="1" x14ac:dyDescent="0.2">
      <c r="A11" s="10" t="str">
        <f>HYPERLINK("http://clickpdu.ru/product_images/import/HOB416.jpg","Akai A0001011 ic BLACK")</f>
        <v>Akai A0001011 ic BLACK</v>
      </c>
      <c r="B11" s="6">
        <v>130</v>
      </c>
      <c r="C11" s="3"/>
      <c r="D11" s="9">
        <f t="shared" si="0"/>
        <v>0</v>
      </c>
    </row>
    <row r="12" spans="1:4" s="7" customFormat="1" hidden="1" x14ac:dyDescent="0.2">
      <c r="A12" s="10" t="str">
        <f>HYPERLINK("http://clickpdu.ru/product_images/import/HOB417.jpg","Akai A0001012 ic SILVER")</f>
        <v>Akai A0001012 ic SILVER</v>
      </c>
      <c r="B12" s="6">
        <v>130</v>
      </c>
      <c r="C12" s="3"/>
      <c r="D12" s="9">
        <f t="shared" si="0"/>
        <v>0</v>
      </c>
    </row>
    <row r="13" spans="1:4" s="7" customFormat="1" hidden="1" x14ac:dyDescent="0.2">
      <c r="A13" s="10" t="str">
        <f>HYPERLINK("http://clickpdu.ru/product_images/import/HOB509.jpg","Akai A0001013 ic")</f>
        <v>Akai A0001013 ic</v>
      </c>
      <c r="B13" s="6">
        <v>130</v>
      </c>
      <c r="C13" s="3"/>
      <c r="D13" s="9">
        <f t="shared" si="0"/>
        <v>0</v>
      </c>
    </row>
    <row r="14" spans="1:4" s="7" customFormat="1" hidden="1" x14ac:dyDescent="0.2">
      <c r="A14" s="10" t="str">
        <f>HYPERLINK("http://clickpdu.ru/product_images/import/6934.jpg","Akai A1001030 ic LCD TV")</f>
        <v>Akai A1001030 ic LCD TV</v>
      </c>
      <c r="B14" s="6">
        <v>130</v>
      </c>
      <c r="C14" s="3"/>
      <c r="D14" s="9">
        <f t="shared" si="0"/>
        <v>0</v>
      </c>
    </row>
    <row r="15" spans="1:4" s="7" customFormat="1" x14ac:dyDescent="0.2">
      <c r="A15" s="10" t="str">
        <f>HYPERLINK("http://clickpdu.ru/product_images/import/HOB530.jpg","Akai A3001011 ic LCD TV")</f>
        <v>Akai A3001011 ic LCD TV</v>
      </c>
      <c r="B15" s="6">
        <v>160</v>
      </c>
      <c r="C15" s="3">
        <v>1</v>
      </c>
      <c r="D15" s="9">
        <f t="shared" si="0"/>
        <v>160</v>
      </c>
    </row>
    <row r="16" spans="1:4" s="7" customFormat="1" hidden="1" x14ac:dyDescent="0.2">
      <c r="A16" s="10" t="str">
        <f>HYPERLINK("http://clickpdu.ru/product_images/import/HOB479.jpg","Akai A3001012 (BT-0548A) ic LED LCD TV")</f>
        <v>Akai A3001012 (BT-0548A) ic LED LCD TV</v>
      </c>
      <c r="B16" s="6">
        <v>170</v>
      </c>
      <c r="C16" s="3"/>
      <c r="D16" s="9">
        <f t="shared" si="0"/>
        <v>0</v>
      </c>
    </row>
    <row r="17" spans="1:7" s="7" customFormat="1" hidden="1" x14ac:dyDescent="0.2">
      <c r="A17" s="10" t="str">
        <f>HYPERLINK("http://clickpdu.ru/product_images/import/10414.jpg","Akai A4001031 ic")</f>
        <v>Akai A4001031 ic</v>
      </c>
      <c r="B17" s="6">
        <v>130</v>
      </c>
      <c r="C17" s="3"/>
      <c r="D17" s="9">
        <f t="shared" si="0"/>
        <v>0</v>
      </c>
    </row>
    <row r="18" spans="1:7" s="7" customFormat="1" hidden="1" x14ac:dyDescent="0.2">
      <c r="A18" s="10" t="str">
        <f>HYPERLINK("http://clickpdu.ru/product_images/import/HOB331.jpg","Akai A4001032 ic")</f>
        <v>Akai A4001032 ic</v>
      </c>
      <c r="B18" s="6">
        <v>130</v>
      </c>
      <c r="C18" s="3"/>
      <c r="D18" s="9">
        <f t="shared" si="0"/>
        <v>0</v>
      </c>
    </row>
    <row r="19" spans="1:7" s="7" customFormat="1" hidden="1" x14ac:dyDescent="0.2">
      <c r="A19" s="10" t="str">
        <f>HYPERLINK("http://clickpdu.ru/product_images/import/8247.jpg","Akai A4001033 ic")</f>
        <v>Akai A4001033 ic</v>
      </c>
      <c r="B19" s="6">
        <v>130</v>
      </c>
      <c r="C19" s="3"/>
      <c r="D19" s="9">
        <f t="shared" si="0"/>
        <v>0</v>
      </c>
    </row>
    <row r="20" spans="1:7" s="7" customFormat="1" hidden="1" x14ac:dyDescent="0.2">
      <c r="A20" s="10" t="str">
        <f>HYPERLINK("http://clickpdu.ru/product_images/import/HOT510.jpg","Akai BT-0360A  ic Novex/Hyundai LCD-1504/2105/Trony 20LW10")</f>
        <v>Akai BT-0360A  ic Novex/Hyundai LCD-1504/2105/Trony 20LW10</v>
      </c>
      <c r="B20" s="6">
        <v>100</v>
      </c>
      <c r="C20" s="3"/>
      <c r="D20" s="9">
        <f t="shared" si="0"/>
        <v>0</v>
      </c>
    </row>
    <row r="21" spans="1:7" s="7" customFormat="1" hidden="1" x14ac:dyDescent="0.2">
      <c r="A21" s="10" t="str">
        <f>HYPERLINK("http://clickpdu.ru/product_images/import/HOB069.jpg","Akai BT-0384A TXT/HDMI ic")</f>
        <v>Akai BT-0384A TXT/HDMI ic</v>
      </c>
      <c r="B21" s="6">
        <v>100</v>
      </c>
      <c r="C21" s="3"/>
      <c r="D21" s="9">
        <f t="shared" si="0"/>
        <v>0</v>
      </c>
    </row>
    <row r="22" spans="1:7" s="7" customFormat="1" x14ac:dyDescent="0.2">
      <c r="A22" s="10" t="str">
        <f>HYPERLINK("http://clickpdu.ru/product_images/import/HOB477.jpg","Akai CX-507 ic ERISSON 19LEE01/ Saturn TV LED 19A//HYUNDAI H-LED19V13 , H-LED22V13, DNS, HELIX")</f>
        <v>Akai CX-507 ic ERISSON 19LEE01/ Saturn TV LED 19A//HYUNDAI H-LED19V13 , H-LED22V13, DNS, HELIX</v>
      </c>
      <c r="B22" s="6">
        <v>160</v>
      </c>
      <c r="C22" s="3">
        <v>1</v>
      </c>
      <c r="D22" s="9">
        <f t="shared" si="0"/>
        <v>160</v>
      </c>
    </row>
    <row r="23" spans="1:7" s="7" customFormat="1" hidden="1" x14ac:dyDescent="0.2">
      <c r="A23" s="10" t="str">
        <f>HYPERLINK("http://clickpdu.ru/product_images/import/2381.jpg","Akai DV-P4745 к DVD-плееру")</f>
        <v>Akai DV-P4745 к DVD-плееру</v>
      </c>
      <c r="B23" s="6">
        <v>130</v>
      </c>
      <c r="C23" s="3"/>
      <c r="D23" s="9">
        <f t="shared" si="0"/>
        <v>0</v>
      </c>
    </row>
    <row r="24" spans="1:7" s="7" customFormat="1" hidden="1" x14ac:dyDescent="0.2">
      <c r="A24" s="10" t="str">
        <f>HYPERLINK("http://clickpdu.ru/product_images/import/8254.jpg","Akai LEA-19V07P ic как оригинал")</f>
        <v>Akai LEA-19V07P ic как оригинал</v>
      </c>
      <c r="B24" s="6">
        <v>170</v>
      </c>
      <c r="C24" s="3"/>
      <c r="D24" s="9">
        <f t="shared" si="0"/>
        <v>0</v>
      </c>
      <c r="G24" s="22"/>
    </row>
    <row r="25" spans="1:7" s="7" customFormat="1" x14ac:dyDescent="0.2">
      <c r="A25" s="10" t="str">
        <f>HYPERLINK("http://clickpdu.ru/product_images/import/HOB484.jpg","Akai LTA-15A15M (LE-19A08G) Rolsen Ric L-19L1005U, RL-22/23L1005UF/HYUNDAI H-LED39V25")</f>
        <v>Akai LTA-15A15M (LE-19A08G) Rolsen Ric L-19L1005U, RL-22/23L1005UF/HYUNDAI H-LED39V25</v>
      </c>
      <c r="B25" s="6">
        <v>160</v>
      </c>
      <c r="C25" s="3">
        <v>1</v>
      </c>
      <c r="D25" s="9">
        <f t="shared" si="0"/>
        <v>160</v>
      </c>
    </row>
    <row r="26" spans="1:7" s="7" customFormat="1" hidden="1" x14ac:dyDescent="0.2">
      <c r="A26" s="10" t="str">
        <f>HYPERLINK("http://clickpdu.ru/product_images/import/HOB683.jpg","Akai LTA-15E302 (ZD-RC28) ic")</f>
        <v>Akai LTA-15E302 (ZD-RC28) ic</v>
      </c>
      <c r="B26" s="6">
        <v>150</v>
      </c>
      <c r="C26" s="3"/>
      <c r="D26" s="9">
        <f t="shared" si="0"/>
        <v>0</v>
      </c>
    </row>
    <row r="27" spans="1:7" s="7" customFormat="1" hidden="1" x14ac:dyDescent="0.2">
      <c r="A27" s="10" t="str">
        <f>HYPERLINK("http://clickpdu.ru/product_images/import/HVD180.jpg","Akai P6842/DV4311/6342/6840/ Sitronics DVD3 DVD-плеер  ic")</f>
        <v>Akai P6842/DV4311/6342/6840/ Sitronics DVD3 DVD-плеер  ic</v>
      </c>
      <c r="B27" s="6">
        <v>120</v>
      </c>
      <c r="C27" s="3"/>
      <c r="D27" s="9">
        <f t="shared" si="0"/>
        <v>0</v>
      </c>
    </row>
    <row r="28" spans="1:7" s="7" customFormat="1" hidden="1" x14ac:dyDescent="0.2">
      <c r="A28" s="10" t="str">
        <f>HYPERLINK("http://clickpdu.ru/product_images/import/HOT531.jpg","Akai Polar/TCL RC-W001 TV ic ( RC-2101)")</f>
        <v>Akai Polar/TCL RC-W001 TV ic ( RC-2101)</v>
      </c>
      <c r="B28" s="6">
        <v>140</v>
      </c>
      <c r="C28" s="3"/>
      <c r="D28" s="9">
        <f t="shared" si="0"/>
        <v>0</v>
      </c>
    </row>
    <row r="29" spans="1:7" s="7" customFormat="1" x14ac:dyDescent="0.2">
      <c r="A29" s="10" t="str">
        <f>HYPERLINK("http://clickpdu.ru/product_images/import/HID0369.jpg","Akai RC-51A ic")</f>
        <v>Akai RC-51A ic</v>
      </c>
      <c r="B29" s="6">
        <v>130</v>
      </c>
      <c r="C29" s="3">
        <v>1</v>
      </c>
      <c r="D29" s="9">
        <f t="shared" si="0"/>
        <v>130</v>
      </c>
    </row>
    <row r="30" spans="1:7" s="7" customFormat="1" x14ac:dyDescent="0.2">
      <c r="A30" s="10" t="str">
        <f>HYPERLINK("http://clickpdu.ru/product_images/import/7686.jpg","Akai RM-611 ( RM-610) ЖК телевизор ic")</f>
        <v>Akai RM-611 ( RM-610) ЖК телевизор ic</v>
      </c>
      <c r="B30" s="6">
        <v>150</v>
      </c>
      <c r="C30" s="3">
        <v>1</v>
      </c>
      <c r="D30" s="9">
        <f t="shared" si="0"/>
        <v>150</v>
      </c>
    </row>
    <row r="31" spans="1:7" s="7" customFormat="1" hidden="1" x14ac:dyDescent="0.2">
      <c r="A31" s="10" t="str">
        <f>HYPERLINK("http://clickpdu.ru/product_images/import/HOB566.jpg","Akai SLP-006P ic LCD TV")</f>
        <v>Akai SLP-006P ic LCD TV</v>
      </c>
      <c r="B31" s="6">
        <v>200</v>
      </c>
      <c r="C31" s="3"/>
      <c r="D31" s="9">
        <f t="shared" si="0"/>
        <v>0</v>
      </c>
    </row>
    <row r="32" spans="1:7" s="7" customFormat="1" hidden="1" x14ac:dyDescent="0.2">
      <c r="A32" s="10" t="str">
        <f>HYPERLINK("http://clickpdu.ru/product_images/import/HOB307.jpg","Akai ZD3279  (14CTN50BG) ic")</f>
        <v>Akai ZD3279  (14CTN50BG) ic</v>
      </c>
      <c r="B32" s="6">
        <v>130</v>
      </c>
      <c r="C32" s="3"/>
      <c r="D32" s="9">
        <f t="shared" si="0"/>
        <v>0</v>
      </c>
    </row>
    <row r="33" spans="1:4" s="7" customFormat="1" hidden="1" x14ac:dyDescent="0.2">
      <c r="A33" s="10" t="str">
        <f>HYPERLINK("http://clickpdu.ru/product_images/import/HOB149.jpg","Akira  CT-21VUCS ic  VR / SUZUKI")</f>
        <v>Akira  CT-21VUCS ic  VR / SUZUKI</v>
      </c>
      <c r="B33" s="6">
        <v>120</v>
      </c>
      <c r="C33" s="3"/>
      <c r="D33" s="9">
        <f t="shared" si="0"/>
        <v>0</v>
      </c>
    </row>
    <row r="34" spans="1:4" s="7" customFormat="1" hidden="1" x14ac:dyDescent="0.2">
      <c r="A34" s="10" t="str">
        <f>HYPERLINK("http://clickpdu.ru/product_images/import/HVD157.jpg","Akira /TCL/Vitek KT-4004SR DVD ic")</f>
        <v>Akira /TCL/Vitek KT-4004SR DVD ic</v>
      </c>
      <c r="B34" s="6">
        <v>120</v>
      </c>
      <c r="C34" s="3"/>
      <c r="D34" s="9">
        <f t="shared" si="0"/>
        <v>0</v>
      </c>
    </row>
    <row r="35" spans="1:4" s="7" customFormat="1" hidden="1" x14ac:dyDescent="0.2">
      <c r="A35" s="10" t="str">
        <f>HYPERLINK("http://clickpdu.ru/product_images/import/HVD142.jpg","Akira /TCL/Vitek KT-6222  (DVD4003) ic")</f>
        <v>Akira /TCL/Vitek KT-6222  (DVD4003) ic</v>
      </c>
      <c r="B35" s="6">
        <v>120</v>
      </c>
      <c r="C35" s="3"/>
      <c r="D35" s="9">
        <f t="shared" si="0"/>
        <v>0</v>
      </c>
    </row>
    <row r="36" spans="1:4" s="7" customFormat="1" hidden="1" x14ac:dyDescent="0.2">
      <c r="A36" s="10" t="str">
        <f>HYPERLINK("http://clickpdu.ru/product_images/import/HOT828.jpg","Akira 15LS01 ic HYUNDAI / Erisson TV2")</f>
        <v>Akira 15LS01 ic HYUNDAI / Erisson TV2</v>
      </c>
      <c r="B36" s="6">
        <v>130</v>
      </c>
      <c r="C36" s="3"/>
      <c r="D36" s="9">
        <f t="shared" si="0"/>
        <v>0</v>
      </c>
    </row>
    <row r="37" spans="1:4" s="7" customFormat="1" hidden="1" x14ac:dyDescent="0.2">
      <c r="A37" s="10" t="str">
        <f>HYPERLINK("http://clickpdu.ru/product_images/import/HOT499.jpg","Akira ABL-15 ic")</f>
        <v>Akira ABL-15 ic</v>
      </c>
      <c r="B37" s="6">
        <v>130</v>
      </c>
      <c r="C37" s="3"/>
      <c r="D37" s="9">
        <f t="shared" si="0"/>
        <v>0</v>
      </c>
    </row>
    <row r="38" spans="1:4" s="7" customFormat="1" hidden="1" x14ac:dyDescent="0.2">
      <c r="A38" s="10" t="str">
        <f>HYPERLINK("http://clickpdu.ru/product_images/import/HSR384.jpg","Akira BC-3010-06R+GAME (SV-29T29)  ic HYUNDAI BC-1201")</f>
        <v>Akira BC-3010-06R+GAME (SV-29T29)  ic HYUNDAI BC-1201</v>
      </c>
      <c r="B38" s="6">
        <v>130</v>
      </c>
      <c r="C38" s="3"/>
      <c r="D38" s="9">
        <f t="shared" si="0"/>
        <v>0</v>
      </c>
    </row>
    <row r="39" spans="1:4" s="7" customFormat="1" hidden="1" x14ac:dyDescent="0.2">
      <c r="A39" s="10" t="str">
        <f>HYPERLINK("http://clickpdu.ru/product_images/import/HVD140.jpg","Akira GLD-04-01 DVD ic")</f>
        <v>Akira GLD-04-01 DVD ic</v>
      </c>
      <c r="B39" s="6">
        <v>120</v>
      </c>
      <c r="C39" s="3"/>
      <c r="D39" s="9">
        <f t="shared" si="0"/>
        <v>0</v>
      </c>
    </row>
    <row r="40" spans="1:4" s="7" customFormat="1" hidden="1" x14ac:dyDescent="0.2">
      <c r="A40" s="10" t="str">
        <f>HYPERLINK("http://clickpdu.ru/product_images/import/HOB150.jpg","Akira GRK34E-C56 (GRKF-C25)  ic")</f>
        <v>Akira GRK34E-C56 (GRKF-C25)  ic</v>
      </c>
      <c r="B40" s="6">
        <v>130</v>
      </c>
      <c r="C40" s="3"/>
      <c r="D40" s="9">
        <f t="shared" si="0"/>
        <v>0</v>
      </c>
    </row>
    <row r="41" spans="1:4" s="7" customFormat="1" hidden="1" x14ac:dyDescent="0.2">
      <c r="A41" s="10" t="str">
        <f>HYPERLINK("http://clickpdu.ru/product_images/import/HOT736.jpg","Akira HYDFSR 0077AK ic TV  = Bork HYDFSR 0077BK RC-1410")</f>
        <v>Akira HYDFSR 0077AK ic TV  = Bork HYDFSR 0077BK RC-1410</v>
      </c>
      <c r="B41" s="6">
        <v>150</v>
      </c>
      <c r="C41" s="3"/>
      <c r="D41" s="9">
        <f t="shared" si="0"/>
        <v>0</v>
      </c>
    </row>
    <row r="42" spans="1:4" s="7" customFormat="1" hidden="1" x14ac:dyDescent="0.2">
      <c r="A42" s="10" t="str">
        <f>HYPERLINK("http://clickpdu.ru/product_images/import/5461.jpg","Akira HYDFSR-1251AK TV ic")</f>
        <v>Akira HYDFSR-1251AK TV ic</v>
      </c>
      <c r="B42" s="6">
        <v>100</v>
      </c>
      <c r="C42" s="3"/>
      <c r="D42" s="9">
        <f t="shared" si="0"/>
        <v>0</v>
      </c>
    </row>
    <row r="43" spans="1:4" s="7" customFormat="1" hidden="1" x14ac:dyDescent="0.2">
      <c r="A43" s="10" t="str">
        <f>HYPERLINK("http://clickpdu.ru/product_images/import/HOB189.jpg","Akira IR-03B LCT-19V82ST ic")</f>
        <v>Akira IR-03B LCT-19V82ST ic</v>
      </c>
      <c r="B43" s="6">
        <v>140</v>
      </c>
      <c r="C43" s="3"/>
      <c r="D43" s="9">
        <f t="shared" si="0"/>
        <v>0</v>
      </c>
    </row>
    <row r="44" spans="1:4" s="7" customFormat="1" hidden="1" x14ac:dyDescent="0.2">
      <c r="A44" s="10" t="str">
        <f>HYPERLINK("http://clickpdu.ru/product_images/import/HOB279.jpg","Akira KLC5A-C12 (TVD21) LCD TV PIP ic")</f>
        <v>Akira KLC5A-C12 (TVD21) LCD TV PIP ic</v>
      </c>
      <c r="B44" s="6">
        <v>200</v>
      </c>
      <c r="C44" s="3"/>
      <c r="D44" s="9">
        <f t="shared" si="0"/>
        <v>0</v>
      </c>
    </row>
    <row r="45" spans="1:4" s="7" customFormat="1" hidden="1" x14ac:dyDescent="0.2">
      <c r="A45" s="10" t="str">
        <f>HYPERLINK("http://clickpdu.ru/product_images/import/HOB567.jpg","Akira KM-1128A ic LCD TV")</f>
        <v>Akira KM-1128A ic LCD TV</v>
      </c>
      <c r="B45" s="6">
        <v>100</v>
      </c>
      <c r="C45" s="3"/>
      <c r="D45" s="9">
        <f t="shared" si="0"/>
        <v>0</v>
      </c>
    </row>
    <row r="46" spans="1:4" s="7" customFormat="1" hidden="1" x14ac:dyDescent="0.2">
      <c r="A46" s="10" t="str">
        <f>HYPERLINK("http://clickpdu.ru/product_images/import/HOB151.jpg","Akira LCT-D22V82ST TV/DVD ic")</f>
        <v>Akira LCT-D22V82ST TV/DVD ic</v>
      </c>
      <c r="B46" s="6">
        <v>170</v>
      </c>
      <c r="C46" s="3"/>
      <c r="D46" s="9">
        <f t="shared" si="0"/>
        <v>0</v>
      </c>
    </row>
    <row r="47" spans="1:4" s="7" customFormat="1" hidden="1" x14ac:dyDescent="0.2">
      <c r="A47" s="10" t="str">
        <f>HYPERLINK("http://clickpdu.ru/product_images/import/10349.jpg","Akira NEW ic")</f>
        <v>Akira NEW ic</v>
      </c>
      <c r="B47" s="6">
        <v>100</v>
      </c>
      <c r="C47" s="3"/>
      <c r="D47" s="9">
        <f t="shared" si="0"/>
        <v>0</v>
      </c>
    </row>
    <row r="48" spans="1:4" s="7" customFormat="1" hidden="1" x14ac:dyDescent="0.2">
      <c r="A48" s="10" t="str">
        <f>HYPERLINK("http://clickpdu.ru/product_images/import/HOT168.jpg","Akira RY-2002 черный ic")</f>
        <v>Akira RY-2002 черный ic</v>
      </c>
      <c r="B48" s="6">
        <v>100</v>
      </c>
      <c r="C48" s="3"/>
      <c r="D48" s="9">
        <f t="shared" si="0"/>
        <v>0</v>
      </c>
    </row>
    <row r="49" spans="1:4" s="7" customFormat="1" hidden="1" x14ac:dyDescent="0.2">
      <c r="A49" s="10" t="str">
        <f>HYPERLINK("http://clickpdu.ru/product_images/import/HOT189.jpg","Akira RY-2002 белый ic")</f>
        <v>Akira RY-2002 белый ic</v>
      </c>
      <c r="B49" s="6">
        <v>100</v>
      </c>
      <c r="C49" s="3"/>
      <c r="D49" s="9">
        <f t="shared" si="0"/>
        <v>0</v>
      </c>
    </row>
    <row r="50" spans="1:4" s="7" customFormat="1" hidden="1" x14ac:dyDescent="0.2">
      <c r="A50" s="10" t="str">
        <f>HYPERLINK("http://clickpdu.ru/product_images/import/HOT190.jpg","Akira SY-002/001 ic")</f>
        <v>Akira SY-002/001 ic</v>
      </c>
      <c r="B50" s="6">
        <v>100</v>
      </c>
      <c r="C50" s="3"/>
      <c r="D50" s="9">
        <f t="shared" si="0"/>
        <v>0</v>
      </c>
    </row>
    <row r="51" spans="1:4" s="7" customFormat="1" hidden="1" x14ac:dyDescent="0.2">
      <c r="A51" s="10" t="str">
        <f>HYPERLINK("http://clickpdu.ru/product_images/import/HOB613.jpg","Akira TC1860F1 ic ( с управлением dvd  ) LCT-D19MT02ST Mystery MTV-2216WD")</f>
        <v>Akira TC1860F1 ic ( с управлением dvd  ) LCT-D19MT02ST Mystery MTV-2216WD</v>
      </c>
      <c r="B51" s="6">
        <v>170</v>
      </c>
      <c r="C51" s="3"/>
      <c r="D51" s="9">
        <f t="shared" si="0"/>
        <v>0</v>
      </c>
    </row>
    <row r="52" spans="1:4" s="7" customFormat="1" hidden="1" x14ac:dyDescent="0.2">
      <c r="A52" s="10" t="str">
        <f>HYPERLINK("http://clickpdu.ru/product_images/import/10328.jpg","Akira ZD-RC30 ic")</f>
        <v>Akira ZD-RC30 ic</v>
      </c>
      <c r="B52" s="6">
        <v>130</v>
      </c>
      <c r="C52" s="3"/>
      <c r="D52" s="9">
        <f t="shared" si="0"/>
        <v>0</v>
      </c>
    </row>
    <row r="53" spans="1:4" s="7" customFormat="1" hidden="1" x14ac:dyDescent="0.2">
      <c r="A53" s="10" t="str">
        <f>HYPERLINK("http://clickpdu.ru/product_images/import/6944.jpg","Alpine RUE-4185 для автомагнитолы")</f>
        <v>Alpine RUE-4185 для автомагнитолы</v>
      </c>
      <c r="B53" s="6">
        <v>200</v>
      </c>
      <c r="C53" s="3"/>
      <c r="D53" s="9">
        <f t="shared" si="0"/>
        <v>0</v>
      </c>
    </row>
    <row r="54" spans="1:4" s="7" customFormat="1" hidden="1" x14ac:dyDescent="0.2">
      <c r="A54" s="10" t="str">
        <f>HYPERLINK("http://clickpdu.ru/product_images/import/10932.jpg","Arion AF-3030 ic SAT")</f>
        <v>Arion AF-3030 ic SAT</v>
      </c>
      <c r="B54" s="6">
        <v>130</v>
      </c>
      <c r="C54" s="3"/>
      <c r="D54" s="9">
        <f t="shared" si="0"/>
        <v>0</v>
      </c>
    </row>
    <row r="55" spans="1:4" s="7" customFormat="1" hidden="1" x14ac:dyDescent="0.2">
      <c r="A55" s="10" t="str">
        <f>HYPERLINK("http://clickpdu.ru/product_images/import/3904.jpg","Atlanta JX8602B k DVD ATX5500 ic")</f>
        <v>Atlanta JX8602B k DVD ATX5500 ic</v>
      </c>
      <c r="B55" s="6">
        <v>130</v>
      </c>
      <c r="C55" s="3"/>
      <c r="D55" s="9">
        <f t="shared" si="0"/>
        <v>0</v>
      </c>
    </row>
    <row r="56" spans="1:4" s="7" customFormat="1" hidden="1" x14ac:dyDescent="0.2">
      <c r="A56" s="15" t="str">
        <f>HYPERLINK("http://clickpdu.ru/product_images/import/HOB1054.jpg","Avest / ELECT EDR-7819 ic dvb-t2")</f>
        <v>Avest / ELECT EDR-7819 ic dvb-t2</v>
      </c>
      <c r="B56" s="16">
        <v>150</v>
      </c>
      <c r="C56" s="17"/>
      <c r="D56" s="14">
        <f t="shared" si="0"/>
        <v>0</v>
      </c>
    </row>
    <row r="57" spans="1:4" s="7" customFormat="1" hidden="1" x14ac:dyDescent="0.2">
      <c r="A57" s="18" t="str">
        <f>HYPERLINK("http://clickpdu.ru/product_images/import/2285.jpg","Avest /Sitronics HYDFSR-0076WS JAVA")</f>
        <v>Avest /Sitronics HYDFSR-0076WS JAVA</v>
      </c>
      <c r="B57" s="19">
        <v>130</v>
      </c>
      <c r="C57" s="20"/>
      <c r="D57" s="9">
        <f t="shared" si="0"/>
        <v>0</v>
      </c>
    </row>
    <row r="58" spans="1:4" s="7" customFormat="1" hidden="1" x14ac:dyDescent="0.2">
      <c r="A58" s="10" t="str">
        <f>HYPERLINK("http://clickpdu.ru/product_images/import/HOB990.jpg","Avest /Sitronics HYDFSR-0076WS ic")</f>
        <v>Avest /Sitronics HYDFSR-0076WS ic</v>
      </c>
      <c r="B58" s="6">
        <v>130</v>
      </c>
      <c r="C58" s="3"/>
      <c r="D58" s="9">
        <f t="shared" si="0"/>
        <v>0</v>
      </c>
    </row>
    <row r="59" spans="1:4" s="7" customFormat="1" hidden="1" x14ac:dyDescent="0.2">
      <c r="A59" s="10" t="str">
        <f>HYPERLINK("http://clickpdu.ru/product_images/import/HOT441.jpg","Avest HYDFSR-A02HD   Supra HYDFSR-A021AS ic")</f>
        <v>Avest HYDFSR-A02HD   Supra HYDFSR-A021AS ic</v>
      </c>
      <c r="B59" s="6">
        <v>130</v>
      </c>
      <c r="C59" s="3"/>
      <c r="D59" s="9">
        <f t="shared" si="0"/>
        <v>0</v>
      </c>
    </row>
    <row r="60" spans="1:4" s="7" customFormat="1" hidden="1" x14ac:dyDescent="0.2">
      <c r="A60" s="10" t="str">
        <f>HYPERLINK("http://clickpdu.ru/product_images/import/HTC016.jpg","Avest RC-2101  (14A23) Shivaki /Sitronics ic")</f>
        <v>Avest RC-2101  (14A23) Shivaki /Sitronics ic</v>
      </c>
      <c r="B60" s="6">
        <v>150</v>
      </c>
      <c r="C60" s="3"/>
      <c r="D60" s="9">
        <f t="shared" si="0"/>
        <v>0</v>
      </c>
    </row>
    <row r="61" spans="1:4" s="7" customFormat="1" hidden="1" x14ac:dyDescent="0.2">
      <c r="A61" s="10" t="str">
        <f>HYPERLINK("http://clickpdu.ru/product_images/import/2181.jpg","Avest RC-297 54ТЦ-02 JAVA")</f>
        <v>Avest RC-297 54ТЦ-02 JAVA</v>
      </c>
      <c r="B61" s="6">
        <v>130</v>
      </c>
      <c r="C61" s="3"/>
      <c r="D61" s="9">
        <f t="shared" si="0"/>
        <v>0</v>
      </c>
    </row>
    <row r="62" spans="1:4" s="7" customFormat="1" hidden="1" x14ac:dyDescent="0.2">
      <c r="A62" s="10" t="str">
        <f>HYPERLINK("http://clickpdu.ru/product_images/import/HVD209.jpg","BBK /MYSTERY RC-1529 ( KT6949 ) ic")</f>
        <v>BBK /MYSTERY RC-1529 ( KT6949 ) ic</v>
      </c>
      <c r="B62" s="6">
        <v>150</v>
      </c>
      <c r="C62" s="3"/>
      <c r="D62" s="9">
        <f t="shared" si="0"/>
        <v>0</v>
      </c>
    </row>
    <row r="63" spans="1:4" s="7" customFormat="1" hidden="1" x14ac:dyDescent="0.2">
      <c r="A63" s="10" t="str">
        <f>HYPERLINK("http://clickpdu.ru/product_images/import/9876.jpg","BBK EN-21662B ( Rolsen EN-21662R)  ЖК телевизор ic")</f>
        <v>BBK EN-21662B ( Rolsen EN-21662R)  ЖК телевизор ic</v>
      </c>
      <c r="B63" s="6">
        <v>150</v>
      </c>
      <c r="C63" s="3"/>
      <c r="D63" s="9">
        <f t="shared" si="0"/>
        <v>0</v>
      </c>
    </row>
    <row r="64" spans="1:4" s="7" customFormat="1" hidden="1" x14ac:dyDescent="0.2">
      <c r="A64" s="10" t="str">
        <f>HYPERLINK("http://clickpdu.ru/product_images/import/HOB525.jpg","BBK EN-31907 ic (Rolsen)")</f>
        <v>BBK EN-31907 ic (Rolsen)</v>
      </c>
      <c r="B64" s="6">
        <v>200</v>
      </c>
      <c r="C64" s="3"/>
      <c r="D64" s="9">
        <f t="shared" si="0"/>
        <v>0</v>
      </c>
    </row>
    <row r="65" spans="1:4" s="7" customFormat="1" hidden="1" x14ac:dyDescent="0.2">
      <c r="A65" s="10" t="str">
        <f>HYPERLINK("http://clickpdu.ru/product_images/import/HVD208.jpg","BBK EN025-05R LCD TV ic")</f>
        <v>BBK EN025-05R LCD TV ic</v>
      </c>
      <c r="B65" s="6">
        <v>150</v>
      </c>
      <c r="C65" s="3"/>
      <c r="D65" s="9">
        <f t="shared" ref="D65:D128" si="1">B65*C65</f>
        <v>0</v>
      </c>
    </row>
    <row r="66" spans="1:4" s="7" customFormat="1" hidden="1" x14ac:dyDescent="0.2">
      <c r="A66" s="10" t="str">
        <f>HYPERLINK("http://clickpdu.ru/product_images/import/HOB355.jpg","BBK FSA-1806 (RC-117R) ic Акустическая с-ма")</f>
        <v>BBK FSA-1806 (RC-117R) ic Акустическая с-ма</v>
      </c>
      <c r="B66" s="6">
        <v>150</v>
      </c>
      <c r="C66" s="3"/>
      <c r="D66" s="9">
        <f t="shared" si="1"/>
        <v>0</v>
      </c>
    </row>
    <row r="67" spans="1:4" s="7" customFormat="1" hidden="1" x14ac:dyDescent="0.2">
      <c r="A67" s="10" t="str">
        <f>HYPERLINK("http://clickpdu.ru/product_images/import/HVD282.jpg","BBK LEM101 LCD TV ic")</f>
        <v>BBK LEM101 LCD TV ic</v>
      </c>
      <c r="B67" s="6">
        <v>200</v>
      </c>
      <c r="C67" s="3"/>
      <c r="D67" s="9">
        <f t="shared" si="1"/>
        <v>0</v>
      </c>
    </row>
    <row r="68" spans="1:4" s="7" customFormat="1" x14ac:dyDescent="0.2">
      <c r="A68" s="10" t="str">
        <f>HYPERLINK("http://clickpdu.ru/product_images/import/HOT941.jpg","BBK LT-21610 ЖК телевизор ic")</f>
        <v>BBK LT-21610 ЖК телевизор ic</v>
      </c>
      <c r="B68" s="6">
        <v>160</v>
      </c>
      <c r="C68" s="3">
        <v>1</v>
      </c>
      <c r="D68" s="9">
        <f t="shared" si="1"/>
        <v>160</v>
      </c>
    </row>
    <row r="69" spans="1:4" s="7" customFormat="1" hidden="1" x14ac:dyDescent="0.2">
      <c r="A69" s="10" t="str">
        <f>HYPERLINK("http://clickpdu.ru/product_images/import/HVD139.jpg","BBK LT115 ЖК телевизор+DVD (черный) ic")</f>
        <v>BBK LT115 ЖК телевизор+DVD (черный) ic</v>
      </c>
      <c r="B69" s="6">
        <v>140</v>
      </c>
      <c r="C69" s="3"/>
      <c r="D69" s="9">
        <f t="shared" si="1"/>
        <v>0</v>
      </c>
    </row>
    <row r="70" spans="1:4" s="7" customFormat="1" hidden="1" x14ac:dyDescent="0.2">
      <c r="A70" s="10" t="str">
        <f>HYPERLINK("http://clickpdu.ru/product_images/import/HOT956.jpg","BBK LT117  ( LT2000S, LT2002S ) ЖК телевизор LT1500SI ic")</f>
        <v>BBK LT117  ( LT2000S, LT2002S ) ЖК телевизор LT1500SI ic</v>
      </c>
      <c r="B70" s="6">
        <v>150</v>
      </c>
      <c r="C70" s="3"/>
      <c r="D70" s="9">
        <f t="shared" si="1"/>
        <v>0</v>
      </c>
    </row>
    <row r="71" spans="1:4" s="7" customFormat="1" x14ac:dyDescent="0.2">
      <c r="A71" s="10" t="str">
        <f>HYPERLINK("http://clickpdu.ru/product_images/import/HOT957.jpg","BBK LT121 ЖК телевизор+DVD+караоке LD1006TI ic")</f>
        <v>BBK LT121 ЖК телевизор+DVD+караоке LD1006TI ic</v>
      </c>
      <c r="B71" s="6">
        <v>150</v>
      </c>
      <c r="C71" s="3">
        <v>1</v>
      </c>
      <c r="D71" s="9">
        <f t="shared" si="1"/>
        <v>150</v>
      </c>
    </row>
    <row r="72" spans="1:4" s="7" customFormat="1" hidden="1" x14ac:dyDescent="0.2">
      <c r="A72" s="10" t="str">
        <f>HYPERLINK("http://clickpdu.ru/product_images/import/HVD249.jpg","BBK LT122 ic")</f>
        <v>BBK LT122 ic</v>
      </c>
      <c r="B72" s="6">
        <v>150</v>
      </c>
      <c r="C72" s="3"/>
      <c r="D72" s="9">
        <f t="shared" si="1"/>
        <v>0</v>
      </c>
    </row>
    <row r="73" spans="1:4" s="7" customFormat="1" hidden="1" x14ac:dyDescent="0.2">
      <c r="A73" s="10" t="str">
        <f>HYPERLINK("http://clickpdu.ru/product_images/import/HVD226.jpg","BBK LT1703S (LT2003S) ЖК телевизор ic")</f>
        <v>BBK LT1703S (LT2003S) ЖК телевизор ic</v>
      </c>
      <c r="B73" s="6">
        <v>140</v>
      </c>
      <c r="C73" s="3"/>
      <c r="D73" s="9">
        <f t="shared" si="1"/>
        <v>0</v>
      </c>
    </row>
    <row r="74" spans="1:4" s="7" customFormat="1" hidden="1" x14ac:dyDescent="0.2">
      <c r="A74" s="10" t="str">
        <f>HYPERLINK("http://clickpdu.ru/product_images/import/HVD227.jpg","BBK LT2008S ЖК телевизор ic")</f>
        <v>BBK LT2008S ЖК телевизор ic</v>
      </c>
      <c r="B74" s="6">
        <v>130</v>
      </c>
      <c r="C74" s="3"/>
      <c r="D74" s="9">
        <f t="shared" si="1"/>
        <v>0</v>
      </c>
    </row>
    <row r="75" spans="1:4" s="7" customFormat="1" hidden="1" x14ac:dyDescent="0.2">
      <c r="A75" s="10" t="str">
        <f>HYPERLINK("http://clickpdu.ru/product_images/import/1127.jpg","BBK MA-800S Акустическая с-ма китай")</f>
        <v>BBK MA-800S Акустическая с-ма китай</v>
      </c>
      <c r="B75" s="6">
        <v>150</v>
      </c>
      <c r="C75" s="3"/>
      <c r="D75" s="9">
        <f t="shared" si="1"/>
        <v>0</v>
      </c>
    </row>
    <row r="76" spans="1:4" s="7" customFormat="1" x14ac:dyDescent="0.2">
      <c r="A76" s="10" t="str">
        <f>HYPERLINK("http://clickpdu.ru/product_images/import/HOB158.jpg","BBK P4084-1 ( LT1504 ) ЖК телевизор ic")</f>
        <v>BBK P4084-1 ( LT1504 ) ЖК телевизор ic</v>
      </c>
      <c r="B76" s="6">
        <v>220</v>
      </c>
      <c r="C76" s="3">
        <v>1</v>
      </c>
      <c r="D76" s="9">
        <f t="shared" si="1"/>
        <v>220</v>
      </c>
    </row>
    <row r="77" spans="1:4" s="7" customFormat="1" hidden="1" x14ac:dyDescent="0.2">
      <c r="A77" s="10" t="str">
        <f>HYPERLINK("http://clickpdu.ru/product_images/import/2263.jpg","BBK RC-15 DVD плеер качество оригинала, корпус другой")</f>
        <v>BBK RC-15 DVD плеер качество оригинала, корпус другой</v>
      </c>
      <c r="B77" s="6">
        <v>130</v>
      </c>
      <c r="C77" s="3"/>
      <c r="D77" s="9">
        <f t="shared" si="1"/>
        <v>0</v>
      </c>
    </row>
    <row r="78" spans="1:4" s="7" customFormat="1" x14ac:dyDescent="0.2">
      <c r="A78" s="10" t="str">
        <f>HYPERLINK("http://clickpdu.ru/product_images/import/HOB387.jpg","BBK RC-2603 (RC-3704) ic  Prima RC-Y35-OK")</f>
        <v>BBK RC-2603 (RC-3704) ic  Prima RC-Y35-OK</v>
      </c>
      <c r="B78" s="6">
        <v>150</v>
      </c>
      <c r="C78" s="3">
        <v>1</v>
      </c>
      <c r="D78" s="9">
        <f t="shared" si="1"/>
        <v>150</v>
      </c>
    </row>
    <row r="79" spans="1:4" s="7" customFormat="1" hidden="1" x14ac:dyDescent="0.2">
      <c r="A79" s="10" t="str">
        <f>HYPERLINK("http://clickpdu.ru/product_images/import/HVD144.jpg","BBK RC-35 ic DVD плеер= RC-53 качество оригнала")</f>
        <v>BBK RC-35 ic DVD плеер= RC-53 качество оригнала</v>
      </c>
      <c r="B79" s="6">
        <v>130</v>
      </c>
      <c r="C79" s="3"/>
      <c r="D79" s="9">
        <f t="shared" si="1"/>
        <v>0</v>
      </c>
    </row>
    <row r="80" spans="1:4" s="7" customFormat="1" hidden="1" x14ac:dyDescent="0.2">
      <c r="A80" s="10" t="str">
        <f>HYPERLINK("http://clickpdu.ru/product_images/import/HVD250.jpg","BBK RC-437 ic DVD USB с функцией STAR")</f>
        <v>BBK RC-437 ic DVD USB с функцией STAR</v>
      </c>
      <c r="B80" s="6">
        <v>150</v>
      </c>
      <c r="C80" s="3"/>
      <c r="D80" s="9">
        <f t="shared" si="1"/>
        <v>0</v>
      </c>
    </row>
    <row r="81" spans="1:4" s="7" customFormat="1" hidden="1" x14ac:dyDescent="0.2">
      <c r="A81" s="10" t="str">
        <f>HYPERLINK("http://clickpdu.ru/product_images/import/HVD192.jpg","BBK RC-49 домашний кинотеатр ic")</f>
        <v>BBK RC-49 домашний кинотеатр ic</v>
      </c>
      <c r="B81" s="6">
        <v>130</v>
      </c>
      <c r="C81" s="3"/>
      <c r="D81" s="9">
        <f t="shared" si="1"/>
        <v>0</v>
      </c>
    </row>
    <row r="82" spans="1:4" s="7" customFormat="1" hidden="1" x14ac:dyDescent="0.2">
      <c r="A82" s="10" t="str">
        <f>HYPERLINK("http://clickpdu.ru/product_images/import/4191.jpg","BBK RC-52 DVD плеер ic")</f>
        <v>BBK RC-52 DVD плеер ic</v>
      </c>
      <c r="B82" s="6">
        <v>150</v>
      </c>
      <c r="C82" s="3"/>
      <c r="D82" s="9">
        <f t="shared" si="1"/>
        <v>0</v>
      </c>
    </row>
    <row r="83" spans="1:4" s="7" customFormat="1" hidden="1" x14ac:dyDescent="0.2">
      <c r="A83" s="10" t="str">
        <f>HYPERLINK("http://clickpdu.ru/product_images/import/6764.jpg","BBK RC-58 Акустическая с-ма, как оригинал ic")</f>
        <v>BBK RC-58 Акустическая с-ма, как оригинал ic</v>
      </c>
      <c r="B83" s="6">
        <v>150</v>
      </c>
      <c r="C83" s="3"/>
      <c r="D83" s="9">
        <f t="shared" si="1"/>
        <v>0</v>
      </c>
    </row>
    <row r="84" spans="1:4" s="7" customFormat="1" hidden="1" x14ac:dyDescent="0.2">
      <c r="A84" s="10" t="str">
        <f>HYPERLINK("http://clickpdu.ru/product_images/import/HVD191.jpg","BBK RC-78 домашний кинотеатр как оригинал!!! ic")</f>
        <v>BBK RC-78 домашний кинотеатр как оригинал!!! ic</v>
      </c>
      <c r="B84" s="6">
        <v>150</v>
      </c>
      <c r="C84" s="3"/>
      <c r="D84" s="9">
        <f t="shared" si="1"/>
        <v>0</v>
      </c>
    </row>
    <row r="85" spans="1:4" s="7" customFormat="1" hidden="1" x14ac:dyDescent="0.2">
      <c r="A85" s="10" t="str">
        <f>HYPERLINK("http://clickpdu.ru/product_images/import/HVD284.jpg","BBK RC-LED100 ic LCD LED TV")</f>
        <v>BBK RC-LED100 ic LCD LED TV</v>
      </c>
      <c r="B85" s="6">
        <v>200</v>
      </c>
      <c r="C85" s="3"/>
      <c r="D85" s="9">
        <f t="shared" si="1"/>
        <v>0</v>
      </c>
    </row>
    <row r="86" spans="1:4" s="7" customFormat="1" x14ac:dyDescent="0.2">
      <c r="A86" s="10" t="str">
        <f>HYPERLINK("http://clickpdu.ru/product_images/import/HVD260.jpg","BBK RC-LEM100 ic LCD LED TV")</f>
        <v>BBK RC-LEM100 ic LCD LED TV</v>
      </c>
      <c r="B86" s="6">
        <v>200</v>
      </c>
      <c r="C86" s="3">
        <v>1</v>
      </c>
      <c r="D86" s="9">
        <f t="shared" si="1"/>
        <v>200</v>
      </c>
    </row>
    <row r="87" spans="1:4" s="7" customFormat="1" hidden="1" x14ac:dyDescent="0.2">
      <c r="A87" s="10" t="str">
        <f>HYPERLINK("http://clickpdu.ru/product_images/import/HVD238.jpg","BBK RC-STB100 (RC-STB103) ic ресивер dvb-t2")</f>
        <v>BBK RC-STB100 (RC-STB103) ic ресивер dvb-t2</v>
      </c>
      <c r="B87" s="6">
        <v>140</v>
      </c>
      <c r="C87" s="3"/>
      <c r="D87" s="9">
        <f t="shared" si="1"/>
        <v>0</v>
      </c>
    </row>
    <row r="88" spans="1:4" s="7" customFormat="1" x14ac:dyDescent="0.2">
      <c r="A88" s="10" t="str">
        <f>HYPERLINK("http://clickpdu.ru/product_images/import/HVD148.jpg","BBK RC019-01R DVD плеер корпус ориг ic")</f>
        <v>BBK RC019-01R DVD плеер корпус ориг ic</v>
      </c>
      <c r="B88" s="6">
        <v>130</v>
      </c>
      <c r="C88" s="3">
        <v>1</v>
      </c>
      <c r="D88" s="9">
        <f t="shared" si="1"/>
        <v>130</v>
      </c>
    </row>
    <row r="89" spans="1:4" s="7" customFormat="1" hidden="1" x14ac:dyDescent="0.2">
      <c r="A89" s="10" t="str">
        <f>HYPERLINK("http://clickpdu.ru/product_images/import/HVD129.jpg","BBK RC019-19R DVD плеер ic")</f>
        <v>BBK RC019-19R DVD плеер ic</v>
      </c>
      <c r="B89" s="6">
        <v>130</v>
      </c>
      <c r="C89" s="3"/>
      <c r="D89" s="9">
        <f t="shared" si="1"/>
        <v>0</v>
      </c>
    </row>
    <row r="90" spans="1:4" s="7" customFormat="1" hidden="1" x14ac:dyDescent="0.2">
      <c r="A90" s="10" t="str">
        <f>HYPERLINK("http://clickpdu.ru/product_images/import/HVD130.jpg","BBK RC026-01R DVD плеер+караоке ic")</f>
        <v>BBK RC026-01R DVD плеер+караоке ic</v>
      </c>
      <c r="B90" s="6">
        <v>140</v>
      </c>
      <c r="C90" s="3"/>
      <c r="D90" s="9">
        <f t="shared" si="1"/>
        <v>0</v>
      </c>
    </row>
    <row r="91" spans="1:4" s="7" customFormat="1" hidden="1" x14ac:dyDescent="0.2">
      <c r="A91" s="10" t="str">
        <f>HYPERLINK("http://clickpdu.ru/product_images/import/HVD165.jpg","BBK RC026-02R DVDплеер+USB+караоке ic")</f>
        <v>BBK RC026-02R DVDплеер+USB+караоке ic</v>
      </c>
      <c r="B91" s="6">
        <v>140</v>
      </c>
      <c r="C91" s="3"/>
      <c r="D91" s="9">
        <f t="shared" si="1"/>
        <v>0</v>
      </c>
    </row>
    <row r="92" spans="1:4" s="7" customFormat="1" x14ac:dyDescent="0.2">
      <c r="A92" s="10" t="str">
        <f>HYPERLINK("http://clickpdu.ru/product_images/import/HVD201.jpg","BBK RC026-05R DVDплеер+USB+караоке ic")</f>
        <v>BBK RC026-05R DVDплеер+USB+караоке ic</v>
      </c>
      <c r="B92" s="6">
        <v>140</v>
      </c>
      <c r="C92" s="3">
        <v>1</v>
      </c>
      <c r="D92" s="9">
        <f t="shared" si="1"/>
        <v>140</v>
      </c>
    </row>
    <row r="93" spans="1:4" s="7" customFormat="1" hidden="1" x14ac:dyDescent="0.2">
      <c r="A93" s="10" t="str">
        <f>HYPERLINK("http://clickpdu.ru/product_images/import/HVD166.jpg","BBK RC026-06R домашний кинотеатр ic")</f>
        <v>BBK RC026-06R домашний кинотеатр ic</v>
      </c>
      <c r="B93" s="6">
        <v>140</v>
      </c>
      <c r="C93" s="3"/>
      <c r="D93" s="9">
        <f t="shared" si="1"/>
        <v>0</v>
      </c>
    </row>
    <row r="94" spans="1:4" s="7" customFormat="1" hidden="1" x14ac:dyDescent="0.2">
      <c r="A94" s="10" t="str">
        <f>HYPERLINK("http://clickpdu.ru/product_images/import/HVD167.jpg","BBK RC026-07R DVD плеер ic")</f>
        <v>BBK RC026-07R DVD плеер ic</v>
      </c>
      <c r="B94" s="6">
        <v>140</v>
      </c>
      <c r="C94" s="3"/>
      <c r="D94" s="9">
        <f t="shared" si="1"/>
        <v>0</v>
      </c>
    </row>
    <row r="95" spans="1:4" s="7" customFormat="1" hidden="1" x14ac:dyDescent="0.2">
      <c r="A95" s="10" t="str">
        <f>HYPERLINK("http://clickpdu.ru/product_images/import/HVD236.jpg","BBK RC073-01R домашний кинотеатр ic")</f>
        <v>BBK RC073-01R домашний кинотеатр ic</v>
      </c>
      <c r="B95" s="6">
        <v>300</v>
      </c>
      <c r="C95" s="3"/>
      <c r="D95" s="9">
        <f t="shared" si="1"/>
        <v>0</v>
      </c>
    </row>
    <row r="96" spans="1:4" s="7" customFormat="1" hidden="1" x14ac:dyDescent="0.2">
      <c r="A96" s="10" t="str">
        <f>HYPERLINK("http://clickpdu.ru/product_images/import/HVD215.jpg","BBK RC116 DVD плеер ic")</f>
        <v>BBK RC116 DVD плеер ic</v>
      </c>
      <c r="B96" s="6">
        <v>140</v>
      </c>
      <c r="C96" s="3"/>
      <c r="D96" s="9">
        <f t="shared" si="1"/>
        <v>0</v>
      </c>
    </row>
    <row r="97" spans="1:4" s="7" customFormat="1" hidden="1" x14ac:dyDescent="0.2">
      <c r="A97" s="10" t="str">
        <f>HYPERLINK("http://clickpdu.ru/product_images/import/HVD214.jpg","BBK RC118 DVD плеер ic")</f>
        <v>BBK RC118 DVD плеер ic</v>
      </c>
      <c r="B97" s="6">
        <v>140</v>
      </c>
      <c r="C97" s="3"/>
      <c r="D97" s="9">
        <f t="shared" si="1"/>
        <v>0</v>
      </c>
    </row>
    <row r="98" spans="1:4" s="7" customFormat="1" x14ac:dyDescent="0.2">
      <c r="A98" s="10" t="str">
        <f>HYPERLINK("http://clickpdu.ru/product_images/import/HVD251.jpg","BBK RC138 (RC-DVP101) ic DVD")</f>
        <v>BBK RC138 (RC-DVP101) ic DVD</v>
      </c>
      <c r="B98" s="6">
        <v>150</v>
      </c>
      <c r="C98" s="3">
        <v>1</v>
      </c>
      <c r="D98" s="9">
        <f t="shared" si="1"/>
        <v>150</v>
      </c>
    </row>
    <row r="99" spans="1:4" s="7" customFormat="1" hidden="1" x14ac:dyDescent="0.2">
      <c r="A99" s="10" t="str">
        <f>HYPERLINK("http://clickpdu.ru/product_images/import/HVD248.jpg","BBK RC1524 (Lt120) ЖК телевизор+DVD LD1006TI ic")</f>
        <v>BBK RC1524 (Lt120) ЖК телевизор+DVD LD1006TI ic</v>
      </c>
      <c r="B99" s="6">
        <v>140</v>
      </c>
      <c r="C99" s="3"/>
      <c r="D99" s="9">
        <f t="shared" si="1"/>
        <v>0</v>
      </c>
    </row>
    <row r="100" spans="1:4" s="7" customFormat="1" x14ac:dyDescent="0.2">
      <c r="A100" s="10" t="str">
        <f>HYPERLINK("http://clickpdu.ru/product_images/import/HOB263.jpg","BBK RC1902 ЖК телевизор FUSION LT2428 ic")</f>
        <v>BBK RC1902 ЖК телевизор FUSION LT2428 ic</v>
      </c>
      <c r="B100" s="6">
        <v>180</v>
      </c>
      <c r="C100" s="3">
        <v>1</v>
      </c>
      <c r="D100" s="9">
        <f t="shared" si="1"/>
        <v>180</v>
      </c>
    </row>
    <row r="101" spans="1:4" s="7" customFormat="1" hidden="1" x14ac:dyDescent="0.2">
      <c r="A101" s="10" t="str">
        <f>HYPERLINK("http://clickpdu.ru/product_images/import/HOB380.jpg","BBK RC2465 ic LCD TV")</f>
        <v>BBK RC2465 ic LCD TV</v>
      </c>
      <c r="B101" s="6">
        <v>180</v>
      </c>
      <c r="C101" s="3"/>
      <c r="D101" s="9">
        <f t="shared" si="1"/>
        <v>0</v>
      </c>
    </row>
    <row r="102" spans="1:4" s="7" customFormat="1" hidden="1" x14ac:dyDescent="0.2">
      <c r="A102" s="10" t="str">
        <f>HYPERLINK("http://clickpdu.ru/product_images/import/HOB326.jpg","BBK RC3229 Mystery MTV-1914L ic")</f>
        <v>BBK RC3229 Mystery MTV-1914L ic</v>
      </c>
      <c r="B102" s="6">
        <v>170</v>
      </c>
      <c r="C102" s="3"/>
      <c r="D102" s="9">
        <f t="shared" si="1"/>
        <v>0</v>
      </c>
    </row>
    <row r="103" spans="1:4" s="7" customFormat="1" hidden="1" x14ac:dyDescent="0.2">
      <c r="A103" s="10" t="str">
        <f>HYPERLINK("http://clickpdu.ru/product_images/import/HOB332.jpg","BBK RC60021 (LT3204) (Cameron) LT3709/4005/2607/3207/3707 ic")</f>
        <v>BBK RC60021 (LT3204) (Cameron) LT3709/4005/2607/3207/3707 ic</v>
      </c>
      <c r="B103" s="6">
        <v>200</v>
      </c>
      <c r="C103" s="3"/>
      <c r="D103" s="9">
        <f t="shared" si="1"/>
        <v>0</v>
      </c>
    </row>
    <row r="104" spans="1:4" s="7" customFormat="1" hidden="1" x14ac:dyDescent="0.2">
      <c r="A104" s="10" t="str">
        <f>HYPERLINK("http://clickpdu.ru/product_images/import/7181.jpg","Beko 14272TDS TV JAVA")</f>
        <v>Beko 14272TDS TV JAVA</v>
      </c>
      <c r="B104" s="6">
        <v>130</v>
      </c>
      <c r="C104" s="3"/>
      <c r="D104" s="9">
        <f t="shared" si="1"/>
        <v>0</v>
      </c>
    </row>
    <row r="105" spans="1:4" s="7" customFormat="1" hidden="1" x14ac:dyDescent="0.2">
      <c r="A105" s="10" t="str">
        <f>HYPERLINK("http://clickpdu.ru/product_images/import/HTK064.jpg","Beko 7SZ206 Horizont RC-6-7-5T smart controls как ориг ic")</f>
        <v>Beko 7SZ206 Horizont RC-6-7-5T smart controls как ориг ic</v>
      </c>
      <c r="B105" s="6">
        <v>170</v>
      </c>
      <c r="C105" s="3"/>
      <c r="D105" s="9">
        <f t="shared" si="1"/>
        <v>0</v>
      </c>
    </row>
    <row r="106" spans="1:4" s="7" customFormat="1" hidden="1" x14ac:dyDescent="0.2">
      <c r="A106" s="10" t="str">
        <f>HYPERLINK("http://clickpdu.ru/product_images/import/HTK074.jpg","Beko RC 51321 ")</f>
        <v xml:space="preserve">Beko RC 51321 </v>
      </c>
      <c r="B106" s="6">
        <v>130</v>
      </c>
      <c r="C106" s="3"/>
      <c r="D106" s="9">
        <f t="shared" si="1"/>
        <v>0</v>
      </c>
    </row>
    <row r="107" spans="1:4" s="7" customFormat="1" hidden="1" x14ac:dyDescent="0.2">
      <c r="A107" s="18" t="str">
        <f>HYPERLINK("http://clickpdu.ru/product_images/import/HTK066.jpg","Beko RC5B718F ic")</f>
        <v>Beko RC5B718F ic</v>
      </c>
      <c r="B107" s="19">
        <v>130</v>
      </c>
      <c r="C107" s="20"/>
      <c r="D107" s="9">
        <f t="shared" si="1"/>
        <v>0</v>
      </c>
    </row>
    <row r="108" spans="1:4" s="7" customFormat="1" x14ac:dyDescent="0.2">
      <c r="A108" s="18" t="str">
        <f>HYPERLINK("http://clickpdu.ru/product_images/import/HSR430.jpg","Big Sat  /GLOBO HOF-44C ( 7010) ic SAT INTEGRAL для спутнкового ресивера")</f>
        <v>Big Sat  /GLOBO HOF-44C ( 7010) ic SAT INTEGRAL для спутнкового ресивера</v>
      </c>
      <c r="B108" s="19">
        <v>150</v>
      </c>
      <c r="C108" s="20">
        <v>1</v>
      </c>
      <c r="D108" s="9">
        <f t="shared" si="1"/>
        <v>150</v>
      </c>
    </row>
    <row r="109" spans="1:4" s="7" customFormat="1" x14ac:dyDescent="0.2">
      <c r="A109" s="18" t="str">
        <f>HYPERLINK("http://clickpdu.ru/product_images/import/HOB776.jpg","Big Sat BS-S67CR ic")</f>
        <v>Big Sat BS-S67CR ic</v>
      </c>
      <c r="B109" s="19">
        <v>140</v>
      </c>
      <c r="C109" s="20">
        <v>1</v>
      </c>
      <c r="D109" s="9">
        <f t="shared" si="1"/>
        <v>140</v>
      </c>
    </row>
    <row r="110" spans="1:4" s="7" customFormat="1" hidden="1" x14ac:dyDescent="0.2">
      <c r="A110" s="18" t="str">
        <f>HYPERLINK("http://clickpdu.ru/product_images/import/HOB017.jpg","Bork HYDFSR 0077BKU TV  ic")</f>
        <v>Bork HYDFSR 0077BKU TV  ic</v>
      </c>
      <c r="B110" s="19">
        <v>130</v>
      </c>
      <c r="C110" s="20"/>
      <c r="D110" s="9">
        <f t="shared" si="1"/>
        <v>0</v>
      </c>
    </row>
    <row r="111" spans="1:4" s="7" customFormat="1" hidden="1" x14ac:dyDescent="0.2">
      <c r="A111" s="18" t="str">
        <f>HYPERLINK("http://clickpdu.ru/product_images/import/HOB627.jpg","BRAVIS LED-EH4720BF ic LCD TV")</f>
        <v>BRAVIS LED-EH4720BF ic LCD TV</v>
      </c>
      <c r="B111" s="19">
        <v>200</v>
      </c>
      <c r="C111" s="20"/>
      <c r="D111" s="9">
        <f t="shared" si="1"/>
        <v>0</v>
      </c>
    </row>
    <row r="112" spans="1:4" s="7" customFormat="1" hidden="1" x14ac:dyDescent="0.2">
      <c r="A112" s="18" t="str">
        <f>HYPERLINK("http://clickpdu.ru/product_images/import/10081.jpg","Cameron LTV-1510 ic")</f>
        <v>Cameron LTV-1510 ic</v>
      </c>
      <c r="B112" s="19">
        <v>180</v>
      </c>
      <c r="C112" s="20"/>
      <c r="D112" s="9">
        <f t="shared" si="1"/>
        <v>0</v>
      </c>
    </row>
    <row r="113" spans="1:4" s="7" customFormat="1" hidden="1" x14ac:dyDescent="0.2">
      <c r="A113" s="15" t="str">
        <f>HYPERLINK("http://clickpdu.ru/product_images/import/HOB986.jpg","Cameron LVD-1504 ic")</f>
        <v>Cameron LVD-1504 ic</v>
      </c>
      <c r="B113" s="16">
        <v>250</v>
      </c>
      <c r="C113" s="17"/>
      <c r="D113" s="14">
        <f t="shared" si="1"/>
        <v>0</v>
      </c>
    </row>
    <row r="114" spans="1:4" s="7" customFormat="1" hidden="1" x14ac:dyDescent="0.2">
      <c r="A114" s="18" t="str">
        <f>HYPERLINK("http://clickpdu.ru/product_images/import/HOB445.jpg","Cameron RC903A ic")</f>
        <v>Cameron RC903A ic</v>
      </c>
      <c r="B114" s="19">
        <v>150</v>
      </c>
      <c r="C114" s="20"/>
      <c r="D114" s="9">
        <f t="shared" si="1"/>
        <v>0</v>
      </c>
    </row>
    <row r="115" spans="1:4" s="7" customFormat="1" hidden="1" x14ac:dyDescent="0.2">
      <c r="A115" s="18" t="str">
        <f>HYPERLINK("http://clickpdu.ru/product_images/import/10243.jpg","Came TOP 432 NA китай (2 КНОПКИ)")</f>
        <v>Came TOP 432 NA китай (2 КНОПКИ)</v>
      </c>
      <c r="B115" s="19">
        <v>500</v>
      </c>
      <c r="C115" s="20"/>
      <c r="D115" s="9">
        <f t="shared" si="1"/>
        <v>0</v>
      </c>
    </row>
    <row r="116" spans="1:4" s="7" customFormat="1" hidden="1" x14ac:dyDescent="0.2">
      <c r="A116" s="18" t="str">
        <f>HYPERLINK("http://clickpdu.ru/product_images/import/HCH067.jpg","CHANGHONG GHK-4421A (JKT-62#-A1) ic VR LT19L01V / AKAI LEA-19C11P/BRAVIS EP-21 LED2868")</f>
        <v>CHANGHONG GHK-4421A (JKT-62#-A1) ic VR LT19L01V / AKAI LEA-19C11P/BRAVIS EP-21 LED2868</v>
      </c>
      <c r="B116" s="19">
        <v>170</v>
      </c>
      <c r="C116" s="20"/>
      <c r="D116" s="9">
        <f t="shared" si="1"/>
        <v>0</v>
      </c>
    </row>
    <row r="117" spans="1:4" s="7" customFormat="1" hidden="1" x14ac:dyDescent="0.2">
      <c r="A117" s="18" t="str">
        <f>HYPERLINK("http://clickpdu.ru/product_images/import/11175.jpg","CHANGHONG HOF-55D1 3D LCD NEW ic ( Rolsen)")</f>
        <v>CHANGHONG HOF-55D1 3D LCD NEW ic ( Rolsen)</v>
      </c>
      <c r="B117" s="19">
        <v>220</v>
      </c>
      <c r="C117" s="20"/>
      <c r="D117" s="9">
        <f t="shared" si="1"/>
        <v>0</v>
      </c>
    </row>
    <row r="118" spans="1:4" s="7" customFormat="1" x14ac:dyDescent="0.2">
      <c r="A118" s="18" t="str">
        <f>HYPERLINK("http://clickpdu.ru/product_images/import/HOB549.jpg","Cisco 4011708C IR (RC-15344807) ic (с функцией програмирования)")</f>
        <v>Cisco 4011708C IR (RC-15344807) ic (с функцией програмирования)</v>
      </c>
      <c r="B118" s="19">
        <v>160</v>
      </c>
      <c r="C118" s="20">
        <v>1</v>
      </c>
      <c r="D118" s="9">
        <f t="shared" si="1"/>
        <v>160</v>
      </c>
    </row>
    <row r="119" spans="1:4" s="7" customFormat="1" hidden="1" x14ac:dyDescent="0.2">
      <c r="A119" s="18" t="str">
        <f>HYPERLINK("http://clickpdu.ru/product_images/import/HOB682.jpg","Cortland KM-1118   dvd  Hyundai H-DVD5037 ic (можно под BBk RC2716)")</f>
        <v>Cortland KM-1118   dvd  Hyundai H-DVD5037 ic (можно под BBk RC2716)</v>
      </c>
      <c r="B119" s="19">
        <v>150</v>
      </c>
      <c r="C119" s="20"/>
      <c r="D119" s="9">
        <f t="shared" si="1"/>
        <v>0</v>
      </c>
    </row>
    <row r="120" spans="1:4" s="7" customFormat="1" hidden="1" x14ac:dyDescent="0.2">
      <c r="A120" s="15" t="str">
        <f>HYPERLINK("http://clickpdu.ru/product_images/import/13348.jpg","D-Color DC1002HD mini ic DVB-T2")</f>
        <v>D-Color DC1002HD mini ic DVB-T2</v>
      </c>
      <c r="B120" s="16">
        <v>120</v>
      </c>
      <c r="C120" s="17"/>
      <c r="D120" s="14">
        <f t="shared" si="1"/>
        <v>0</v>
      </c>
    </row>
    <row r="121" spans="1:4" s="7" customFormat="1" hidden="1" x14ac:dyDescent="0.2">
      <c r="A121" s="18" t="str">
        <f>HYPERLINK("http://clickpdu.ru/product_images/import/13492.jpg","D-Color DC1201HD mini ic DVB-T2")</f>
        <v>D-Color DC1201HD mini ic DVB-T2</v>
      </c>
      <c r="B121" s="19">
        <v>100</v>
      </c>
      <c r="C121" s="20"/>
      <c r="D121" s="9">
        <f t="shared" si="1"/>
        <v>0</v>
      </c>
    </row>
    <row r="122" spans="1:4" s="7" customFormat="1" hidden="1" x14ac:dyDescent="0.2">
      <c r="A122" s="18" t="str">
        <f>HYPERLINK("http://clickpdu.ru/product_images/import/HOB1036.jpg","D-Color DC910HD ic DVB-T2")</f>
        <v>D-Color DC910HD ic DVB-T2</v>
      </c>
      <c r="B122" s="19">
        <v>120</v>
      </c>
      <c r="C122" s="20"/>
      <c r="D122" s="9">
        <f t="shared" si="1"/>
        <v>0</v>
      </c>
    </row>
    <row r="123" spans="1:4" s="7" customFormat="1" x14ac:dyDescent="0.2">
      <c r="A123" s="18" t="str">
        <f>HYPERLINK("http://clickpdu.ru/product_images/import/HDW009.jpg","Daewoo  R-28B04 (ic)")</f>
        <v>Daewoo  R-28B04 (ic)</v>
      </c>
      <c r="B123" s="19">
        <v>130</v>
      </c>
      <c r="C123" s="20">
        <v>1</v>
      </c>
      <c r="D123" s="9">
        <f t="shared" si="1"/>
        <v>130</v>
      </c>
    </row>
    <row r="124" spans="1:4" s="7" customFormat="1" hidden="1" x14ac:dyDescent="0.2">
      <c r="A124" s="18" t="str">
        <f>HYPERLINK("http://clickpdu.ru/product_images/import/HDW023.jpg","Daewoo  R-44C07 (ic) ")</f>
        <v xml:space="preserve">Daewoo  R-44C07 (ic) </v>
      </c>
      <c r="B124" s="19">
        <v>130</v>
      </c>
      <c r="C124" s="20"/>
      <c r="D124" s="9">
        <f t="shared" si="1"/>
        <v>0</v>
      </c>
    </row>
    <row r="125" spans="1:4" s="7" customFormat="1" hidden="1" x14ac:dyDescent="0.2">
      <c r="A125" s="18" t="str">
        <f>HYPERLINK("http://clickpdu.ru/product_images/import/HDW061.jpg","Daewoo  R-47B04 ic ")</f>
        <v xml:space="preserve">Daewoo  R-47B04 ic </v>
      </c>
      <c r="B125" s="19">
        <v>100</v>
      </c>
      <c r="C125" s="20"/>
      <c r="D125" s="9">
        <f t="shared" si="1"/>
        <v>0</v>
      </c>
    </row>
    <row r="126" spans="1:4" s="7" customFormat="1" hidden="1" x14ac:dyDescent="0.2">
      <c r="A126" s="18" t="str">
        <f>HYPERLINK("http://clickpdu.ru/product_images/import/HDW026.jpg","Daewoo /Supra R-33C ic")</f>
        <v>Daewoo /Supra R-33C ic</v>
      </c>
      <c r="B126" s="19">
        <v>150</v>
      </c>
      <c r="C126" s="20"/>
      <c r="D126" s="9">
        <f t="shared" si="1"/>
        <v>0</v>
      </c>
    </row>
    <row r="127" spans="1:4" s="7" customFormat="1" hidden="1" x14ac:dyDescent="0.2">
      <c r="A127" s="18" t="str">
        <f>HYPERLINK("http://clickpdu.ru/product_images/import/HDW044.jpg","Daewoo dvd plaeer DV-1350S ic dv-600")</f>
        <v>Daewoo dvd plaeer DV-1350S ic dv-600</v>
      </c>
      <c r="B127" s="19">
        <v>100</v>
      </c>
      <c r="C127" s="20"/>
      <c r="D127" s="9">
        <f t="shared" si="1"/>
        <v>0</v>
      </c>
    </row>
    <row r="128" spans="1:4" s="7" customFormat="1" hidden="1" x14ac:dyDescent="0.2">
      <c r="A128" s="18" t="str">
        <f>HYPERLINK("http://clickpdu.ru/product_images/import/HDW083.jpg","Daewoo EN-31906D ic LCD TV")</f>
        <v>Daewoo EN-31906D ic LCD TV</v>
      </c>
      <c r="B128" s="19">
        <v>200</v>
      </c>
      <c r="C128" s="20"/>
      <c r="D128" s="9">
        <f t="shared" si="1"/>
        <v>0</v>
      </c>
    </row>
    <row r="129" spans="1:4" s="7" customFormat="1" hidden="1" x14ac:dyDescent="0.2">
      <c r="A129" s="18" t="str">
        <f>HYPERLINK("http://clickpdu.ru/product_images/import/HOB174.jpg","Daewoo HYDFSR-0048UOCD ic")</f>
        <v>Daewoo HYDFSR-0048UOCD ic</v>
      </c>
      <c r="B129" s="19">
        <v>120</v>
      </c>
      <c r="C129" s="20"/>
      <c r="D129" s="9">
        <f t="shared" ref="D129:D192" si="2">B129*C129</f>
        <v>0</v>
      </c>
    </row>
    <row r="130" spans="1:4" s="7" customFormat="1" x14ac:dyDescent="0.2">
      <c r="A130" s="18" t="str">
        <f>HYPERLINK("http://clickpdu.ru/product_images/import/HDW002.jpg","Daewoo R-18A07/1414 (ic) ")</f>
        <v xml:space="preserve">Daewoo R-18A07/1414 (ic) </v>
      </c>
      <c r="B130" s="19">
        <v>140</v>
      </c>
      <c r="C130" s="20">
        <v>1</v>
      </c>
      <c r="D130" s="9">
        <f t="shared" si="2"/>
        <v>140</v>
      </c>
    </row>
    <row r="131" spans="1:4" s="7" customFormat="1" x14ac:dyDescent="0.2">
      <c r="A131" s="18" t="str">
        <f>HYPERLINK("http://clickpdu.ru/product_images/import/HDW004.jpg","Daewoo R-25 ic")</f>
        <v>Daewoo R-25 ic</v>
      </c>
      <c r="B131" s="19">
        <v>140</v>
      </c>
      <c r="C131" s="20">
        <v>1</v>
      </c>
      <c r="D131" s="9">
        <f t="shared" si="2"/>
        <v>140</v>
      </c>
    </row>
    <row r="132" spans="1:4" s="7" customFormat="1" hidden="1" x14ac:dyDescent="0.2">
      <c r="A132" s="18" t="str">
        <f>HYPERLINK("http://clickpdu.ru/product_images/import/3021.jpg","Daewoo R-26 как ориг JAVA")</f>
        <v>Daewoo R-26 как ориг JAVA</v>
      </c>
      <c r="B132" s="19">
        <v>130</v>
      </c>
      <c r="C132" s="20"/>
      <c r="D132" s="9">
        <f t="shared" si="2"/>
        <v>0</v>
      </c>
    </row>
    <row r="133" spans="1:4" s="7" customFormat="1" hidden="1" x14ac:dyDescent="0.2">
      <c r="A133" s="18" t="str">
        <f>HYPERLINK("http://clickpdu.ru/product_images/import/HDW008.jpg","Daewoo R-28B03 T/T  (ic)")</f>
        <v>Daewoo R-28B03 T/T  (ic)</v>
      </c>
      <c r="B133" s="19">
        <v>130</v>
      </c>
      <c r="C133" s="20"/>
      <c r="D133" s="9">
        <f t="shared" si="2"/>
        <v>0</v>
      </c>
    </row>
    <row r="134" spans="1:4" s="7" customFormat="1" x14ac:dyDescent="0.2">
      <c r="A134" s="18" t="str">
        <f>HYPERLINK("http://clickpdu.ru/product_images/import/HDW010.jpg","Daewoo R-40A01 ic")</f>
        <v>Daewoo R-40A01 ic</v>
      </c>
      <c r="B134" s="19">
        <v>130</v>
      </c>
      <c r="C134" s="20">
        <v>1</v>
      </c>
      <c r="D134" s="9">
        <f t="shared" si="2"/>
        <v>130</v>
      </c>
    </row>
    <row r="135" spans="1:4" s="7" customFormat="1" hidden="1" x14ac:dyDescent="0.2">
      <c r="A135" s="18" t="str">
        <f>HYPERLINK("http://clickpdu.ru/product_images/import/HDW011.jpg","Daewoo R-40A10 ic")</f>
        <v>Daewoo R-40A10 ic</v>
      </c>
      <c r="B135" s="19">
        <v>130</v>
      </c>
      <c r="C135" s="20"/>
      <c r="D135" s="9">
        <f t="shared" si="2"/>
        <v>0</v>
      </c>
    </row>
    <row r="136" spans="1:4" s="7" customFormat="1" hidden="1" x14ac:dyDescent="0.2">
      <c r="A136" s="18" t="str">
        <f>HYPERLINK("http://clickpdu.ru/product_images/import/10235.jpg","Daewoo R-40B02 JAVA")</f>
        <v>Daewoo R-40B02 JAVA</v>
      </c>
      <c r="B136" s="19">
        <v>130</v>
      </c>
      <c r="C136" s="20"/>
      <c r="D136" s="9">
        <f t="shared" si="2"/>
        <v>0</v>
      </c>
    </row>
    <row r="137" spans="1:4" s="7" customFormat="1" x14ac:dyDescent="0.2">
      <c r="A137" s="18" t="str">
        <f>HYPERLINK("http://clickpdu.ru/product_images/import/HDW014.jpg","Daewoo R-40B02 (ic) ")</f>
        <v xml:space="preserve">Daewoo R-40B02 (ic) </v>
      </c>
      <c r="B137" s="19">
        <v>130</v>
      </c>
      <c r="C137" s="20">
        <v>1</v>
      </c>
      <c r="D137" s="9">
        <f t="shared" si="2"/>
        <v>130</v>
      </c>
    </row>
    <row r="138" spans="1:4" s="7" customFormat="1" hidden="1" x14ac:dyDescent="0.2">
      <c r="A138" s="18" t="str">
        <f>HYPERLINK("http://clickpdu.ru/product_images/import/HDW015.jpg","Daewoo R-40B07 ic")</f>
        <v>Daewoo R-40B07 ic</v>
      </c>
      <c r="B138" s="19">
        <v>130</v>
      </c>
      <c r="C138" s="20"/>
      <c r="D138" s="9">
        <f t="shared" si="2"/>
        <v>0</v>
      </c>
    </row>
    <row r="139" spans="1:4" s="7" customFormat="1" hidden="1" x14ac:dyDescent="0.2">
      <c r="A139" s="18" t="str">
        <f>HYPERLINK("http://clickpdu.ru/product_images/import/8746.jpg","Daewoo R-44C07 JAVA")</f>
        <v>Daewoo R-44C07 JAVA</v>
      </c>
      <c r="B139" s="19">
        <v>130</v>
      </c>
      <c r="C139" s="20"/>
      <c r="D139" s="9">
        <f t="shared" si="2"/>
        <v>0</v>
      </c>
    </row>
    <row r="140" spans="1:4" s="7" customFormat="1" hidden="1" x14ac:dyDescent="0.2">
      <c r="A140" s="18" t="str">
        <f>HYPERLINK("http://clickpdu.ru/product_images/import/HDW050.jpg","Daewoo R-48A01  (ic)")</f>
        <v>Daewoo R-48A01  (ic)</v>
      </c>
      <c r="B140" s="19">
        <v>130</v>
      </c>
      <c r="C140" s="20"/>
      <c r="D140" s="9">
        <f t="shared" si="2"/>
        <v>0</v>
      </c>
    </row>
    <row r="141" spans="1:4" s="7" customFormat="1" hidden="1" x14ac:dyDescent="0.2">
      <c r="A141" s="18" t="str">
        <f>HYPERLINK("http://clickpdu.ru/product_images/import/HDW082.jpg","Daewoo R-55E05 ic  Plasma  DPP-42A3V/ DPP-32A2")</f>
        <v>Daewoo R-55E05 ic  Plasma  DPP-42A3V/ DPP-32A2</v>
      </c>
      <c r="B141" s="19">
        <v>160</v>
      </c>
      <c r="C141" s="20"/>
      <c r="D141" s="9">
        <f t="shared" si="2"/>
        <v>0</v>
      </c>
    </row>
    <row r="142" spans="1:4" s="7" customFormat="1" hidden="1" x14ac:dyDescent="0.2">
      <c r="A142" s="18" t="str">
        <f>HYPERLINK("http://clickpdu.ru/product_images/import/HDW065.jpg","Daewoo R-55G10 ic")</f>
        <v>Daewoo R-55G10 ic</v>
      </c>
      <c r="B142" s="19">
        <v>160</v>
      </c>
      <c r="C142" s="20"/>
      <c r="D142" s="9">
        <f t="shared" si="2"/>
        <v>0</v>
      </c>
    </row>
    <row r="143" spans="1:4" s="7" customFormat="1" x14ac:dyDescent="0.2">
      <c r="A143" s="18" t="str">
        <f>HYPERLINK("http://clickpdu.ru/product_images/import/HDW066.jpg","Daewoo R-55H11 ic")</f>
        <v>Daewoo R-55H11 ic</v>
      </c>
      <c r="B143" s="19">
        <v>180</v>
      </c>
      <c r="C143" s="20">
        <v>1</v>
      </c>
      <c r="D143" s="9">
        <f t="shared" si="2"/>
        <v>180</v>
      </c>
    </row>
    <row r="144" spans="1:4" s="7" customFormat="1" hidden="1" x14ac:dyDescent="0.2">
      <c r="A144" s="18" t="str">
        <f>HYPERLINK("http://clickpdu.ru/product_images/import/HDW073.jpg","Daewoo R-59A01 ic ")</f>
        <v xml:space="preserve">Daewoo R-59A01 ic </v>
      </c>
      <c r="B144" s="19">
        <v>150</v>
      </c>
      <c r="C144" s="20"/>
      <c r="D144" s="9">
        <f t="shared" si="2"/>
        <v>0</v>
      </c>
    </row>
    <row r="145" spans="1:4" s="7" customFormat="1" hidden="1" x14ac:dyDescent="0.2">
      <c r="A145" s="18" t="str">
        <f>HYPERLINK("http://clickpdu.ru/product_images/import/HDW064.jpg","Daewoo R-59B01/R-59B02 ic")</f>
        <v>Daewoo R-59B01/R-59B02 ic</v>
      </c>
      <c r="B145" s="19">
        <v>160</v>
      </c>
      <c r="C145" s="20"/>
      <c r="D145" s="9">
        <f t="shared" si="2"/>
        <v>0</v>
      </c>
    </row>
    <row r="146" spans="1:4" s="7" customFormat="1" hidden="1" x14ac:dyDescent="0.2">
      <c r="A146" s="18" t="str">
        <f>HYPERLINK("http://clickpdu.ru/product_images/import/HDW079.jpg","Daewoo R-59C01 Plazma ic")</f>
        <v>Daewoo R-59C01 Plazma ic</v>
      </c>
      <c r="B146" s="19">
        <v>180</v>
      </c>
      <c r="C146" s="20"/>
      <c r="D146" s="9">
        <f t="shared" si="2"/>
        <v>0</v>
      </c>
    </row>
    <row r="147" spans="1:4" s="7" customFormat="1" hidden="1" x14ac:dyDescent="0.2">
      <c r="A147" s="18" t="str">
        <f>HYPERLINK("http://clickpdu.ru/product_images/import/HDW067.jpg","Daewoo R49A01 ic ")</f>
        <v xml:space="preserve">Daewoo R49A01 ic </v>
      </c>
      <c r="B147" s="19">
        <v>130</v>
      </c>
      <c r="C147" s="20"/>
      <c r="D147" s="9">
        <f t="shared" si="2"/>
        <v>0</v>
      </c>
    </row>
    <row r="148" spans="1:4" s="7" customFormat="1" x14ac:dyDescent="0.2">
      <c r="A148" s="18" t="str">
        <f>HYPERLINK("http://clickpdu.ru/product_images/import/HDW054.jpg","Daewoo R49C05  ic")</f>
        <v>Daewoo R49C05  ic</v>
      </c>
      <c r="B148" s="19">
        <v>130</v>
      </c>
      <c r="C148" s="20">
        <v>1</v>
      </c>
      <c r="D148" s="9">
        <f t="shared" si="2"/>
        <v>130</v>
      </c>
    </row>
    <row r="149" spans="1:4" s="7" customFormat="1" hidden="1" x14ac:dyDescent="0.2">
      <c r="A149" s="18" t="str">
        <f>HYPERLINK("http://clickpdu.ru/product_images/import/HDW053.jpg","Daewoo R49C07  ic")</f>
        <v>Daewoo R49C07  ic</v>
      </c>
      <c r="B149" s="19">
        <v>130</v>
      </c>
      <c r="C149" s="20"/>
      <c r="D149" s="9">
        <f t="shared" si="2"/>
        <v>0</v>
      </c>
    </row>
    <row r="150" spans="1:4" s="7" customFormat="1" hidden="1" x14ac:dyDescent="0.2">
      <c r="A150" s="18" t="str">
        <f>HYPERLINK("http://clickpdu.ru/product_images/import/HDW058.jpg","Daewoo R49C10 ic")</f>
        <v>Daewoo R49C10 ic</v>
      </c>
      <c r="B150" s="19">
        <v>130</v>
      </c>
      <c r="C150" s="20"/>
      <c r="D150" s="9">
        <f t="shared" si="2"/>
        <v>0</v>
      </c>
    </row>
    <row r="151" spans="1:4" s="7" customFormat="1" hidden="1" x14ac:dyDescent="0.2">
      <c r="A151" s="18" t="str">
        <f>HYPERLINK("http://clickpdu.ru/product_images/import/HDW080.jpg","Daewoo RC-DWT01-V01 ic")</f>
        <v>Daewoo RC-DWT01-V01 ic</v>
      </c>
      <c r="B151" s="19">
        <v>180</v>
      </c>
      <c r="C151" s="20"/>
      <c r="D151" s="9">
        <f t="shared" si="2"/>
        <v>0</v>
      </c>
    </row>
    <row r="152" spans="1:4" s="7" customFormat="1" hidden="1" x14ac:dyDescent="0.2">
      <c r="A152" s="18" t="str">
        <f>HYPERLINK("http://clickpdu.ru/product_images/import/6976.jpg","Daewoo T21L08 ic LCD TV")</f>
        <v>Daewoo T21L08 ic LCD TV</v>
      </c>
      <c r="B152" s="19">
        <v>150</v>
      </c>
      <c r="C152" s="20"/>
      <c r="D152" s="9">
        <f t="shared" si="2"/>
        <v>0</v>
      </c>
    </row>
    <row r="153" spans="1:4" s="7" customFormat="1" hidden="1" x14ac:dyDescent="0.2">
      <c r="A153" s="15" t="str">
        <f>HYPERLINK("http://clickpdu.ru/product_images/import/HOB1002.jpg","Delta Systems DS-530HD, DS-910HD (DVB-T2) ic dvb-t2")</f>
        <v>Delta Systems DS-530HD, DS-910HD (DVB-T2) ic dvb-t2</v>
      </c>
      <c r="B153" s="16">
        <v>160</v>
      </c>
      <c r="C153" s="17"/>
      <c r="D153" s="14">
        <f t="shared" si="2"/>
        <v>0</v>
      </c>
    </row>
    <row r="154" spans="1:4" s="7" customFormat="1" hidden="1" x14ac:dyDescent="0.2">
      <c r="A154" s="18" t="str">
        <f>HYPERLINK("http://clickpdu.ru/product_images/import/HOB691.jpg","DiVisat DVS HD-600T2 ic DVB-T2")</f>
        <v>DiVisat DVS HD-600T2 ic DVB-T2</v>
      </c>
      <c r="B154" s="19">
        <v>100</v>
      </c>
      <c r="C154" s="20"/>
      <c r="D154" s="9">
        <f t="shared" si="2"/>
        <v>0</v>
      </c>
    </row>
    <row r="155" spans="1:4" s="7" customFormat="1" hidden="1" x14ac:dyDescent="0.2">
      <c r="A155" s="18" t="str">
        <f>HYPERLINK("http://clickpdu.ru/product_images/import/HOB802.jpg","DNS M26DM5 / M32DM5 ic")</f>
        <v>DNS M26DM5 / M32DM5 ic</v>
      </c>
      <c r="B155" s="19">
        <v>150</v>
      </c>
      <c r="C155" s="20"/>
      <c r="D155" s="9">
        <f t="shared" si="2"/>
        <v>0</v>
      </c>
    </row>
    <row r="156" spans="1:4" s="7" customFormat="1" hidden="1" x14ac:dyDescent="0.2">
      <c r="A156" s="18" t="str">
        <f>HYPERLINK("http://clickpdu.ru/product_images/import/HOB652.jpg","DNS M28AM8 ic")</f>
        <v>DNS M28AM8 ic</v>
      </c>
      <c r="B156" s="19">
        <v>190</v>
      </c>
      <c r="C156" s="21"/>
      <c r="D156" s="9">
        <f t="shared" si="2"/>
        <v>0</v>
      </c>
    </row>
    <row r="157" spans="1:4" s="7" customFormat="1" hidden="1" x14ac:dyDescent="0.2">
      <c r="A157" s="18" t="str">
        <f>HYPERLINK("http://clickpdu.ru/product_images/import/HOB801.jpg","DNS V32D2500, V40D8200 -ИК вариант ic")</f>
        <v>DNS V32D2500, V40D8200 -ИК вариант ic</v>
      </c>
      <c r="B157" s="19">
        <v>160</v>
      </c>
      <c r="C157" s="20"/>
      <c r="D157" s="9">
        <f t="shared" si="2"/>
        <v>0</v>
      </c>
    </row>
    <row r="158" spans="1:4" s="7" customFormat="1" hidden="1" x14ac:dyDescent="0.2">
      <c r="A158" s="18" t="str">
        <f>HYPERLINK("http://clickpdu.ru/product_images/import/HSR068.jpg","Echostar DSB-707  спутник ic")</f>
        <v>Echostar DSB-707  спутник ic</v>
      </c>
      <c r="B158" s="19">
        <v>100</v>
      </c>
      <c r="C158" s="20"/>
      <c r="D158" s="9">
        <f t="shared" si="2"/>
        <v>0</v>
      </c>
    </row>
    <row r="159" spans="1:4" s="7" customFormat="1" hidden="1" x14ac:dyDescent="0.2">
      <c r="A159" s="18" t="str">
        <f>HYPERLINK("http://clickpdu.ru/product_images/import/HOB1055.jpg","ELECT EDR-7916 ic dvb-t2")</f>
        <v>ELECT EDR-7916 ic dvb-t2</v>
      </c>
      <c r="B159" s="19">
        <v>150</v>
      </c>
      <c r="C159" s="20"/>
      <c r="D159" s="9">
        <f t="shared" si="2"/>
        <v>0</v>
      </c>
    </row>
    <row r="160" spans="1:4" s="7" customFormat="1" hidden="1" x14ac:dyDescent="0.2">
      <c r="A160" s="18" t="str">
        <f>HYPERLINK("http://clickpdu.ru/product_images/import/HOB018.jpg","Elenberg  Y27401 TV+DVD (ic) ")</f>
        <v xml:space="preserve">Elenberg  Y27401 TV+DVD (ic) </v>
      </c>
      <c r="B160" s="19">
        <v>150</v>
      </c>
      <c r="C160" s="20"/>
      <c r="D160" s="9">
        <f t="shared" si="2"/>
        <v>0</v>
      </c>
    </row>
    <row r="161" spans="1:4" s="7" customFormat="1" hidden="1" x14ac:dyDescent="0.2">
      <c r="A161" s="18" t="str">
        <f>HYPERLINK("http://clickpdu.ru/product_images/import/HSY057.jpg","Elenberg (SANYO) RM-40 CE29F60 .Cameron STV-2937,2910F,Trony как оригинал")</f>
        <v>Elenberg (SANYO) RM-40 CE29F60 .Cameron STV-2937,2910F,Trony как оригинал</v>
      </c>
      <c r="B161" s="19">
        <v>150</v>
      </c>
      <c r="C161" s="20"/>
      <c r="D161" s="9">
        <f t="shared" si="2"/>
        <v>0</v>
      </c>
    </row>
    <row r="162" spans="1:4" s="7" customFormat="1" x14ac:dyDescent="0.2">
      <c r="A162" s="18" t="str">
        <f>HYPERLINK("http://clickpdu.ru/product_images/import/HOT754.jpg","Elenberg / Cameron 35009168/KK-Y2941 ic  (KK-Y294F)  21SL40")</f>
        <v>Elenberg / Cameron 35009168/KK-Y2941 ic  (KK-Y294F)  21SL40</v>
      </c>
      <c r="B162" s="19">
        <v>135</v>
      </c>
      <c r="C162" s="20">
        <v>1</v>
      </c>
      <c r="D162" s="9">
        <f t="shared" si="2"/>
        <v>135</v>
      </c>
    </row>
    <row r="163" spans="1:4" s="7" customFormat="1" hidden="1" x14ac:dyDescent="0.2">
      <c r="A163" s="18" t="str">
        <f>HYPERLINK("http://clickpdu.ru/product_images/import/HVD160.jpg","Elenberg 2407/2406/7068/6050/  united 6084DVX-6076 AKAI DV-P4797/4920/4795/")</f>
        <v>Elenberg 2407/2406/7068/6050/  united 6084DVX-6076 AKAI DV-P4797/4920/4795/</v>
      </c>
      <c r="B163" s="19">
        <v>130</v>
      </c>
      <c r="C163" s="20"/>
      <c r="D163" s="9">
        <f t="shared" si="2"/>
        <v>0</v>
      </c>
    </row>
    <row r="164" spans="1:4" s="7" customFormat="1" hidden="1" x14ac:dyDescent="0.2">
      <c r="A164" s="18" t="str">
        <f>HYPERLINK("http://clickpdu.ru/product_images/import/7110.jpg","Elenberg 35009268 (35009168/KK-Y294F) /Cameron 1403 ic")</f>
        <v>Elenberg 35009268 (35009168/KK-Y294F) /Cameron 1403 ic</v>
      </c>
      <c r="B164" s="19">
        <v>130</v>
      </c>
      <c r="C164" s="20"/>
      <c r="D164" s="9">
        <f t="shared" si="2"/>
        <v>0</v>
      </c>
    </row>
    <row r="165" spans="1:4" s="7" customFormat="1" hidden="1" x14ac:dyDescent="0.2">
      <c r="A165" s="18" t="str">
        <f>HYPERLINK("http://clickpdu.ru/product_images/import/HVD147.jpg","Elenberg DVD R 404E  ic MC-4080")</f>
        <v>Elenberg DVD R 404E  ic MC-4080</v>
      </c>
      <c r="B165" s="19">
        <v>120</v>
      </c>
      <c r="C165" s="20"/>
      <c r="D165" s="9">
        <f t="shared" si="2"/>
        <v>0</v>
      </c>
    </row>
    <row r="166" spans="1:4" s="7" customFormat="1" hidden="1" x14ac:dyDescent="0.2">
      <c r="A166" s="18" t="str">
        <f>HYPERLINK("http://clickpdu.ru/product_images/import/6686.jpg","Elenberg DVD R302E ")</f>
        <v xml:space="preserve">Elenberg DVD R302E </v>
      </c>
      <c r="B166" s="19">
        <v>120</v>
      </c>
      <c r="C166" s="20"/>
      <c r="D166" s="9">
        <f t="shared" si="2"/>
        <v>0</v>
      </c>
    </row>
    <row r="167" spans="1:4" s="7" customFormat="1" hidden="1" x14ac:dyDescent="0.2">
      <c r="A167" s="18" t="str">
        <f>HYPERLINK("http://clickpdu.ru/product_images/import/HVD137.jpg","Elenberg DVD R601E2 DVDP-2410 ic")</f>
        <v>Elenberg DVD R601E2 DVDP-2410 ic</v>
      </c>
      <c r="B167" s="19">
        <v>120</v>
      </c>
      <c r="C167" s="20"/>
      <c r="D167" s="9">
        <f t="shared" si="2"/>
        <v>0</v>
      </c>
    </row>
    <row r="168" spans="1:4" s="7" customFormat="1" hidden="1" x14ac:dyDescent="0.2">
      <c r="A168" s="18" t="str">
        <f>HYPERLINK("http://clickpdu.ru/product_images/import/3844.jpg","Elenberg DVDP-2401( Cortland DVDP-2058) ic")</f>
        <v>Elenberg DVDP-2401( Cortland DVDP-2058) ic</v>
      </c>
      <c r="B168" s="19">
        <v>120</v>
      </c>
      <c r="C168" s="20"/>
      <c r="D168" s="9">
        <f t="shared" si="2"/>
        <v>0</v>
      </c>
    </row>
    <row r="169" spans="1:4" s="7" customFormat="1" hidden="1" x14ac:dyDescent="0.2">
      <c r="A169" s="18" t="str">
        <f>HYPERLINK("http://clickpdu.ru/product_images/import/HVD149.jpg","Elenberg DVDP-2404/2409 ic")</f>
        <v>Elenberg DVDP-2404/2409 ic</v>
      </c>
      <c r="B169" s="19">
        <v>120</v>
      </c>
      <c r="C169" s="20"/>
      <c r="D169" s="9">
        <f t="shared" si="2"/>
        <v>0</v>
      </c>
    </row>
    <row r="170" spans="1:4" s="7" customFormat="1" hidden="1" x14ac:dyDescent="0.2">
      <c r="A170" s="18" t="str">
        <f>HYPERLINK("http://clickpdu.ru/product_images/import/HVD151.jpg","Elenberg DVDP-2408 ic ")</f>
        <v xml:space="preserve">Elenberg DVDP-2408 ic </v>
      </c>
      <c r="B170" s="19">
        <v>120</v>
      </c>
      <c r="C170" s="20"/>
      <c r="D170" s="9">
        <f t="shared" si="2"/>
        <v>0</v>
      </c>
    </row>
    <row r="171" spans="1:4" s="7" customFormat="1" hidden="1" x14ac:dyDescent="0.2">
      <c r="A171" s="18" t="str">
        <f>HYPERLINK("http://clickpdu.ru/product_images/import/HID070.jpg","Elenberg DVDP-2417  ic")</f>
        <v>Elenberg DVDP-2417  ic</v>
      </c>
      <c r="B171" s="19">
        <v>130</v>
      </c>
      <c r="C171" s="20"/>
      <c r="D171" s="9">
        <f t="shared" si="2"/>
        <v>0</v>
      </c>
    </row>
    <row r="172" spans="1:4" s="7" customFormat="1" hidden="1" x14ac:dyDescent="0.2">
      <c r="A172" s="18" t="str">
        <f>HYPERLINK("http://clickpdu.ru/product_images/import/HOB011.jpg","Elenberg HOF-54B1.3 ic LVD-2002 1902  LVD-1502")</f>
        <v>Elenberg HOF-54B1.3 ic LVD-2002 1902  LVD-1502</v>
      </c>
      <c r="B172" s="19">
        <v>180</v>
      </c>
      <c r="C172" s="20"/>
      <c r="D172" s="9">
        <f t="shared" si="2"/>
        <v>0</v>
      </c>
    </row>
    <row r="173" spans="1:4" s="7" customFormat="1" hidden="1" x14ac:dyDescent="0.2">
      <c r="A173" s="18" t="str">
        <f>HYPERLINK("http://clickpdu.ru/product_images/import/HOB013.jpg","Elenberg HOF-54B1.4  ic")</f>
        <v>Elenberg HOF-54B1.4  ic</v>
      </c>
      <c r="B173" s="19">
        <v>180</v>
      </c>
      <c r="C173" s="20"/>
      <c r="D173" s="9">
        <f t="shared" si="2"/>
        <v>0</v>
      </c>
    </row>
    <row r="174" spans="1:4" s="7" customFormat="1" x14ac:dyDescent="0.2">
      <c r="A174" s="18" t="str">
        <f>HYPERLINK("http://clickpdu.ru/product_images/import/HKK048.jpg","Elenberg KK-Y261A  Funai FA1413H ic  Polar 54CTV3160 LCD/Avest как оригинал")</f>
        <v>Elenberg KK-Y261A  Funai FA1413H ic  Polar 54CTV3160 LCD/Avest как оригинал</v>
      </c>
      <c r="B174" s="19">
        <v>130</v>
      </c>
      <c r="C174" s="20">
        <v>1</v>
      </c>
      <c r="D174" s="9">
        <f t="shared" si="2"/>
        <v>130</v>
      </c>
    </row>
    <row r="175" spans="1:4" s="7" customFormat="1" hidden="1" x14ac:dyDescent="0.2">
      <c r="A175" s="18" t="str">
        <f>HYPERLINK("http://clickpdu.ru/product_images/import/HHK028.jpg","Elenberg KK-Y267  TV (ic) ")</f>
        <v xml:space="preserve">Elenberg KK-Y267  TV (ic) </v>
      </c>
      <c r="B175" s="19">
        <v>160</v>
      </c>
      <c r="C175" s="20"/>
      <c r="D175" s="9">
        <f t="shared" si="2"/>
        <v>0</v>
      </c>
    </row>
    <row r="176" spans="1:4" s="7" customFormat="1" hidden="1" x14ac:dyDescent="0.2">
      <c r="A176" s="18" t="str">
        <f>HYPERLINK("http://clickpdu.ru/product_images/import/6581.jpg","Elenberg KK-Y267B TV (ic)")</f>
        <v>Elenberg KK-Y267B TV (ic)</v>
      </c>
      <c r="B176" s="19">
        <v>130</v>
      </c>
      <c r="C176" s="20"/>
      <c r="D176" s="9">
        <f t="shared" si="2"/>
        <v>0</v>
      </c>
    </row>
    <row r="177" spans="1:4" s="7" customFormat="1" hidden="1" x14ac:dyDescent="0.2">
      <c r="A177" s="18" t="str">
        <f>HYPERLINK("http://clickpdu.ru/product_images/import/377.jpg","Elenberg KK-Y271N ic  LCD как оригинал")</f>
        <v>Elenberg KK-Y271N ic  LCD как оригинал</v>
      </c>
      <c r="B177" s="19">
        <v>130</v>
      </c>
      <c r="C177" s="20"/>
      <c r="D177" s="9">
        <f t="shared" si="2"/>
        <v>0</v>
      </c>
    </row>
    <row r="178" spans="1:4" s="7" customFormat="1" hidden="1" x14ac:dyDescent="0.2">
      <c r="A178" s="18" t="str">
        <f>HYPERLINK("http://clickpdu.ru/product_images/import/HOB354.jpg","Elenberg LTV-2231/SUPRA STV-LC1995WL ic как оригинал LCD TV (shivaki LCD-3262)")</f>
        <v>Elenberg LTV-2231/SUPRA STV-LC1995WL ic как оригинал LCD TV (shivaki LCD-3262)</v>
      </c>
      <c r="B178" s="19">
        <v>180</v>
      </c>
      <c r="C178" s="20"/>
      <c r="D178" s="9">
        <f t="shared" si="2"/>
        <v>0</v>
      </c>
    </row>
    <row r="179" spans="1:4" s="7" customFormat="1" hidden="1" x14ac:dyDescent="0.2">
      <c r="A179" s="18" t="str">
        <f>HYPERLINK("http://clickpdu.ru/product_images/import/HVD200.jpg","Elenberg R707E  HT-120 ic ")</f>
        <v xml:space="preserve">Elenberg R707E  HT-120 ic </v>
      </c>
      <c r="B179" s="19">
        <v>130</v>
      </c>
      <c r="C179" s="20"/>
      <c r="D179" s="9">
        <f t="shared" si="2"/>
        <v>0</v>
      </c>
    </row>
    <row r="180" spans="1:4" s="7" customFormat="1" hidden="1" x14ac:dyDescent="0.2">
      <c r="A180" s="18" t="str">
        <f>HYPERLINK("http://clickpdu.ru/product_images/import/HVD124.jpg","Elenberg RC-D010E /Akai DV-P4760KDSM  ic DVD")</f>
        <v>Elenberg RC-D010E /Akai DV-P4760KDSM  ic DVD</v>
      </c>
      <c r="B180" s="19">
        <v>130</v>
      </c>
      <c r="C180" s="20"/>
      <c r="D180" s="9">
        <f t="shared" si="2"/>
        <v>0</v>
      </c>
    </row>
    <row r="181" spans="1:4" s="7" customFormat="1" hidden="1" x14ac:dyDescent="0.2">
      <c r="A181" s="18" t="str">
        <f>HYPERLINK("http://clickpdu.ru/product_images/import/3354.jpg","Elenberg RC-D01GE сигнал подходит под Supra KM-318, POLAR JX9003")</f>
        <v>Elenberg RC-D01GE сигнал подходит под Supra KM-318, POLAR JX9003</v>
      </c>
      <c r="B181" s="19">
        <v>130</v>
      </c>
      <c r="C181" s="20"/>
      <c r="D181" s="9">
        <f t="shared" si="2"/>
        <v>0</v>
      </c>
    </row>
    <row r="182" spans="1:4" s="7" customFormat="1" x14ac:dyDescent="0.2">
      <c r="A182" s="18" t="str">
        <f>HYPERLINK("http://clickpdu.ru/product_images/import/HOB318.jpg","Elenberg RC42C ic CTV-1515")</f>
        <v>Elenberg RC42C ic CTV-1515</v>
      </c>
      <c r="B182" s="19">
        <v>130</v>
      </c>
      <c r="C182" s="20">
        <v>1</v>
      </c>
      <c r="D182" s="9">
        <f t="shared" si="2"/>
        <v>130</v>
      </c>
    </row>
    <row r="183" spans="1:4" s="7" customFormat="1" hidden="1" x14ac:dyDescent="0.2">
      <c r="A183" s="18" t="str">
        <f>HYPERLINK("http://clickpdu.ru/product_images/import/HOB568.jpg","Energy ТЕЛЕКАРТА EVO-1, Energy E1 ic")</f>
        <v>Energy ТЕЛЕКАРТА EVO-1, Energy E1 ic</v>
      </c>
      <c r="B183" s="19">
        <v>150</v>
      </c>
      <c r="C183" s="20"/>
      <c r="D183" s="9">
        <f t="shared" si="2"/>
        <v>0</v>
      </c>
    </row>
    <row r="184" spans="1:4" s="7" customFormat="1" x14ac:dyDescent="0.2">
      <c r="A184" s="18" t="str">
        <f>HYPERLINK("http://clickpdu.ru/product_images/import/HSW008.jpg","Erisson (Akira) FHS08A ic")</f>
        <v>Erisson (Akira) FHS08A ic</v>
      </c>
      <c r="B184" s="19">
        <v>130</v>
      </c>
      <c r="C184" s="20">
        <v>1</v>
      </c>
      <c r="D184" s="9">
        <f t="shared" si="2"/>
        <v>130</v>
      </c>
    </row>
    <row r="185" spans="1:4" s="7" customFormat="1" hidden="1" x14ac:dyDescent="0.2">
      <c r="A185" s="18" t="str">
        <f>HYPERLINK("http://clickpdu.ru/product_images/import/412878.jpg","Erisson 16LEJ02/19LEJ02 ic")</f>
        <v>Erisson 16LEJ02/19LEJ02 ic</v>
      </c>
      <c r="B185" s="19">
        <v>150</v>
      </c>
      <c r="C185" s="20"/>
      <c r="D185" s="9">
        <f t="shared" si="2"/>
        <v>0</v>
      </c>
    </row>
    <row r="186" spans="1:4" s="7" customFormat="1" hidden="1" x14ac:dyDescent="0.2">
      <c r="A186" s="18" t="str">
        <f>HYPERLINK("http://clickpdu.ru/product_images/import/HOB335.jpg","Erisson 1CZPS ic")</f>
        <v>Erisson 1CZPS ic</v>
      </c>
      <c r="B186" s="19">
        <v>120</v>
      </c>
      <c r="C186" s="20"/>
      <c r="D186" s="9">
        <f t="shared" si="2"/>
        <v>0</v>
      </c>
    </row>
    <row r="187" spans="1:4" s="7" customFormat="1" hidden="1" x14ac:dyDescent="0.2">
      <c r="A187" s="18" t="str">
        <f>HYPERLINK("http://clickpdu.ru/product_images/import/HOB336.jpg","Erisson 21SF30 ic")</f>
        <v>Erisson 21SF30 ic</v>
      </c>
      <c r="B187" s="19">
        <v>130</v>
      </c>
      <c r="C187" s="20"/>
      <c r="D187" s="9">
        <f t="shared" si="2"/>
        <v>0</v>
      </c>
    </row>
    <row r="188" spans="1:4" s="7" customFormat="1" hidden="1" x14ac:dyDescent="0.2">
      <c r="A188" s="18" t="str">
        <f>HYPERLINK("http://clickpdu.ru/product_images/import/HOB337.jpg","Erisson 21UF30 ic")</f>
        <v>Erisson 21UF30 ic</v>
      </c>
      <c r="B188" s="19">
        <v>130</v>
      </c>
      <c r="C188" s="20"/>
      <c r="D188" s="9">
        <f t="shared" si="2"/>
        <v>0</v>
      </c>
    </row>
    <row r="189" spans="1:4" s="7" customFormat="1" hidden="1" x14ac:dyDescent="0.2">
      <c r="A189" s="18" t="str">
        <f>HYPERLINK("http://clickpdu.ru/product_images/import/HSW012.jpg","Erisson 5199/5599 TVT")</f>
        <v>Erisson 5199/5599 TVT</v>
      </c>
      <c r="B189" s="19">
        <v>100</v>
      </c>
      <c r="C189" s="20"/>
      <c r="D189" s="9">
        <f t="shared" si="2"/>
        <v>0</v>
      </c>
    </row>
    <row r="190" spans="1:4" s="7" customFormat="1" x14ac:dyDescent="0.2">
      <c r="A190" s="18" t="str">
        <f>HYPERLINK("http://clickpdu.ru/product_images/import/3776.jpg","Erisson 63301A  ic")</f>
        <v>Erisson 63301A  ic</v>
      </c>
      <c r="B190" s="19">
        <v>120</v>
      </c>
      <c r="C190" s="20">
        <v>1</v>
      </c>
      <c r="D190" s="9">
        <f t="shared" si="2"/>
        <v>120</v>
      </c>
    </row>
    <row r="191" spans="1:4" s="7" customFormat="1" x14ac:dyDescent="0.2">
      <c r="A191" s="18" t="str">
        <f>HYPERLINK("http://clickpdu.ru/product_images/import/HOT537.jpg","Erisson BC-1202 (SV-21N03) ic")</f>
        <v>Erisson BC-1202 (SV-21N03) ic</v>
      </c>
      <c r="B191" s="19">
        <v>130</v>
      </c>
      <c r="C191" s="20">
        <v>1</v>
      </c>
      <c r="D191" s="9">
        <f t="shared" si="2"/>
        <v>130</v>
      </c>
    </row>
    <row r="192" spans="1:4" s="7" customFormat="1" hidden="1" x14ac:dyDescent="0.2">
      <c r="A192" s="18" t="str">
        <f>HYPERLINK("http://clickpdu.ru/product_images/import/HOT940.jpg","Erisson CT-21HS7/26T-1 Hyundai H-TV2910SPF ic как оригинал")</f>
        <v>Erisson CT-21HS7/26T-1 Hyundai H-TV2910SPF ic как оригинал</v>
      </c>
      <c r="B192" s="19">
        <v>130</v>
      </c>
      <c r="C192" s="20"/>
      <c r="D192" s="9">
        <f t="shared" si="2"/>
        <v>0</v>
      </c>
    </row>
    <row r="193" spans="1:4" s="7" customFormat="1" hidden="1" x14ac:dyDescent="0.2">
      <c r="A193" s="18" t="str">
        <f>HYPERLINK("http://clickpdu.ru/product_images/import/HOB219.jpg","Erisson E3741 ic")</f>
        <v>Erisson E3741 ic</v>
      </c>
      <c r="B193" s="19">
        <v>150</v>
      </c>
      <c r="C193" s="20"/>
      <c r="D193" s="9">
        <f t="shared" ref="D193:D256" si="3">B193*C193</f>
        <v>0</v>
      </c>
    </row>
    <row r="194" spans="1:4" s="7" customFormat="1" x14ac:dyDescent="0.2">
      <c r="A194" s="18" t="str">
        <f>HYPERLINK("http://clickpdu.ru/product_images/import/HOB012.jpg","Erisson E3743  ic 1401")</f>
        <v>Erisson E3743  ic 1401</v>
      </c>
      <c r="B194" s="19">
        <v>120</v>
      </c>
      <c r="C194" s="20">
        <v>1</v>
      </c>
      <c r="D194" s="9">
        <f t="shared" si="3"/>
        <v>120</v>
      </c>
    </row>
    <row r="195" spans="1:4" s="7" customFormat="1" hidden="1" x14ac:dyDescent="0.2">
      <c r="A195" s="18" t="str">
        <f>HYPERLINK("http://clickpdu.ru/product_images/import/HSW002.jpg","Erisson F085S1(OZR-1) м/х 3004LAB1 (ic)")</f>
        <v>Erisson F085S1(OZR-1) м/х 3004LAB1 (ic)</v>
      </c>
      <c r="B195" s="19">
        <v>120</v>
      </c>
      <c r="C195" s="20"/>
      <c r="D195" s="9">
        <f t="shared" si="3"/>
        <v>0</v>
      </c>
    </row>
    <row r="196" spans="1:4" s="7" customFormat="1" hidden="1" x14ac:dyDescent="0.2">
      <c r="A196" s="18" t="str">
        <f>HYPERLINK("http://clickpdu.ru/product_images/import/1513.jpg","Erisson F4S028(FHS083)  м/х PT 2210  ERC 29SI60")</f>
        <v>Erisson F4S028(FHS083)  м/х PT 2210  ERC 29SI60</v>
      </c>
      <c r="B196" s="19">
        <v>120</v>
      </c>
      <c r="C196" s="20"/>
      <c r="D196" s="9">
        <f t="shared" si="3"/>
        <v>0</v>
      </c>
    </row>
    <row r="197" spans="1:4" s="7" customFormat="1" hidden="1" x14ac:dyDescent="0.2">
      <c r="A197" s="18" t="str">
        <f>HYPERLINK("http://clickpdu.ru/product_images/import/HSW001.jpg","Erisson FHS081 ")</f>
        <v xml:space="preserve">Erisson FHS081 </v>
      </c>
      <c r="B197" s="19">
        <v>120</v>
      </c>
      <c r="C197" s="20"/>
      <c r="D197" s="9">
        <f t="shared" si="3"/>
        <v>0</v>
      </c>
    </row>
    <row r="198" spans="1:4" s="7" customFormat="1" hidden="1" x14ac:dyDescent="0.2">
      <c r="A198" s="18" t="str">
        <f>HYPERLINK("http://clickpdu.ru/product_images/import/4113.jpg","Erisson FHS083(QLR-1)  (028)")</f>
        <v>Erisson FHS083(QLR-1)  (028)</v>
      </c>
      <c r="B198" s="19">
        <v>100</v>
      </c>
      <c r="C198" s="20"/>
      <c r="D198" s="9">
        <f t="shared" si="3"/>
        <v>0</v>
      </c>
    </row>
    <row r="199" spans="1:4" s="7" customFormat="1" hidden="1" x14ac:dyDescent="0.2">
      <c r="A199" s="18" t="str">
        <f>HYPERLINK("http://clickpdu.ru/product_images/import/HOT753.jpg","Erisson FHS085  (ic)")</f>
        <v>Erisson FHS085  (ic)</v>
      </c>
      <c r="B199" s="19">
        <v>150</v>
      </c>
      <c r="C199" s="20"/>
      <c r="D199" s="9">
        <f t="shared" si="3"/>
        <v>0</v>
      </c>
    </row>
    <row r="200" spans="1:4" s="7" customFormat="1" x14ac:dyDescent="0.2">
      <c r="A200" s="18" t="str">
        <f>HYPERLINK("http://clickpdu.ru/product_images/import/HOT939.jpg","Erisson HOF 08 B 311 H-TV1410/1406  /1407/1408 HDF07A590 /21F5/21UF20/14U15 ic")</f>
        <v>Erisson HOF 08 B 311 H-TV1410/1406  /1407/1408 HDF07A590 /21F5/21UF20/14U15 ic</v>
      </c>
      <c r="B200" s="19">
        <v>135</v>
      </c>
      <c r="C200" s="20">
        <v>1</v>
      </c>
      <c r="D200" s="9">
        <f t="shared" si="3"/>
        <v>135</v>
      </c>
    </row>
    <row r="201" spans="1:4" s="7" customFormat="1" hidden="1" x14ac:dyDescent="0.2">
      <c r="A201" s="18" t="str">
        <f>HYPERLINK("http://clickpdu.ru/product_images/import/HOB262.jpg","Erisson HOF45A1-2 TV rolsen RP-50H10 ic")</f>
        <v>Erisson HOF45A1-2 TV rolsen RP-50H10 ic</v>
      </c>
      <c r="B201" s="19">
        <v>130</v>
      </c>
      <c r="C201" s="20"/>
      <c r="D201" s="9">
        <f t="shared" si="3"/>
        <v>0</v>
      </c>
    </row>
    <row r="202" spans="1:4" s="7" customFormat="1" hidden="1" x14ac:dyDescent="0.2">
      <c r="A202" s="18" t="str">
        <f>HYPERLINK("http://clickpdu.ru/product_images/import/HOT829.jpg","Erisson KZG-103  ic ")</f>
        <v xml:space="preserve">Erisson KZG-103  ic </v>
      </c>
      <c r="B202" s="19">
        <v>130</v>
      </c>
      <c r="C202" s="20"/>
      <c r="D202" s="9">
        <f t="shared" si="3"/>
        <v>0</v>
      </c>
    </row>
    <row r="203" spans="1:4" s="7" customFormat="1" x14ac:dyDescent="0.2">
      <c r="A203" s="18" t="str">
        <f>HYPERLINK("http://clickpdu.ru/product_images/import/HOT297.jpg","Erisson LY-3700  ic")</f>
        <v>Erisson LY-3700  ic</v>
      </c>
      <c r="B203" s="19">
        <v>120</v>
      </c>
      <c r="C203" s="20">
        <v>1</v>
      </c>
      <c r="D203" s="9">
        <f t="shared" si="3"/>
        <v>120</v>
      </c>
    </row>
    <row r="204" spans="1:4" s="7" customFormat="1" hidden="1" x14ac:dyDescent="0.2">
      <c r="A204" s="18" t="str">
        <f>HYPERLINK("http://clickpdu.ru/product_images/import/HID455.jpg","Erisson RC-15D ic  WESTON")</f>
        <v>Erisson RC-15D ic  WESTON</v>
      </c>
      <c r="B204" s="19">
        <v>130</v>
      </c>
      <c r="C204" s="20"/>
      <c r="D204" s="9">
        <f t="shared" si="3"/>
        <v>0</v>
      </c>
    </row>
    <row r="205" spans="1:4" s="7" customFormat="1" x14ac:dyDescent="0.2">
      <c r="A205" s="18" t="str">
        <f>HYPERLINK("http://clickpdu.ru/product_images/import/HOT382.jpg","Erisson RC-5W63 ic")</f>
        <v>Erisson RC-5W63 ic</v>
      </c>
      <c r="B205" s="19">
        <v>130</v>
      </c>
      <c r="C205" s="20">
        <v>1</v>
      </c>
      <c r="D205" s="9">
        <f t="shared" si="3"/>
        <v>130</v>
      </c>
    </row>
    <row r="206" spans="1:4" s="7" customFormat="1" hidden="1" x14ac:dyDescent="0.2">
      <c r="A206" s="18" t="str">
        <f>HYPERLINK("http://clickpdu.ru/product_images/import/1520.jpg","Erisson RC-63301A JAVA")</f>
        <v>Erisson RC-63301A JAVA</v>
      </c>
      <c r="B206" s="19">
        <v>130</v>
      </c>
      <c r="C206" s="20"/>
      <c r="D206" s="9">
        <f t="shared" si="3"/>
        <v>0</v>
      </c>
    </row>
    <row r="207" spans="1:4" s="7" customFormat="1" hidden="1" x14ac:dyDescent="0.2">
      <c r="A207" s="18" t="str">
        <f>HYPERLINK("http://clickpdu.ru/product_images/import/HOT431.jpg","Erisson RC-63301B ic C2112")</f>
        <v>Erisson RC-63301B ic C2112</v>
      </c>
      <c r="B207" s="19">
        <v>130</v>
      </c>
      <c r="C207" s="20"/>
      <c r="D207" s="9">
        <f t="shared" si="3"/>
        <v>0</v>
      </c>
    </row>
    <row r="208" spans="1:4" s="7" customFormat="1" hidden="1" x14ac:dyDescent="0.2">
      <c r="A208" s="18" t="str">
        <f>HYPERLINK("http://clickpdu.ru/product_images/import/HOB338.jpg","Erisson Supra TV CTV-2128U, CTV-2138U ic")</f>
        <v>Erisson Supra TV CTV-2128U, CTV-2138U ic</v>
      </c>
      <c r="B208" s="19">
        <v>130</v>
      </c>
      <c r="C208" s="20"/>
      <c r="D208" s="9">
        <f t="shared" si="3"/>
        <v>0</v>
      </c>
    </row>
    <row r="209" spans="1:4" s="7" customFormat="1" hidden="1" x14ac:dyDescent="0.2">
      <c r="A209" s="18" t="str">
        <f>HYPERLINK("http://clickpdu.ru/product_images/import/HOT030.jpg","Erisson WS-237 ic ")</f>
        <v xml:space="preserve">Erisson WS-237 ic </v>
      </c>
      <c r="B209" s="19">
        <v>130</v>
      </c>
      <c r="C209" s="20"/>
      <c r="D209" s="9">
        <f t="shared" si="3"/>
        <v>0</v>
      </c>
    </row>
    <row r="210" spans="1:4" s="7" customFormat="1" hidden="1" x14ac:dyDescent="0.2">
      <c r="A210" s="18" t="str">
        <f>HYPERLINK("http://clickpdu.ru/product_images/import/HSR570.jpg","EUROSKY DVB-4100 SAT ic для спутнкового ресивера")</f>
        <v>EUROSKY DVB-4100 SAT ic для спутнкового ресивера</v>
      </c>
      <c r="B210" s="19">
        <v>130</v>
      </c>
      <c r="C210" s="20"/>
      <c r="D210" s="9">
        <f t="shared" si="3"/>
        <v>0</v>
      </c>
    </row>
    <row r="211" spans="1:4" s="7" customFormat="1" hidden="1" x14ac:dyDescent="0.2">
      <c r="A211" s="18" t="str">
        <f>HYPERLINK("http://clickpdu.ru/product_images/import/HOT057.jpg","Funai 1400 MK-31 ic моноблок")</f>
        <v>Funai 1400 MK-31 ic моноблок</v>
      </c>
      <c r="B211" s="19">
        <v>130</v>
      </c>
      <c r="C211" s="20"/>
      <c r="D211" s="9">
        <f t="shared" si="3"/>
        <v>0</v>
      </c>
    </row>
    <row r="212" spans="1:4" s="7" customFormat="1" x14ac:dyDescent="0.2">
      <c r="A212" s="18" t="str">
        <f>HYPERLINK("http://clickpdu.ru/product_images/import/HOT058.jpg","Funai 2000 MK7,8 ic")</f>
        <v>Funai 2000 MK7,8 ic</v>
      </c>
      <c r="B212" s="19">
        <v>130</v>
      </c>
      <c r="C212" s="20">
        <v>1</v>
      </c>
      <c r="D212" s="9">
        <f t="shared" si="3"/>
        <v>130</v>
      </c>
    </row>
    <row r="213" spans="1:4" s="7" customFormat="1" x14ac:dyDescent="0.2">
      <c r="A213" s="18" t="str">
        <f>HYPERLINK("http://clickpdu.ru/product_images/import/HOT017.jpg","Funai 2100A MK11  ic")</f>
        <v>Funai 2100A MK11  ic</v>
      </c>
      <c r="B213" s="19">
        <v>130</v>
      </c>
      <c r="C213" s="20">
        <v>1</v>
      </c>
      <c r="D213" s="9">
        <f t="shared" si="3"/>
        <v>130</v>
      </c>
    </row>
    <row r="214" spans="1:4" s="7" customFormat="1" x14ac:dyDescent="0.2">
      <c r="A214" s="18" t="str">
        <f>HYPERLINK("http://clickpdu.ru/product_images/import/HOT0554.jpg","Funai MK12  ic правильный сигнал")</f>
        <v>Funai MK12  ic правильный сигнал</v>
      </c>
      <c r="B214" s="19">
        <v>130</v>
      </c>
      <c r="C214" s="20">
        <v>1</v>
      </c>
      <c r="D214" s="9">
        <f t="shared" si="3"/>
        <v>130</v>
      </c>
    </row>
    <row r="215" spans="1:4" s="7" customFormat="1" hidden="1" x14ac:dyDescent="0.2">
      <c r="A215" s="18" t="str">
        <f>HYPERLINK("http://clickpdu.ru/product_images/import/1142.jpg","Funai MK12 не тот сигнал на zip (ic)")</f>
        <v>Funai MK12 не тот сигнал на zip (ic)</v>
      </c>
      <c r="B215" s="19">
        <v>120</v>
      </c>
      <c r="C215" s="20"/>
      <c r="D215" s="9">
        <f t="shared" si="3"/>
        <v>0</v>
      </c>
    </row>
    <row r="216" spans="1:4" s="7" customFormat="1" hidden="1" x14ac:dyDescent="0.2">
      <c r="A216" s="18" t="str">
        <f>HYPERLINK("http://clickpdu.ru/product_images/import/HOT444.jpg","Funai S2100PF  ic SITRONICS KV-SX21HD")</f>
        <v>Funai S2100PF  ic SITRONICS KV-SX21HD</v>
      </c>
      <c r="B216" s="19">
        <v>130</v>
      </c>
      <c r="C216" s="20"/>
      <c r="D216" s="9">
        <f t="shared" si="3"/>
        <v>0</v>
      </c>
    </row>
    <row r="217" spans="1:4" s="7" customFormat="1" hidden="1" x14ac:dyDescent="0.2">
      <c r="A217" s="15" t="str">
        <f>HYPERLINK("http://clickpdu.ru/product_images/import/HOB906.jpg","FUSION / Erisson RC-E23 ic")</f>
        <v>FUSION / Erisson RC-E23 ic</v>
      </c>
      <c r="B217" s="16">
        <v>180</v>
      </c>
      <c r="C217" s="17"/>
      <c r="D217" s="14">
        <f t="shared" si="3"/>
        <v>0</v>
      </c>
    </row>
    <row r="218" spans="1:4" s="7" customFormat="1" hidden="1" x14ac:dyDescent="0.2">
      <c r="A218" s="15" t="str">
        <f>HYPERLINK("http://clickpdu.ru/product_images/import/HOB903.jpg","FUSION /SUPRA LTV-32L40B ic")</f>
        <v>FUSION /SUPRA LTV-32L40B ic</v>
      </c>
      <c r="B218" s="16">
        <v>190</v>
      </c>
      <c r="C218" s="17"/>
      <c r="D218" s="14">
        <f t="shared" si="3"/>
        <v>0</v>
      </c>
    </row>
    <row r="219" spans="1:4" s="7" customFormat="1" x14ac:dyDescent="0.2">
      <c r="A219" s="18" t="str">
        <f>HYPERLINK("http://clickpdu.ru/product_images/import/HOB569.jpg","FUSION FLTV-22H11 ic Supra STV-LC3244WL")</f>
        <v>FUSION FLTV-22H11 ic Supra STV-LC3244WL</v>
      </c>
      <c r="B219" s="19">
        <v>160</v>
      </c>
      <c r="C219" s="20">
        <v>1</v>
      </c>
      <c r="D219" s="9">
        <f t="shared" si="3"/>
        <v>160</v>
      </c>
    </row>
    <row r="220" spans="1:4" s="7" customFormat="1" hidden="1" x14ac:dyDescent="0.2">
      <c r="A220" s="18" t="str">
        <f>HYPERLINK("http://clickpdu.ru/product_images/import/HOB570.jpg","FUSION FLTV-32H17 (FLTV-32LF11) ic")</f>
        <v>FUSION FLTV-32H17 (FLTV-32LF11) ic</v>
      </c>
      <c r="B220" s="19">
        <v>160</v>
      </c>
      <c r="C220" s="20"/>
      <c r="D220" s="9">
        <f t="shared" si="3"/>
        <v>0</v>
      </c>
    </row>
    <row r="221" spans="1:4" s="7" customFormat="1" hidden="1" x14ac:dyDescent="0.2">
      <c r="A221" s="18" t="str">
        <f>HYPERLINK("http://clickpdu.ru/product_images/import/HOB241.jpg","Galaxy Innovations (Gi) HDX403P S2026, S2126 Телекарта ic")</f>
        <v>Galaxy Innovations (Gi) HDX403P S2026, S2126 Телекарта ic</v>
      </c>
      <c r="B221" s="19">
        <v>150</v>
      </c>
      <c r="C221" s="20"/>
      <c r="D221" s="9">
        <f t="shared" si="3"/>
        <v>0</v>
      </c>
    </row>
    <row r="222" spans="1:4" s="7" customFormat="1" hidden="1" x14ac:dyDescent="0.2">
      <c r="A222" s="18" t="str">
        <f>HYPERLINK("http://clickpdu.ru/product_images/import/HOB382.jpg","Galaxy Innovations (Gi) HOF12B441GPD11 S8120 ic (HOF11L416) GOLDEN MEDIA 990 CR HD PVR AMIKO SHD-8900 ALIEN")</f>
        <v>Galaxy Innovations (Gi) HOF12B441GPD11 S8120 ic (HOF11L416) GOLDEN MEDIA 990 CR HD PVR AMIKO SHD-8900 ALIEN</v>
      </c>
      <c r="B222" s="19">
        <v>200</v>
      </c>
      <c r="C222" s="20"/>
      <c r="D222" s="9">
        <f t="shared" si="3"/>
        <v>0</v>
      </c>
    </row>
    <row r="223" spans="1:4" s="7" customFormat="1" hidden="1" x14ac:dyDescent="0.2">
      <c r="A223" s="18" t="str">
        <f>HYPERLINK("http://clickpdu.ru/product_images/import/HOB381.jpg","Galaxy Innovations (Gi) HOF12E148GPD5 (S2138) , ST7699, S8120 ic")</f>
        <v>Galaxy Innovations (Gi) HOF12E148GPD5 (S2138) , ST7699, S8120 ic</v>
      </c>
      <c r="B223" s="19">
        <v>150</v>
      </c>
      <c r="C223" s="20"/>
      <c r="D223" s="9">
        <f t="shared" si="3"/>
        <v>0</v>
      </c>
    </row>
    <row r="224" spans="1:4" s="7" customFormat="1" hidden="1" x14ac:dyDescent="0.2">
      <c r="A224" s="18" t="str">
        <f>HYPERLINK("http://clickpdu.ru/product_images/import/HSR434.jpg","Galaxy Innovations (Gi) S-2020/2028/2030/2050 ic")</f>
        <v>Galaxy Innovations (Gi) S-2020/2028/2030/2050 ic</v>
      </c>
      <c r="B224" s="19">
        <v>130</v>
      </c>
      <c r="C224" s="20"/>
      <c r="D224" s="9">
        <f t="shared" si="3"/>
        <v>0</v>
      </c>
    </row>
    <row r="225" spans="1:4" s="7" customFormat="1" hidden="1" x14ac:dyDescent="0.2">
      <c r="A225" s="18" t="str">
        <f>HYPERLINK("http://clickpdu.ru/product_images/import/HOB507.jpg","Galaxy Innovations (Gi) S1013 ic")</f>
        <v>Galaxy Innovations (Gi) S1013 ic</v>
      </c>
      <c r="B225" s="19">
        <v>130</v>
      </c>
      <c r="C225" s="20"/>
      <c r="D225" s="9">
        <f t="shared" si="3"/>
        <v>0</v>
      </c>
    </row>
    <row r="226" spans="1:4" s="7" customFormat="1" hidden="1" x14ac:dyDescent="0.2">
      <c r="A226" s="18" t="str">
        <f>HYPERLINK("http://clickpdu.ru/product_images/import/RS62.jpg","General JX-2008B /ERISSON DVD 1130 ic")</f>
        <v>General JX-2008B /ERISSON DVD 1130 ic</v>
      </c>
      <c r="B226" s="19">
        <v>130</v>
      </c>
      <c r="C226" s="20"/>
      <c r="D226" s="9">
        <f t="shared" si="3"/>
        <v>0</v>
      </c>
    </row>
    <row r="227" spans="1:4" s="7" customFormat="1" hidden="1" x14ac:dyDescent="0.2">
      <c r="A227" s="18" t="str">
        <f>HYPERLINK("http://clickpdu.ru/product_images/import/14329.jpg","Giraffe GF-DV1601 ")</f>
        <v xml:space="preserve">Giraffe GF-DV1601 </v>
      </c>
      <c r="B227" s="19">
        <v>450</v>
      </c>
      <c r="C227" s="20"/>
      <c r="D227" s="9">
        <f t="shared" si="3"/>
        <v>0</v>
      </c>
    </row>
    <row r="228" spans="1:4" s="7" customFormat="1" x14ac:dyDescent="0.2">
      <c r="A228" s="18" t="str">
        <f>HYPERLINK("http://clickpdu.ru/product_images/import/HOB240.jpg","Globo 4160CX 4060CX GI  S1115, S1116  S1125 ic GI ONE")</f>
        <v>Globo 4160CX 4060CX GI  S1115, S1116  S1125 ic GI ONE</v>
      </c>
      <c r="B228" s="19">
        <v>140</v>
      </c>
      <c r="C228" s="20">
        <v>1</v>
      </c>
      <c r="D228" s="9">
        <f t="shared" si="3"/>
        <v>140</v>
      </c>
    </row>
    <row r="229" spans="1:4" s="7" customFormat="1" hidden="1" x14ac:dyDescent="0.2">
      <c r="A229" s="18" t="str">
        <f>HYPERLINK("http://clickpdu.ru/product_images/import/HOB478.jpg","Globo E-RCU-015 (телекарта HD X8) ic")</f>
        <v>Globo E-RCU-015 (телекарта HD X8) ic</v>
      </c>
      <c r="B229" s="19">
        <v>140</v>
      </c>
      <c r="C229" s="20"/>
      <c r="D229" s="9">
        <f t="shared" si="3"/>
        <v>0</v>
      </c>
    </row>
    <row r="230" spans="1:4" s="7" customFormat="1" hidden="1" x14ac:dyDescent="0.2">
      <c r="A230" s="18" t="str">
        <f>HYPERLINK("http://clickpdu.ru/product_images/import/HOB684.jpg","Globo GL60, E-RCU-018 ic DVB-T2")</f>
        <v>Globo GL60, E-RCU-018 ic DVB-T2</v>
      </c>
      <c r="B230" s="19">
        <v>140</v>
      </c>
      <c r="C230" s="20"/>
      <c r="D230" s="9">
        <f t="shared" si="3"/>
        <v>0</v>
      </c>
    </row>
    <row r="231" spans="1:4" s="7" customFormat="1" hidden="1" x14ac:dyDescent="0.2">
      <c r="A231" s="18" t="str">
        <f>HYPERLINK("http://clickpdu.ru/product_images/import/HOB572.jpg","Globo HD X100 ic")</f>
        <v>Globo HD X100 ic</v>
      </c>
      <c r="B231" s="19">
        <v>140</v>
      </c>
      <c r="C231" s="20"/>
      <c r="D231" s="9">
        <f t="shared" si="3"/>
        <v>0</v>
      </c>
    </row>
    <row r="232" spans="1:4" s="7" customFormat="1" hidden="1" x14ac:dyDescent="0.2">
      <c r="A232" s="18" t="str">
        <f>HYPERLINK("http://clickpdu.ru/product_images/import/HOB775.jpg","Globo RC-6000/ NEOSAT-1600PLUS / ic HOF47A7 / SAT LUMAX DV-698")</f>
        <v>Globo RC-6000/ NEOSAT-1600PLUS / ic HOF47A7 / SAT LUMAX DV-698</v>
      </c>
      <c r="B232" s="19">
        <v>140</v>
      </c>
      <c r="C232" s="20"/>
      <c r="D232" s="9">
        <f t="shared" si="3"/>
        <v>0</v>
      </c>
    </row>
    <row r="233" spans="1:4" s="7" customFormat="1" hidden="1" x14ac:dyDescent="0.2">
      <c r="A233" s="18" t="str">
        <f>HYPERLINK("http://clickpdu.ru/product_images/import/HOB254.jpg","Globo X80 (Телекарта) ic")</f>
        <v>Globo X80 (Телекарта) ic</v>
      </c>
      <c r="B233" s="19">
        <v>140</v>
      </c>
      <c r="C233" s="20"/>
      <c r="D233" s="9">
        <f t="shared" si="3"/>
        <v>0</v>
      </c>
    </row>
    <row r="234" spans="1:4" s="7" customFormat="1" x14ac:dyDescent="0.2">
      <c r="A234" s="18" t="str">
        <f>HYPERLINK("http://clickpdu.ru/product_images/import/HOB500.jpg","Globo X90 ic SAT")</f>
        <v>Globo X90 ic SAT</v>
      </c>
      <c r="B234" s="19">
        <v>130</v>
      </c>
      <c r="C234" s="20">
        <v>1</v>
      </c>
      <c r="D234" s="9">
        <f t="shared" si="3"/>
        <v>130</v>
      </c>
    </row>
    <row r="235" spans="1:4" s="7" customFormat="1" hidden="1" x14ac:dyDescent="0.2">
      <c r="A235" s="18" t="str">
        <f>HYPERLINK("http://clickpdu.ru/product_images/import/HOB573.jpg","Goldeninterstar GI-T/S 84CI PVRX ic")</f>
        <v>Goldeninterstar GI-T/S 84CI PVRX ic</v>
      </c>
      <c r="B235" s="19">
        <v>140</v>
      </c>
      <c r="C235" s="20"/>
      <c r="D235" s="9">
        <f t="shared" si="3"/>
        <v>0</v>
      </c>
    </row>
    <row r="236" spans="1:4" s="7" customFormat="1" hidden="1" x14ac:dyDescent="0.2">
      <c r="A236" s="18" t="str">
        <f>HYPERLINK("http://clickpdu.ru/product_images/import/HSR418.jpg","Goldeninterstar KOR-4619C (8005 ic) ")</f>
        <v xml:space="preserve">Goldeninterstar KOR-4619C (8005 ic) </v>
      </c>
      <c r="B236" s="19">
        <v>140</v>
      </c>
      <c r="C236" s="20"/>
      <c r="D236" s="9">
        <f t="shared" si="3"/>
        <v>0</v>
      </c>
    </row>
    <row r="237" spans="1:4" s="7" customFormat="1" x14ac:dyDescent="0.2">
      <c r="A237" s="18" t="str">
        <f>HYPERLINK("http://clickpdu.ru/product_images/import/HSR422.jpg","Goldeninterstar WJ-350 ( DSR8001 / DSR8005)  ic спутниковый ресивер")</f>
        <v>Goldeninterstar WJ-350 ( DSR8001 / DSR8005)  ic спутниковый ресивер</v>
      </c>
      <c r="B237" s="19">
        <v>140</v>
      </c>
      <c r="C237" s="20">
        <v>1</v>
      </c>
      <c r="D237" s="9">
        <f t="shared" si="3"/>
        <v>140</v>
      </c>
    </row>
    <row r="238" spans="1:4" s="7" customFormat="1" hidden="1" x14ac:dyDescent="0.2">
      <c r="A238" s="18" t="str">
        <f>HYPERLINK("http://clickpdu.ru/product_images/import/HOB797.jpg","GoldMaster 57G DVB-T ic DVB-T2")</f>
        <v>GoldMaster 57G DVB-T ic DVB-T2</v>
      </c>
      <c r="B238" s="19">
        <v>120</v>
      </c>
      <c r="C238" s="20"/>
      <c r="D238" s="9">
        <f t="shared" si="3"/>
        <v>0</v>
      </c>
    </row>
    <row r="239" spans="1:4" s="7" customFormat="1" hidden="1" x14ac:dyDescent="0.2">
      <c r="A239" s="18" t="str">
        <f>HYPERLINK("http://clickpdu.ru/product_images/import/HOB818.jpg","GoldMaster T-303SD ic dvb-t2")</f>
        <v>GoldMaster T-303SD ic dvb-t2</v>
      </c>
      <c r="B239" s="19">
        <v>130</v>
      </c>
      <c r="C239" s="20"/>
      <c r="D239" s="9">
        <f t="shared" si="3"/>
        <v>0</v>
      </c>
    </row>
    <row r="240" spans="1:4" s="7" customFormat="1" hidden="1" x14ac:dyDescent="0.2">
      <c r="A240" s="18" t="str">
        <f>HYPERLINK("http://clickpdu.ru/product_images/import/HOB821.jpg","GoldMaster T-303SD mini ic DVB-T2")</f>
        <v>GoldMaster T-303SD mini ic DVB-T2</v>
      </c>
      <c r="B240" s="19">
        <v>150</v>
      </c>
      <c r="C240" s="20"/>
      <c r="D240" s="9">
        <f t="shared" si="3"/>
        <v>0</v>
      </c>
    </row>
    <row r="241" spans="1:4" s="7" customFormat="1" hidden="1" x14ac:dyDescent="0.2">
      <c r="A241" s="18" t="str">
        <f>HYPERLINK("http://clickpdu.ru/product_images/import/HLG006.jpg","Goldstar 105-210A (105-230A)  ic")</f>
        <v>Goldstar 105-210A (105-230A)  ic</v>
      </c>
      <c r="B241" s="19">
        <v>130</v>
      </c>
      <c r="C241" s="20"/>
      <c r="D241" s="9">
        <f t="shared" si="3"/>
        <v>0</v>
      </c>
    </row>
    <row r="242" spans="1:4" s="7" customFormat="1" x14ac:dyDescent="0.2">
      <c r="A242" s="18" t="str">
        <f>HYPERLINK("http://clickpdu.ru/product_images/import/HLG008.jpg","Goldstar 105-230A (105-210A) ic")</f>
        <v>Goldstar 105-230A (105-210A) ic</v>
      </c>
      <c r="B242" s="19">
        <v>130</v>
      </c>
      <c r="C242" s="20">
        <v>1</v>
      </c>
      <c r="D242" s="9">
        <f t="shared" si="3"/>
        <v>130</v>
      </c>
    </row>
    <row r="243" spans="1:4" s="7" customFormat="1" hidden="1" x14ac:dyDescent="0.2">
      <c r="A243" s="18" t="str">
        <f>HYPERLINK("http://clickpdu.ru/product_images/import/10196.jpg","Goldstar LT-19A310R ic MEREDiAN 06-528W34-A004X")</f>
        <v>Goldstar LT-19A310R ic MEREDiAN 06-528W34-A004X</v>
      </c>
      <c r="B243" s="19">
        <v>200</v>
      </c>
      <c r="C243" s="20"/>
      <c r="D243" s="9">
        <f t="shared" si="3"/>
        <v>0</v>
      </c>
    </row>
    <row r="244" spans="1:4" s="7" customFormat="1" hidden="1" x14ac:dyDescent="0.2">
      <c r="A244" s="18" t="str">
        <f>HYPERLINK("http://clickpdu.ru/product_images/import/HOB756.jpg","Goldstar RC200  (Hyundai RC2000C) ic (Supra STV-LC16850WL, Erisson 19LET21) ( SATURN LED 291 TV) как оригинал LCD TV")</f>
        <v>Goldstar RC200  (Hyundai RC2000C) ic (Supra STV-LC16850WL, Erisson 19LET21) ( SATURN LED 291 TV) как оригинал LCD TV</v>
      </c>
      <c r="B244" s="19">
        <v>180</v>
      </c>
      <c r="C244" s="20"/>
      <c r="D244" s="9">
        <f t="shared" si="3"/>
        <v>0</v>
      </c>
    </row>
    <row r="245" spans="1:4" s="7" customFormat="1" x14ac:dyDescent="0.2">
      <c r="A245" s="18" t="str">
        <f>HYPERLINK("http://clickpdu.ru/product_images/import/1133.jpg","Goldstar VS-068A ( RC-570) (SAA3010) JAVA не оригинальный корпус")</f>
        <v>Goldstar VS-068A ( RC-570) (SAA3010) JAVA не оригинальный корпус</v>
      </c>
      <c r="B245" s="19">
        <v>120</v>
      </c>
      <c r="C245" s="20">
        <v>1</v>
      </c>
      <c r="D245" s="9">
        <f t="shared" si="3"/>
        <v>120</v>
      </c>
    </row>
    <row r="246" spans="1:4" s="7" customFormat="1" hidden="1" x14ac:dyDescent="0.2">
      <c r="A246" s="18" t="str">
        <f>HYPERLINK("http://clickpdu.ru/product_images/import/4422.jpg","Grundig DAVIO15-5710  ic LENARO не оригинальный корпус")</f>
        <v>Grundig DAVIO15-5710  ic LENARO не оригинальный корпус</v>
      </c>
      <c r="B246" s="19">
        <v>120</v>
      </c>
      <c r="C246" s="20"/>
      <c r="D246" s="9">
        <f t="shared" si="3"/>
        <v>0</v>
      </c>
    </row>
    <row r="247" spans="1:4" s="7" customFormat="1" hidden="1" x14ac:dyDescent="0.2">
      <c r="A247" s="18" t="str">
        <f>HYPERLINK("http://clickpdu.ru/product_images/import/HGR034.jpg","Grundig DAVIO15-5710  ic LENARO оригинальный корпус")</f>
        <v>Grundig DAVIO15-5710  ic LENARO оригинальный корпус</v>
      </c>
      <c r="B247" s="19">
        <v>150</v>
      </c>
      <c r="C247" s="20"/>
      <c r="D247" s="9">
        <f t="shared" si="3"/>
        <v>0</v>
      </c>
    </row>
    <row r="248" spans="1:4" s="7" customFormat="1" hidden="1" x14ac:dyDescent="0.2">
      <c r="A248" s="18" t="str">
        <f>HYPERLINK("http://clickpdu.ru/product_images/import/HGR024.jpg","Grundig Pilot TP81D ic")</f>
        <v>Grundig Pilot TP81D ic</v>
      </c>
      <c r="B248" s="19">
        <v>140</v>
      </c>
      <c r="C248" s="20"/>
      <c r="D248" s="9">
        <f t="shared" si="3"/>
        <v>0</v>
      </c>
    </row>
    <row r="249" spans="1:4" s="7" customFormat="1" hidden="1" x14ac:dyDescent="0.2">
      <c r="A249" s="18" t="str">
        <f>HYPERLINK("http://clickpdu.ru/product_images/import/1694.jpg","Grundig TP 750 C  белый JAVA")</f>
        <v>Grundig TP 750 C  белый JAVA</v>
      </c>
      <c r="B249" s="19">
        <v>130</v>
      </c>
      <c r="C249" s="20"/>
      <c r="D249" s="9">
        <f t="shared" si="3"/>
        <v>0</v>
      </c>
    </row>
    <row r="250" spans="1:4" s="7" customFormat="1" hidden="1" x14ac:dyDescent="0.2">
      <c r="A250" s="18" t="str">
        <f>HYPERLINK("http://clickpdu.ru/product_images/import/930.jpg","Grundig TP 751 C JAVA")</f>
        <v>Grundig TP 751 C JAVA</v>
      </c>
      <c r="B250" s="19">
        <v>130</v>
      </c>
      <c r="C250" s="20"/>
      <c r="D250" s="9">
        <f t="shared" si="3"/>
        <v>0</v>
      </c>
    </row>
    <row r="251" spans="1:4" s="7" customFormat="1" hidden="1" x14ac:dyDescent="0.2">
      <c r="A251" s="18" t="str">
        <f>HYPERLINK("http://clickpdu.ru/product_images/import/HGR022.jpg","Grundig TP-100C  ic")</f>
        <v>Grundig TP-100C  ic</v>
      </c>
      <c r="B251" s="19">
        <v>200</v>
      </c>
      <c r="C251" s="20"/>
      <c r="D251" s="9">
        <f t="shared" si="3"/>
        <v>0</v>
      </c>
    </row>
    <row r="252" spans="1:4" s="7" customFormat="1" hidden="1" x14ac:dyDescent="0.2">
      <c r="A252" s="18" t="str">
        <f>HYPERLINK("http://clickpdu.ru/product_images/import/HGR004.jpg","Grundig TP-623  как оригинал  на кроне (ic)")</f>
        <v>Grundig TP-623  как оригинал  на кроне (ic)</v>
      </c>
      <c r="B252" s="19">
        <v>140</v>
      </c>
      <c r="C252" s="20"/>
      <c r="D252" s="9">
        <f t="shared" si="3"/>
        <v>0</v>
      </c>
    </row>
    <row r="253" spans="1:4" s="7" customFormat="1" x14ac:dyDescent="0.2">
      <c r="A253" s="18" t="str">
        <f>HYPERLINK("http://clickpdu.ru/product_images/import/HGR006.jpg","Grundig TP-711  ic")</f>
        <v>Grundig TP-711  ic</v>
      </c>
      <c r="B253" s="19">
        <v>120</v>
      </c>
      <c r="C253" s="20">
        <v>1</v>
      </c>
      <c r="D253" s="9">
        <f t="shared" si="3"/>
        <v>120</v>
      </c>
    </row>
    <row r="254" spans="1:4" s="7" customFormat="1" hidden="1" x14ac:dyDescent="0.2">
      <c r="A254" s="18" t="str">
        <f>HYPERLINK("http://clickpdu.ru/product_images/import/4287.jpg","Grundig TP-715 JAVA")</f>
        <v>Grundig TP-715 JAVA</v>
      </c>
      <c r="B254" s="19">
        <v>140</v>
      </c>
      <c r="C254" s="20"/>
      <c r="D254" s="9">
        <f t="shared" si="3"/>
        <v>0</v>
      </c>
    </row>
    <row r="255" spans="1:4" s="7" customFormat="1" hidden="1" x14ac:dyDescent="0.2">
      <c r="A255" s="18" t="str">
        <f>HYPERLINK("http://clickpdu.ru/product_images/import/HGR012.jpg","Grundig TP-715 ic")</f>
        <v>Grundig TP-715 ic</v>
      </c>
      <c r="B255" s="19">
        <v>130</v>
      </c>
      <c r="C255" s="20"/>
      <c r="D255" s="9">
        <f t="shared" si="3"/>
        <v>0</v>
      </c>
    </row>
    <row r="256" spans="1:4" s="7" customFormat="1" x14ac:dyDescent="0.2">
      <c r="A256" s="18" t="str">
        <f>HYPERLINK("http://clickpdu.ru/product_images/import/HGR008.jpg","Grundig TP-720  ic")</f>
        <v>Grundig TP-720  ic</v>
      </c>
      <c r="B256" s="19">
        <v>130</v>
      </c>
      <c r="C256" s="20">
        <v>1</v>
      </c>
      <c r="D256" s="9">
        <f t="shared" si="3"/>
        <v>130</v>
      </c>
    </row>
    <row r="257" spans="1:4" s="7" customFormat="1" hidden="1" x14ac:dyDescent="0.2">
      <c r="A257" s="18" t="str">
        <f>HYPERLINK("http://clickpdu.ru/product_images/import/HGR014.jpg","Grundig TP-741C (ic) ")</f>
        <v xml:space="preserve">Grundig TP-741C (ic) </v>
      </c>
      <c r="B257" s="19">
        <v>140</v>
      </c>
      <c r="C257" s="20"/>
      <c r="D257" s="9">
        <f t="shared" ref="D257:D282" si="4">B257*C257</f>
        <v>0</v>
      </c>
    </row>
    <row r="258" spans="1:4" s="7" customFormat="1" hidden="1" x14ac:dyDescent="0.2">
      <c r="A258" s="18" t="str">
        <f>HYPERLINK("http://clickpdu.ru/product_images/import/HGR033.jpg","Grundig TP-92V dvd  ic")</f>
        <v>Grundig TP-92V dvd  ic</v>
      </c>
      <c r="B258" s="19">
        <v>150</v>
      </c>
      <c r="C258" s="20"/>
      <c r="D258" s="9">
        <f t="shared" si="4"/>
        <v>0</v>
      </c>
    </row>
    <row r="259" spans="1:4" s="7" customFormat="1" hidden="1" x14ac:dyDescent="0.2">
      <c r="A259" s="18" t="str">
        <f>HYPERLINK("http://clickpdu.ru/product_images/import/3224.jpg","Hitachi CLE-865A JAVA")</f>
        <v>Hitachi CLE-865A JAVA</v>
      </c>
      <c r="B259" s="19">
        <v>130</v>
      </c>
      <c r="C259" s="20"/>
      <c r="D259" s="9">
        <f t="shared" si="4"/>
        <v>0</v>
      </c>
    </row>
    <row r="260" spans="1:4" s="7" customFormat="1" hidden="1" x14ac:dyDescent="0.2">
      <c r="A260" s="18" t="str">
        <f>HYPERLINK("http://clickpdu.ru/product_images/import/HHT004.jpg","Hitachi CLE-865A  (ic)")</f>
        <v>Hitachi CLE-865A  (ic)</v>
      </c>
      <c r="B260" s="19">
        <v>130</v>
      </c>
      <c r="C260" s="20"/>
      <c r="D260" s="9">
        <f t="shared" si="4"/>
        <v>0</v>
      </c>
    </row>
    <row r="261" spans="1:4" s="7" customFormat="1" hidden="1" x14ac:dyDescent="0.2">
      <c r="A261" s="18" t="str">
        <f>HYPERLINK("http://clickpdu.ru/product_images/import/599.jpg","Hitachi CLE-878A JAVA")</f>
        <v>Hitachi CLE-878A JAVA</v>
      </c>
      <c r="B261" s="19">
        <v>130</v>
      </c>
      <c r="C261" s="20"/>
      <c r="D261" s="9">
        <f t="shared" si="4"/>
        <v>0</v>
      </c>
    </row>
    <row r="262" spans="1:4" s="7" customFormat="1" x14ac:dyDescent="0.2">
      <c r="A262" s="18" t="str">
        <f>HYPERLINK("http://clickpdu.ru/product_images/import/HHT010.jpg","Hitachi CLE-898 ic ")</f>
        <v xml:space="preserve">Hitachi CLE-898 ic </v>
      </c>
      <c r="B262" s="19">
        <v>130</v>
      </c>
      <c r="C262" s="20">
        <v>1</v>
      </c>
      <c r="D262" s="9">
        <f t="shared" si="4"/>
        <v>130</v>
      </c>
    </row>
    <row r="263" spans="1:4" s="7" customFormat="1" x14ac:dyDescent="0.2">
      <c r="A263" s="18" t="str">
        <f>HYPERLINK("http://clickpdu.ru/product_images/import/HHT021.jpg","Hitachi CLE-924  (ic)")</f>
        <v>Hitachi CLE-924  (ic)</v>
      </c>
      <c r="B263" s="19">
        <v>130</v>
      </c>
      <c r="C263" s="20">
        <v>1</v>
      </c>
      <c r="D263" s="9">
        <f t="shared" si="4"/>
        <v>130</v>
      </c>
    </row>
    <row r="264" spans="1:4" s="7" customFormat="1" hidden="1" x14ac:dyDescent="0.2">
      <c r="A264" s="18" t="str">
        <f>HYPERLINK("http://clickpdu.ru/product_images/import/HHT032.jpg","Hitachi CLE-925  (ic)")</f>
        <v>Hitachi CLE-925  (ic)</v>
      </c>
      <c r="B264" s="19">
        <v>130</v>
      </c>
      <c r="C264" s="20"/>
      <c r="D264" s="9">
        <f t="shared" si="4"/>
        <v>0</v>
      </c>
    </row>
    <row r="265" spans="1:4" s="7" customFormat="1" x14ac:dyDescent="0.2">
      <c r="A265" s="18" t="str">
        <f>HYPERLINK("http://clickpdu.ru/product_images/import/HHT023.jpg","Hitachi CLE-937  ic")</f>
        <v>Hitachi CLE-937  ic</v>
      </c>
      <c r="B265" s="19">
        <v>130</v>
      </c>
      <c r="C265" s="20">
        <v>1</v>
      </c>
      <c r="D265" s="9">
        <f t="shared" si="4"/>
        <v>130</v>
      </c>
    </row>
    <row r="266" spans="1:4" s="7" customFormat="1" x14ac:dyDescent="0.2">
      <c r="A266" s="18" t="str">
        <f>HYPERLINK("http://clickpdu.ru/product_images/import/HHT044.jpg","Hitachi CLE-947 / 942  (ic)")</f>
        <v>Hitachi CLE-947 / 942  (ic)</v>
      </c>
      <c r="B266" s="19">
        <v>150</v>
      </c>
      <c r="C266" s="20">
        <v>1</v>
      </c>
      <c r="D266" s="9">
        <f t="shared" si="4"/>
        <v>150</v>
      </c>
    </row>
    <row r="267" spans="1:4" s="7" customFormat="1" hidden="1" x14ac:dyDescent="0.2">
      <c r="A267" s="18" t="str">
        <f>HYPERLINK("http://clickpdu.ru/product_images/import/HHT069.jpg","Hitachi CLE-963 ic")</f>
        <v>Hitachi CLE-963 ic</v>
      </c>
      <c r="B267" s="19">
        <v>130</v>
      </c>
      <c r="C267" s="20"/>
      <c r="D267" s="9">
        <f t="shared" si="4"/>
        <v>0</v>
      </c>
    </row>
    <row r="268" spans="1:4" s="7" customFormat="1" x14ac:dyDescent="0.2">
      <c r="A268" s="18" t="str">
        <f>HYPERLINK("http://clickpdu.ru/product_images/import/HHT065.jpg","Hitachi CLE-964 ic ")</f>
        <v xml:space="preserve">Hitachi CLE-964 ic </v>
      </c>
      <c r="B268" s="19">
        <v>130</v>
      </c>
      <c r="C268" s="20">
        <v>1</v>
      </c>
      <c r="D268" s="9">
        <f t="shared" si="4"/>
        <v>130</v>
      </c>
    </row>
    <row r="269" spans="1:4" s="7" customFormat="1" hidden="1" x14ac:dyDescent="0.2">
      <c r="A269" s="18" t="str">
        <f>HYPERLINK("http://clickpdu.ru/product_images/import/HHT070.jpg","Hitachi CLE-968  ic")</f>
        <v>Hitachi CLE-968  ic</v>
      </c>
      <c r="B269" s="19">
        <v>170</v>
      </c>
      <c r="C269" s="20"/>
      <c r="D269" s="9">
        <f t="shared" si="4"/>
        <v>0</v>
      </c>
    </row>
    <row r="270" spans="1:4" s="7" customFormat="1" hidden="1" x14ac:dyDescent="0.2">
      <c r="A270" s="18" t="str">
        <f>HYPERLINK("http://clickpdu.ru/product_images/import/HHT061.jpg","Hitachi CLE-989 ic")</f>
        <v>Hitachi CLE-989 ic</v>
      </c>
      <c r="B270" s="19">
        <v>170</v>
      </c>
      <c r="C270" s="20"/>
      <c r="D270" s="9">
        <f t="shared" si="4"/>
        <v>0</v>
      </c>
    </row>
    <row r="271" spans="1:4" s="7" customFormat="1" hidden="1" x14ac:dyDescent="0.2">
      <c r="A271" s="18" t="str">
        <f>HYPERLINK("http://clickpdu.ru/product_images/import/HHT064.jpg","Hitachi CLE-996 ic LCD TV")</f>
        <v>Hitachi CLE-996 ic LCD TV</v>
      </c>
      <c r="B271" s="19">
        <v>210</v>
      </c>
      <c r="C271" s="20"/>
      <c r="D271" s="9">
        <f t="shared" si="4"/>
        <v>0</v>
      </c>
    </row>
    <row r="272" spans="1:4" s="7" customFormat="1" hidden="1" x14ac:dyDescent="0.2">
      <c r="A272" s="18" t="str">
        <f>HYPERLINK("http://clickpdu.ru/product_images/import/HHT066.jpg","Hitachi CLE-999  CLE-994 LCD TV ic")</f>
        <v>Hitachi CLE-999  CLE-994 LCD TV ic</v>
      </c>
      <c r="B272" s="19">
        <v>200</v>
      </c>
      <c r="C272" s="20"/>
      <c r="D272" s="9">
        <f t="shared" si="4"/>
        <v>0</v>
      </c>
    </row>
    <row r="273" spans="1:4" s="7" customFormat="1" hidden="1" x14ac:dyDescent="0.2">
      <c r="A273" s="18" t="str">
        <f>HYPERLINK("http://clickpdu.ru/product_images/import/HHT039.jpg","Hitachi P6-P1  FUJIAN (ic)")</f>
        <v>Hitachi P6-P1  FUJIAN (ic)</v>
      </c>
      <c r="B273" s="19">
        <v>130</v>
      </c>
      <c r="C273" s="20"/>
      <c r="D273" s="9">
        <f t="shared" si="4"/>
        <v>0</v>
      </c>
    </row>
    <row r="274" spans="1:4" s="7" customFormat="1" hidden="1" x14ac:dyDescent="0.2">
      <c r="A274" s="18" t="str">
        <f>HYPERLINK("http://clickpdu.ru/product_images/import/HSR499.jpg","HOMECAST (ВОЛЯ) DVB1  LUMAX HIVION SAT  ic")</f>
        <v>HOMECAST (ВОЛЯ) DVB1  LUMAX HIVION SAT  ic</v>
      </c>
      <c r="B274" s="19">
        <v>130</v>
      </c>
      <c r="C274" s="20"/>
      <c r="D274" s="9">
        <f t="shared" si="4"/>
        <v>0</v>
      </c>
    </row>
    <row r="275" spans="1:4" s="7" customFormat="1" hidden="1" x14ac:dyDescent="0.2">
      <c r="A275" s="18" t="str">
        <f>HYPERLINK("http://clickpdu.ru/product_images/import/HOB581.jpg","Humax RM-E08 ic")</f>
        <v>Humax RM-E08 ic</v>
      </c>
      <c r="B275" s="19">
        <v>200</v>
      </c>
      <c r="C275" s="20"/>
      <c r="D275" s="9">
        <f t="shared" si="4"/>
        <v>0</v>
      </c>
    </row>
    <row r="276" spans="1:4" s="7" customFormat="1" hidden="1" x14ac:dyDescent="0.2">
      <c r="A276" s="18" t="str">
        <f>HYPERLINK("http://clickpdu.ru/product_images/import/HOB628.jpg","Humax RM-F04 ic")</f>
        <v>Humax RM-F04 ic</v>
      </c>
      <c r="B276" s="19">
        <v>250</v>
      </c>
      <c r="C276" s="20"/>
      <c r="D276" s="9">
        <f t="shared" si="4"/>
        <v>0</v>
      </c>
    </row>
    <row r="277" spans="1:4" s="7" customFormat="1" hidden="1" x14ac:dyDescent="0.2">
      <c r="A277" s="18" t="str">
        <f>HYPERLINK("http://clickpdu.ru/product_images/import/HSR450.jpg","Humax RM-G01 НТВ+ЛАЙТ ic VA-SD4/SD5")</f>
        <v>Humax RM-G01 НТВ+ЛАЙТ ic VA-SD4/SD5</v>
      </c>
      <c r="B277" s="19">
        <v>150</v>
      </c>
      <c r="C277" s="20"/>
      <c r="D277" s="9">
        <f t="shared" si="4"/>
        <v>0</v>
      </c>
    </row>
    <row r="278" spans="1:4" s="7" customFormat="1" hidden="1" x14ac:dyDescent="0.2">
      <c r="A278" s="18" t="str">
        <f>HYPERLINK("http://clickpdu.ru/product_images/import/HSR457.jpg","Humax RS-101 (как Akado 635) ic")</f>
        <v>Humax RS-101 (как Akado 635) ic</v>
      </c>
      <c r="B278" s="19">
        <v>130</v>
      </c>
      <c r="C278" s="20"/>
      <c r="D278" s="9">
        <f t="shared" si="4"/>
        <v>0</v>
      </c>
    </row>
    <row r="279" spans="1:4" s="7" customFormat="1" hidden="1" x14ac:dyDescent="0.2">
      <c r="A279" s="18" t="str">
        <f>HYPERLINK("http://clickpdu.ru/product_images/import/HSR082.jpg","Humax RS-101P DRE4000 GS7200 ic")</f>
        <v>Humax RS-101P DRE4000 GS7200 ic</v>
      </c>
      <c r="B279" s="19">
        <v>150</v>
      </c>
      <c r="C279" s="20"/>
      <c r="D279" s="9">
        <f t="shared" si="4"/>
        <v>0</v>
      </c>
    </row>
    <row r="280" spans="1:4" s="7" customFormat="1" hidden="1" x14ac:dyDescent="0.2">
      <c r="A280" s="18" t="str">
        <f>HYPERLINK("http://clickpdu.ru/product_images/import/6219.jpg","Humax RS-571 JAVA")</f>
        <v>Humax RS-571 JAVA</v>
      </c>
      <c r="B280" s="19">
        <v>130</v>
      </c>
      <c r="C280" s="20"/>
      <c r="D280" s="9">
        <f t="shared" si="4"/>
        <v>0</v>
      </c>
    </row>
    <row r="281" spans="1:4" s="7" customFormat="1" hidden="1" x14ac:dyDescent="0.2">
      <c r="A281" s="18" t="str">
        <f>HYPERLINK("http://clickpdu.ru/product_images/import/3563.jpg","Humax RS-591K ")</f>
        <v xml:space="preserve">Humax RS-591K </v>
      </c>
      <c r="B281" s="19">
        <v>130</v>
      </c>
      <c r="C281" s="20"/>
      <c r="D281" s="9">
        <f t="shared" si="4"/>
        <v>0</v>
      </c>
    </row>
    <row r="282" spans="1:4" s="7" customFormat="1" hidden="1" x14ac:dyDescent="0.2">
      <c r="A282" s="18" t="str">
        <f>HYPERLINK("http://clickpdu.ru/product_images/import/HSR064.jpg","Humax VDS-3300 ic")</f>
        <v>Humax VDS-3300 ic</v>
      </c>
      <c r="B282" s="19">
        <v>130</v>
      </c>
      <c r="C282" s="20"/>
      <c r="D282" s="9">
        <f t="shared" si="4"/>
        <v>0</v>
      </c>
    </row>
    <row r="283" spans="1:4" s="7" customFormat="1" hidden="1" x14ac:dyDescent="0.2">
      <c r="A283" s="18" t="str">
        <f>HYPERLINK("http://clickpdu.ru/product_images/import/5495.jpg","Hyundai  H-DVD5062-N  ic Mystery MDV-835U")</f>
        <v>Hyundai  H-DVD5062-N  ic Mystery MDV-835U</v>
      </c>
      <c r="B283" s="19" t="s">
        <v>0</v>
      </c>
      <c r="C283" s="20"/>
      <c r="D283" s="9"/>
    </row>
    <row r="284" spans="1:4" s="7" customFormat="1" x14ac:dyDescent="0.2">
      <c r="A284" s="18" t="str">
        <f>HYPERLINK("http://clickpdu.ru/product_images/import/HOB196.jpg","Hyundai (Braun) H-LCD2200 черный ic LCD TV H-LCD1509")</f>
        <v>Hyundai (Braun) H-LCD2200 черный ic LCD TV H-LCD1509</v>
      </c>
      <c r="B284" s="19">
        <v>140</v>
      </c>
      <c r="C284" s="20">
        <v>1</v>
      </c>
      <c r="D284" s="9">
        <f t="shared" ref="D284:D347" si="5">B284*C284</f>
        <v>140</v>
      </c>
    </row>
    <row r="285" spans="1:4" s="7" customFormat="1" hidden="1" x14ac:dyDescent="0.2">
      <c r="A285" s="18" t="str">
        <f>HYPERLINK("http://clickpdu.ru/product_images/import/HOT216.jpg","Hyundai (KONKA) 5Y29 ic")</f>
        <v>Hyundai (KONKA) 5Y29 ic</v>
      </c>
      <c r="B285" s="19">
        <v>120</v>
      </c>
      <c r="C285" s="20"/>
      <c r="D285" s="9">
        <f t="shared" si="5"/>
        <v>0</v>
      </c>
    </row>
    <row r="286" spans="1:4" s="7" customFormat="1" hidden="1" x14ac:dyDescent="0.2">
      <c r="A286" s="18" t="str">
        <f>HYPERLINK("http://clickpdu.ru/product_images/import/HVD086.jpg","Hyundai / Supra  H-DVD5041-N ic")</f>
        <v>Hyundai / Supra  H-DVD5041-N ic</v>
      </c>
      <c r="B286" s="19">
        <v>120</v>
      </c>
      <c r="C286" s="20"/>
      <c r="D286" s="9">
        <f t="shared" si="5"/>
        <v>0</v>
      </c>
    </row>
    <row r="287" spans="1:4" s="7" customFormat="1" x14ac:dyDescent="0.2">
      <c r="A287" s="18" t="str">
        <f>HYPERLINK("http://clickpdu.ru/product_images/import/HOB302.jpg","Hyundai /Supra / Izumi/Fusion RCF1B  ic")</f>
        <v>Hyundai /Supra / Izumi/Fusion RCF1B  ic</v>
      </c>
      <c r="B287" s="19">
        <v>160</v>
      </c>
      <c r="C287" s="20">
        <v>1</v>
      </c>
      <c r="D287" s="9">
        <f t="shared" si="5"/>
        <v>160</v>
      </c>
    </row>
    <row r="288" spans="1:4" s="7" customFormat="1" hidden="1" x14ac:dyDescent="0.2">
      <c r="A288" s="18" t="str">
        <f>HYPERLINK("http://clickpdu.ru/product_images/import/HOB187.jpg","Hyundai /Trony GK23J6-C15 ic Akira GK23J6-C9")</f>
        <v>Hyundai /Trony GK23J6-C15 ic Akira GK23J6-C9</v>
      </c>
      <c r="B288" s="19">
        <v>200</v>
      </c>
      <c r="C288" s="20"/>
      <c r="D288" s="9">
        <f t="shared" si="5"/>
        <v>0</v>
      </c>
    </row>
    <row r="289" spans="1:4" s="7" customFormat="1" hidden="1" x14ac:dyDescent="0.2">
      <c r="A289" s="18" t="str">
        <f>HYPERLINK("http://clickpdu.ru/product_images/import/HOB755.jpg","Hyundai H-DVB03T2 ic DVB-T2  (D-Color.WORLD VISION T37. Rolsen)")</f>
        <v>Hyundai H-DVB03T2 ic DVB-T2  (D-Color.WORLD VISION T37. Rolsen)</v>
      </c>
      <c r="B289" s="19">
        <v>120</v>
      </c>
      <c r="C289" s="20"/>
      <c r="D289" s="9">
        <f t="shared" si="5"/>
        <v>0</v>
      </c>
    </row>
    <row r="290" spans="1:4" s="7" customFormat="1" hidden="1" x14ac:dyDescent="0.2">
      <c r="A290" s="18" t="str">
        <f>HYPERLINK("http://clickpdu.ru/product_images/import/HVD252.jpg","Hyundai H-DVD5028 (Soundmax TT6011A) ic")</f>
        <v>Hyundai H-DVD5028 (Soundmax TT6011A) ic</v>
      </c>
      <c r="B290" s="19">
        <v>130</v>
      </c>
      <c r="C290" s="20"/>
      <c r="D290" s="9">
        <f t="shared" si="5"/>
        <v>0</v>
      </c>
    </row>
    <row r="291" spans="1:4" s="7" customFormat="1" hidden="1" x14ac:dyDescent="0.2">
      <c r="A291" s="18" t="str">
        <f>HYPERLINK("http://clickpdu.ru/product_images/import/HVD156.jpg","Hyundai H-DVD5049-N / H-DVD5050  ic")</f>
        <v>Hyundai H-DVD5049-N / H-DVD5050  ic</v>
      </c>
      <c r="B291" s="19">
        <v>120</v>
      </c>
      <c r="C291" s="20"/>
      <c r="D291" s="9">
        <f t="shared" si="5"/>
        <v>0</v>
      </c>
    </row>
    <row r="292" spans="1:4" s="7" customFormat="1" hidden="1" x14ac:dyDescent="0.2">
      <c r="A292" s="18" t="str">
        <f>HYPERLINK("http://clickpdu.ru/product_images/import/HOB515.jpg","Hyundai H-LCD1515 ic")</f>
        <v>Hyundai H-LCD1515 ic</v>
      </c>
      <c r="B292" s="19">
        <v>170</v>
      </c>
      <c r="C292" s="20"/>
      <c r="D292" s="9">
        <f t="shared" si="5"/>
        <v>0</v>
      </c>
    </row>
    <row r="293" spans="1:4" s="7" customFormat="1" x14ac:dyDescent="0.2">
      <c r="A293" s="18" t="str">
        <f>HYPERLINK("http://clickpdu.ru/product_images/import/HOB412.jpg","Hyundai H-LCD1516 ic (Akai)")</f>
        <v>Hyundai H-LCD1516 ic (Akai)</v>
      </c>
      <c r="B293" s="19">
        <v>130</v>
      </c>
      <c r="C293" s="20">
        <v>1</v>
      </c>
      <c r="D293" s="9">
        <f t="shared" si="5"/>
        <v>130</v>
      </c>
    </row>
    <row r="294" spans="1:4" s="7" customFormat="1" hidden="1" x14ac:dyDescent="0.2">
      <c r="A294" s="18" t="str">
        <f>HYPERLINK("http://clickpdu.ru/product_images/import/HOB376.jpg","Hyundai H-LCD2202 (TV3, GCOVA1028SJ) ic")</f>
        <v>Hyundai H-LCD2202 (TV3, GCOVA1028SJ) ic</v>
      </c>
      <c r="B294" s="19">
        <v>130</v>
      </c>
      <c r="C294" s="20"/>
      <c r="D294" s="9">
        <f t="shared" si="5"/>
        <v>0</v>
      </c>
    </row>
    <row r="295" spans="1:4" s="7" customFormat="1" hidden="1" x14ac:dyDescent="0.2">
      <c r="A295" s="18" t="str">
        <f>HYPERLINK("http://clickpdu.ru/product_images/import/HOB486.jpg","Hyundai H-LCD3206 ic")</f>
        <v>Hyundai H-LCD3206 ic</v>
      </c>
      <c r="B295" s="19">
        <v>150</v>
      </c>
      <c r="C295" s="20"/>
      <c r="D295" s="9">
        <f t="shared" si="5"/>
        <v>0</v>
      </c>
    </row>
    <row r="296" spans="1:4" s="7" customFormat="1" hidden="1" x14ac:dyDescent="0.2">
      <c r="A296" s="18" t="str">
        <f>HYPERLINK("http://clickpdu.ru/product_images/import/HOB195.jpg","Hyundai H-LCDVD2200 ic LCDTV+DVD")</f>
        <v>Hyundai H-LCDVD2200 ic LCDTV+DVD</v>
      </c>
      <c r="B296" s="19">
        <v>130</v>
      </c>
      <c r="C296" s="20"/>
      <c r="D296" s="9">
        <f t="shared" si="5"/>
        <v>0</v>
      </c>
    </row>
    <row r="297" spans="1:4" s="7" customFormat="1" x14ac:dyDescent="0.2">
      <c r="A297" s="18" t="str">
        <f>HYPERLINK("http://clickpdu.ru/product_images/import/HOB694.jpg","Hyundai H-LED24V16 Telefunken TF-LED22S2 ic")</f>
        <v>Hyundai H-LED24V16 Telefunken TF-LED22S2 ic</v>
      </c>
      <c r="B297" s="19">
        <v>150</v>
      </c>
      <c r="C297" s="20">
        <v>1</v>
      </c>
      <c r="D297" s="9">
        <f t="shared" si="5"/>
        <v>150</v>
      </c>
    </row>
    <row r="298" spans="1:4" s="7" customFormat="1" x14ac:dyDescent="0.2">
      <c r="A298" s="18" t="str">
        <f>HYPERLINK("http://clickpdu.ru/product_images/import/HOB330.jpg","Hyundai H-LED32V6 / 19V6 (HCY-44B) ic Erisson 24LEN52")</f>
        <v>Hyundai H-LED32V6 / 19V6 (HCY-44B) ic Erisson 24LEN52</v>
      </c>
      <c r="B298" s="19">
        <v>150</v>
      </c>
      <c r="C298" s="20">
        <v>1</v>
      </c>
      <c r="D298" s="9">
        <f t="shared" si="5"/>
        <v>150</v>
      </c>
    </row>
    <row r="299" spans="1:4" s="7" customFormat="1" hidden="1" x14ac:dyDescent="0.2">
      <c r="A299" s="18" t="str">
        <f>HYPERLINK("http://clickpdu.ru/product_images/import/7157.jpg","Hyundai H-TV1403 /Polar KK-Y261Q/Saturn CT-2103 ic")</f>
        <v>Hyundai H-TV1403 /Polar KK-Y261Q/Saturn CT-2103 ic</v>
      </c>
      <c r="B299" s="19">
        <v>130</v>
      </c>
      <c r="C299" s="20"/>
      <c r="D299" s="9">
        <f t="shared" si="5"/>
        <v>0</v>
      </c>
    </row>
    <row r="300" spans="1:4" s="7" customFormat="1" hidden="1" x14ac:dyDescent="0.2">
      <c r="A300" s="18" t="str">
        <f>HYPERLINK("http://clickpdu.ru/product_images/import/HOB574.jpg","Hyundai H-TV2110SPF ic")</f>
        <v>Hyundai H-TV2110SPF ic</v>
      </c>
      <c r="B300" s="19">
        <v>130</v>
      </c>
      <c r="C300" s="20"/>
      <c r="D300" s="9">
        <f t="shared" si="5"/>
        <v>0</v>
      </c>
    </row>
    <row r="301" spans="1:4" s="7" customFormat="1" hidden="1" x14ac:dyDescent="0.2">
      <c r="A301" s="18" t="str">
        <f>HYPERLINK("http://clickpdu.ru/product_images/import/HTC055.jpg","Hyundai H-TV2115SPF (R116D)  ic LCD TV Changhong 06-NR0002-AOOOX")</f>
        <v>Hyundai H-TV2115SPF (R116D)  ic LCD TV Changhong 06-NR0002-AOOOX</v>
      </c>
      <c r="B301" s="19">
        <v>140</v>
      </c>
      <c r="C301" s="20"/>
      <c r="D301" s="9">
        <f t="shared" si="5"/>
        <v>0</v>
      </c>
    </row>
    <row r="302" spans="1:4" s="7" customFormat="1" hidden="1" x14ac:dyDescent="0.2">
      <c r="A302" s="18" t="str">
        <f>HYPERLINK("http://clickpdu.ru/product_images/import/HOB754.jpg","Hyundai QF-6222 DVB01T2 ic Airtone DB-2206/ HOME BY-628 /Telefunken dvb-t2/tesler/сигнал")</f>
        <v>Hyundai QF-6222 DVB01T2 ic Airtone DB-2206/ HOME BY-628 /Telefunken dvb-t2/tesler/сигнал</v>
      </c>
      <c r="B302" s="19">
        <v>130</v>
      </c>
      <c r="C302" s="20"/>
      <c r="D302" s="9">
        <f t="shared" si="5"/>
        <v>0</v>
      </c>
    </row>
    <row r="303" spans="1:4" s="7" customFormat="1" x14ac:dyDescent="0.2">
      <c r="A303" s="18" t="str">
        <f>HYPERLINK("http://clickpdu.ru/product_images/import/HOB280.jpg","Hyundai RC-3901 как BC1202 с 1 кнопкой")</f>
        <v>Hyundai RC-3901 как BC1202 с 1 кнопкой</v>
      </c>
      <c r="B303" s="19">
        <v>130</v>
      </c>
      <c r="C303" s="20">
        <v>1</v>
      </c>
      <c r="D303" s="9">
        <f t="shared" si="5"/>
        <v>130</v>
      </c>
    </row>
    <row r="304" spans="1:4" s="7" customFormat="1" hidden="1" x14ac:dyDescent="0.2">
      <c r="A304" s="18" t="str">
        <f>HYPERLINK("http://clickpdu.ru/product_images/import/HOB606.jpg","Hyundai RC44F H-LED22V1/H-LED24V5 ic")</f>
        <v>Hyundai RC44F H-LED22V1/H-LED24V5 ic</v>
      </c>
      <c r="B304" s="19">
        <v>200</v>
      </c>
      <c r="C304" s="20"/>
      <c r="D304" s="9">
        <f t="shared" si="5"/>
        <v>0</v>
      </c>
    </row>
    <row r="305" spans="1:4" s="7" customFormat="1" hidden="1" x14ac:dyDescent="0.2">
      <c r="A305" s="15" t="str">
        <f>HYPERLINK("http://clickpdu.ru/product_images/import/HOB1020.jpg","Hyundai YC-53-5 (H-LED32V21T2) ic")</f>
        <v>Hyundai YC-53-5 (H-LED32V21T2) ic</v>
      </c>
      <c r="B305" s="16">
        <v>190</v>
      </c>
      <c r="C305" s="17"/>
      <c r="D305" s="14">
        <f t="shared" si="5"/>
        <v>0</v>
      </c>
    </row>
    <row r="306" spans="1:4" s="7" customFormat="1" x14ac:dyDescent="0.2">
      <c r="A306" s="18" t="str">
        <f>HYPERLINK("http://clickpdu.ru/product_images/import/HOB582.jpg","IZUMI HH988-1 ( SANSUI) ic")</f>
        <v>IZUMI HH988-1 ( SANSUI) ic</v>
      </c>
      <c r="B306" s="19">
        <v>170</v>
      </c>
      <c r="C306" s="20">
        <v>1</v>
      </c>
      <c r="D306" s="9">
        <f t="shared" si="5"/>
        <v>170</v>
      </c>
    </row>
    <row r="307" spans="1:4" s="7" customFormat="1" x14ac:dyDescent="0.2">
      <c r="A307" s="18" t="str">
        <f>HYPERLINK("http://clickpdu.ru/product_images/import/HOB353.jpg","IZUMI KM-1128 ic TL15H310B (RC-615B) SANSUI")</f>
        <v>IZUMI KM-1128 ic TL15H310B (RC-615B) SANSUI</v>
      </c>
      <c r="B307" s="19">
        <v>140</v>
      </c>
      <c r="C307" s="20">
        <v>1</v>
      </c>
      <c r="D307" s="9">
        <f t="shared" si="5"/>
        <v>140</v>
      </c>
    </row>
    <row r="308" spans="1:4" s="7" customFormat="1" hidden="1" x14ac:dyDescent="0.2">
      <c r="A308" s="15" t="str">
        <f>HYPERLINK("http://clickpdu.ru/product_images/import/HOB953.jpg","IZUMI TL20S321B ic")</f>
        <v>IZUMI TL20S321B ic</v>
      </c>
      <c r="B308" s="16">
        <v>170</v>
      </c>
      <c r="C308" s="17"/>
      <c r="D308" s="14">
        <f t="shared" si="5"/>
        <v>0</v>
      </c>
    </row>
    <row r="309" spans="1:4" s="7" customFormat="1" hidden="1" x14ac:dyDescent="0.2">
      <c r="A309" s="18" t="str">
        <f>HYPERLINK("http://clickpdu.ru/product_images/import/HOB508.jpg","IZUMI TL26H211B/TL32H211B/TL15H102B ic")</f>
        <v>IZUMI TL26H211B/TL32H211B/TL15H102B ic</v>
      </c>
      <c r="B309" s="19">
        <v>150</v>
      </c>
      <c r="C309" s="20"/>
      <c r="D309" s="9">
        <f t="shared" si="5"/>
        <v>0</v>
      </c>
    </row>
    <row r="310" spans="1:4" s="7" customFormat="1" hidden="1" x14ac:dyDescent="0.2">
      <c r="A310" s="18" t="str">
        <f>HYPERLINK("http://clickpdu.ru/product_images/import/HOB723.jpg","IZUMI TLE22F205B ic CHANGHONG E24F898S")</f>
        <v>IZUMI TLE22F205B ic CHANGHONG E24F898S</v>
      </c>
      <c r="B310" s="19">
        <v>140</v>
      </c>
      <c r="C310" s="20"/>
      <c r="D310" s="9">
        <f t="shared" si="5"/>
        <v>0</v>
      </c>
    </row>
    <row r="311" spans="1:4" s="7" customFormat="1" x14ac:dyDescent="0.2">
      <c r="A311" s="18" t="str">
        <f>HYPERLINK("http://clickpdu.ru/product_images/import/HOB621.jpg","IZUMI TLE32F300B ic (ORION OLT-19200)")</f>
        <v>IZUMI TLE32F300B ic (ORION OLT-19200)</v>
      </c>
      <c r="B311" s="19">
        <v>150</v>
      </c>
      <c r="C311" s="20">
        <v>1</v>
      </c>
      <c r="D311" s="9">
        <f t="shared" si="5"/>
        <v>150</v>
      </c>
    </row>
    <row r="312" spans="1:4" s="7" customFormat="1" hidden="1" x14ac:dyDescent="0.2">
      <c r="A312" s="18" t="str">
        <f>HYPERLINK("http://clickpdu.ru/product_images/import/6419.jpg","IZUMI WS-528 ic DVD")</f>
        <v>IZUMI WS-528 ic DVD</v>
      </c>
      <c r="B312" s="19">
        <v>120</v>
      </c>
      <c r="C312" s="20"/>
      <c r="D312" s="9">
        <f t="shared" si="5"/>
        <v>0</v>
      </c>
    </row>
    <row r="313" spans="1:4" s="7" customFormat="1" hidden="1" x14ac:dyDescent="0.2">
      <c r="A313" s="18" t="str">
        <f>HYPERLINK("http://clickpdu.ru/product_images/import/HJC095.jpg","JVC RM-C1013 / RM-C1023 ic")</f>
        <v>JVC RM-C1013 / RM-C1023 ic</v>
      </c>
      <c r="B313" s="19">
        <v>140</v>
      </c>
      <c r="C313" s="20"/>
      <c r="D313" s="9">
        <f t="shared" si="5"/>
        <v>0</v>
      </c>
    </row>
    <row r="314" spans="1:4" s="7" customFormat="1" hidden="1" x14ac:dyDescent="0.2">
      <c r="A314" s="18" t="str">
        <f>HYPERLINK("http://clickpdu.ru/product_images/import/HJC085.jpg","JVC RM-C1120 ic как оригинал ")</f>
        <v xml:space="preserve">JVC RM-C1120 ic как оригинал </v>
      </c>
      <c r="B314" s="19">
        <v>130</v>
      </c>
      <c r="C314" s="20"/>
      <c r="D314" s="9">
        <f t="shared" si="5"/>
        <v>0</v>
      </c>
    </row>
    <row r="315" spans="1:4" s="7" customFormat="1" x14ac:dyDescent="0.2">
      <c r="A315" s="18" t="str">
        <f>HYPERLINK("http://clickpdu.ru/product_images/import/HJC083.jpg","JVC RM-C1150 ic как оригинал ")</f>
        <v xml:space="preserve">JVC RM-C1150 ic как оригинал </v>
      </c>
      <c r="B315" s="19">
        <v>130</v>
      </c>
      <c r="C315" s="20">
        <v>1</v>
      </c>
      <c r="D315" s="9">
        <f t="shared" si="5"/>
        <v>130</v>
      </c>
    </row>
    <row r="316" spans="1:4" s="7" customFormat="1" hidden="1" x14ac:dyDescent="0.2">
      <c r="A316" s="18" t="str">
        <f>HYPERLINK("http://clickpdu.ru/product_images/import/HJC093.jpg","JVC RM-C1171 (ic) ")</f>
        <v xml:space="preserve">JVC RM-C1171 (ic) </v>
      </c>
      <c r="B316" s="19">
        <v>150</v>
      </c>
      <c r="C316" s="20"/>
      <c r="D316" s="9">
        <f t="shared" si="5"/>
        <v>0</v>
      </c>
    </row>
    <row r="317" spans="1:4" s="7" customFormat="1" hidden="1" x14ac:dyDescent="0.2">
      <c r="A317" s="18" t="str">
        <f>HYPERLINK("http://clickpdu.ru/product_images/import/HJC002.jpg","JVC RM-C1261 ic")</f>
        <v>JVC RM-C1261 ic</v>
      </c>
      <c r="B317" s="19">
        <v>130</v>
      </c>
      <c r="C317" s="20"/>
      <c r="D317" s="9">
        <f t="shared" si="5"/>
        <v>0</v>
      </c>
    </row>
    <row r="318" spans="1:4" s="7" customFormat="1" hidden="1" x14ac:dyDescent="0.2">
      <c r="A318" s="18" t="str">
        <f>HYPERLINK("http://clickpdu.ru/product_images/import/HJC074.jpg","JVC RM-C1280 (ic) ")</f>
        <v xml:space="preserve">JVC RM-C1280 (ic) </v>
      </c>
      <c r="B318" s="19">
        <v>140</v>
      </c>
      <c r="C318" s="20"/>
      <c r="D318" s="9">
        <f t="shared" si="5"/>
        <v>0</v>
      </c>
    </row>
    <row r="319" spans="1:4" s="7" customFormat="1" x14ac:dyDescent="0.2">
      <c r="A319" s="18" t="str">
        <f>HYPERLINK("http://clickpdu.ru/product_images/import/HJC067.jpg","JVC RM-C1281 (ic) ")</f>
        <v xml:space="preserve">JVC RM-C1281 (ic) </v>
      </c>
      <c r="B319" s="19">
        <v>135</v>
      </c>
      <c r="C319" s="20">
        <v>1</v>
      </c>
      <c r="D319" s="9">
        <f t="shared" si="5"/>
        <v>135</v>
      </c>
    </row>
    <row r="320" spans="1:4" s="7" customFormat="1" hidden="1" x14ac:dyDescent="0.2">
      <c r="A320" s="18" t="str">
        <f>HYPERLINK("http://clickpdu.ru/product_images/import/HJC078.jpg","JVC RM-C1285 (ic) ")</f>
        <v xml:space="preserve">JVC RM-C1285 (ic) </v>
      </c>
      <c r="B320" s="19">
        <v>140</v>
      </c>
      <c r="C320" s="20"/>
      <c r="D320" s="9">
        <f t="shared" si="5"/>
        <v>0</v>
      </c>
    </row>
    <row r="321" spans="1:4" s="7" customFormat="1" x14ac:dyDescent="0.2">
      <c r="A321" s="18" t="str">
        <f>HYPERLINK("http://clickpdu.ru/product_images/import/HJC064.jpg","JVC RM-C1302 (ic) ")</f>
        <v xml:space="preserve">JVC RM-C1302 (ic) </v>
      </c>
      <c r="B321" s="19">
        <v>135</v>
      </c>
      <c r="C321" s="20">
        <v>1</v>
      </c>
      <c r="D321" s="9">
        <f t="shared" si="5"/>
        <v>135</v>
      </c>
    </row>
    <row r="322" spans="1:4" s="7" customFormat="1" hidden="1" x14ac:dyDescent="0.2">
      <c r="A322" s="18" t="str">
        <f>HYPERLINK("http://clickpdu.ru/product_images/import/HJC088.jpg","JVC RM-C1309 ic")</f>
        <v>JVC RM-C1309 ic</v>
      </c>
      <c r="B322" s="19">
        <v>140</v>
      </c>
      <c r="C322" s="20"/>
      <c r="D322" s="9">
        <f t="shared" si="5"/>
        <v>0</v>
      </c>
    </row>
    <row r="323" spans="1:4" s="7" customFormat="1" hidden="1" x14ac:dyDescent="0.2">
      <c r="A323" s="18" t="str">
        <f>HYPERLINK("http://clickpdu.ru/product_images/import/HJC007.jpg","JVC RM-C1311 (ic) ")</f>
        <v xml:space="preserve">JVC RM-C1311 (ic) </v>
      </c>
      <c r="B323" s="19">
        <v>150</v>
      </c>
      <c r="C323" s="20"/>
      <c r="D323" s="9">
        <f t="shared" si="5"/>
        <v>0</v>
      </c>
    </row>
    <row r="324" spans="1:4" s="7" customFormat="1" hidden="1" x14ac:dyDescent="0.2">
      <c r="A324" s="18" t="str">
        <f>HYPERLINK("http://clickpdu.ru/product_images/import/HJC092.jpg","JVC RM-C1350 PIP  (ic)")</f>
        <v>JVC RM-C1350 PIP  (ic)</v>
      </c>
      <c r="B324" s="19">
        <v>140</v>
      </c>
      <c r="C324" s="20"/>
      <c r="D324" s="9">
        <f t="shared" si="5"/>
        <v>0</v>
      </c>
    </row>
    <row r="325" spans="1:4" s="7" customFormat="1" hidden="1" x14ac:dyDescent="0.2">
      <c r="A325" s="18" t="str">
        <f>HYPERLINK("http://clickpdu.ru/product_images/import/HJC084.jpg","JVC RM-C2020 ic LCD TV")</f>
        <v>JVC RM-C2020 ic LCD TV</v>
      </c>
      <c r="B325" s="19">
        <v>170</v>
      </c>
      <c r="C325" s="20"/>
      <c r="D325" s="9">
        <f t="shared" si="5"/>
        <v>0</v>
      </c>
    </row>
    <row r="326" spans="1:4" s="7" customFormat="1" hidden="1" x14ac:dyDescent="0.2">
      <c r="A326" s="18" t="str">
        <f>HYPERLINK("http://clickpdu.ru/product_images/import/HJC027.jpg","JVC RM-C220  (ic)      AV-2553 EE")</f>
        <v>JVC RM-C220  (ic)      AV-2553 EE</v>
      </c>
      <c r="B326" s="19">
        <v>130</v>
      </c>
      <c r="C326" s="20"/>
      <c r="D326" s="9">
        <f t="shared" si="5"/>
        <v>0</v>
      </c>
    </row>
    <row r="327" spans="1:4" s="7" customFormat="1" hidden="1" x14ac:dyDescent="0.2">
      <c r="A327" s="18" t="str">
        <f>HYPERLINK("http://clickpdu.ru/product_images/import/HJC057.jpg","JVC RM-C333(334) ic")</f>
        <v>JVC RM-C333(334) ic</v>
      </c>
      <c r="B327" s="19">
        <v>130</v>
      </c>
      <c r="C327" s="20"/>
      <c r="D327" s="9">
        <f t="shared" si="5"/>
        <v>0</v>
      </c>
    </row>
    <row r="328" spans="1:4" s="7" customFormat="1" x14ac:dyDescent="0.2">
      <c r="A328" s="18" t="str">
        <f>HYPERLINK("http://clickpdu.ru/product_images/import/HJC032.jpg","JVC RM-C355 (ic) (RM-C220) ")</f>
        <v xml:space="preserve">JVC RM-C355 (ic) (RM-C220) </v>
      </c>
      <c r="B328" s="19">
        <v>130</v>
      </c>
      <c r="C328" s="20">
        <v>1</v>
      </c>
      <c r="D328" s="9">
        <f t="shared" si="5"/>
        <v>130</v>
      </c>
    </row>
    <row r="329" spans="1:4" s="7" customFormat="1" hidden="1" x14ac:dyDescent="0.2">
      <c r="A329" s="18" t="str">
        <f>HYPERLINK("http://clickpdu.ru/product_images/import/HJC050.jpg","JVC RM-C360 белый ic")</f>
        <v>JVC RM-C360 белый ic</v>
      </c>
      <c r="B329" s="19">
        <v>130</v>
      </c>
      <c r="C329" s="20"/>
      <c r="D329" s="9">
        <f t="shared" si="5"/>
        <v>0</v>
      </c>
    </row>
    <row r="330" spans="1:4" s="7" customFormat="1" hidden="1" x14ac:dyDescent="0.2">
      <c r="A330" s="18" t="str">
        <f>HYPERLINK("http://clickpdu.ru/product_images/import/HJC024.jpg","JVC RM-C360 черный  ic")</f>
        <v>JVC RM-C360 черный  ic</v>
      </c>
      <c r="B330" s="19">
        <v>130</v>
      </c>
      <c r="C330" s="20"/>
      <c r="D330" s="9">
        <f t="shared" si="5"/>
        <v>0</v>
      </c>
    </row>
    <row r="331" spans="1:4" s="7" customFormat="1" hidden="1" x14ac:dyDescent="0.2">
      <c r="A331" s="18" t="str">
        <f>HYPERLINK("http://clickpdu.ru/product_images/import/161.jpg","JVC RM-C364 ic черный")</f>
        <v>JVC RM-C364 ic черный</v>
      </c>
      <c r="B331" s="19">
        <v>130</v>
      </c>
      <c r="C331" s="20"/>
      <c r="D331" s="9">
        <f t="shared" si="5"/>
        <v>0</v>
      </c>
    </row>
    <row r="332" spans="1:4" s="7" customFormat="1" x14ac:dyDescent="0.2">
      <c r="A332" s="18" t="str">
        <f>HYPERLINK("http://clickpdu.ru/product_images/import/HJC062.jpg","JVC RM-C364GY ic белый")</f>
        <v>JVC RM-C364GY ic белый</v>
      </c>
      <c r="B332" s="19">
        <v>125</v>
      </c>
      <c r="C332" s="20">
        <v>2</v>
      </c>
      <c r="D332" s="9">
        <f t="shared" si="5"/>
        <v>250</v>
      </c>
    </row>
    <row r="333" spans="1:4" s="7" customFormat="1" hidden="1" x14ac:dyDescent="0.2">
      <c r="A333" s="18" t="str">
        <f>HYPERLINK("http://clickpdu.ru/product_images/import/HJC048.jpg","JVC RM-C439 (ic) (корпус RM-C457)")</f>
        <v>JVC RM-C439 (ic) (корпус RM-C457)</v>
      </c>
      <c r="B333" s="19">
        <v>130</v>
      </c>
      <c r="C333" s="20"/>
      <c r="D333" s="9">
        <f t="shared" si="5"/>
        <v>0</v>
      </c>
    </row>
    <row r="334" spans="1:4" s="7" customFormat="1" hidden="1" x14ac:dyDescent="0.2">
      <c r="A334" s="18" t="str">
        <f>HYPERLINK("http://clickpdu.ru/product_images/import/HJC018.jpg","JVC RM-C457 (ic)  AV-G21T   AV-G250MX")</f>
        <v>JVC RM-C457 (ic)  AV-G21T   AV-G250MX</v>
      </c>
      <c r="B334" s="19">
        <v>130</v>
      </c>
      <c r="C334" s="20"/>
      <c r="D334" s="9">
        <f t="shared" si="5"/>
        <v>0</v>
      </c>
    </row>
    <row r="335" spans="1:4" s="7" customFormat="1" x14ac:dyDescent="0.2">
      <c r="A335" s="10" t="str">
        <f>HYPERLINK("http://clickpdu.ru/product_images/import/HJC020.jpg","JVC RM-C462  ic")</f>
        <v>JVC RM-C462  ic</v>
      </c>
      <c r="B335" s="6">
        <v>130</v>
      </c>
      <c r="C335" s="3">
        <v>1</v>
      </c>
      <c r="D335" s="9">
        <f t="shared" si="5"/>
        <v>130</v>
      </c>
    </row>
    <row r="336" spans="1:4" s="7" customFormat="1" hidden="1" x14ac:dyDescent="0.2">
      <c r="A336" s="10" t="str">
        <f>HYPERLINK("http://clickpdu.ru/product_images/import/3957.jpg","JVC RM-C470 JAVA неоригинальный корпус")</f>
        <v>JVC RM-C470 JAVA неоригинальный корпус</v>
      </c>
      <c r="B336" s="6">
        <v>120</v>
      </c>
      <c r="C336" s="3"/>
      <c r="D336" s="9">
        <f t="shared" si="5"/>
        <v>0</v>
      </c>
    </row>
    <row r="337" spans="1:4" s="7" customFormat="1" x14ac:dyDescent="0.2">
      <c r="A337" s="10" t="str">
        <f>HYPERLINK("http://clickpdu.ru/product_images/import/HJC036.jpg","JVC RM-C470 (ic) ")</f>
        <v xml:space="preserve">JVC RM-C470 (ic) </v>
      </c>
      <c r="B337" s="6">
        <v>130</v>
      </c>
      <c r="C337" s="3">
        <v>1</v>
      </c>
      <c r="D337" s="9">
        <f t="shared" si="5"/>
        <v>130</v>
      </c>
    </row>
    <row r="338" spans="1:4" s="7" customFormat="1" hidden="1" x14ac:dyDescent="0.2">
      <c r="A338" s="10" t="str">
        <f>HYPERLINK("http://clickpdu.ru/product_images/import/HJC041.jpg","JVC RM-C495 как ориг  ic")</f>
        <v>JVC RM-C495 как ориг  ic</v>
      </c>
      <c r="B338" s="6">
        <v>150</v>
      </c>
      <c r="C338" s="3"/>
      <c r="D338" s="9">
        <f t="shared" si="5"/>
        <v>0</v>
      </c>
    </row>
    <row r="339" spans="1:4" s="7" customFormat="1" x14ac:dyDescent="0.2">
      <c r="A339" s="10" t="str">
        <f>HYPERLINK("http://clickpdu.ru/product_images/import/HJC016.jpg","JVC RM-C498 (ic) ")</f>
        <v xml:space="preserve">JVC RM-C498 (ic) </v>
      </c>
      <c r="B339" s="6">
        <v>130</v>
      </c>
      <c r="C339" s="3">
        <v>1</v>
      </c>
      <c r="D339" s="9">
        <f t="shared" si="5"/>
        <v>130</v>
      </c>
    </row>
    <row r="340" spans="1:4" s="7" customFormat="1" x14ac:dyDescent="0.2">
      <c r="A340" s="10" t="str">
        <f>HYPERLINK("http://clickpdu.ru/product_images/import/HJC043.jpg","JVC RM-C530 (RM-C531)  ic")</f>
        <v>JVC RM-C530 (RM-C531)  ic</v>
      </c>
      <c r="B340" s="6">
        <v>130</v>
      </c>
      <c r="C340" s="3">
        <v>1</v>
      </c>
      <c r="D340" s="9">
        <f t="shared" si="5"/>
        <v>130</v>
      </c>
    </row>
    <row r="341" spans="1:4" s="7" customFormat="1" hidden="1" x14ac:dyDescent="0.2">
      <c r="A341" s="10" t="str">
        <f>HYPERLINK("http://clickpdu.ru/product_images/import/HJC011.jpg","JVC RM-C548  (ic)")</f>
        <v>JVC RM-C548  (ic)</v>
      </c>
      <c r="B341" s="6">
        <v>120</v>
      </c>
      <c r="C341" s="3"/>
      <c r="D341" s="9">
        <f t="shared" si="5"/>
        <v>0</v>
      </c>
    </row>
    <row r="342" spans="1:4" s="7" customFormat="1" x14ac:dyDescent="0.2">
      <c r="A342" s="10" t="str">
        <f>HYPERLINK("http://clickpdu.ru/product_images/import/HJC013.jpg","JVC RM-C565 (ic) AV-K21T")</f>
        <v>JVC RM-C565 (ic) AV-K21T</v>
      </c>
      <c r="B342" s="6">
        <v>130</v>
      </c>
      <c r="C342" s="3">
        <v>1</v>
      </c>
      <c r="D342" s="9">
        <f t="shared" si="5"/>
        <v>130</v>
      </c>
    </row>
    <row r="343" spans="1:4" s="7" customFormat="1" hidden="1" x14ac:dyDescent="0.2">
      <c r="A343" s="10" t="str">
        <f>HYPERLINK("http://clickpdu.ru/product_images/import/HJC060.jpg","JVC RM-C90 (ic) ")</f>
        <v xml:space="preserve">JVC RM-C90 (ic) </v>
      </c>
      <c r="B343" s="6">
        <v>130</v>
      </c>
      <c r="C343" s="3"/>
      <c r="D343" s="9">
        <f t="shared" si="5"/>
        <v>0</v>
      </c>
    </row>
    <row r="344" spans="1:4" s="7" customFormat="1" x14ac:dyDescent="0.2">
      <c r="A344" s="10" t="s">
        <v>1</v>
      </c>
      <c r="B344" s="6">
        <v>250</v>
      </c>
      <c r="C344" s="3">
        <v>1</v>
      </c>
      <c r="D344" s="9">
        <f t="shared" si="5"/>
        <v>250</v>
      </c>
    </row>
    <row r="345" spans="1:4" s="7" customFormat="1" hidden="1" x14ac:dyDescent="0.2">
      <c r="A345" s="23"/>
      <c r="B345" s="6">
        <v>100</v>
      </c>
      <c r="C345" s="3"/>
      <c r="D345" s="9">
        <f t="shared" si="5"/>
        <v>0</v>
      </c>
    </row>
    <row r="346" spans="1:4" s="7" customFormat="1" hidden="1" x14ac:dyDescent="0.2">
      <c r="A346" s="10" t="str">
        <f>HYPERLINK("http://clickpdu.ru/product_images/import/HOT034.jpg","Konka HXW-5Y29 ic")</f>
        <v>Konka HXW-5Y29 ic</v>
      </c>
      <c r="B346" s="6">
        <v>140</v>
      </c>
      <c r="C346" s="3"/>
      <c r="D346" s="9">
        <f t="shared" si="5"/>
        <v>0</v>
      </c>
    </row>
    <row r="347" spans="1:4" s="7" customFormat="1" hidden="1" x14ac:dyDescent="0.2">
      <c r="A347" s="10" t="str">
        <f>HYPERLINK("http://clickpdu.ru/product_images/import/HKK022.jpg","Konka KK-Y229  ic")</f>
        <v>Konka KK-Y229  ic</v>
      </c>
      <c r="B347" s="6">
        <v>140</v>
      </c>
      <c r="C347" s="3"/>
      <c r="D347" s="9">
        <f t="shared" si="5"/>
        <v>0</v>
      </c>
    </row>
    <row r="348" spans="1:4" s="7" customFormat="1" x14ac:dyDescent="0.2">
      <c r="A348" s="10" t="str">
        <f>HYPERLINK("http://clickpdu.ru/product_images/import/HLG011.jpg","LG 105-230M ic  CF-20E60")</f>
        <v>LG 105-230M ic  CF-20E60</v>
      </c>
      <c r="B348" s="6">
        <v>130</v>
      </c>
      <c r="C348" s="3">
        <v>1</v>
      </c>
      <c r="D348" s="9">
        <f t="shared" ref="D348:D411" si="6">B348*C348</f>
        <v>130</v>
      </c>
    </row>
    <row r="349" spans="1:4" s="7" customFormat="1" hidden="1" x14ac:dyDescent="0.2">
      <c r="A349" s="10" t="str">
        <f>HYPERLINK("http://clickpdu.ru/product_images/import/HLG130.jpg","LG 6710900010E ic  как оригинал")</f>
        <v>LG 6710900010E ic  как оригинал</v>
      </c>
      <c r="B349" s="6">
        <v>150</v>
      </c>
      <c r="C349" s="3"/>
      <c r="D349" s="9">
        <f t="shared" si="6"/>
        <v>0</v>
      </c>
    </row>
    <row r="350" spans="1:4" s="7" customFormat="1" hidden="1" x14ac:dyDescent="0.2">
      <c r="A350" s="10" t="str">
        <f>HYPERLINK("http://clickpdu.ru/product_images/import/HLG131.jpg","LG 6710900010F ic Tv")</f>
        <v>LG 6710900010F ic Tv</v>
      </c>
      <c r="B350" s="6">
        <v>150</v>
      </c>
      <c r="C350" s="3"/>
      <c r="D350" s="9">
        <f t="shared" si="6"/>
        <v>0</v>
      </c>
    </row>
    <row r="351" spans="1:4" s="7" customFormat="1" hidden="1" x14ac:dyDescent="0.2">
      <c r="A351" s="10" t="str">
        <f>HYPERLINK("http://clickpdu.ru/product_images/import/HLG202.jpg","LG 6710CDAK09D ic   LH-TK3635/ LHS-36SDS")</f>
        <v>LG 6710CDAK09D ic   LH-TK3635/ LHS-36SDS</v>
      </c>
      <c r="B351" s="6">
        <v>150</v>
      </c>
      <c r="C351" s="3"/>
      <c r="D351" s="9">
        <f t="shared" si="6"/>
        <v>0</v>
      </c>
    </row>
    <row r="352" spans="1:4" s="7" customFormat="1" hidden="1" x14ac:dyDescent="0.2">
      <c r="A352" s="10" t="str">
        <f>HYPERLINK("http://clickpdu.ru/product_images/import/HLG221.jpg","LG 6710CDAK11B дом.театр ic (AKB32273708)")</f>
        <v>LG 6710CDAK11B дом.театр ic (AKB32273708)</v>
      </c>
      <c r="B352" s="6">
        <v>150</v>
      </c>
      <c r="C352" s="3"/>
      <c r="D352" s="9">
        <f t="shared" si="6"/>
        <v>0</v>
      </c>
    </row>
    <row r="353" spans="1:4" s="7" customFormat="1" hidden="1" x14ac:dyDescent="0.2">
      <c r="A353" s="10" t="str">
        <f>HYPERLINK("http://clickpdu.ru/product_images/import/HLG264.jpg","LG 6710CDAK12B AUX ic")</f>
        <v>LG 6710CDAK12B AUX ic</v>
      </c>
      <c r="B353" s="6">
        <v>150</v>
      </c>
      <c r="C353" s="3"/>
      <c r="D353" s="9">
        <f t="shared" si="6"/>
        <v>0</v>
      </c>
    </row>
    <row r="354" spans="1:4" s="7" customFormat="1" hidden="1" x14ac:dyDescent="0.2">
      <c r="A354" s="10" t="str">
        <f>HYPERLINK("http://clickpdu.ru/product_images/import/HLG107.jpg","LG 6710CDAL01B  (ic)")</f>
        <v>LG 6710CDAL01B  (ic)</v>
      </c>
      <c r="B354" s="6">
        <v>100</v>
      </c>
      <c r="C354" s="3"/>
      <c r="D354" s="9">
        <f t="shared" si="6"/>
        <v>0</v>
      </c>
    </row>
    <row r="355" spans="1:4" s="7" customFormat="1" hidden="1" x14ac:dyDescent="0.2">
      <c r="A355" s="10" t="str">
        <f>HYPERLINK("http://clickpdu.ru/product_images/import/HLG265.jpg","LG 6710CDAQ05H ic")</f>
        <v>LG 6710CDAQ05H ic</v>
      </c>
      <c r="B355" s="6">
        <v>120</v>
      </c>
      <c r="C355" s="3"/>
      <c r="D355" s="9">
        <f t="shared" si="6"/>
        <v>0</v>
      </c>
    </row>
    <row r="356" spans="1:4" s="7" customFormat="1" hidden="1" x14ac:dyDescent="0.2">
      <c r="A356" s="10" t="str">
        <f>HYPERLINK("http://clickpdu.ru/product_images/import/7108.jpg","LG 6710CDAT04E ic ")</f>
        <v xml:space="preserve">LG 6710CDAT04E ic </v>
      </c>
      <c r="B356" s="6">
        <v>120</v>
      </c>
      <c r="C356" s="3"/>
      <c r="D356" s="9">
        <f t="shared" si="6"/>
        <v>0</v>
      </c>
    </row>
    <row r="357" spans="1:4" s="7" customFormat="1" hidden="1" x14ac:dyDescent="0.2">
      <c r="A357" s="10" t="str">
        <f>HYPERLINK("http://clickpdu.ru/product_images/import/HLG172.jpg","LG 6710T00008B( 6710v00126P)  LCD (ic)")</f>
        <v>LG 6710T00008B( 6710v00126P)  LCD (ic)</v>
      </c>
      <c r="B357" s="6">
        <v>150</v>
      </c>
      <c r="C357" s="3"/>
      <c r="D357" s="9">
        <f t="shared" si="6"/>
        <v>0</v>
      </c>
    </row>
    <row r="358" spans="1:4" s="7" customFormat="1" hidden="1" x14ac:dyDescent="0.2">
      <c r="A358" s="10" t="str">
        <f>HYPERLINK("http://clickpdu.ru/product_images/import/HLG179.jpg","LG 6710T00017B ic Plasma как оригинал")</f>
        <v>LG 6710T00017B ic Plasma как оригинал</v>
      </c>
      <c r="B358" s="6">
        <v>200</v>
      </c>
      <c r="C358" s="3"/>
      <c r="D358" s="9">
        <f t="shared" si="6"/>
        <v>0</v>
      </c>
    </row>
    <row r="359" spans="1:4" s="7" customFormat="1" hidden="1" x14ac:dyDescent="0.2">
      <c r="A359" s="10" t="str">
        <f>HYPERLINK("http://clickpdu.ru/product_images/import/HLG177.jpg","LG 6710T00017K  ic как оригинал")</f>
        <v>LG 6710T00017K  ic как оригинал</v>
      </c>
      <c r="B359" s="6">
        <v>200</v>
      </c>
      <c r="C359" s="3"/>
      <c r="D359" s="9">
        <f t="shared" si="6"/>
        <v>0</v>
      </c>
    </row>
    <row r="360" spans="1:4" s="7" customFormat="1" hidden="1" x14ac:dyDescent="0.2">
      <c r="A360" s="10" t="str">
        <f>HYPERLINK("http://clickpdu.ru/product_images/import/HLG118.jpg","LG 6710T00017M ic как оригинал  LCD")</f>
        <v>LG 6710T00017M ic как оригинал  LCD</v>
      </c>
      <c r="B360" s="6">
        <v>150</v>
      </c>
      <c r="C360" s="3"/>
      <c r="D360" s="9">
        <f t="shared" si="6"/>
        <v>0</v>
      </c>
    </row>
    <row r="361" spans="1:4" s="7" customFormat="1" hidden="1" x14ac:dyDescent="0.2">
      <c r="A361" s="10" t="str">
        <f>HYPERLINK("http://clickpdu.ru/product_images/import/HLG027.jpg","LG 6710V00007A ic")</f>
        <v>LG 6710V00007A ic</v>
      </c>
      <c r="B361" s="6">
        <v>130</v>
      </c>
      <c r="C361" s="3"/>
      <c r="D361" s="9">
        <f t="shared" si="6"/>
        <v>0</v>
      </c>
    </row>
    <row r="362" spans="1:4" s="7" customFormat="1" hidden="1" x14ac:dyDescent="0.2">
      <c r="A362" s="10" t="str">
        <f>HYPERLINK("http://clickpdu.ru/product_images/import/1334.jpg","LG 6710V00007A/B JAVA")</f>
        <v>LG 6710V00007A/B JAVA</v>
      </c>
      <c r="B362" s="6">
        <v>130</v>
      </c>
      <c r="C362" s="3"/>
      <c r="D362" s="9">
        <f t="shared" si="6"/>
        <v>0</v>
      </c>
    </row>
    <row r="363" spans="1:4" s="7" customFormat="1" hidden="1" x14ac:dyDescent="0.2">
      <c r="A363" s="10" t="str">
        <f>HYPERLINK("http://clickpdu.ru/product_images/import/HLG023.jpg","LG 6710V00008A  ic")</f>
        <v>LG 6710V00008A  ic</v>
      </c>
      <c r="B363" s="6">
        <v>130</v>
      </c>
      <c r="C363" s="3"/>
      <c r="D363" s="9">
        <f t="shared" si="6"/>
        <v>0</v>
      </c>
    </row>
    <row r="364" spans="1:4" s="7" customFormat="1" hidden="1" x14ac:dyDescent="0.2">
      <c r="A364" s="10" t="str">
        <f>HYPERLINK("http://clickpdu.ru/product_images/import/HLG013.jpg","LG 6710V00017E ic")</f>
        <v>LG 6710V00017E ic</v>
      </c>
      <c r="B364" s="6">
        <v>130</v>
      </c>
      <c r="C364" s="3"/>
      <c r="D364" s="9">
        <f t="shared" si="6"/>
        <v>0</v>
      </c>
    </row>
    <row r="365" spans="1:4" s="7" customFormat="1" hidden="1" x14ac:dyDescent="0.2">
      <c r="A365" s="10" t="str">
        <f>HYPERLINK("http://clickpdu.ru/product_images/import/HLG014.jpg","LG 6710V00017F ic ")</f>
        <v xml:space="preserve">LG 6710V00017F ic </v>
      </c>
      <c r="B365" s="6">
        <v>130</v>
      </c>
      <c r="C365" s="3"/>
      <c r="D365" s="9">
        <f t="shared" si="6"/>
        <v>0</v>
      </c>
    </row>
    <row r="366" spans="1:4" s="7" customFormat="1" x14ac:dyDescent="0.2">
      <c r="A366" s="10" t="str">
        <f>HYPERLINK("http://clickpdu.ru/product_images/import/HLG016.jpg","LG 6710V00017H ic ")</f>
        <v xml:space="preserve">LG 6710V00017H ic </v>
      </c>
      <c r="B366" s="6">
        <v>130</v>
      </c>
      <c r="C366" s="3">
        <v>1</v>
      </c>
      <c r="D366" s="9">
        <f t="shared" si="6"/>
        <v>130</v>
      </c>
    </row>
    <row r="367" spans="1:4" s="7" customFormat="1" hidden="1" x14ac:dyDescent="0.2">
      <c r="A367" s="10" t="str">
        <f>HYPERLINK("http://clickpdu.ru/product_images/import/HLG093.jpg","LG 6710V00032U ic ")</f>
        <v xml:space="preserve">LG 6710V00032U ic </v>
      </c>
      <c r="B367" s="6">
        <v>130</v>
      </c>
      <c r="C367" s="3"/>
      <c r="D367" s="9">
        <f t="shared" si="6"/>
        <v>0</v>
      </c>
    </row>
    <row r="368" spans="1:4" s="7" customFormat="1" hidden="1" x14ac:dyDescent="0.2">
      <c r="A368" s="10" t="str">
        <f>HYPERLINK("http://clickpdu.ru/product_images/import/HLG049.jpg","LG 6710V00061D  ic ")</f>
        <v xml:space="preserve">LG 6710V00061D  ic </v>
      </c>
      <c r="B368" s="6">
        <v>130</v>
      </c>
      <c r="C368" s="3"/>
      <c r="D368" s="9">
        <f t="shared" si="6"/>
        <v>0</v>
      </c>
    </row>
    <row r="369" spans="1:4" s="7" customFormat="1" x14ac:dyDescent="0.2">
      <c r="A369" s="10" t="str">
        <f>HYPERLINK("http://clickpdu.ru/product_images/import/HLG047.jpg","LG 6710V00070A CT-21Q92KEH (ic)  ROLSEN C15R80ST/C15R12ST")</f>
        <v>LG 6710V00070A CT-21Q92KEH (ic)  ROLSEN C15R80ST/C15R12ST</v>
      </c>
      <c r="B369" s="6">
        <v>130</v>
      </c>
      <c r="C369" s="3">
        <v>1</v>
      </c>
      <c r="D369" s="9">
        <f t="shared" si="6"/>
        <v>130</v>
      </c>
    </row>
    <row r="370" spans="1:4" s="7" customFormat="1" x14ac:dyDescent="0.2">
      <c r="A370" s="10" t="str">
        <f>HYPERLINK("http://clickpdu.ru/product_images/import/HLG048.jpg","LG 6710V00070B (ic)  CF-14T30K")</f>
        <v>LG 6710V00070B (ic)  CF-14T30K</v>
      </c>
      <c r="B370" s="6">
        <v>130</v>
      </c>
      <c r="C370" s="3">
        <v>1</v>
      </c>
      <c r="D370" s="9">
        <f t="shared" si="6"/>
        <v>130</v>
      </c>
    </row>
    <row r="371" spans="1:4" s="7" customFormat="1" hidden="1" x14ac:dyDescent="0.2">
      <c r="A371" s="10" t="str">
        <f>HYPERLINK("http://clickpdu.ru/product_images/import/HLG053.jpg","LG 6710V00077U  м/б  ic")</f>
        <v>LG 6710V00077U  м/б  ic</v>
      </c>
      <c r="B371" s="6">
        <v>150</v>
      </c>
      <c r="C371" s="3"/>
      <c r="D371" s="9">
        <f t="shared" si="6"/>
        <v>0</v>
      </c>
    </row>
    <row r="372" spans="1:4" s="7" customFormat="1" x14ac:dyDescent="0.2">
      <c r="A372" s="10" t="str">
        <f>HYPERLINK("http://clickpdu.ru/product_images/import/HLG111.jpg","LG 6710V00077V ic ")</f>
        <v xml:space="preserve">LG 6710V00077V ic </v>
      </c>
      <c r="B372" s="6">
        <v>150</v>
      </c>
      <c r="C372" s="3">
        <v>1</v>
      </c>
      <c r="D372" s="9">
        <f t="shared" si="6"/>
        <v>150</v>
      </c>
    </row>
    <row r="373" spans="1:4" s="7" customFormat="1" hidden="1" x14ac:dyDescent="0.2">
      <c r="A373" s="10" t="str">
        <f>HYPERLINK("http://clickpdu.ru/product_images/import/HLG090.jpg","LG 6710V00088B T/TEXT  ic")</f>
        <v>LG 6710V00088B T/TEXT  ic</v>
      </c>
      <c r="B373" s="6">
        <v>100</v>
      </c>
      <c r="C373" s="3"/>
      <c r="D373" s="9">
        <f t="shared" si="6"/>
        <v>0</v>
      </c>
    </row>
    <row r="374" spans="1:4" s="7" customFormat="1" x14ac:dyDescent="0.2">
      <c r="A374" s="10" t="str">
        <f>HYPERLINK("http://clickpdu.ru/product_images/import/HLG042.jpg","LG 6710V00090A ic ")</f>
        <v xml:space="preserve">LG 6710V00090A ic </v>
      </c>
      <c r="B374" s="6">
        <v>130</v>
      </c>
      <c r="C374" s="3">
        <v>1</v>
      </c>
      <c r="D374" s="9">
        <f t="shared" si="6"/>
        <v>130</v>
      </c>
    </row>
    <row r="375" spans="1:4" s="7" customFormat="1" x14ac:dyDescent="0.2">
      <c r="A375" s="10" t="str">
        <f>HYPERLINK("http://clickpdu.ru/product_images/import/HLG058.jpg","LG 6710V00090D ic ")</f>
        <v xml:space="preserve">LG 6710V00090D ic </v>
      </c>
      <c r="B375" s="6">
        <v>130</v>
      </c>
      <c r="C375" s="3">
        <v>1</v>
      </c>
      <c r="D375" s="9">
        <f t="shared" si="6"/>
        <v>130</v>
      </c>
    </row>
    <row r="376" spans="1:4" s="7" customFormat="1" hidden="1" x14ac:dyDescent="0.2">
      <c r="A376" s="10" t="str">
        <f>HYPERLINK("http://clickpdu.ru/product_images/import/HLG151.jpg","LG 6710V00091G LCD ic ")</f>
        <v xml:space="preserve">LG 6710V00091G LCD ic </v>
      </c>
      <c r="B376" s="6">
        <v>150</v>
      </c>
      <c r="C376" s="3"/>
      <c r="D376" s="9">
        <f t="shared" si="6"/>
        <v>0</v>
      </c>
    </row>
    <row r="377" spans="1:4" s="7" customFormat="1" hidden="1" x14ac:dyDescent="0.2">
      <c r="A377" s="10" t="str">
        <f>HYPERLINK("http://clickpdu.ru/product_images/import/HLG077.jpg","LG 6710V00112D TV ic")</f>
        <v>LG 6710V00112D TV ic</v>
      </c>
      <c r="B377" s="6">
        <v>150</v>
      </c>
      <c r="C377" s="3"/>
      <c r="D377" s="9">
        <f t="shared" si="6"/>
        <v>0</v>
      </c>
    </row>
    <row r="378" spans="1:4" s="7" customFormat="1" hidden="1" x14ac:dyDescent="0.2">
      <c r="A378" s="10" t="str">
        <f>HYPERLINK("http://clickpdu.ru/product_images/import/HLG190.jpg","LG 6710V00112N TV+DVD+VCR  (ic)")</f>
        <v>LG 6710V00112N TV+DVD+VCR  (ic)</v>
      </c>
      <c r="B378" s="6">
        <v>170</v>
      </c>
      <c r="C378" s="3"/>
      <c r="D378" s="9">
        <f t="shared" si="6"/>
        <v>0</v>
      </c>
    </row>
    <row r="379" spans="1:4" s="7" customFormat="1" hidden="1" x14ac:dyDescent="0.2">
      <c r="A379" s="10" t="str">
        <f>HYPERLINK("http://clickpdu.ru/product_images/import/HLG313.jpg","LG 6710V00112Q ic")</f>
        <v>LG 6710V00112Q ic</v>
      </c>
      <c r="B379" s="6">
        <v>150</v>
      </c>
      <c r="C379" s="3"/>
      <c r="D379" s="9">
        <f t="shared" si="6"/>
        <v>0</v>
      </c>
    </row>
    <row r="380" spans="1:4" s="7" customFormat="1" hidden="1" x14ac:dyDescent="0.2">
      <c r="A380" s="10" t="str">
        <f>HYPERLINK("http://clickpdu.ru/product_images/import/HLG069.jpg","LG 6710V00124D ic")</f>
        <v>LG 6710V00124D ic</v>
      </c>
      <c r="B380" s="6">
        <v>130</v>
      </c>
      <c r="C380" s="3"/>
      <c r="D380" s="9">
        <f t="shared" si="6"/>
        <v>0</v>
      </c>
    </row>
    <row r="381" spans="1:4" s="7" customFormat="1" x14ac:dyDescent="0.2">
      <c r="A381" s="10" t="str">
        <f>HYPERLINK("http://clickpdu.ru/product_images/import/HLG110.jpg","LG 6710V00124E ic ")</f>
        <v xml:space="preserve">LG 6710V00124E ic </v>
      </c>
      <c r="B381" s="6">
        <v>130</v>
      </c>
      <c r="C381" s="3">
        <v>1</v>
      </c>
      <c r="D381" s="9">
        <f t="shared" si="6"/>
        <v>130</v>
      </c>
    </row>
    <row r="382" spans="1:4" s="7" customFormat="1" hidden="1" x14ac:dyDescent="0.2">
      <c r="A382" s="10" t="str">
        <f>HYPERLINK("http://clickpdu.ru/product_images/import/HLG146.jpg","LG 6710V00124Y ic  21FS7RG TV /21FS6RG")</f>
        <v>LG 6710V00124Y ic  21FS7RG TV /21FS6RG</v>
      </c>
      <c r="B382" s="6">
        <v>130</v>
      </c>
      <c r="C382" s="3"/>
      <c r="D382" s="9">
        <f t="shared" si="6"/>
        <v>0</v>
      </c>
    </row>
    <row r="383" spans="1:4" s="7" customFormat="1" hidden="1" x14ac:dyDescent="0.2">
      <c r="A383" s="10" t="str">
        <f>HYPERLINK("http://clickpdu.ru/product_images/import/5917.jpg","LG 6710V00126R ic  LCDTV Pip как оригинал")</f>
        <v>LG 6710V00126R ic  LCDTV Pip как оригинал</v>
      </c>
      <c r="B383" s="6">
        <v>150</v>
      </c>
      <c r="C383" s="3"/>
      <c r="D383" s="9">
        <f t="shared" si="6"/>
        <v>0</v>
      </c>
    </row>
    <row r="384" spans="1:4" s="7" customFormat="1" hidden="1" x14ac:dyDescent="0.2">
      <c r="A384" s="10" t="str">
        <f>HYPERLINK("http://clickpdu.ru/product_images/import/1274.jpg","LG 6710V00138T ic LCD TV")</f>
        <v>LG 6710V00138T ic LCD TV</v>
      </c>
      <c r="B384" s="6">
        <v>100</v>
      </c>
      <c r="C384" s="3"/>
      <c r="D384" s="9">
        <f t="shared" si="6"/>
        <v>0</v>
      </c>
    </row>
    <row r="385" spans="1:4" s="7" customFormat="1" hidden="1" x14ac:dyDescent="0.2">
      <c r="A385" s="10" t="str">
        <f>HYPERLINK("http://clickpdu.ru/product_images/import/HLG128.jpg","LG 6710V00141A ic  Plasma как оригинал")</f>
        <v>LG 6710V00141A ic  Plasma как оригинал</v>
      </c>
      <c r="B385" s="6">
        <v>190</v>
      </c>
      <c r="C385" s="3"/>
      <c r="D385" s="9">
        <f t="shared" si="6"/>
        <v>0</v>
      </c>
    </row>
    <row r="386" spans="1:4" s="7" customFormat="1" hidden="1" x14ac:dyDescent="0.2">
      <c r="A386" s="10" t="str">
        <f>HYPERLINK("http://clickpdu.ru/product_images/import/HLG178.jpg","LG 6710V00141D ic ")</f>
        <v xml:space="preserve">LG 6710V00141D ic </v>
      </c>
      <c r="B386" s="6">
        <v>200</v>
      </c>
      <c r="C386" s="3"/>
      <c r="D386" s="9">
        <f t="shared" si="6"/>
        <v>0</v>
      </c>
    </row>
    <row r="387" spans="1:4" s="7" customFormat="1" hidden="1" x14ac:dyDescent="0.2">
      <c r="A387" s="10" t="str">
        <f>HYPERLINK("http://clickpdu.ru/product_images/import/HLG259.jpg","LG 6710V00145J  ic")</f>
        <v>LG 6710V00145J  ic</v>
      </c>
      <c r="B387" s="6">
        <v>140</v>
      </c>
      <c r="C387" s="3"/>
      <c r="D387" s="9">
        <f t="shared" si="6"/>
        <v>0</v>
      </c>
    </row>
    <row r="388" spans="1:4" s="7" customFormat="1" hidden="1" x14ac:dyDescent="0.2">
      <c r="A388" s="10" t="str">
        <f>HYPERLINK("http://clickpdu.ru/product_images/import/HLG176.jpg","LG 6710V00151E Plasma ic")</f>
        <v>LG 6710V00151E Plasma ic</v>
      </c>
      <c r="B388" s="6">
        <v>200</v>
      </c>
      <c r="C388" s="3"/>
      <c r="D388" s="9">
        <f t="shared" si="6"/>
        <v>0</v>
      </c>
    </row>
    <row r="389" spans="1:4" s="7" customFormat="1" hidden="1" x14ac:dyDescent="0.2">
      <c r="A389" s="10" t="str">
        <f>HYPERLINK("http://clickpdu.ru/product_images/import/HLG174.jpg","LG 6710V00151S ic как оригинал  42px3rv-zd  Plasma")</f>
        <v>LG 6710V00151S ic как оригинал  42px3rv-zd  Plasma</v>
      </c>
      <c r="B389" s="6">
        <v>170</v>
      </c>
      <c r="C389" s="3"/>
      <c r="D389" s="9">
        <f t="shared" si="6"/>
        <v>0</v>
      </c>
    </row>
    <row r="390" spans="1:4" s="7" customFormat="1" hidden="1" x14ac:dyDescent="0.2">
      <c r="A390" s="10" t="str">
        <f>HYPERLINK("http://clickpdu.ru/product_images/import/HLG175.jpg","LG 6710V00151W ic")</f>
        <v>LG 6710V00151W ic</v>
      </c>
      <c r="B390" s="6">
        <v>200</v>
      </c>
      <c r="C390" s="3"/>
      <c r="D390" s="9">
        <f t="shared" si="6"/>
        <v>0</v>
      </c>
    </row>
    <row r="391" spans="1:4" s="7" customFormat="1" hidden="1" x14ac:dyDescent="0.2">
      <c r="A391" s="10" t="str">
        <f>HYPERLINK("http://clickpdu.ru/product_images/import/HLG144.jpg","LG 6711R1P070C  ic")</f>
        <v>LG 6711R1P070C  ic</v>
      </c>
      <c r="B391" s="6">
        <v>120</v>
      </c>
      <c r="C391" s="3"/>
      <c r="D391" s="9">
        <f t="shared" si="6"/>
        <v>0</v>
      </c>
    </row>
    <row r="392" spans="1:4" s="7" customFormat="1" hidden="1" x14ac:dyDescent="0.2">
      <c r="A392" s="10" t="str">
        <f>HYPERLINK("http://clickpdu.ru/product_images/import/HLG147.jpg","LG 6711R1P079B DVD+VCR  DC488X/DC488DX ic")</f>
        <v>LG 6711R1P079B DVD+VCR  DC488X/DC488DX ic</v>
      </c>
      <c r="B392" s="6">
        <v>150</v>
      </c>
      <c r="C392" s="3"/>
      <c r="D392" s="9">
        <f t="shared" si="6"/>
        <v>0</v>
      </c>
    </row>
    <row r="393" spans="1:4" s="7" customFormat="1" hidden="1" x14ac:dyDescent="0.2">
      <c r="A393" s="10" t="str">
        <f>HYPERLINK("http://clickpdu.ru/product_images/import/12500.jpg","LG 6711R1P089A DVD не оригинальный  корпус")</f>
        <v>LG 6711R1P089A DVD не оригинальный  корпус</v>
      </c>
      <c r="B393" s="6">
        <v>120</v>
      </c>
      <c r="C393" s="3"/>
      <c r="D393" s="9">
        <f t="shared" si="6"/>
        <v>0</v>
      </c>
    </row>
    <row r="394" spans="1:4" s="7" customFormat="1" hidden="1" x14ac:dyDescent="0.2">
      <c r="A394" s="10" t="str">
        <f>HYPERLINK("http://clickpdu.ru/product_images/import/HLG089.jpg","LG 6711R1P089A DVD  ic")</f>
        <v>LG 6711R1P089A DVD  ic</v>
      </c>
      <c r="B394" s="6">
        <v>120</v>
      </c>
      <c r="C394" s="3"/>
      <c r="D394" s="9">
        <f t="shared" si="6"/>
        <v>0</v>
      </c>
    </row>
    <row r="395" spans="1:4" s="7" customFormat="1" hidden="1" x14ac:dyDescent="0.2">
      <c r="A395" s="10" t="str">
        <f>HYPERLINK("http://clickpdu.ru/product_images/import/HLG112.jpg","LG 6711R1P089B ic DVD+ karaoke DK678X/677/676/673/dv758s/DGK878/DK869/DV840")</f>
        <v>LG 6711R1P089B ic DVD+ karaoke DK678X/677/676/673/dv758s/DGK878/DK869/DV840</v>
      </c>
      <c r="B395" s="6">
        <v>130</v>
      </c>
      <c r="C395" s="3"/>
      <c r="D395" s="9">
        <f t="shared" si="6"/>
        <v>0</v>
      </c>
    </row>
    <row r="396" spans="1:4" s="7" customFormat="1" hidden="1" x14ac:dyDescent="0.2">
      <c r="A396" s="10" t="str">
        <f>HYPERLINK("http://clickpdu.ru/product_images/import/HLG183.jpg","LG 6711R1P090F DR-575X пишущий DVD player (ic)")</f>
        <v>LG 6711R1P090F DR-575X пишущий DVD player (ic)</v>
      </c>
      <c r="B396" s="6">
        <v>140</v>
      </c>
      <c r="C396" s="3"/>
      <c r="D396" s="9">
        <f t="shared" si="6"/>
        <v>0</v>
      </c>
    </row>
    <row r="397" spans="1:4" s="7" customFormat="1" hidden="1" x14ac:dyDescent="0.2">
      <c r="A397" s="10" t="str">
        <f>HYPERLINK("http://clickpdu.ru/product_images/import/HLG185.jpg","LG 6711R1P098A  ic пишущий DVD+ karaoke")</f>
        <v>LG 6711R1P098A  ic пишущий DVD+ karaoke</v>
      </c>
      <c r="B397" s="6">
        <v>150</v>
      </c>
      <c r="C397" s="3"/>
      <c r="D397" s="9">
        <f t="shared" si="6"/>
        <v>0</v>
      </c>
    </row>
    <row r="398" spans="1:4" s="7" customFormat="1" hidden="1" x14ac:dyDescent="0.2">
      <c r="A398" s="10" t="str">
        <f>HYPERLINK("http://clickpdu.ru/product_images/import/HLG184.jpg","LG 6711R1P107G VHS+DVD recorder  ic")</f>
        <v>LG 6711R1P107G VHS+DVD recorder  ic</v>
      </c>
      <c r="B398" s="6">
        <v>150</v>
      </c>
      <c r="C398" s="3"/>
      <c r="D398" s="9">
        <f t="shared" si="6"/>
        <v>0</v>
      </c>
    </row>
    <row r="399" spans="1:4" s="7" customFormat="1" hidden="1" x14ac:dyDescent="0.2">
      <c r="A399" s="10" t="str">
        <f>HYPERLINK("http://clickpdu.ru/product_images/import/2791.jpg","LG 6870R1498 ic DVD/Vcr DC591W")</f>
        <v>LG 6870R1498 ic DVD/Vcr DC591W</v>
      </c>
      <c r="B399" s="6">
        <v>120</v>
      </c>
      <c r="C399" s="3"/>
      <c r="D399" s="9">
        <f t="shared" si="6"/>
        <v>0</v>
      </c>
    </row>
    <row r="400" spans="1:4" s="7" customFormat="1" hidden="1" x14ac:dyDescent="0.2">
      <c r="A400" s="10" t="str">
        <f>HYPERLINK("http://clickpdu.ru/product_images/import/HLG220.jpg","LG AKB32713201 ic AUX")</f>
        <v>LG AKB32713201 ic AUX</v>
      </c>
      <c r="B400" s="6">
        <v>120</v>
      </c>
      <c r="C400" s="3"/>
      <c r="D400" s="9">
        <f t="shared" si="6"/>
        <v>0</v>
      </c>
    </row>
    <row r="401" spans="1:4" s="7" customFormat="1" hidden="1" x14ac:dyDescent="0.2">
      <c r="A401" s="10" t="str">
        <f>HYPERLINK("http://clickpdu.ru/product_images/import/HLG301.jpg","LG AKB33659509 ic DVD")</f>
        <v>LG AKB33659509 ic DVD</v>
      </c>
      <c r="B401" s="6">
        <v>100</v>
      </c>
      <c r="C401" s="3"/>
      <c r="D401" s="9">
        <f t="shared" si="6"/>
        <v>0</v>
      </c>
    </row>
    <row r="402" spans="1:4" s="7" customFormat="1" hidden="1" x14ac:dyDescent="0.2">
      <c r="A402" s="10" t="str">
        <f>HYPERLINK("http://clickpdu.ru/product_images/import/HLG199.jpg","LG AKB33871407 ic ")</f>
        <v xml:space="preserve">LG AKB33871407 ic </v>
      </c>
      <c r="B402" s="6">
        <v>170</v>
      </c>
      <c r="C402" s="3"/>
      <c r="D402" s="9">
        <f t="shared" si="6"/>
        <v>0</v>
      </c>
    </row>
    <row r="403" spans="1:4" s="7" customFormat="1" x14ac:dyDescent="0.2">
      <c r="A403" s="10" t="str">
        <f>HYPERLINK("http://clickpdu.ru/product_images/import/HLG279.jpg","LG AKB33871408 PLASMA как оригинал ic")</f>
        <v>LG AKB33871408 PLASMA как оригинал ic</v>
      </c>
      <c r="B403" s="6">
        <v>170</v>
      </c>
      <c r="C403" s="3">
        <v>1</v>
      </c>
      <c r="D403" s="9">
        <f t="shared" si="6"/>
        <v>170</v>
      </c>
    </row>
    <row r="404" spans="1:4" s="7" customFormat="1" hidden="1" x14ac:dyDescent="0.2">
      <c r="A404" s="10" t="str">
        <f>HYPERLINK("http://clickpdu.ru/product_images/import/HLG200.jpg","LG AKB33871409  ic LCD TV")</f>
        <v>LG AKB33871409  ic LCD TV</v>
      </c>
      <c r="B404" s="6">
        <v>160</v>
      </c>
      <c r="C404" s="3"/>
      <c r="D404" s="9">
        <f t="shared" si="6"/>
        <v>0</v>
      </c>
    </row>
    <row r="405" spans="1:4" s="7" customFormat="1" hidden="1" x14ac:dyDescent="0.2">
      <c r="A405" s="10" t="str">
        <f>HYPERLINK("http://clickpdu.ru/product_images/import/HLG314.jpg","LG AKB34907202 ic")</f>
        <v>LG AKB34907202 ic</v>
      </c>
      <c r="B405" s="6">
        <v>140</v>
      </c>
      <c r="C405" s="3"/>
      <c r="D405" s="9">
        <f t="shared" si="6"/>
        <v>0</v>
      </c>
    </row>
    <row r="406" spans="1:4" s="7" customFormat="1" hidden="1" x14ac:dyDescent="0.2">
      <c r="A406" s="10" t="str">
        <f>HYPERLINK("http://clickpdu.ru/product_images/import/HLG277.jpg","LG AKB35914303 ic DVD RECORDER")</f>
        <v>LG AKB35914303 ic DVD RECORDER</v>
      </c>
      <c r="B406" s="6">
        <v>200</v>
      </c>
      <c r="C406" s="3"/>
      <c r="D406" s="9">
        <f t="shared" si="6"/>
        <v>0</v>
      </c>
    </row>
    <row r="407" spans="1:4" s="7" customFormat="1" x14ac:dyDescent="0.2">
      <c r="A407" s="10" t="str">
        <f>HYPERLINK("http://clickpdu.ru/product_images/import/HLG189.jpg","LG AKB69680403 ic  LCD TV")</f>
        <v>LG AKB69680403 ic  LCD TV</v>
      </c>
      <c r="B407" s="6">
        <v>150</v>
      </c>
      <c r="C407" s="3">
        <v>1</v>
      </c>
      <c r="D407" s="9">
        <f t="shared" si="6"/>
        <v>150</v>
      </c>
    </row>
    <row r="408" spans="1:4" s="7" customFormat="1" hidden="1" x14ac:dyDescent="0.2">
      <c r="A408" s="10" t="str">
        <f>HYPERLINK("http://clickpdu.ru/product_images/import/HLG278.jpg","LG AKB72033902 ic BD PLAYER")</f>
        <v>LG AKB72033902 ic BD PLAYER</v>
      </c>
      <c r="B408" s="6">
        <v>170</v>
      </c>
      <c r="C408" s="3"/>
      <c r="D408" s="9">
        <f t="shared" si="6"/>
        <v>0</v>
      </c>
    </row>
    <row r="409" spans="1:4" s="7" customFormat="1" hidden="1" x14ac:dyDescent="0.2">
      <c r="A409" s="10" t="str">
        <f>HYPERLINK("http://clickpdu.ru/product_images/import/HLG273.jpg","LG AKB72914004 ic LCD")</f>
        <v>LG AKB72914004 ic LCD</v>
      </c>
      <c r="B409" s="6">
        <v>220</v>
      </c>
      <c r="C409" s="3"/>
      <c r="D409" s="9">
        <f t="shared" si="6"/>
        <v>0</v>
      </c>
    </row>
    <row r="410" spans="1:4" s="7" customFormat="1" hidden="1" x14ac:dyDescent="0.2">
      <c r="A410" s="10" t="str">
        <f>HYPERLINK("http://clickpdu.ru/product_images/import/HLG261.jpg","LG AKB72914009  ic LCD TV")</f>
        <v>LG AKB72914009  ic LCD TV</v>
      </c>
      <c r="B410" s="6">
        <v>250</v>
      </c>
      <c r="C410" s="3"/>
      <c r="D410" s="9">
        <f t="shared" si="6"/>
        <v>0</v>
      </c>
    </row>
    <row r="411" spans="1:4" s="7" customFormat="1" hidden="1" x14ac:dyDescent="0.2">
      <c r="A411" s="10" t="str">
        <f>HYPERLINK("http://clickpdu.ru/product_images/import/HLG292.jpg","LG AKB72914018 ic LCD LED TV 3D")</f>
        <v>LG AKB72914018 ic LCD LED TV 3D</v>
      </c>
      <c r="B411" s="6">
        <v>250</v>
      </c>
      <c r="C411" s="3"/>
      <c r="D411" s="9">
        <f t="shared" si="6"/>
        <v>0</v>
      </c>
    </row>
    <row r="412" spans="1:4" s="7" customFormat="1" hidden="1" x14ac:dyDescent="0.2">
      <c r="A412" s="10" t="str">
        <f>HYPERLINK("http://clickpdu.ru/product_images/import/HLG262.jpg","LG AKB72914020 ic LCD LED TV 3D")</f>
        <v>LG AKB72914020 ic LCD LED TV 3D</v>
      </c>
      <c r="B412" s="6">
        <v>230</v>
      </c>
      <c r="C412" s="3"/>
      <c r="D412" s="9">
        <f t="shared" ref="D412:D475" si="7">B412*C412</f>
        <v>0</v>
      </c>
    </row>
    <row r="413" spans="1:4" s="7" customFormat="1" hidden="1" x14ac:dyDescent="0.2">
      <c r="A413" s="10" t="str">
        <f>HYPERLINK("http://clickpdu.ru/product_images/import/HLG268.jpg","LG AKB72914021 ic LCD TV 3D")</f>
        <v>LG AKB72914021 ic LCD TV 3D</v>
      </c>
      <c r="B413" s="6">
        <v>230</v>
      </c>
      <c r="C413" s="3"/>
      <c r="D413" s="9">
        <f t="shared" si="7"/>
        <v>0</v>
      </c>
    </row>
    <row r="414" spans="1:4" s="7" customFormat="1" hidden="1" x14ac:dyDescent="0.2">
      <c r="A414" s="10" t="str">
        <f>HYPERLINK("http://clickpdu.ru/product_images/import/HLG282.jpg","LG AKB72914066 ic как оригинал 3D SMART TV")</f>
        <v>LG AKB72914066 ic как оригинал 3D SMART TV</v>
      </c>
      <c r="B414" s="6">
        <v>250</v>
      </c>
      <c r="C414" s="3"/>
      <c r="D414" s="9">
        <f t="shared" si="7"/>
        <v>0</v>
      </c>
    </row>
    <row r="415" spans="1:4" s="7" customFormat="1" hidden="1" x14ac:dyDescent="0.2">
      <c r="A415" s="10" t="str">
        <f>HYPERLINK("http://clickpdu.ru/product_images/import/HLG288.jpg","LG AKB72914202  ic LCD TV")</f>
        <v>LG AKB72914202  ic LCD TV</v>
      </c>
      <c r="B415" s="6">
        <v>210</v>
      </c>
      <c r="C415" s="3"/>
      <c r="D415" s="9">
        <f t="shared" si="7"/>
        <v>0</v>
      </c>
    </row>
    <row r="416" spans="1:4" s="7" customFormat="1" hidden="1" x14ac:dyDescent="0.2">
      <c r="A416" s="10" t="str">
        <f>HYPERLINK("http://clickpdu.ru/product_images/import/HLG272.jpg","LG AKB72914207 ic LCD LED TV")</f>
        <v>LG AKB72914207 ic LCD LED TV</v>
      </c>
      <c r="B416" s="6">
        <v>220</v>
      </c>
      <c r="C416" s="3"/>
      <c r="D416" s="9">
        <f t="shared" si="7"/>
        <v>0</v>
      </c>
    </row>
    <row r="417" spans="1:4" s="7" customFormat="1" hidden="1" x14ac:dyDescent="0.2">
      <c r="A417" s="10" t="str">
        <f>HYPERLINK("http://clickpdu.ru/product_images/import/HLG270.jpg","LG AKB72914208 ic LCD")</f>
        <v>LG AKB72914208 ic LCD</v>
      </c>
      <c r="B417" s="6">
        <v>250</v>
      </c>
      <c r="C417" s="3"/>
      <c r="D417" s="9">
        <f t="shared" si="7"/>
        <v>0</v>
      </c>
    </row>
    <row r="418" spans="1:4" s="7" customFormat="1" x14ac:dyDescent="0.2">
      <c r="A418" s="10" t="str">
        <f>HYPERLINK("http://clickpdu.ru/product_images/import/HLG271.jpg","LG AKB72914209 ic LCD TV")</f>
        <v>LG AKB72914209 ic LCD TV</v>
      </c>
      <c r="B418" s="6">
        <v>220</v>
      </c>
      <c r="C418" s="3">
        <v>1</v>
      </c>
      <c r="D418" s="9">
        <f t="shared" si="7"/>
        <v>220</v>
      </c>
    </row>
    <row r="419" spans="1:4" s="7" customFormat="1" hidden="1" x14ac:dyDescent="0.2">
      <c r="A419" s="10" t="str">
        <f>HYPERLINK("http://clickpdu.ru/product_images/import/HLG284.jpg","LG AKB72914245  LCD TV 3D  ic")</f>
        <v>LG AKB72914245  LCD TV 3D  ic</v>
      </c>
      <c r="B419" s="6">
        <v>220</v>
      </c>
      <c r="C419" s="3"/>
      <c r="D419" s="9">
        <f t="shared" si="7"/>
        <v>0</v>
      </c>
    </row>
    <row r="420" spans="1:4" s="7" customFormat="1" hidden="1" x14ac:dyDescent="0.2">
      <c r="A420" s="10" t="str">
        <f>HYPERLINK("http://clickpdu.ru/product_images/import/HLG269.jpg","LG AKB72914265 ic LCD TV")</f>
        <v>LG AKB72914265 ic LCD TV</v>
      </c>
      <c r="B420" s="6">
        <v>180</v>
      </c>
      <c r="C420" s="3"/>
      <c r="D420" s="9">
        <f t="shared" si="7"/>
        <v>0</v>
      </c>
    </row>
    <row r="421" spans="1:4" s="7" customFormat="1" hidden="1" x14ac:dyDescent="0.2">
      <c r="A421" s="10" t="str">
        <f>HYPERLINK("http://clickpdu.ru/product_images/import/HLG287.jpg","LG AKB72914271  LCD TV 3D  ic")</f>
        <v>LG AKB72914271  LCD TV 3D  ic</v>
      </c>
      <c r="B421" s="6">
        <v>210</v>
      </c>
      <c r="C421" s="3"/>
      <c r="D421" s="9">
        <f t="shared" si="7"/>
        <v>0</v>
      </c>
    </row>
    <row r="422" spans="1:4" s="7" customFormat="1" hidden="1" x14ac:dyDescent="0.2">
      <c r="A422" s="10" t="str">
        <f>HYPERLINK("http://clickpdu.ru/product_images/import/HLG323.jpg","LG AKB72914277 ic LCD LED TV 3D")</f>
        <v>LG AKB72914277 ic LCD LED TV 3D</v>
      </c>
      <c r="B422" s="6">
        <v>230</v>
      </c>
      <c r="C422" s="3"/>
      <c r="D422" s="9">
        <f t="shared" si="7"/>
        <v>0</v>
      </c>
    </row>
    <row r="423" spans="1:4" s="7" customFormat="1" hidden="1" x14ac:dyDescent="0.2">
      <c r="A423" s="10" t="str">
        <f>HYPERLINK("http://clickpdu.ru/product_images/import/HLG293.jpg","LG AKB72914278 ic 3D SMART TV")</f>
        <v>LG AKB72914278 ic 3D SMART TV</v>
      </c>
      <c r="B423" s="6">
        <v>250</v>
      </c>
      <c r="C423" s="3"/>
      <c r="D423" s="9">
        <f t="shared" si="7"/>
        <v>0</v>
      </c>
    </row>
    <row r="424" spans="1:4" s="7" customFormat="1" hidden="1" x14ac:dyDescent="0.2">
      <c r="A424" s="10" t="str">
        <f>HYPERLINK("http://clickpdu.ru/product_images/import/HLG283.jpg","LG AKB72914293 LED TV  ic")</f>
        <v>LG AKB72914293 LED TV  ic</v>
      </c>
      <c r="B424" s="6">
        <v>230</v>
      </c>
      <c r="C424" s="3"/>
      <c r="D424" s="9">
        <f t="shared" si="7"/>
        <v>0</v>
      </c>
    </row>
    <row r="425" spans="1:4" s="7" customFormat="1" hidden="1" x14ac:dyDescent="0.2">
      <c r="A425" s="10" t="str">
        <f>HYPERLINK("http://clickpdu.ru/product_images/import/HLG281.jpg","LG AKB72915202 LED TV  ic")</f>
        <v>LG AKB72915202 LED TV  ic</v>
      </c>
      <c r="B425" s="6">
        <v>160</v>
      </c>
      <c r="C425" s="3"/>
      <c r="D425" s="9">
        <f t="shared" si="7"/>
        <v>0</v>
      </c>
    </row>
    <row r="426" spans="1:4" s="7" customFormat="1" x14ac:dyDescent="0.2">
      <c r="A426" s="10" t="str">
        <f>HYPERLINK("http://clickpdu.ru/product_images/import/HLG260.jpg","LG AKB72915207 ic LCD LED TV")</f>
        <v>LG AKB72915207 ic LCD LED TV</v>
      </c>
      <c r="B426" s="6">
        <v>165</v>
      </c>
      <c r="C426" s="3">
        <v>1</v>
      </c>
      <c r="D426" s="9">
        <f t="shared" si="7"/>
        <v>165</v>
      </c>
    </row>
    <row r="427" spans="1:4" s="7" customFormat="1" hidden="1" x14ac:dyDescent="0.2">
      <c r="A427" s="10" t="str">
        <f>HYPERLINK("http://clickpdu.ru/product_images/import/HLG239.jpg","LG AKB72915210 LED TV  ic")</f>
        <v>LG AKB72915210 LED TV  ic</v>
      </c>
      <c r="B427" s="6">
        <v>160</v>
      </c>
      <c r="C427" s="3"/>
      <c r="D427" s="9">
        <f t="shared" si="7"/>
        <v>0</v>
      </c>
    </row>
    <row r="428" spans="1:4" s="7" customFormat="1" x14ac:dyDescent="0.2">
      <c r="A428" s="10" t="str">
        <f>HYPERLINK("http://clickpdu.ru/product_images/import/HLG280.jpg","LG AKB72915244 LED TV  ic")</f>
        <v>LG AKB72915244 LED TV  ic</v>
      </c>
      <c r="B428" s="6">
        <v>165</v>
      </c>
      <c r="C428" s="3">
        <v>1</v>
      </c>
      <c r="D428" s="9">
        <f t="shared" si="7"/>
        <v>165</v>
      </c>
    </row>
    <row r="429" spans="1:4" s="7" customFormat="1" hidden="1" x14ac:dyDescent="0.2">
      <c r="A429" s="10" t="str">
        <f>HYPERLINK("http://clickpdu.ru/product_images/import/HLG302.jpg","LG AKB72915269 ic 3 D LEDTV")</f>
        <v>LG AKB72915269 ic 3 D LEDTV</v>
      </c>
      <c r="B429" s="6">
        <v>150</v>
      </c>
      <c r="C429" s="3"/>
      <c r="D429" s="9">
        <f t="shared" si="7"/>
        <v>0</v>
      </c>
    </row>
    <row r="430" spans="1:4" s="7" customFormat="1" hidden="1" x14ac:dyDescent="0.2">
      <c r="A430" s="10" t="str">
        <f>HYPERLINK("http://clickpdu.ru/product_images/import/HLG325.jpg","LG AKB72915279 ic LCD LED TV белый")</f>
        <v>LG AKB72915279 ic LCD LED TV белый</v>
      </c>
      <c r="B430" s="6">
        <v>150</v>
      </c>
      <c r="C430" s="3"/>
      <c r="D430" s="9">
        <f t="shared" si="7"/>
        <v>0</v>
      </c>
    </row>
    <row r="431" spans="1:4" s="7" customFormat="1" hidden="1" x14ac:dyDescent="0.2">
      <c r="A431" s="10" t="str">
        <f>HYPERLINK("http://clickpdu.ru/product_images/import/HLG289.jpg","LG AKB72976002 ic AUX")</f>
        <v>LG AKB72976002 ic AUX</v>
      </c>
      <c r="B431" s="6">
        <v>170</v>
      </c>
      <c r="C431" s="3"/>
      <c r="D431" s="9">
        <f t="shared" si="7"/>
        <v>0</v>
      </c>
    </row>
    <row r="432" spans="1:4" s="7" customFormat="1" hidden="1" x14ac:dyDescent="0.2">
      <c r="A432" s="10" t="str">
        <f>HYPERLINK("http://clickpdu.ru/product_images/import/HLG285.jpg","LG AKB73275605  ic LCD TV SMART TV")</f>
        <v>LG AKB73275605  ic LCD TV SMART TV</v>
      </c>
      <c r="B432" s="6">
        <v>250</v>
      </c>
      <c r="C432" s="3"/>
      <c r="D432" s="9">
        <f t="shared" si="7"/>
        <v>0</v>
      </c>
    </row>
    <row r="433" spans="1:4" s="7" customFormat="1" hidden="1" x14ac:dyDescent="0.2">
      <c r="A433" s="10" t="str">
        <f>HYPERLINK("http://clickpdu.ru/product_images/import/HLG286.jpg","LG AKB73275612 LED TV ic 3D")</f>
        <v>LG AKB73275612 LED TV ic 3D</v>
      </c>
      <c r="B433" s="6">
        <v>230</v>
      </c>
      <c r="C433" s="3"/>
      <c r="D433" s="9">
        <f t="shared" si="7"/>
        <v>0</v>
      </c>
    </row>
    <row r="434" spans="1:4" s="7" customFormat="1" hidden="1" x14ac:dyDescent="0.2">
      <c r="A434" s="15" t="str">
        <f>HYPERLINK("http://clickpdu.ru/product_images/import/HLG384.jpg","LG AKB73275689 ic NEW LCD TV")</f>
        <v>LG AKB73275689 ic NEW LCD TV</v>
      </c>
      <c r="B434" s="16">
        <v>220</v>
      </c>
      <c r="C434" s="17"/>
      <c r="D434" s="14">
        <f t="shared" si="7"/>
        <v>0</v>
      </c>
    </row>
    <row r="435" spans="1:4" s="7" customFormat="1" hidden="1" x14ac:dyDescent="0.2">
      <c r="A435" s="18" t="str">
        <f>HYPERLINK("http://clickpdu.ru/product_images/import/HLG326.jpg","LG AKB73615302 ic 3D LED TV")</f>
        <v>LG AKB73615302 ic 3D LED TV</v>
      </c>
      <c r="B435" s="19">
        <v>220</v>
      </c>
      <c r="C435" s="20"/>
      <c r="D435" s="9">
        <f t="shared" si="7"/>
        <v>0</v>
      </c>
    </row>
    <row r="436" spans="1:4" s="7" customFormat="1" hidden="1" x14ac:dyDescent="0.2">
      <c r="A436" s="18" t="str">
        <f>HYPERLINK("http://clickpdu.ru/product_images/import/HLG303.jpg","LG AKB73615303 3D ic LCD TV")</f>
        <v>LG AKB73615303 3D ic LCD TV</v>
      </c>
      <c r="B436" s="19">
        <v>220</v>
      </c>
      <c r="C436" s="20"/>
      <c r="D436" s="9">
        <f t="shared" si="7"/>
        <v>0</v>
      </c>
    </row>
    <row r="437" spans="1:4" s="7" customFormat="1" hidden="1" x14ac:dyDescent="0.2">
      <c r="A437" s="18" t="str">
        <f>HYPERLINK("http://clickpdu.ru/product_images/import/HLG327.jpg","LG AKB73615306 ic")</f>
        <v>LG AKB73615306 ic</v>
      </c>
      <c r="B437" s="19">
        <v>220</v>
      </c>
      <c r="C437" s="20"/>
      <c r="D437" s="9">
        <f t="shared" si="7"/>
        <v>0</v>
      </c>
    </row>
    <row r="438" spans="1:4" s="7" customFormat="1" hidden="1" x14ac:dyDescent="0.2">
      <c r="A438" s="18" t="str">
        <f>HYPERLINK("http://clickpdu.ru/product_images/import/HLG328.jpg","LG AKB73615307 3D ic LED LCD Tv")</f>
        <v>LG AKB73615307 3D ic LED LCD Tv</v>
      </c>
      <c r="B438" s="19">
        <v>230</v>
      </c>
      <c r="C438" s="20"/>
      <c r="D438" s="9">
        <f t="shared" si="7"/>
        <v>0</v>
      </c>
    </row>
    <row r="439" spans="1:4" s="7" customFormat="1" hidden="1" x14ac:dyDescent="0.2">
      <c r="A439" s="18" t="str">
        <f>HYPERLINK("http://clickpdu.ru/product_images/import/HLG329.jpg","LG AKB73615308 ic")</f>
        <v>LG AKB73615308 ic</v>
      </c>
      <c r="B439" s="19">
        <v>220</v>
      </c>
      <c r="C439" s="20"/>
      <c r="D439" s="9">
        <f t="shared" si="7"/>
        <v>0</v>
      </c>
    </row>
    <row r="440" spans="1:4" s="7" customFormat="1" hidden="1" x14ac:dyDescent="0.2">
      <c r="A440" s="18" t="str">
        <f>HYPERLINK("http://clickpdu.ru/product_images/import/HLG315.jpg","LG AKB73615801 ic BD PLAYER")</f>
        <v>LG AKB73615801 ic BD PLAYER</v>
      </c>
      <c r="B440" s="19">
        <v>130</v>
      </c>
      <c r="C440" s="20"/>
      <c r="D440" s="9">
        <f t="shared" si="7"/>
        <v>0</v>
      </c>
    </row>
    <row r="441" spans="1:4" s="7" customFormat="1" hidden="1" x14ac:dyDescent="0.2">
      <c r="A441" s="18" t="str">
        <f>HYPERLINK("http://clickpdu.ru/product_images/import/HLG304.jpg","LG AKB73655802 ic LCD TV")</f>
        <v>LG AKB73655802 ic LCD TV</v>
      </c>
      <c r="B441" s="19">
        <v>180</v>
      </c>
      <c r="C441" s="20"/>
      <c r="D441" s="9">
        <f t="shared" si="7"/>
        <v>0</v>
      </c>
    </row>
    <row r="442" spans="1:4" s="7" customFormat="1" hidden="1" x14ac:dyDescent="0.2">
      <c r="A442" s="18" t="str">
        <f>HYPERLINK("http://clickpdu.ru/product_images/import/HLG305.jpg","LG AKB73655822 ic")</f>
        <v>LG AKB73655822 ic</v>
      </c>
      <c r="B442" s="19">
        <v>180</v>
      </c>
      <c r="C442" s="20"/>
      <c r="D442" s="9">
        <f t="shared" si="7"/>
        <v>0</v>
      </c>
    </row>
    <row r="443" spans="1:4" s="7" customFormat="1" hidden="1" x14ac:dyDescent="0.2">
      <c r="A443" s="18" t="str">
        <f>HYPERLINK("http://clickpdu.ru/product_images/import/HLG321.jpg","LG AKB73715601 ic")</f>
        <v>LG AKB73715601 ic</v>
      </c>
      <c r="B443" s="19">
        <v>170</v>
      </c>
      <c r="C443" s="20"/>
      <c r="D443" s="9">
        <f t="shared" si="7"/>
        <v>0</v>
      </c>
    </row>
    <row r="444" spans="1:4" s="7" customFormat="1" hidden="1" x14ac:dyDescent="0.2">
      <c r="A444" s="18" t="str">
        <f>HYPERLINK("http://clickpdu.ru/product_images/import/HLG320.jpg","LG AKB73715603 ic LCD LED TV NEW")</f>
        <v>LG AKB73715603 ic LCD LED TV NEW</v>
      </c>
      <c r="B444" s="19">
        <v>170</v>
      </c>
      <c r="C444" s="20"/>
      <c r="D444" s="9">
        <f t="shared" si="7"/>
        <v>0</v>
      </c>
    </row>
    <row r="445" spans="1:4" s="7" customFormat="1" hidden="1" x14ac:dyDescent="0.2">
      <c r="A445" s="18" t="str">
        <f>HYPERLINK("http://clickpdu.ru/product_images/import/HLG338.jpg","LG AKB73715622 ic LCD LED TV")</f>
        <v>LG AKB73715622 ic LCD LED TV</v>
      </c>
      <c r="B445" s="19">
        <v>180</v>
      </c>
      <c r="C445" s="20"/>
      <c r="D445" s="9">
        <f t="shared" si="7"/>
        <v>0</v>
      </c>
    </row>
    <row r="446" spans="1:4" s="7" customFormat="1" hidden="1" x14ac:dyDescent="0.2">
      <c r="A446" s="15" t="str">
        <f>HYPERLINK("http://clickpdu.ru/product_images/import/HLG346.jpg","LG AKB73715634 ic LCD smart TV NEW белый ( маленький корпус)")</f>
        <v>LG AKB73715634 ic LCD smart TV NEW белый ( маленький корпус)</v>
      </c>
      <c r="B446" s="16">
        <v>170</v>
      </c>
      <c r="C446" s="17"/>
      <c r="D446" s="14">
        <f t="shared" si="7"/>
        <v>0</v>
      </c>
    </row>
    <row r="447" spans="1:4" s="7" customFormat="1" hidden="1" x14ac:dyDescent="0.2">
      <c r="A447" s="15" t="str">
        <f>HYPERLINK("http://clickpdu.ru/product_images/import/HLG350.jpg","LG AKB73715669 ic LCD new 3D Smart Tv ( маленький корпус)")</f>
        <v>LG AKB73715669 ic LCD new 3D Smart Tv ( маленький корпус)</v>
      </c>
      <c r="B447" s="16">
        <v>170</v>
      </c>
      <c r="C447" s="17"/>
      <c r="D447" s="14">
        <f t="shared" si="7"/>
        <v>0</v>
      </c>
    </row>
    <row r="448" spans="1:4" s="7" customFormat="1" x14ac:dyDescent="0.2">
      <c r="A448" s="15" t="str">
        <f>HYPERLINK("http://clickpdu.ru/product_images/import/HLG357.jpg","LG AKB73715686 ic LCD TV NEW с функцией PIP (маленький корпус)")</f>
        <v>LG AKB73715686 ic LCD TV NEW с функцией PIP (маленький корпус)</v>
      </c>
      <c r="B448" s="16">
        <v>175</v>
      </c>
      <c r="C448" s="17">
        <v>1</v>
      </c>
      <c r="D448" s="14">
        <f t="shared" si="7"/>
        <v>175</v>
      </c>
    </row>
    <row r="449" spans="1:4" s="7" customFormat="1" hidden="1" x14ac:dyDescent="0.2">
      <c r="A449" s="15" t="str">
        <f>HYPERLINK("http://clickpdu.ru/product_images/import/HLG358.jpg","LG AKB73715694 ic LCD TV NEW 3D (маленький корпус)")</f>
        <v>LG AKB73715694 ic LCD TV NEW 3D (маленький корпус)</v>
      </c>
      <c r="B449" s="16">
        <v>170</v>
      </c>
      <c r="C449" s="17"/>
      <c r="D449" s="14">
        <f t="shared" si="7"/>
        <v>0</v>
      </c>
    </row>
    <row r="450" spans="1:4" s="7" customFormat="1" hidden="1" x14ac:dyDescent="0.2">
      <c r="A450" s="15" t="str">
        <f>HYPERLINK("http://clickpdu.ru/product_images/import/HLG322.jpg","LG AKB73756502 ic New Lcd Led Tv c функцией SMART + 3D !!!!!")</f>
        <v>LG AKB73756502 ic New Lcd Led Tv c функцией SMART + 3D !!!!!</v>
      </c>
      <c r="B450" s="16">
        <v>230</v>
      </c>
      <c r="C450" s="17"/>
      <c r="D450" s="14">
        <f t="shared" si="7"/>
        <v>0</v>
      </c>
    </row>
    <row r="451" spans="1:4" s="7" customFormat="1" x14ac:dyDescent="0.2">
      <c r="A451" s="15" t="str">
        <f>HYPERLINK("http://clickpdu.ru/product_images/import/HLG348.jpg","LG AKB73756504 ic New Lcd Led Tv c функцией SMART + 3D")</f>
        <v>LG AKB73756504 ic New Lcd Led Tv c функцией SMART + 3D</v>
      </c>
      <c r="B451" s="16">
        <v>230</v>
      </c>
      <c r="C451" s="17">
        <v>1</v>
      </c>
      <c r="D451" s="14">
        <f t="shared" si="7"/>
        <v>230</v>
      </c>
    </row>
    <row r="452" spans="1:4" s="7" customFormat="1" hidden="1" x14ac:dyDescent="0.2">
      <c r="A452" s="15" t="str">
        <f>HYPERLINK("http://clickpdu.ru/product_images/import/HLG383.jpg","LG AKB73756559 ic SMART LCD TV")</f>
        <v>LG AKB73756559 ic SMART LCD TV</v>
      </c>
      <c r="B452" s="16">
        <v>220</v>
      </c>
      <c r="C452" s="17"/>
      <c r="D452" s="14">
        <f t="shared" si="7"/>
        <v>0</v>
      </c>
    </row>
    <row r="453" spans="1:4" s="7" customFormat="1" hidden="1" x14ac:dyDescent="0.2">
      <c r="A453" s="15" t="str">
        <f>HYPERLINK("http://clickpdu.ru/product_images/import/HLG380.jpg","LG AKB73756564 ic как оригинал 3 D LCD smart TV")</f>
        <v>LG AKB73756564 ic как оригинал 3 D LCD smart TV</v>
      </c>
      <c r="B453" s="16">
        <v>230</v>
      </c>
      <c r="C453" s="17"/>
      <c r="D453" s="14">
        <f t="shared" si="7"/>
        <v>0</v>
      </c>
    </row>
    <row r="454" spans="1:4" s="7" customFormat="1" hidden="1" x14ac:dyDescent="0.2">
      <c r="A454" s="15" t="str">
        <f>HYPERLINK("http://clickpdu.ru/product_images/import/HLG381.jpg","LG AKB73756571 ic как оригинал NEW LCD smart TV")</f>
        <v>LG AKB73756571 ic как оригинал NEW LCD smart TV</v>
      </c>
      <c r="B454" s="16">
        <v>220</v>
      </c>
      <c r="C454" s="17"/>
      <c r="D454" s="14">
        <f t="shared" si="7"/>
        <v>0</v>
      </c>
    </row>
    <row r="455" spans="1:4" s="7" customFormat="1" hidden="1" x14ac:dyDescent="0.2">
      <c r="A455" s="15" t="str">
        <f>HYPERLINK("http://clickpdu.ru/product_images/import/HLG359.jpg","LG AKB73975729 ic new LCD TV 3 D SMART !  (маленький корпус)")</f>
        <v>LG AKB73975729 ic new LCD TV 3 D SMART !  (маленький корпус)</v>
      </c>
      <c r="B455" s="16">
        <v>170</v>
      </c>
      <c r="C455" s="17"/>
      <c r="D455" s="14">
        <f t="shared" si="7"/>
        <v>0</v>
      </c>
    </row>
    <row r="456" spans="1:4" s="7" customFormat="1" hidden="1" x14ac:dyDescent="0.2">
      <c r="A456" s="15" t="str">
        <f>HYPERLINK("http://clickpdu.ru/product_images/import/HLG360.jpg","LG AKB73975757 ic как оригинал NEW SMART LCD TV (маленький корпус)")</f>
        <v>LG AKB73975757 ic как оригинал NEW SMART LCD TV (маленький корпус)</v>
      </c>
      <c r="B456" s="16">
        <v>170</v>
      </c>
      <c r="C456" s="17"/>
      <c r="D456" s="14">
        <f t="shared" si="7"/>
        <v>0</v>
      </c>
    </row>
    <row r="457" spans="1:4" s="7" customFormat="1" x14ac:dyDescent="0.2">
      <c r="A457" s="15" t="str">
        <f>HYPERLINK("http://clickpdu.ru/product_images/import/HLG361.jpg","LG AKB73975761 ic new! 3D LCD TV SMART ! (маленький корпус)")</f>
        <v>LG AKB73975761 ic new! 3D LCD TV SMART ! (маленький корпус)</v>
      </c>
      <c r="B457" s="16">
        <v>170</v>
      </c>
      <c r="C457" s="17">
        <v>1</v>
      </c>
      <c r="D457" s="14">
        <f t="shared" si="7"/>
        <v>170</v>
      </c>
    </row>
    <row r="458" spans="1:4" s="7" customFormat="1" hidden="1" x14ac:dyDescent="0.2">
      <c r="A458" s="18" t="str">
        <f>HYPERLINK("http://clickpdu.ru/product_images/import/HLG087.jpg","LG dvd-377  DVD plaer (ic)")</f>
        <v>LG dvd-377  DVD plaer (ic)</v>
      </c>
      <c r="B458" s="19">
        <v>130</v>
      </c>
      <c r="C458" s="20"/>
      <c r="D458" s="9">
        <f t="shared" si="7"/>
        <v>0</v>
      </c>
    </row>
    <row r="459" spans="1:4" s="7" customFormat="1" hidden="1" x14ac:dyDescent="0.2">
      <c r="A459" s="18" t="str">
        <f>HYPERLINK("http://clickpdu.ru/product_images/import/HLG134.jpg","LG MKJ30036802 ic 29FS4ALX")</f>
        <v>LG MKJ30036802 ic 29FS4ALX</v>
      </c>
      <c r="B459" s="19">
        <v>130</v>
      </c>
      <c r="C459" s="20"/>
      <c r="D459" s="9">
        <f t="shared" si="7"/>
        <v>0</v>
      </c>
    </row>
    <row r="460" spans="1:4" s="7" customFormat="1" hidden="1" x14ac:dyDescent="0.2">
      <c r="A460" s="10" t="str">
        <f>HYPERLINK("http://clickpdu.ru/product_images/import/HLG196.jpg","LG MKJ32022814 ic ")</f>
        <v xml:space="preserve">LG MKJ32022814 ic </v>
      </c>
      <c r="B460" s="6">
        <v>200</v>
      </c>
      <c r="C460" s="3"/>
      <c r="D460" s="9">
        <f t="shared" si="7"/>
        <v>0</v>
      </c>
    </row>
    <row r="461" spans="1:4" s="7" customFormat="1" hidden="1" x14ac:dyDescent="0.2">
      <c r="A461" s="10" t="str">
        <f>HYPERLINK("http://clickpdu.ru/product_images/import/HLG132.jpg","LG MKJ32022826 ic lcd tv как оригинал")</f>
        <v>LG MKJ32022826 ic lcd tv как оригинал</v>
      </c>
      <c r="B461" s="6">
        <v>220</v>
      </c>
      <c r="C461" s="3"/>
      <c r="D461" s="9">
        <f t="shared" si="7"/>
        <v>0</v>
      </c>
    </row>
    <row r="462" spans="1:4" s="7" customFormat="1" x14ac:dyDescent="0.2">
      <c r="A462" s="10" t="str">
        <f>HYPERLINK("http://clickpdu.ru/product_images/import/HLG133.jpg","LG MKJ32022838 ic  lcd tv как оригинал")</f>
        <v>LG MKJ32022838 ic  lcd tv как оригинал</v>
      </c>
      <c r="B462" s="6">
        <v>195</v>
      </c>
      <c r="C462" s="3">
        <v>1</v>
      </c>
      <c r="D462" s="9">
        <f t="shared" si="7"/>
        <v>195</v>
      </c>
    </row>
    <row r="463" spans="1:4" s="7" customFormat="1" hidden="1" x14ac:dyDescent="0.2">
      <c r="A463" s="10" t="str">
        <f>HYPERLINK("http://clickpdu.ru/product_images/import/G276.jpg","LG MKJ32816601 ic LCD TV")</f>
        <v>LG MKJ32816601 ic LCD TV</v>
      </c>
      <c r="B463" s="6">
        <v>100</v>
      </c>
      <c r="C463" s="3"/>
      <c r="D463" s="9">
        <f t="shared" si="7"/>
        <v>0</v>
      </c>
    </row>
    <row r="464" spans="1:4" s="7" customFormat="1" hidden="1" x14ac:dyDescent="0.2">
      <c r="A464" s="10" t="str">
        <f>HYPERLINK("http://clickpdu.ru/product_images/import/HLG214.jpg","LG MKJ33981404  ic LCD TV")</f>
        <v>LG MKJ33981404  ic LCD TV</v>
      </c>
      <c r="B464" s="6">
        <v>160</v>
      </c>
      <c r="C464" s="3"/>
      <c r="D464" s="9">
        <f t="shared" si="7"/>
        <v>0</v>
      </c>
    </row>
    <row r="465" spans="1:4" s="7" customFormat="1" hidden="1" x14ac:dyDescent="0.2">
      <c r="A465" s="10" t="str">
        <f>HYPERLINK("http://clickpdu.ru/product_images/import/HLG163.jpg","LG MKJ33981406 PLASMA  как оригинал ic")</f>
        <v>LG MKJ33981406 PLASMA  как оригинал ic</v>
      </c>
      <c r="B465" s="6">
        <v>170</v>
      </c>
      <c r="C465" s="3"/>
      <c r="D465" s="9">
        <f t="shared" si="7"/>
        <v>0</v>
      </c>
    </row>
    <row r="466" spans="1:4" s="7" customFormat="1" hidden="1" x14ac:dyDescent="0.2">
      <c r="A466" s="10" t="str">
        <f>HYPERLINK("http://clickpdu.ru/product_images/import/HLG331.jpg","LG MKJ37815707 ic LCD TV")</f>
        <v>LG MKJ37815707 ic LCD TV</v>
      </c>
      <c r="B466" s="6">
        <v>150</v>
      </c>
      <c r="C466" s="3"/>
      <c r="D466" s="9">
        <f t="shared" si="7"/>
        <v>0</v>
      </c>
    </row>
    <row r="467" spans="1:4" s="7" customFormat="1" hidden="1" x14ac:dyDescent="0.2">
      <c r="A467" s="10" t="str">
        <f>HYPERLINK("http://clickpdu.ru/product_images/import/HLG306.jpg","LG MKJ37815715 ic LCD TV")</f>
        <v>LG MKJ37815715 ic LCD TV</v>
      </c>
      <c r="B467" s="6">
        <v>150</v>
      </c>
      <c r="C467" s="3"/>
      <c r="D467" s="9">
        <f t="shared" si="7"/>
        <v>0</v>
      </c>
    </row>
    <row r="468" spans="1:4" s="7" customFormat="1" hidden="1" x14ac:dyDescent="0.2">
      <c r="A468" s="10" t="str">
        <f>HYPERLINK("http://clickpdu.ru/product_images/import/HLG180.jpg","LG MKJ40653802  LCD TV ic китай")</f>
        <v>LG MKJ40653802  LCD TV ic китай</v>
      </c>
      <c r="B468" s="6">
        <v>230</v>
      </c>
      <c r="C468" s="3"/>
      <c r="D468" s="9">
        <f t="shared" si="7"/>
        <v>0</v>
      </c>
    </row>
    <row r="469" spans="1:4" s="7" customFormat="1" hidden="1" x14ac:dyDescent="0.2">
      <c r="A469" s="10" t="str">
        <f>HYPERLINK("http://clickpdu.ru/product_images/import/HLG194.jpg","LG MKJ40653831 LCD TV+DVD ic китай")</f>
        <v>LG MKJ40653831 LCD TV+DVD ic китай</v>
      </c>
      <c r="B469" s="6">
        <v>200</v>
      </c>
      <c r="C469" s="3"/>
      <c r="D469" s="9">
        <f t="shared" si="7"/>
        <v>0</v>
      </c>
    </row>
    <row r="470" spans="1:4" s="7" customFormat="1" x14ac:dyDescent="0.2">
      <c r="A470" s="10" t="str">
        <f>HYPERLINK("http://clickpdu.ru/product_images/import/HLG167.jpg","LG MKJ42519605 PLASMA  как оригинал ic")</f>
        <v>LG MKJ42519605 PLASMA  как оригинал ic</v>
      </c>
      <c r="B470" s="6">
        <v>160</v>
      </c>
      <c r="C470" s="3">
        <v>1</v>
      </c>
      <c r="D470" s="9">
        <f t="shared" si="7"/>
        <v>160</v>
      </c>
    </row>
    <row r="471" spans="1:4" s="7" customFormat="1" hidden="1" x14ac:dyDescent="0.2">
      <c r="A471" s="10" t="str">
        <f>HYPERLINK("http://clickpdu.ru/product_images/import/HLG307.jpg","LG MKJ54138914 ic LCD 3D TV")</f>
        <v>LG MKJ54138914 ic LCD 3D TV</v>
      </c>
      <c r="B471" s="6">
        <v>150</v>
      </c>
      <c r="C471" s="3"/>
      <c r="D471" s="9">
        <f t="shared" si="7"/>
        <v>0</v>
      </c>
    </row>
    <row r="472" spans="1:4" s="7" customFormat="1" hidden="1" x14ac:dyDescent="0.2">
      <c r="A472" s="10" t="str">
        <f>HYPERLINK("http://clickpdu.ru/product_images/import/HLG333.jpg","LG MKJ61611321 ic LCD TV")</f>
        <v>LG MKJ61611321 ic LCD TV</v>
      </c>
      <c r="B472" s="6">
        <v>150</v>
      </c>
      <c r="C472" s="3"/>
      <c r="D472" s="9">
        <f t="shared" si="7"/>
        <v>0</v>
      </c>
    </row>
    <row r="473" spans="1:4" s="7" customFormat="1" hidden="1" x14ac:dyDescent="0.2">
      <c r="A473" s="10" t="str">
        <f>HYPERLINK("http://clickpdu.ru/product_images/import/HLG334.jpg","LG MKJ61611325 ic")</f>
        <v>LG MKJ61611325 ic</v>
      </c>
      <c r="B473" s="6">
        <v>150</v>
      </c>
      <c r="C473" s="3"/>
      <c r="D473" s="9">
        <f t="shared" si="7"/>
        <v>0</v>
      </c>
    </row>
    <row r="474" spans="1:4" s="7" customFormat="1" hidden="1" x14ac:dyDescent="0.2">
      <c r="A474" s="10" t="str">
        <f>HYPERLINK("http://clickpdu.ru/product_images/import/HLG274.jpg","LG MKJ61841804 ic LED TV")</f>
        <v>LG MKJ61841804 ic LED TV</v>
      </c>
      <c r="B474" s="6">
        <v>170</v>
      </c>
      <c r="C474" s="3"/>
      <c r="D474" s="9">
        <f t="shared" si="7"/>
        <v>0</v>
      </c>
    </row>
    <row r="475" spans="1:4" s="7" customFormat="1" hidden="1" x14ac:dyDescent="0.2">
      <c r="A475" s="10" t="str">
        <f>HYPERLINK("http://clickpdu.ru/product_images/import/HLG145.jpg","LG VCR HSP-938F как ориг ")</f>
        <v xml:space="preserve">LG VCR HSP-938F как ориг </v>
      </c>
      <c r="B475" s="6">
        <v>120</v>
      </c>
      <c r="C475" s="3"/>
      <c r="D475" s="9">
        <f t="shared" si="7"/>
        <v>0</v>
      </c>
    </row>
    <row r="476" spans="1:4" s="7" customFormat="1" hidden="1" x14ac:dyDescent="0.2">
      <c r="A476" s="10" t="str">
        <f>HYPERLINK("http://clickpdu.ru/product_images/import/3067.jpg","Loewe  FB100 как ориг tv calida 5655z\studio-sat84\art-v2\concert-40vt\credo-7570zp\countur-7000")</f>
        <v>Loewe  FB100 как ориг tv calida 5655z\studio-sat84\art-v2\concert-40vt\credo-7570zp\countur-7000</v>
      </c>
      <c r="B476" s="6">
        <v>180</v>
      </c>
      <c r="C476" s="3"/>
      <c r="D476" s="9">
        <f t="shared" ref="D476:D539" si="8">B476*C476</f>
        <v>0</v>
      </c>
    </row>
    <row r="477" spans="1:4" s="7" customFormat="1" hidden="1" x14ac:dyDescent="0.2">
      <c r="A477" s="15" t="str">
        <f>HYPERLINK("http://clickpdu.ru/product_images/import/HOB1003.jpg","Mdi DBR-501 (DBR-901) dvb-t2 DIVISAT / selegna / HOBIT FLASH")</f>
        <v>Mdi DBR-501 (DBR-901) dvb-t2 DIVISAT / selegna / HOBIT FLASH</v>
      </c>
      <c r="B477" s="16">
        <v>150</v>
      </c>
      <c r="C477" s="17"/>
      <c r="D477" s="14">
        <f t="shared" si="8"/>
        <v>0</v>
      </c>
    </row>
    <row r="478" spans="1:4" s="7" customFormat="1" hidden="1" x14ac:dyDescent="0.2">
      <c r="A478" s="18" t="str">
        <f>HYPERLINK("http://clickpdu.ru/product_images/import/HMB005.jpg","Mitsubishi 939P21201 ic")</f>
        <v>Mitsubishi 939P21201 ic</v>
      </c>
      <c r="B478" s="19">
        <v>140</v>
      </c>
      <c r="C478" s="20"/>
      <c r="D478" s="9">
        <f t="shared" si="8"/>
        <v>0</v>
      </c>
    </row>
    <row r="479" spans="1:4" s="7" customFormat="1" x14ac:dyDescent="0.2">
      <c r="A479" s="18" t="str">
        <f>HYPERLINK("http://clickpdu.ru/product_images/import/HOB550.jpg","Motorola MXv3 RC1534849 ic как  оригинал для CORBINA TV (с функцией програмирования)")</f>
        <v>Motorola MXv3 RC1534849 ic как  оригинал для CORBINA TV (с функцией програмирования)</v>
      </c>
      <c r="B479" s="19">
        <v>160</v>
      </c>
      <c r="C479" s="20">
        <v>1</v>
      </c>
      <c r="D479" s="9">
        <f t="shared" si="8"/>
        <v>160</v>
      </c>
    </row>
    <row r="480" spans="1:4" s="7" customFormat="1" hidden="1" x14ac:dyDescent="0.2">
      <c r="A480" s="18" t="str">
        <f>HYPERLINK("http://clickpdu.ru/product_images/import/HOB281.jpg","Mystery /HYUNDAI LCD TV6 H-LCD2216 ic")</f>
        <v>Mystery /HYUNDAI LCD TV6 H-LCD2216 ic</v>
      </c>
      <c r="B480" s="19">
        <v>100</v>
      </c>
      <c r="C480" s="20"/>
      <c r="D480" s="9">
        <f t="shared" si="8"/>
        <v>0</v>
      </c>
    </row>
    <row r="481" spans="1:4" s="7" customFormat="1" x14ac:dyDescent="0.2">
      <c r="A481" s="10" t="str">
        <f>HYPERLINK("http://clickpdu.ru/product_images/import/HOB476.jpg","Mystery KT1045 MTV-2622LW ic чёрный")</f>
        <v>Mystery KT1045 MTV-2622LW ic чёрный</v>
      </c>
      <c r="B481" s="6">
        <v>150</v>
      </c>
      <c r="C481" s="3">
        <v>2</v>
      </c>
      <c r="D481" s="9">
        <f t="shared" si="8"/>
        <v>300</v>
      </c>
    </row>
    <row r="482" spans="1:4" s="7" customFormat="1" hidden="1" x14ac:dyDescent="0.2">
      <c r="A482" s="10" t="str">
        <f>HYPERLINK("http://clickpdu.ru/product_images/import/HOB415.jpg","Mystery KT1045W MTV-2622LW ic белый")</f>
        <v>Mystery KT1045W MTV-2622LW ic белый</v>
      </c>
      <c r="B482" s="6">
        <v>150</v>
      </c>
      <c r="C482" s="3"/>
      <c r="D482" s="9">
        <f t="shared" si="8"/>
        <v>0</v>
      </c>
    </row>
    <row r="483" spans="1:4" s="7" customFormat="1" hidden="1" x14ac:dyDescent="0.2">
      <c r="A483" s="10" t="str">
        <f>HYPERLINK("http://clickpdu.ru/product_images/import/HOB301.jpg","Mystery KT6957 MTV-3206W  ic TV+DVD MTV-1906W")</f>
        <v>Mystery KT6957 MTV-3206W  ic TV+DVD MTV-1906W</v>
      </c>
      <c r="B483" s="6">
        <v>180</v>
      </c>
      <c r="C483" s="3"/>
      <c r="D483" s="9">
        <f t="shared" si="8"/>
        <v>0</v>
      </c>
    </row>
    <row r="484" spans="1:4" s="7" customFormat="1" hidden="1" x14ac:dyDescent="0.2">
      <c r="A484" s="10" t="str">
        <f>HYPERLINK("http://clickpdu.ru/product_images/import/HOB786.jpg","Mystery LCD NEW TO-068 ic ( HELIX)")</f>
        <v>Mystery LCD NEW TO-068 ic ( HELIX)</v>
      </c>
      <c r="B484" s="6">
        <v>180</v>
      </c>
      <c r="C484" s="3"/>
      <c r="D484" s="9">
        <f t="shared" si="8"/>
        <v>0</v>
      </c>
    </row>
    <row r="485" spans="1:4" s="7" customFormat="1" hidden="1" x14ac:dyDescent="0.2">
      <c r="A485" s="10" t="str">
        <f>HYPERLINK("http://clickpdu.ru/product_images/import/7700.jpg","Mystery MDV-732U DVD ic")</f>
        <v>Mystery MDV-732U DVD ic</v>
      </c>
      <c r="B485" s="6">
        <v>130</v>
      </c>
      <c r="C485" s="3"/>
      <c r="D485" s="9">
        <f t="shared" si="8"/>
        <v>0</v>
      </c>
    </row>
    <row r="486" spans="1:4" s="7" customFormat="1" hidden="1" x14ac:dyDescent="0.2">
      <c r="A486" s="10" t="str">
        <f>HYPERLINK("http://clickpdu.ru/product_images/import/HVD240.jpg","Mystery MDV-734U/727U/728U/729U/6100 /MDV-838UH DVD ic")</f>
        <v>Mystery MDV-734U/727U/728U/729U/6100 /MDV-838UH DVD ic</v>
      </c>
      <c r="B486" s="6">
        <v>130</v>
      </c>
      <c r="C486" s="3"/>
      <c r="D486" s="9">
        <f t="shared" si="8"/>
        <v>0</v>
      </c>
    </row>
    <row r="487" spans="1:4" s="7" customFormat="1" hidden="1" x14ac:dyDescent="0.2">
      <c r="A487" s="10" t="str">
        <f>HYPERLINK("http://clickpdu.ru/product_images/import/HOB282.jpg","Mystery MTV-1915WD  ic TV/DVD")</f>
        <v>Mystery MTV-1915WD  ic TV/DVD</v>
      </c>
      <c r="B487" s="6">
        <v>100</v>
      </c>
      <c r="C487" s="3"/>
      <c r="D487" s="9">
        <f t="shared" si="8"/>
        <v>0</v>
      </c>
    </row>
    <row r="488" spans="1:4" s="7" customFormat="1" hidden="1" x14ac:dyDescent="0.2">
      <c r="A488" s="10" t="str">
        <f>HYPERLINK("http://clickpdu.ru/product_images/import/HTS054.jpg","Mystery MTV-3210W (HELIX HTV-1610L) ic Thomson T22E32H LCD")</f>
        <v>Mystery MTV-3210W (HELIX HTV-1610L) ic Thomson T22E32H LCD</v>
      </c>
      <c r="B488" s="6">
        <v>150</v>
      </c>
      <c r="C488" s="3"/>
      <c r="D488" s="9">
        <f t="shared" si="8"/>
        <v>0</v>
      </c>
    </row>
    <row r="489" spans="1:4" s="7" customFormat="1" hidden="1" x14ac:dyDescent="0.2">
      <c r="A489" s="10" t="str">
        <f>HYPERLINK("http://clickpdu.ru/product_images/import/HOB489.jpg","Mystery MTV-3224LT2 REC ic")</f>
        <v>Mystery MTV-3224LT2 REC ic</v>
      </c>
      <c r="B489" s="6">
        <v>150</v>
      </c>
      <c r="C489" s="3"/>
      <c r="D489" s="9">
        <f t="shared" si="8"/>
        <v>0</v>
      </c>
    </row>
    <row r="490" spans="1:4" s="7" customFormat="1" hidden="1" x14ac:dyDescent="0.2">
      <c r="A490" s="10" t="str">
        <f>HYPERLINK("http://clickpdu.ru/product_images/import/HOB789.jpg","Mystery MTV-3226LWI ic")</f>
        <v>Mystery MTV-3226LWI ic</v>
      </c>
      <c r="B490" s="6">
        <v>180</v>
      </c>
      <c r="C490" s="3"/>
      <c r="D490" s="9">
        <f t="shared" si="8"/>
        <v>0</v>
      </c>
    </row>
    <row r="491" spans="1:4" s="7" customFormat="1" x14ac:dyDescent="0.2">
      <c r="A491" s="18" t="str">
        <f>HYPERLINK("http://clickpdu.ru/product_images/import/HOB117.jpg","Mystery TC1860F LCD TV ic")</f>
        <v>Mystery TC1860F LCD TV ic</v>
      </c>
      <c r="B491" s="19">
        <v>160</v>
      </c>
      <c r="C491" s="20">
        <v>1</v>
      </c>
      <c r="D491" s="9">
        <f t="shared" si="8"/>
        <v>160</v>
      </c>
    </row>
    <row r="492" spans="1:4" s="7" customFormat="1" hidden="1" x14ac:dyDescent="0.2">
      <c r="A492" s="10" t="str">
        <f>HYPERLINK("http://clickpdu.ru/product_images/import/6541.jpg","Nash /Akai FYT-9943 DVD")</f>
        <v>Nash /Akai FYT-9943 DVD</v>
      </c>
      <c r="B492" s="6">
        <v>130</v>
      </c>
      <c r="C492" s="3"/>
      <c r="D492" s="9">
        <f t="shared" si="8"/>
        <v>0</v>
      </c>
    </row>
    <row r="493" spans="1:4" s="7" customFormat="1" hidden="1" x14ac:dyDescent="0.2">
      <c r="A493" s="10" t="str">
        <f>HYPERLINK("http://clickpdu.ru/product_images/import/HOT375.jpg","NEC RD-1078E ic")</f>
        <v>NEC RD-1078E ic</v>
      </c>
      <c r="B493" s="6">
        <v>130</v>
      </c>
      <c r="C493" s="3"/>
      <c r="D493" s="9">
        <f t="shared" si="8"/>
        <v>0</v>
      </c>
    </row>
    <row r="494" spans="1:4" s="7" customFormat="1" hidden="1" x14ac:dyDescent="0.2">
      <c r="A494" s="10" t="str">
        <f>HYPERLINK("http://clickpdu.ru/product_images/import/HOT061.jpg","NEC RD-1110E ic")</f>
        <v>NEC RD-1110E ic</v>
      </c>
      <c r="B494" s="6">
        <v>130</v>
      </c>
      <c r="C494" s="3"/>
      <c r="D494" s="9">
        <f t="shared" si="8"/>
        <v>0</v>
      </c>
    </row>
    <row r="495" spans="1:4" s="7" customFormat="1" hidden="1" x14ac:dyDescent="0.2">
      <c r="A495" s="10" t="str">
        <f>HYPERLINK("http://clickpdu.ru/product_images/import/HOB384.jpg","Novex WH-43D102 ic")</f>
        <v>Novex WH-43D102 ic</v>
      </c>
      <c r="B495" s="6">
        <v>150</v>
      </c>
      <c r="C495" s="3"/>
      <c r="D495" s="9">
        <f t="shared" si="8"/>
        <v>0</v>
      </c>
    </row>
    <row r="496" spans="1:4" s="7" customFormat="1" hidden="1" x14ac:dyDescent="0.2">
      <c r="A496" s="10" t="str">
        <f>HYPERLINK("http://clickpdu.ru/product_images/import/HVD141.jpg","Odeon DVP-300/360/357 DVDR  ic")</f>
        <v>Odeon DVP-300/360/357 DVDR  ic</v>
      </c>
      <c r="B496" s="6">
        <v>120</v>
      </c>
      <c r="C496" s="3"/>
      <c r="D496" s="9">
        <f t="shared" si="8"/>
        <v>0</v>
      </c>
    </row>
    <row r="497" spans="1:4" s="7" customFormat="1" hidden="1" x14ac:dyDescent="0.2">
      <c r="A497" s="10" t="str">
        <f>HYPERLINK("http://clickpdu.ru/product_images/import/HID142.jpg","ONIDA RC-115A TV  (ic)")</f>
        <v>ONIDA RC-115A TV  (ic)</v>
      </c>
      <c r="B497" s="6">
        <v>120</v>
      </c>
      <c r="C497" s="3"/>
      <c r="D497" s="9">
        <f t="shared" si="8"/>
        <v>0</v>
      </c>
    </row>
    <row r="498" spans="1:4" s="7" customFormat="1" hidden="1" x14ac:dyDescent="0.2">
      <c r="A498" s="10" t="str">
        <f>HYPERLINK("http://clickpdu.ru/product_images/import/HOB727.jpg","OnLime RM-E12 ic DOM.RU как оригинал без функций программирования !")</f>
        <v>OnLime RM-E12 ic DOM.RU как оригинал без функций программирования !</v>
      </c>
      <c r="B498" s="6">
        <v>220</v>
      </c>
      <c r="C498" s="3"/>
      <c r="D498" s="9">
        <f t="shared" si="8"/>
        <v>0</v>
      </c>
    </row>
    <row r="499" spans="1:4" s="7" customFormat="1" hidden="1" x14ac:dyDescent="0.2">
      <c r="A499" s="10" t="str">
        <f>HYPERLINK("http://clickpdu.ru/product_images/import/HID003.jpg","Onwa 090-390303  = Akai RC-51A ")</f>
        <v xml:space="preserve">Onwa 090-390303  = Akai RC-51A </v>
      </c>
      <c r="B499" s="6">
        <v>130</v>
      </c>
      <c r="C499" s="3"/>
      <c r="D499" s="9">
        <f t="shared" si="8"/>
        <v>0</v>
      </c>
    </row>
    <row r="500" spans="1:4" s="7" customFormat="1" hidden="1" x14ac:dyDescent="0.2">
      <c r="A500" s="10" t="str">
        <f>HYPERLINK("http://clickpdu.ru/product_images/import/HSR400.jpg","Openbox F-300 (X-400 )(SAT) белый  ic (HSR400)")</f>
        <v>Openbox F-300 (X-400 )(SAT) белый  ic (HSR400)</v>
      </c>
      <c r="B500" s="6">
        <v>150</v>
      </c>
      <c r="C500" s="3"/>
      <c r="D500" s="9">
        <f t="shared" si="8"/>
        <v>0</v>
      </c>
    </row>
    <row r="501" spans="1:4" s="7" customFormat="1" hidden="1" x14ac:dyDescent="0.2">
      <c r="A501" s="10" t="str">
        <f>HYPERLINK("http://clickpdu.ru/product_images/import/HOB692.jpg","Openbox T2-02 HD dvb-t2 ic")</f>
        <v>Openbox T2-02 HD dvb-t2 ic</v>
      </c>
      <c r="B501" s="6">
        <v>130</v>
      </c>
      <c r="C501" s="3"/>
      <c r="D501" s="9">
        <f t="shared" si="8"/>
        <v>0</v>
      </c>
    </row>
    <row r="502" spans="1:4" s="7" customFormat="1" hidden="1" x14ac:dyDescent="0.2">
      <c r="A502" s="10" t="str">
        <f>HYPERLINK("http://clickpdu.ru/product_images/import/HSR604.jpg","Openbox X-730/X-770/X-750/X-790 ic")</f>
        <v>Openbox X-730/X-770/X-750/X-790 ic</v>
      </c>
      <c r="B502" s="6">
        <v>150</v>
      </c>
      <c r="C502" s="3"/>
      <c r="D502" s="9">
        <f t="shared" si="8"/>
        <v>0</v>
      </c>
    </row>
    <row r="503" spans="1:4" s="7" customFormat="1" hidden="1" x14ac:dyDescent="0.2">
      <c r="A503" s="10" t="str">
        <f>HYPERLINK("http://clickpdu.ru/product_images/import/HSR432.jpg","Openbox X-800/820  ic чёрный")</f>
        <v>Openbox X-800/820  ic чёрный</v>
      </c>
      <c r="B503" s="6">
        <v>150</v>
      </c>
      <c r="C503" s="3"/>
      <c r="D503" s="9">
        <f t="shared" si="8"/>
        <v>0</v>
      </c>
    </row>
    <row r="504" spans="1:4" s="7" customFormat="1" hidden="1" x14ac:dyDescent="0.2">
      <c r="A504" s="15" t="str">
        <f>HYPERLINK("http://clickpdu.ru/product_images/import/HOB1004.jpg","ORIEL ПДУ-10 ic HD DVB-T2")</f>
        <v>ORIEL ПДУ-10 ic HD DVB-T2</v>
      </c>
      <c r="B504" s="16">
        <v>150</v>
      </c>
      <c r="C504" s="17"/>
      <c r="D504" s="14">
        <f t="shared" si="8"/>
        <v>0</v>
      </c>
    </row>
    <row r="505" spans="1:4" s="7" customFormat="1" hidden="1" x14ac:dyDescent="0.2">
      <c r="A505" s="18" t="str">
        <f>HYPERLINK("http://clickpdu.ru/product_images/import/HOB820.jpg","ORIEL ПДУ-5 ( SUPRA DF00) ic HD DVB-T2/ TESLER DSR-07/DSR-10/DSR-05")</f>
        <v>ORIEL ПДУ-5 ( SUPRA DF00) ic HD DVB-T2/ TESLER DSR-07/DSR-10/DSR-05</v>
      </c>
      <c r="B505" s="19">
        <v>130</v>
      </c>
      <c r="C505" s="20"/>
      <c r="D505" s="9">
        <f t="shared" si="8"/>
        <v>0</v>
      </c>
    </row>
    <row r="506" spans="1:4" s="7" customFormat="1" hidden="1" x14ac:dyDescent="0.2">
      <c r="A506" s="15" t="str">
        <f>HYPERLINK("http://clickpdu.ru/product_images/import/HOB989.jpg","ORIEL ПДУ-6 ic HD DVB-T2")</f>
        <v>ORIEL ПДУ-6 ic HD DVB-T2</v>
      </c>
      <c r="B506" s="16">
        <v>170</v>
      </c>
      <c r="C506" s="17"/>
      <c r="D506" s="14">
        <f t="shared" si="8"/>
        <v>0</v>
      </c>
    </row>
    <row r="507" spans="1:4" s="7" customFormat="1" hidden="1" x14ac:dyDescent="0.2">
      <c r="A507" s="18" t="str">
        <f>HYPERLINK("http://clickpdu.ru/product_images/import/11248.jpg","ORIEL ПДУ-7  к 710/720/740/750/821 /840/870/910/920/950 SAT ic (TVK) dvb-t2")</f>
        <v>ORIEL ПДУ-7  к 710/720/740/750/821 /840/870/910/920/950 SAT ic (TVK) dvb-t2</v>
      </c>
      <c r="B507" s="19">
        <v>120</v>
      </c>
      <c r="C507" s="20"/>
      <c r="D507" s="9">
        <f t="shared" si="8"/>
        <v>0</v>
      </c>
    </row>
    <row r="508" spans="1:4" s="7" customFormat="1" hidden="1" x14ac:dyDescent="0.2">
      <c r="A508" s="18" t="str">
        <f>HYPERLINK("http://clickpdu.ru/product_images/import/11261.jpg","ORIEL ПДУ-8 к 810/811/812/814/826 ic dvb-t2")</f>
        <v>ORIEL ПДУ-8 к 810/811/812/814/826 ic dvb-t2</v>
      </c>
      <c r="B508" s="19">
        <v>120</v>
      </c>
      <c r="C508" s="20"/>
      <c r="D508" s="9">
        <f t="shared" si="8"/>
        <v>0</v>
      </c>
    </row>
    <row r="509" spans="1:4" s="7" customFormat="1" hidden="1" x14ac:dyDescent="0.2">
      <c r="A509" s="10" t="str">
        <f>HYPERLINK("http://clickpdu.ru/product_images/import/HOB724.jpg","ORIEL ПДУ-9 к 790/960/961 ic HD DVB-T2 как оригинал!!!!")</f>
        <v>ORIEL ПДУ-9 к 790/960/961 ic HD DVB-T2 как оригинал!!!!</v>
      </c>
      <c r="B509" s="6">
        <v>120</v>
      </c>
      <c r="C509" s="3"/>
      <c r="D509" s="9">
        <f t="shared" si="8"/>
        <v>0</v>
      </c>
    </row>
    <row r="510" spans="1:4" s="7" customFormat="1" hidden="1" x14ac:dyDescent="0.2">
      <c r="A510" s="10" t="str">
        <f>HYPERLINK("http://clickpdu.ru/product_images/import/HOR008.jpg","Orion  076ROBR020  ic")</f>
        <v>Orion  076ROBR020  ic</v>
      </c>
      <c r="B510" s="6">
        <v>130</v>
      </c>
      <c r="C510" s="3"/>
      <c r="D510" s="9">
        <f t="shared" si="8"/>
        <v>0</v>
      </c>
    </row>
    <row r="511" spans="1:4" s="7" customFormat="1" hidden="1" x14ac:dyDescent="0.2">
      <c r="A511" s="10" t="str">
        <f>HYPERLINK("http://clickpdu.ru/product_images/import/HOR001.jpg","Orion 076L052040 ")</f>
        <v xml:space="preserve">Orion 076L052040 </v>
      </c>
      <c r="B511" s="6">
        <v>130</v>
      </c>
      <c r="C511" s="3"/>
      <c r="D511" s="9">
        <f t="shared" si="8"/>
        <v>0</v>
      </c>
    </row>
    <row r="512" spans="1:4" s="7" customFormat="1" hidden="1" x14ac:dyDescent="0.2">
      <c r="A512" s="10" t="str">
        <f>HYPERLINK("http://clickpdu.ru/product_images/import/HOR003.jpg","Orion 076L067110 ")</f>
        <v xml:space="preserve">Orion 076L067110 </v>
      </c>
      <c r="B512" s="6">
        <v>120</v>
      </c>
      <c r="C512" s="3"/>
      <c r="D512" s="9">
        <f t="shared" si="8"/>
        <v>0</v>
      </c>
    </row>
    <row r="513" spans="1:4" s="7" customFormat="1" hidden="1" x14ac:dyDescent="0.2">
      <c r="A513" s="10" t="str">
        <f>HYPERLINK("http://clickpdu.ru/product_images/import/1024.jpg","Orion 076L078030 JAVA")</f>
        <v>Orion 076L078030 JAVA</v>
      </c>
      <c r="B513" s="6">
        <v>120</v>
      </c>
      <c r="C513" s="3"/>
      <c r="D513" s="9">
        <f t="shared" si="8"/>
        <v>0</v>
      </c>
    </row>
    <row r="514" spans="1:4" s="7" customFormat="1" hidden="1" x14ac:dyDescent="0.2">
      <c r="A514" s="10" t="str">
        <f>HYPERLINK("http://clickpdu.ru/product_images/import/2600.jpg","Orion 076L078090 JAVA")</f>
        <v>Orion 076L078090 JAVA</v>
      </c>
      <c r="B514" s="6">
        <v>120</v>
      </c>
      <c r="C514" s="3"/>
      <c r="D514" s="9">
        <f t="shared" si="8"/>
        <v>0</v>
      </c>
    </row>
    <row r="515" spans="1:4" s="7" customFormat="1" hidden="1" x14ac:dyDescent="0.2">
      <c r="A515" s="10" t="str">
        <f>HYPERLINK("http://clickpdu.ru/product_images/import/5505.jpg","Panasonic EUR 644666 JAVA")</f>
        <v>Panasonic EUR 644666 JAVA</v>
      </c>
      <c r="B515" s="6">
        <v>120</v>
      </c>
      <c r="C515" s="3"/>
      <c r="D515" s="9">
        <f t="shared" si="8"/>
        <v>0</v>
      </c>
    </row>
    <row r="516" spans="1:4" s="7" customFormat="1" hidden="1" x14ac:dyDescent="0.2">
      <c r="A516" s="10" t="str">
        <f>HYPERLINK("http://clickpdu.ru/product_images/import/11629.jpg","Panasonic EUR 646925 JAVA")</f>
        <v>Panasonic EUR 646925 JAVA</v>
      </c>
      <c r="B516" s="6">
        <v>120</v>
      </c>
      <c r="C516" s="3"/>
      <c r="D516" s="9">
        <f t="shared" si="8"/>
        <v>0</v>
      </c>
    </row>
    <row r="517" spans="1:4" s="7" customFormat="1" hidden="1" x14ac:dyDescent="0.2">
      <c r="A517" s="10" t="str">
        <f>HYPERLINK("http://clickpdu.ru/product_images/import/5572.jpg","Panasonic EUR 646932 JAVA")</f>
        <v>Panasonic EUR 646932 JAVA</v>
      </c>
      <c r="B517" s="6">
        <v>120</v>
      </c>
      <c r="C517" s="3"/>
      <c r="D517" s="9">
        <f t="shared" si="8"/>
        <v>0</v>
      </c>
    </row>
    <row r="518" spans="1:4" s="7" customFormat="1" x14ac:dyDescent="0.2">
      <c r="A518" s="10" t="str">
        <f>HYPERLINK("http://clickpdu.ru/product_images/import/HPN023.jpg","Panasonic EUR501310 (ic) ")</f>
        <v xml:space="preserve">Panasonic EUR501310 (ic) </v>
      </c>
      <c r="B518" s="6">
        <v>130</v>
      </c>
      <c r="C518" s="3">
        <v>2</v>
      </c>
      <c r="D518" s="9">
        <f t="shared" si="8"/>
        <v>260</v>
      </c>
    </row>
    <row r="519" spans="1:4" s="7" customFormat="1" hidden="1" x14ac:dyDescent="0.2">
      <c r="A519" s="10" t="str">
        <f>HYPERLINK("http://clickpdu.ru/product_images/import/HPN024.jpg","Panasonic EUR501320 (EUR501325) ic")</f>
        <v>Panasonic EUR501320 (EUR501325) ic</v>
      </c>
      <c r="B519" s="6">
        <v>130</v>
      </c>
      <c r="C519" s="3"/>
      <c r="D519" s="9">
        <f t="shared" si="8"/>
        <v>0</v>
      </c>
    </row>
    <row r="520" spans="1:4" s="7" customFormat="1" hidden="1" x14ac:dyDescent="0.2">
      <c r="A520" s="10" t="str">
        <f>HYPERLINK("http://clickpdu.ru/product_images/import/HPN029.jpg","Panasonic EUR501380 (ic) ")</f>
        <v xml:space="preserve">Panasonic EUR501380 (ic) </v>
      </c>
      <c r="B520" s="6">
        <v>130</v>
      </c>
      <c r="C520" s="3"/>
      <c r="D520" s="9">
        <f t="shared" si="8"/>
        <v>0</v>
      </c>
    </row>
    <row r="521" spans="1:4" s="7" customFormat="1" hidden="1" x14ac:dyDescent="0.2">
      <c r="A521" s="10" t="str">
        <f>HYPERLINK("http://clickpdu.ru/product_images/import/HPN051.jpg","Panasonic EUR50700 (43кн)  (ic)")</f>
        <v>Panasonic EUR50700 (43кн)  (ic)</v>
      </c>
      <c r="B521" s="6">
        <v>150</v>
      </c>
      <c r="C521" s="3"/>
      <c r="D521" s="9">
        <f t="shared" si="8"/>
        <v>0</v>
      </c>
    </row>
    <row r="522" spans="1:4" s="7" customFormat="1" hidden="1" x14ac:dyDescent="0.2">
      <c r="A522" s="10" t="str">
        <f>HYPERLINK("http://clickpdu.ru/product_images/import/HPN078.jpg","Panasonic EUR511226  MultiPIP ic")</f>
        <v>Panasonic EUR511226  MultiPIP ic</v>
      </c>
      <c r="B522" s="6">
        <v>130</v>
      </c>
      <c r="C522" s="3"/>
      <c r="D522" s="9">
        <f t="shared" si="8"/>
        <v>0</v>
      </c>
    </row>
    <row r="523" spans="1:4" s="7" customFormat="1" hidden="1" x14ac:dyDescent="0.2">
      <c r="A523" s="10" t="str">
        <f>HYPERLINK("http://clickpdu.ru/product_images/import/1997.jpg","Panasonic EUR511300 как ориг ")</f>
        <v xml:space="preserve">Panasonic EUR511300 как ориг </v>
      </c>
      <c r="B523" s="6">
        <v>150</v>
      </c>
      <c r="C523" s="3"/>
      <c r="D523" s="9">
        <f t="shared" si="8"/>
        <v>0</v>
      </c>
    </row>
    <row r="524" spans="1:4" s="7" customFormat="1" hidden="1" x14ac:dyDescent="0.2">
      <c r="A524" s="10" t="str">
        <f>HYPERLINK("http://clickpdu.ru/product_images/import/1998.jpg","Panasonic EUR511310 ")</f>
        <v xml:space="preserve">Panasonic EUR511310 </v>
      </c>
      <c r="B524" s="6">
        <v>150</v>
      </c>
      <c r="C524" s="3"/>
      <c r="D524" s="9">
        <f t="shared" si="8"/>
        <v>0</v>
      </c>
    </row>
    <row r="525" spans="1:4" s="7" customFormat="1" x14ac:dyDescent="0.2">
      <c r="A525" s="10" t="str">
        <f>HYPERLINK("http://clickpdu.ru/product_images/import/HPN066.jpg","Panasonic EUR51971 ic")</f>
        <v>Panasonic EUR51971 ic</v>
      </c>
      <c r="B525" s="6">
        <v>160</v>
      </c>
      <c r="C525" s="3">
        <v>1</v>
      </c>
      <c r="D525" s="9">
        <f t="shared" si="8"/>
        <v>160</v>
      </c>
    </row>
    <row r="526" spans="1:4" s="7" customFormat="1" hidden="1" x14ac:dyDescent="0.2">
      <c r="A526" s="10" t="str">
        <f>HYPERLINK("http://clickpdu.ru/product_images/import/HPN067.jpg","Panasonic EUR51973 ic")</f>
        <v>Panasonic EUR51973 ic</v>
      </c>
      <c r="B526" s="6">
        <v>150</v>
      </c>
      <c r="C526" s="3"/>
      <c r="D526" s="9">
        <f t="shared" si="8"/>
        <v>0</v>
      </c>
    </row>
    <row r="527" spans="1:4" s="7" customFormat="1" hidden="1" x14ac:dyDescent="0.2">
      <c r="A527" s="10" t="str">
        <f>HYPERLINK("http://clickpdu.ru/product_images/import/HPN008.jpg","Panasonic EUR571110 ic  VCR")</f>
        <v>Panasonic EUR571110 ic  VCR</v>
      </c>
      <c r="B527" s="6">
        <v>100</v>
      </c>
      <c r="C527" s="3"/>
      <c r="D527" s="9">
        <f t="shared" si="8"/>
        <v>0</v>
      </c>
    </row>
    <row r="528" spans="1:4" s="7" customFormat="1" hidden="1" x14ac:dyDescent="0.2">
      <c r="A528" s="10" t="str">
        <f>HYPERLINK("http://clickpdu.ru/product_images/import/HPN073.jpg","Panasonic EUR571803/571756  ic  (VCR) SD320")</f>
        <v>Panasonic EUR571803/571756  ic  (VCR) SD320</v>
      </c>
      <c r="B528" s="6">
        <v>250</v>
      </c>
      <c r="C528" s="3"/>
      <c r="D528" s="9">
        <f t="shared" si="8"/>
        <v>0</v>
      </c>
    </row>
    <row r="529" spans="1:4" s="7" customFormat="1" hidden="1" x14ac:dyDescent="0.2">
      <c r="A529" s="10" t="str">
        <f>HYPERLINK("http://clickpdu.ru/product_images/import/HPN013.jpg","Panasonic EUR644344 (EUR648200) ic AUX 5 DISC")</f>
        <v>Panasonic EUR644344 (EUR648200) ic AUX 5 DISC</v>
      </c>
      <c r="B529" s="6">
        <v>130</v>
      </c>
      <c r="C529" s="3"/>
      <c r="D529" s="9">
        <f t="shared" si="8"/>
        <v>0</v>
      </c>
    </row>
    <row r="530" spans="1:4" s="7" customFormat="1" hidden="1" x14ac:dyDescent="0.2">
      <c r="A530" s="10" t="str">
        <f>HYPERLINK("http://clickpdu.ru/product_images/import/HPN016.jpg","Panasonic EUR644660/661(ic) ")</f>
        <v xml:space="preserve">Panasonic EUR644660/661(ic) </v>
      </c>
      <c r="B530" s="6">
        <v>120</v>
      </c>
      <c r="C530" s="3"/>
      <c r="D530" s="9">
        <f t="shared" si="8"/>
        <v>0</v>
      </c>
    </row>
    <row r="531" spans="1:4" s="7" customFormat="1" hidden="1" x14ac:dyDescent="0.2">
      <c r="A531" s="10" t="str">
        <f>HYPERLINK("http://clickpdu.ru/product_images/import/HPN015.jpg","Panasonic EUR644666 с Т/Т  ic")</f>
        <v>Panasonic EUR644666 с Т/Т  ic</v>
      </c>
      <c r="B531" s="6">
        <v>120</v>
      </c>
      <c r="C531" s="3"/>
      <c r="D531" s="9">
        <f t="shared" si="8"/>
        <v>0</v>
      </c>
    </row>
    <row r="532" spans="1:4" s="7" customFormat="1" x14ac:dyDescent="0.2">
      <c r="A532" s="10" t="str">
        <f>HYPERLINK("http://clickpdu.ru/product_images/import/HPN089.jpg","Panasonic EUR646925 ic ")</f>
        <v xml:space="preserve">Panasonic EUR646925 ic </v>
      </c>
      <c r="B532" s="6">
        <v>150</v>
      </c>
      <c r="C532" s="3">
        <v>1</v>
      </c>
      <c r="D532" s="9">
        <f t="shared" si="8"/>
        <v>150</v>
      </c>
    </row>
    <row r="533" spans="1:4" s="7" customFormat="1" hidden="1" x14ac:dyDescent="0.2">
      <c r="A533" s="10" t="str">
        <f>HYPERLINK("http://clickpdu.ru/product_images/import/HPN039.jpg","Panasonic EUR646932 (ic) ")</f>
        <v xml:space="preserve">Panasonic EUR646932 (ic) </v>
      </c>
      <c r="B533" s="6">
        <v>150</v>
      </c>
      <c r="C533" s="3"/>
      <c r="D533" s="9">
        <f t="shared" si="8"/>
        <v>0</v>
      </c>
    </row>
    <row r="534" spans="1:4" s="7" customFormat="1" hidden="1" x14ac:dyDescent="0.2">
      <c r="A534" s="10" t="str">
        <f>HYPERLINK("http://clickpdu.ru/product_images/import/HPN026.jpg","Panasonic EUR648080 ic")</f>
        <v>Panasonic EUR648080 ic</v>
      </c>
      <c r="B534" s="6">
        <v>100</v>
      </c>
      <c r="C534" s="3"/>
      <c r="D534" s="9">
        <f t="shared" si="8"/>
        <v>0</v>
      </c>
    </row>
    <row r="535" spans="1:4" s="7" customFormat="1" hidden="1" x14ac:dyDescent="0.2">
      <c r="A535" s="10" t="str">
        <f>HYPERLINK("http://clickpdu.ru/product_images/import/2279.jpg","Panasonic EUR7628010 ic")</f>
        <v>Panasonic EUR7628010 ic</v>
      </c>
      <c r="B535" s="6">
        <v>150</v>
      </c>
      <c r="C535" s="3"/>
      <c r="D535" s="9">
        <f t="shared" si="8"/>
        <v>0</v>
      </c>
    </row>
    <row r="536" spans="1:4" s="7" customFormat="1" hidden="1" x14ac:dyDescent="0.2">
      <c r="A536" s="10" t="str">
        <f>HYPERLINK("http://clickpdu.ru/product_images/import/HPN093.jpg","Panasonic EUR7628030 (ic) ")</f>
        <v xml:space="preserve">Panasonic EUR7628030 (ic) </v>
      </c>
      <c r="B536" s="6">
        <v>150</v>
      </c>
      <c r="C536" s="3"/>
      <c r="D536" s="9">
        <f t="shared" si="8"/>
        <v>0</v>
      </c>
    </row>
    <row r="537" spans="1:4" s="7" customFormat="1" x14ac:dyDescent="0.2">
      <c r="A537" s="10" t="str">
        <f>HYPERLINK("http://clickpdu.ru/product_images/import/HPN138.jpg","Panasonic EUR7635040 как orig  ic LCD TV PIP")</f>
        <v>Panasonic EUR7635040 как orig  ic LCD TV PIP</v>
      </c>
      <c r="B537" s="6">
        <v>190</v>
      </c>
      <c r="C537" s="3">
        <v>1</v>
      </c>
      <c r="D537" s="9">
        <f t="shared" si="8"/>
        <v>190</v>
      </c>
    </row>
    <row r="538" spans="1:4" s="7" customFormat="1" x14ac:dyDescent="0.2">
      <c r="A538" s="10" t="str">
        <f>HYPERLINK("http://clickpdu.ru/product_images/import/HPN177.jpg","Panasonic EUR7651030A / EUR7651090 ic VIERA")</f>
        <v>Panasonic EUR7651030A / EUR7651090 ic VIERA</v>
      </c>
      <c r="B538" s="6">
        <v>180</v>
      </c>
      <c r="C538" s="3">
        <v>1</v>
      </c>
      <c r="D538" s="9">
        <f t="shared" si="8"/>
        <v>180</v>
      </c>
    </row>
    <row r="539" spans="1:4" s="7" customFormat="1" x14ac:dyDescent="0.2">
      <c r="A539" s="10" t="str">
        <f>HYPERLINK("http://clickpdu.ru/product_images/import/HPN167.jpg","Panasonic EUR7651110 ic VIERA LCD TV")</f>
        <v>Panasonic EUR7651110 ic VIERA LCD TV</v>
      </c>
      <c r="B539" s="6">
        <v>180</v>
      </c>
      <c r="C539" s="3">
        <v>1</v>
      </c>
      <c r="D539" s="9">
        <f t="shared" si="8"/>
        <v>180</v>
      </c>
    </row>
    <row r="540" spans="1:4" s="7" customFormat="1" hidden="1" x14ac:dyDescent="0.2">
      <c r="A540" s="10" t="str">
        <f>HYPERLINK("http://clickpdu.ru/product_images/import/HPN147.jpg","Panasonic EUR7651120 VIERA ic")</f>
        <v>Panasonic EUR7651120 VIERA ic</v>
      </c>
      <c r="B540" s="6">
        <v>200</v>
      </c>
      <c r="C540" s="3"/>
      <c r="D540" s="9">
        <f t="shared" ref="D540:D603" si="9">B540*C540</f>
        <v>0</v>
      </c>
    </row>
    <row r="541" spans="1:4" s="7" customFormat="1" hidden="1" x14ac:dyDescent="0.2">
      <c r="A541" s="10" t="str">
        <f>HYPERLINK("http://clickpdu.ru/product_images/import/HPN155.jpg","Panasonic EUR7651150  ic VIERA")</f>
        <v>Panasonic EUR7651150  ic VIERA</v>
      </c>
      <c r="B541" s="6">
        <v>180</v>
      </c>
      <c r="C541" s="3"/>
      <c r="D541" s="9">
        <f t="shared" si="9"/>
        <v>0</v>
      </c>
    </row>
    <row r="542" spans="1:4" s="7" customFormat="1" hidden="1" x14ac:dyDescent="0.2">
      <c r="A542" s="10" t="str">
        <f>HYPERLINK("http://clickpdu.ru/product_images/import/HPN123.jpg","Panasonic EUR7710020 AUX ic  5 disc cloc/taimer N2QAHB000047")</f>
        <v>Panasonic EUR7710020 AUX ic  5 disc cloc/taimer N2QAHB000047</v>
      </c>
      <c r="B542" s="6">
        <v>130</v>
      </c>
      <c r="C542" s="3"/>
      <c r="D542" s="9">
        <f t="shared" si="9"/>
        <v>0</v>
      </c>
    </row>
    <row r="543" spans="1:4" s="7" customFormat="1" x14ac:dyDescent="0.2">
      <c r="A543" s="10" t="str">
        <f>HYPERLINK("http://clickpdu.ru/product_images/import/HPN092.jpg","Panasonic EUR7717010 (ic) ")</f>
        <v xml:space="preserve">Panasonic EUR7717010 (ic) </v>
      </c>
      <c r="B543" s="6">
        <v>130</v>
      </c>
      <c r="C543" s="3">
        <v>1</v>
      </c>
      <c r="D543" s="9">
        <f t="shared" si="9"/>
        <v>130</v>
      </c>
    </row>
    <row r="544" spans="1:4" s="7" customFormat="1" hidden="1" x14ac:dyDescent="0.2">
      <c r="A544" s="10" t="str">
        <f>HYPERLINK("http://clickpdu.ru/product_images/import/HPN108.jpg","Panasonic EUR7717030 ic с крестом")</f>
        <v>Panasonic EUR7717030 ic с крестом</v>
      </c>
      <c r="B544" s="6">
        <v>130</v>
      </c>
      <c r="C544" s="3"/>
      <c r="D544" s="9">
        <f t="shared" si="9"/>
        <v>0</v>
      </c>
    </row>
    <row r="545" spans="1:4" s="7" customFormat="1" hidden="1" x14ac:dyDescent="0.2">
      <c r="A545" s="10" t="str">
        <f>HYPERLINK("http://clickpdu.ru/product_images/import/HPN160.jpg","Panasonic EUR7722040 ic  как оригинал от домашнего театра")</f>
        <v>Panasonic EUR7722040 ic  как оригинал от домашнего театра</v>
      </c>
      <c r="B545" s="6">
        <v>150</v>
      </c>
      <c r="C545" s="3"/>
      <c r="D545" s="9">
        <f t="shared" si="9"/>
        <v>0</v>
      </c>
    </row>
    <row r="546" spans="1:4" s="7" customFormat="1" hidden="1" x14ac:dyDescent="0.2">
      <c r="A546" s="18" t="str">
        <f>HYPERLINK("http://clickpdu.ru/product_images/import/HPN181.jpg","Panasonic EUR7722X10, EUR7722X30 ic  как оригинал от домашнего театра")</f>
        <v>Panasonic EUR7722X10, EUR7722X30 ic  как оригинал от домашнего театра</v>
      </c>
      <c r="B546" s="19">
        <v>150</v>
      </c>
      <c r="C546" s="20"/>
      <c r="D546" s="9">
        <f t="shared" si="9"/>
        <v>0</v>
      </c>
    </row>
    <row r="547" spans="1:4" s="7" customFormat="1" hidden="1" x14ac:dyDescent="0.2">
      <c r="A547" s="18" t="str">
        <f>HYPERLINK("http://clickpdu.ru/product_images/import/HPN165.jpg","Panasonic EUR7722X20 ic AUX")</f>
        <v>Panasonic EUR7722X20 ic AUX</v>
      </c>
      <c r="B547" s="19">
        <v>150</v>
      </c>
      <c r="C547" s="20"/>
      <c r="D547" s="9">
        <f t="shared" si="9"/>
        <v>0</v>
      </c>
    </row>
    <row r="548" spans="1:4" s="7" customFormat="1" hidden="1" x14ac:dyDescent="0.2">
      <c r="A548" s="18" t="str">
        <f>HYPERLINK("http://clickpdu.ru/product_images/import/HPN145.jpg","Panasonic EUR7722XCO ic  как оригинал от домашнего театра  SA-HT535")</f>
        <v>Panasonic EUR7722XCO ic  как оригинал от домашнего театра  SA-HT535</v>
      </c>
      <c r="B548" s="19">
        <v>180</v>
      </c>
      <c r="C548" s="20"/>
      <c r="D548" s="9">
        <f t="shared" si="9"/>
        <v>0</v>
      </c>
    </row>
    <row r="549" spans="1:4" s="7" customFormat="1" hidden="1" x14ac:dyDescent="0.2">
      <c r="A549" s="18" t="str">
        <f>HYPERLINK("http://clickpdu.ru/product_images/import/HPN182.jpg","Panasonic EUR7722XEO ic  как оригинал от домашнего театра")</f>
        <v>Panasonic EUR7722XEO ic  как оригинал от домашнего театра</v>
      </c>
      <c r="B549" s="19">
        <v>150</v>
      </c>
      <c r="C549" s="20"/>
      <c r="D549" s="9">
        <f t="shared" si="9"/>
        <v>0</v>
      </c>
    </row>
    <row r="550" spans="1:4" s="7" customFormat="1" hidden="1" x14ac:dyDescent="0.2">
      <c r="A550" s="18" t="str">
        <f>HYPERLINK("http://clickpdu.ru/product_images/import/HPN164.jpg","Panasonic EUR7722XHO ic  как оригинал от домашнего театра")</f>
        <v>Panasonic EUR7722XHO ic  как оригинал от домашнего театра</v>
      </c>
      <c r="B550" s="19">
        <v>150</v>
      </c>
      <c r="C550" s="20"/>
      <c r="D550" s="9">
        <f t="shared" si="9"/>
        <v>0</v>
      </c>
    </row>
    <row r="551" spans="1:4" s="7" customFormat="1" hidden="1" x14ac:dyDescent="0.2">
      <c r="A551" s="18" t="str">
        <f>HYPERLINK("http://clickpdu.ru/product_images/import/10-1139.jpg","Panasonic N2QAGB000022/021 JAVA")</f>
        <v>Panasonic N2QAGB000022/021 JAVA</v>
      </c>
      <c r="B551" s="19">
        <v>120</v>
      </c>
      <c r="C551" s="20"/>
      <c r="D551" s="9">
        <f t="shared" si="9"/>
        <v>0</v>
      </c>
    </row>
    <row r="552" spans="1:4" s="7" customFormat="1" hidden="1" x14ac:dyDescent="0.2">
      <c r="A552" s="18" t="str">
        <f>HYPERLINK("http://clickpdu.ru/product_images/import/HPN201.jpg","Panasonic N2QAJB0000142 ic")</f>
        <v>Panasonic N2QAJB0000142 ic</v>
      </c>
      <c r="B552" s="19">
        <v>150</v>
      </c>
      <c r="C552" s="20"/>
      <c r="D552" s="9">
        <f t="shared" si="9"/>
        <v>0</v>
      </c>
    </row>
    <row r="553" spans="1:4" s="7" customFormat="1" hidden="1" x14ac:dyDescent="0.2">
      <c r="A553" s="18" t="str">
        <f>HYPERLINK("http://clickpdu.ru/product_images/import/HPN115.jpg","Panasonic N2QAJB000080/084(ic) ")</f>
        <v xml:space="preserve">Panasonic N2QAJB000080/084(ic) </v>
      </c>
      <c r="B553" s="19">
        <v>150</v>
      </c>
      <c r="C553" s="20"/>
      <c r="D553" s="9">
        <f t="shared" si="9"/>
        <v>0</v>
      </c>
    </row>
    <row r="554" spans="1:4" s="7" customFormat="1" hidden="1" x14ac:dyDescent="0.2">
      <c r="A554" s="10" t="str">
        <f>HYPERLINK("http://clickpdu.ru/product_images/import/HPN159.jpg","Panasonic N2QAJB000108  TX-29F250T  (ic)")</f>
        <v>Panasonic N2QAJB000108  TX-29F250T  (ic)</v>
      </c>
      <c r="B554" s="6">
        <v>150</v>
      </c>
      <c r="C554" s="3"/>
      <c r="D554" s="9">
        <f t="shared" si="9"/>
        <v>0</v>
      </c>
    </row>
    <row r="555" spans="1:4" s="7" customFormat="1" hidden="1" x14ac:dyDescent="0.2">
      <c r="A555" s="10" t="str">
        <f>HYPERLINK("http://clickpdu.ru/product_images/import/HPN187.jpg","Panasonic N2QAJB000137 ic AUX 5 DISC")</f>
        <v>Panasonic N2QAJB000137 ic AUX 5 DISC</v>
      </c>
      <c r="B555" s="6">
        <v>150</v>
      </c>
      <c r="C555" s="3"/>
      <c r="D555" s="9">
        <f t="shared" si="9"/>
        <v>0</v>
      </c>
    </row>
    <row r="556" spans="1:4" s="7" customFormat="1" hidden="1" x14ac:dyDescent="0.2">
      <c r="A556" s="10" t="str">
        <f>HYPERLINK("http://clickpdu.ru/product_images/import/HPN157.jpg","Panasonic N2QAJB000138 ic AUDIO SYSTEM 5 DISC")</f>
        <v>Panasonic N2QAJB000138 ic AUDIO SYSTEM 5 DISC</v>
      </c>
      <c r="B556" s="6">
        <v>150</v>
      </c>
      <c r="C556" s="3"/>
      <c r="D556" s="9">
        <f t="shared" si="9"/>
        <v>0</v>
      </c>
    </row>
    <row r="557" spans="1:4" s="7" customFormat="1" hidden="1" x14ac:dyDescent="0.2">
      <c r="A557" s="10" t="str">
        <f>HYPERLINK("http://clickpdu.ru/product_images/import/HPN166.jpg","Panasonic N2QAYB000006 ic  VHS/DVD")</f>
        <v>Panasonic N2QAYB000006 ic  VHS/DVD</v>
      </c>
      <c r="B557" s="6">
        <v>165</v>
      </c>
      <c r="C557" s="3"/>
      <c r="D557" s="9">
        <f t="shared" si="9"/>
        <v>0</v>
      </c>
    </row>
    <row r="558" spans="1:4" s="7" customFormat="1" hidden="1" x14ac:dyDescent="0.2">
      <c r="A558" s="10" t="str">
        <f>HYPERLINK("http://clickpdu.ru/product_images/import/HPN174.jpg","Panasonic N2QAYB000094 ic  как оригинал от домашнего театра")</f>
        <v>Panasonic N2QAYB000094 ic  как оригинал от домашнего театра</v>
      </c>
      <c r="B558" s="6">
        <v>150</v>
      </c>
      <c r="C558" s="3"/>
      <c r="D558" s="9">
        <f t="shared" si="9"/>
        <v>0</v>
      </c>
    </row>
    <row r="559" spans="1:4" s="7" customFormat="1" hidden="1" x14ac:dyDescent="0.2">
      <c r="A559" s="10" t="str">
        <f>HYPERLINK("http://clickpdu.ru/product_images/import/HPN153.jpg","Panasonic N2QAYB000205 ic  как оригинал от домашнего театра")</f>
        <v>Panasonic N2QAYB000205 ic  как оригинал от домашнего театра</v>
      </c>
      <c r="B559" s="6">
        <v>150</v>
      </c>
      <c r="C559" s="3"/>
      <c r="D559" s="9">
        <f t="shared" si="9"/>
        <v>0</v>
      </c>
    </row>
    <row r="560" spans="1:4" s="7" customFormat="1" hidden="1" x14ac:dyDescent="0.2">
      <c r="A560" s="10" t="str">
        <f>HYPERLINK("http://clickpdu.ru/product_images/import/HPN173.jpg","Panasonic N2QAYB000209 ic  как оригинал от домашнего театра")</f>
        <v>Panasonic N2QAYB000209 ic  как оригинал от домашнего театра</v>
      </c>
      <c r="B560" s="6">
        <v>150</v>
      </c>
      <c r="C560" s="3"/>
      <c r="D560" s="9">
        <f t="shared" si="9"/>
        <v>0</v>
      </c>
    </row>
    <row r="561" spans="1:4" s="7" customFormat="1" hidden="1" x14ac:dyDescent="0.2">
      <c r="A561" s="10" t="str">
        <f>HYPERLINK("http://clickpdu.ru/product_images/import/HPN168.jpg","Panasonic N2QAYB000227 ic  VIERA LCD TV")</f>
        <v>Panasonic N2QAYB000227 ic  VIERA LCD TV</v>
      </c>
      <c r="B561" s="6">
        <v>200</v>
      </c>
      <c r="C561" s="3"/>
      <c r="D561" s="9">
        <f t="shared" si="9"/>
        <v>0</v>
      </c>
    </row>
    <row r="562" spans="1:4" s="7" customFormat="1" hidden="1" x14ac:dyDescent="0.2">
      <c r="A562" s="10" t="str">
        <f>HYPERLINK("http://clickpdu.ru/product_images/import/HPN191.jpg","Panasonic N2QAYB000281  Audio System ic")</f>
        <v>Panasonic N2QAYB000281  Audio System ic</v>
      </c>
      <c r="B562" s="6">
        <v>150</v>
      </c>
      <c r="C562" s="3"/>
      <c r="D562" s="9">
        <f t="shared" si="9"/>
        <v>0</v>
      </c>
    </row>
    <row r="563" spans="1:4" s="7" customFormat="1" hidden="1" x14ac:dyDescent="0.2">
      <c r="A563" s="15" t="str">
        <f>HYPERLINK("http://clickpdu.ru/product_images/import/HPN212.jpg","Panasonic N2QAYB000328 ic VIERA")</f>
        <v>Panasonic N2QAYB000328 ic VIERA</v>
      </c>
      <c r="B563" s="16">
        <v>250</v>
      </c>
      <c r="C563" s="17"/>
      <c r="D563" s="14">
        <f t="shared" si="9"/>
        <v>0</v>
      </c>
    </row>
    <row r="564" spans="1:4" s="7" customFormat="1" hidden="1" x14ac:dyDescent="0.2">
      <c r="A564" s="15" t="str">
        <f>HYPERLINK("http://clickpdu.ru/product_images/import/HPN231.jpg","Panasonic N2QAYB000350 ic VIERA  plasma")</f>
        <v>Panasonic N2QAYB000350 ic VIERA  plasma</v>
      </c>
      <c r="B564" s="16">
        <v>250</v>
      </c>
      <c r="C564" s="17"/>
      <c r="D564" s="14">
        <f t="shared" si="9"/>
        <v>0</v>
      </c>
    </row>
    <row r="565" spans="1:4" s="7" customFormat="1" hidden="1" x14ac:dyDescent="0.2">
      <c r="A565" s="18" t="str">
        <f>HYPERLINK("http://clickpdu.ru/product_images/import/HPN193.jpg","Panasonic N2QAYB000399 ic VIERA")</f>
        <v>Panasonic N2QAYB000399 ic VIERA</v>
      </c>
      <c r="B565" s="19">
        <v>230</v>
      </c>
      <c r="C565" s="20"/>
      <c r="D565" s="9">
        <f t="shared" si="9"/>
        <v>0</v>
      </c>
    </row>
    <row r="566" spans="1:4" s="7" customFormat="1" x14ac:dyDescent="0.2">
      <c r="A566" s="18" t="str">
        <f>HYPERLINK("http://clickpdu.ru/product_images/import/HPN224.jpg","Panasonic N2QAYB000487 ic LCD LED TV NEW")</f>
        <v>Panasonic N2QAYB000487 ic LCD LED TV NEW</v>
      </c>
      <c r="B566" s="19">
        <v>220</v>
      </c>
      <c r="C566" s="20">
        <v>1</v>
      </c>
      <c r="D566" s="9">
        <f t="shared" si="9"/>
        <v>220</v>
      </c>
    </row>
    <row r="567" spans="1:4" s="7" customFormat="1" hidden="1" x14ac:dyDescent="0.2">
      <c r="A567" s="18" t="str">
        <f>HYPERLINK("http://clickpdu.ru/product_images/import/HPN214.jpg","Panasonic N2QAYB000572 VIERA 3D ic")</f>
        <v>Panasonic N2QAYB000572 VIERA 3D ic</v>
      </c>
      <c r="B567" s="19">
        <v>250</v>
      </c>
      <c r="C567" s="20"/>
      <c r="D567" s="9">
        <f t="shared" si="9"/>
        <v>0</v>
      </c>
    </row>
    <row r="568" spans="1:4" s="7" customFormat="1" x14ac:dyDescent="0.2">
      <c r="A568" s="15" t="str">
        <f>HYPERLINK("http://clickpdu.ru/product_images/import/HPN211.jpg","Panasonic N2QAYB000604 ic VIERA LCD TV")</f>
        <v>Panasonic N2QAYB000604 ic VIERA LCD TV</v>
      </c>
      <c r="B568" s="16">
        <v>200</v>
      </c>
      <c r="C568" s="17">
        <v>1</v>
      </c>
      <c r="D568" s="14">
        <f t="shared" si="9"/>
        <v>200</v>
      </c>
    </row>
    <row r="569" spans="1:4" s="7" customFormat="1" hidden="1" x14ac:dyDescent="0.2">
      <c r="A569" s="18" t="str">
        <f>HYPERLINK("http://clickpdu.ru/product_images/import/HPN215.jpg","Panasonic N2QAYB000752 ic VIERA  3D LEDLCD TV")</f>
        <v>Panasonic N2QAYB000752 ic VIERA  3D LEDLCD TV</v>
      </c>
      <c r="B569" s="19">
        <v>250</v>
      </c>
      <c r="C569" s="20"/>
      <c r="D569" s="9">
        <f t="shared" si="9"/>
        <v>0</v>
      </c>
    </row>
    <row r="570" spans="1:4" s="7" customFormat="1" hidden="1" x14ac:dyDescent="0.2">
      <c r="A570" s="15" t="str">
        <f>HYPERLINK("http://clickpdu.ru/product_images/import/HPN225.jpg","Panasonic N2QAYB000803 ic LCD LED TV NEW с функцией usb")</f>
        <v>Panasonic N2QAYB000803 ic LCD LED TV NEW с функцией usb</v>
      </c>
      <c r="B570" s="16">
        <v>200</v>
      </c>
      <c r="C570" s="17"/>
      <c r="D570" s="14">
        <f t="shared" si="9"/>
        <v>0</v>
      </c>
    </row>
    <row r="571" spans="1:4" s="7" customFormat="1" hidden="1" x14ac:dyDescent="0.2">
      <c r="A571" s="18" t="str">
        <f>HYPERLINK("http://clickpdu.ru/product_images/import/HPN216.jpg","Panasonic N2QAYB000815 ic LCD LED TV VIERA TOOLS")</f>
        <v>Panasonic N2QAYB000815 ic LCD LED TV VIERA TOOLS</v>
      </c>
      <c r="B571" s="19">
        <v>180</v>
      </c>
      <c r="C571" s="20"/>
      <c r="D571" s="9">
        <f t="shared" si="9"/>
        <v>0</v>
      </c>
    </row>
    <row r="572" spans="1:4" s="7" customFormat="1" hidden="1" x14ac:dyDescent="0.2">
      <c r="A572" s="18" t="str">
        <f>HYPERLINK("http://clickpdu.ru/product_images/import/HPN199.jpg","Panasonic N2QAYB00543 ic VIERA TOOLS LCD TV")</f>
        <v>Panasonic N2QAYB00543 ic VIERA TOOLS LCD TV</v>
      </c>
      <c r="B572" s="19">
        <v>200</v>
      </c>
      <c r="C572" s="20"/>
      <c r="D572" s="9">
        <f t="shared" si="9"/>
        <v>0</v>
      </c>
    </row>
    <row r="573" spans="1:4" s="7" customFormat="1" hidden="1" x14ac:dyDescent="0.2">
      <c r="A573" s="18" t="str">
        <f>HYPERLINK("http://clickpdu.ru/product_images/import/HPN011.jpg","Panasonic RAK-SL975WK ic муз.центр")</f>
        <v>Panasonic RAK-SL975WK ic муз.центр</v>
      </c>
      <c r="B573" s="19">
        <v>120</v>
      </c>
      <c r="C573" s="20"/>
      <c r="D573" s="9">
        <f t="shared" si="9"/>
        <v>0</v>
      </c>
    </row>
    <row r="574" spans="1:4" s="7" customFormat="1" x14ac:dyDescent="0.2">
      <c r="A574" s="18" t="str">
        <f>HYPERLINK("http://clickpdu.ru/product_images/import/HPN040.jpg","Panasonic SBAR20026A (ic)")</f>
        <v>Panasonic SBAR20026A (ic)</v>
      </c>
      <c r="B574" s="19">
        <v>130</v>
      </c>
      <c r="C574" s="20">
        <v>1</v>
      </c>
      <c r="D574" s="9">
        <f t="shared" si="9"/>
        <v>130</v>
      </c>
    </row>
    <row r="575" spans="1:4" s="7" customFormat="1" hidden="1" x14ac:dyDescent="0.2">
      <c r="A575" s="10" t="str">
        <f>HYPERLINK("http://clickpdu.ru/product_images/import/HPN184.jpg","Panasonic TNQ10481 ic м/бл. как оригинал")</f>
        <v>Panasonic TNQ10481 ic м/бл. как оригинал</v>
      </c>
      <c r="B575" s="6">
        <v>150</v>
      </c>
      <c r="C575" s="3"/>
      <c r="D575" s="9">
        <f t="shared" si="9"/>
        <v>0</v>
      </c>
    </row>
    <row r="576" spans="1:4" s="7" customFormat="1" hidden="1" x14ac:dyDescent="0.2">
      <c r="A576" s="10" t="str">
        <f>HYPERLINK("http://clickpdu.ru/product_images/import/HPN068.jpg","Panasonic TNQ2636 , 2637, 2640 ic  TC-2171EE")</f>
        <v>Panasonic TNQ2636 , 2637, 2640 ic  TC-2171EE</v>
      </c>
      <c r="B576" s="6">
        <v>150</v>
      </c>
      <c r="C576" s="3"/>
      <c r="D576" s="9">
        <f t="shared" si="9"/>
        <v>0</v>
      </c>
    </row>
    <row r="577" spans="1:4" s="7" customFormat="1" hidden="1" x14ac:dyDescent="0.2">
      <c r="A577" s="10" t="str">
        <f>HYPERLINK("http://clickpdu.ru/product_images/import/HPN083.jpg","Panasonic TNQ4G0401  (ic)")</f>
        <v>Panasonic TNQ4G0401  (ic)</v>
      </c>
      <c r="B577" s="6">
        <v>130</v>
      </c>
      <c r="C577" s="3"/>
      <c r="D577" s="9">
        <f t="shared" si="9"/>
        <v>0</v>
      </c>
    </row>
    <row r="578" spans="1:4" s="7" customFormat="1" x14ac:dyDescent="0.2">
      <c r="A578" s="10" t="str">
        <f>HYPERLINK("http://clickpdu.ru/product_images/import/HPN085.jpg","Panasonic TNQ4G0403  (ic)")</f>
        <v>Panasonic TNQ4G0403  (ic)</v>
      </c>
      <c r="B578" s="6">
        <v>130</v>
      </c>
      <c r="C578" s="3">
        <v>1</v>
      </c>
      <c r="D578" s="9">
        <f t="shared" si="9"/>
        <v>130</v>
      </c>
    </row>
    <row r="579" spans="1:4" s="7" customFormat="1" hidden="1" x14ac:dyDescent="0.2">
      <c r="A579" s="10" t="str">
        <f>HYPERLINK("http://clickpdu.ru/product_images/import/HPN172.jpg","Panasonic TNQ8E0461 / EUR51851 ic как оригинал TX-21S1TCC")</f>
        <v>Panasonic TNQ8E0461 / EUR51851 ic как оригинал TX-21S1TCC</v>
      </c>
      <c r="B579" s="6">
        <v>170</v>
      </c>
      <c r="C579" s="3"/>
      <c r="D579" s="9">
        <f t="shared" si="9"/>
        <v>0</v>
      </c>
    </row>
    <row r="580" spans="1:4" s="7" customFormat="1" hidden="1" x14ac:dyDescent="0.2">
      <c r="A580" s="10" t="str">
        <f>HYPERLINK("http://clickpdu.ru/product_images/import/7165.jpg","Panasonic TNQE071 GAME/PIP JAVA")</f>
        <v>Panasonic TNQE071 GAME/PIP JAVA</v>
      </c>
      <c r="B580" s="6">
        <v>120</v>
      </c>
      <c r="C580" s="3"/>
      <c r="D580" s="9">
        <f t="shared" si="9"/>
        <v>0</v>
      </c>
    </row>
    <row r="581" spans="1:4" s="7" customFormat="1" hidden="1" x14ac:dyDescent="0.2">
      <c r="A581" s="10" t="str">
        <f>HYPERLINK("http://clickpdu.ru/product_images/import/HPN221.jpg","Panasonic TZZ00000006A ic LCD TV")</f>
        <v>Panasonic TZZ00000006A ic LCD TV</v>
      </c>
      <c r="B581" s="6">
        <v>150</v>
      </c>
      <c r="C581" s="3"/>
      <c r="D581" s="9">
        <f t="shared" si="9"/>
        <v>0</v>
      </c>
    </row>
    <row r="582" spans="1:4" s="7" customFormat="1" hidden="1" x14ac:dyDescent="0.2">
      <c r="A582" s="10" t="str">
        <f>HYPERLINK("http://clickpdu.ru/product_images/import/HPN220.jpg","Panasonic TZZ00000007A ic LCD TV")</f>
        <v>Panasonic TZZ00000007A ic LCD TV</v>
      </c>
      <c r="B582" s="6">
        <v>150</v>
      </c>
      <c r="C582" s="3"/>
      <c r="D582" s="9">
        <f t="shared" si="9"/>
        <v>0</v>
      </c>
    </row>
    <row r="583" spans="1:4" s="7" customFormat="1" hidden="1" x14ac:dyDescent="0.2">
      <c r="A583" s="10" t="str">
        <f>HYPERLINK("http://clickpdu.ru/product_images/import/HPN178.jpg","Panasonic UR76EC2803 VIERA ic")</f>
        <v>Panasonic UR76EC2803 VIERA ic</v>
      </c>
      <c r="B583" s="6">
        <v>170</v>
      </c>
      <c r="C583" s="3"/>
      <c r="D583" s="9">
        <f t="shared" si="9"/>
        <v>0</v>
      </c>
    </row>
    <row r="584" spans="1:4" s="7" customFormat="1" hidden="1" x14ac:dyDescent="0.2">
      <c r="A584" s="10" t="str">
        <f>HYPERLINK("http://clickpdu.ru/product_images/import/HPH109.jpg","Philips  RC-2143606 ic LCD TV AMBILITE")</f>
        <v>Philips  RC-2143606 ic LCD TV AMBILITE</v>
      </c>
      <c r="B584" s="6">
        <v>200</v>
      </c>
      <c r="C584" s="3"/>
      <c r="D584" s="9">
        <f t="shared" si="9"/>
        <v>0</v>
      </c>
    </row>
    <row r="585" spans="1:4" s="7" customFormat="1" hidden="1" x14ac:dyDescent="0.2">
      <c r="A585" s="10" t="str">
        <f>HYPERLINK("http://clickpdu.ru/product_images/import/HPH161.jpg","Philips 2422 549 01361 ic домашний кинотеатр")</f>
        <v>Philips 2422 549 01361 ic домашний кинотеатр</v>
      </c>
      <c r="B585" s="6">
        <v>165</v>
      </c>
      <c r="C585" s="3"/>
      <c r="D585" s="9">
        <f t="shared" si="9"/>
        <v>0</v>
      </c>
    </row>
    <row r="586" spans="1:4" s="7" customFormat="1" x14ac:dyDescent="0.2">
      <c r="A586" s="10" t="str">
        <f>HYPERLINK("http://clickpdu.ru/product_images/import/HPH138.jpg","Philips 2422 549 01833 (RC2143604/01)  ic LCD TV")</f>
        <v>Philips 2422 549 01833 (RC2143604/01)  ic LCD TV</v>
      </c>
      <c r="B586" s="6">
        <v>165</v>
      </c>
      <c r="C586" s="3">
        <v>1</v>
      </c>
      <c r="D586" s="9">
        <f t="shared" si="9"/>
        <v>165</v>
      </c>
    </row>
    <row r="587" spans="1:4" s="7" customFormat="1" x14ac:dyDescent="0.2">
      <c r="A587" s="18" t="str">
        <f>HYPERLINK("http://clickpdu.ru/product_images/import/HPH148.jpg","Philips 2422 549 01834 ic LCD TV")</f>
        <v>Philips 2422 549 01834 ic LCD TV</v>
      </c>
      <c r="B587" s="19">
        <v>165</v>
      </c>
      <c r="C587" s="20">
        <v>1</v>
      </c>
      <c r="D587" s="9">
        <f t="shared" si="9"/>
        <v>165</v>
      </c>
    </row>
    <row r="588" spans="1:4" s="7" customFormat="1" hidden="1" x14ac:dyDescent="0.2">
      <c r="A588" s="18" t="str">
        <f>HYPERLINK("http://clickpdu.ru/product_images/import/HPH133.jpg","Philips 2422 549 01911 ic   20PFL3403 LCD TV")</f>
        <v>Philips 2422 549 01911 ic   20PFL3403 LCD TV</v>
      </c>
      <c r="B588" s="19">
        <v>150</v>
      </c>
      <c r="C588" s="20"/>
      <c r="D588" s="9">
        <f t="shared" si="9"/>
        <v>0</v>
      </c>
    </row>
    <row r="589" spans="1:4" s="7" customFormat="1" hidden="1" x14ac:dyDescent="0.2">
      <c r="A589" s="18" t="str">
        <f>HYPERLINK("http://clickpdu.ru/product_images/import/HPH145.jpg","Philips 2422 549 01932 (1933) ic DVP3266K/3268k /DVP3520K  DVD+KARAOKE")</f>
        <v>Philips 2422 549 01932 (1933) ic DVP3266K/3268k /DVP3520K  DVD+KARAOKE</v>
      </c>
      <c r="B589" s="19">
        <v>150</v>
      </c>
      <c r="C589" s="20"/>
      <c r="D589" s="9">
        <f t="shared" si="9"/>
        <v>0</v>
      </c>
    </row>
    <row r="590" spans="1:4" s="7" customFormat="1" x14ac:dyDescent="0.2">
      <c r="A590" s="18" t="str">
        <f>HYPERLINK("http://clickpdu.ru/product_images/import/HPH166.jpg","Philips 2422 549 02314  ic TELEVISION LCD TV (домик большой)")</f>
        <v>Philips 2422 549 02314  ic TELEVISION LCD TV (домик большой)</v>
      </c>
      <c r="B590" s="19">
        <v>200</v>
      </c>
      <c r="C590" s="20">
        <v>1</v>
      </c>
      <c r="D590" s="9">
        <f t="shared" si="9"/>
        <v>200</v>
      </c>
    </row>
    <row r="591" spans="1:4" s="7" customFormat="1" hidden="1" x14ac:dyDescent="0.2">
      <c r="A591" s="10" t="str">
        <f>HYPERLINK("http://clickpdu.ru/product_images/import/HPH175.jpg","Philips 2422 549 02315  белый ic TELEVISION LCD TV (домик большой)")</f>
        <v>Philips 2422 549 02315  белый ic TELEVISION LCD TV (домик большой)</v>
      </c>
      <c r="B591" s="6">
        <v>190</v>
      </c>
      <c r="C591" s="3"/>
      <c r="D591" s="9">
        <f t="shared" si="9"/>
        <v>0</v>
      </c>
    </row>
    <row r="592" spans="1:4" s="7" customFormat="1" x14ac:dyDescent="0.2">
      <c r="A592" s="10" t="str">
        <f>HYPERLINK("http://clickpdu.ru/product_images/import/HPH178.jpg","Philips 2422 549 02454 (RC4747/01)  ic как оригинал ( домик маленький)")</f>
        <v>Philips 2422 549 02454 (RC4747/01)  ic как оригинал ( домик маленький)</v>
      </c>
      <c r="B592" s="6">
        <v>170</v>
      </c>
      <c r="C592" s="3">
        <v>1</v>
      </c>
      <c r="D592" s="9">
        <f t="shared" si="9"/>
        <v>170</v>
      </c>
    </row>
    <row r="593" spans="1:4" s="7" customFormat="1" x14ac:dyDescent="0.2">
      <c r="A593" s="10" t="str">
        <f>HYPERLINK("http://clickpdu.ru/product_images/import/HPH188.jpg","Philips 2422 549 90301 ic")</f>
        <v>Philips 2422 549 90301 ic</v>
      </c>
      <c r="B593" s="6">
        <v>200</v>
      </c>
      <c r="C593" s="3">
        <v>1</v>
      </c>
      <c r="D593" s="9">
        <f t="shared" si="9"/>
        <v>200</v>
      </c>
    </row>
    <row r="594" spans="1:4" s="7" customFormat="1" hidden="1" x14ac:dyDescent="0.2">
      <c r="A594" s="10" t="str">
        <f>HYPERLINK("http://clickpdu.ru/product_images/import/HPH187.jpg","Philips 2422 549 90416 ic (овал с управлением)")</f>
        <v>Philips 2422 549 90416 ic (овал с управлением)</v>
      </c>
      <c r="B594" s="6">
        <v>180</v>
      </c>
      <c r="C594" s="3"/>
      <c r="D594" s="9">
        <f t="shared" si="9"/>
        <v>0</v>
      </c>
    </row>
    <row r="595" spans="1:4" s="7" customFormat="1" x14ac:dyDescent="0.2">
      <c r="A595" s="10" t="str">
        <f>HYPERLINK("http://clickpdu.ru/product_images/import/HPH190.jpg","Philips 2422 549 90467 (YKF309-001) ic")</f>
        <v>Philips 2422 549 90467 (YKF309-001) ic</v>
      </c>
      <c r="B595" s="6">
        <v>210</v>
      </c>
      <c r="C595" s="3">
        <v>1</v>
      </c>
      <c r="D595" s="9">
        <f t="shared" si="9"/>
        <v>210</v>
      </c>
    </row>
    <row r="596" spans="1:4" s="7" customFormat="1" x14ac:dyDescent="0.2">
      <c r="A596" s="10" t="str">
        <f>HYPERLINK("http://clickpdu.ru/product_images/import/HPH192.jpg","Philips 2422 549 90477 ic как оригинал  3D LED LCD TV")</f>
        <v>Philips 2422 549 90477 ic как оригинал  3D LED LCD TV</v>
      </c>
      <c r="B596" s="6">
        <v>250</v>
      </c>
      <c r="C596" s="3">
        <v>1</v>
      </c>
      <c r="D596" s="9">
        <f t="shared" si="9"/>
        <v>250</v>
      </c>
    </row>
    <row r="597" spans="1:4" s="7" customFormat="1" hidden="1" x14ac:dyDescent="0.2">
      <c r="A597" s="10" t="str">
        <f>HYPERLINK("http://clickpdu.ru/product_images/import/HPH119.jpg","Philips 2422 5490 0901  ic HTS 3100 театр/3450/HTS3320")</f>
        <v>Philips 2422 5490 0901  ic HTS 3100 театр/3450/HTS3320</v>
      </c>
      <c r="B597" s="6">
        <v>200</v>
      </c>
      <c r="C597" s="3"/>
      <c r="D597" s="9">
        <f t="shared" si="9"/>
        <v>0</v>
      </c>
    </row>
    <row r="598" spans="1:4" s="7" customFormat="1" hidden="1" x14ac:dyDescent="0.2">
      <c r="A598" s="10" t="str">
        <f>HYPERLINK("http://clickpdu.ru/product_images/import/HPH105.jpg","Philips 2422 5490 0902 ic")</f>
        <v>Philips 2422 5490 0902 ic</v>
      </c>
      <c r="B598" s="6">
        <v>200</v>
      </c>
      <c r="C598" s="3"/>
      <c r="D598" s="9">
        <f t="shared" si="9"/>
        <v>0</v>
      </c>
    </row>
    <row r="599" spans="1:4" s="7" customFormat="1" hidden="1" x14ac:dyDescent="0.2">
      <c r="A599" s="10" t="str">
        <f>HYPERLINK("http://clickpdu.ru/product_images/import/HPH140.jpg","Philips 2422 5490 0903 ic ")</f>
        <v xml:space="preserve">Philips 2422 5490 0903 ic </v>
      </c>
      <c r="B599" s="6">
        <v>155</v>
      </c>
      <c r="C599" s="3"/>
      <c r="D599" s="9">
        <f t="shared" si="9"/>
        <v>0</v>
      </c>
    </row>
    <row r="600" spans="1:4" s="7" customFormat="1" hidden="1" x14ac:dyDescent="0.2">
      <c r="A600" s="10" t="str">
        <f>HYPERLINK("http://clickpdu.ru/product_images/import/HPH132.jpg","Philips 2422 5490 1504 ic dvd recorder HDD")</f>
        <v>Philips 2422 5490 1504 ic dvd recorder HDD</v>
      </c>
      <c r="B600" s="6">
        <v>150</v>
      </c>
      <c r="C600" s="3"/>
      <c r="D600" s="9">
        <f t="shared" si="9"/>
        <v>0</v>
      </c>
    </row>
    <row r="601" spans="1:4" s="7" customFormat="1" hidden="1" x14ac:dyDescent="0.2">
      <c r="A601" s="10" t="str">
        <f>HYPERLINK("http://clickpdu.ru/product_images/import/HPH176.jpg","Philips 2422 5490 2212 ic")</f>
        <v>Philips 2422 5490 2212 ic</v>
      </c>
      <c r="B601" s="6">
        <v>150</v>
      </c>
      <c r="C601" s="3"/>
      <c r="D601" s="9">
        <f t="shared" si="9"/>
        <v>0</v>
      </c>
    </row>
    <row r="602" spans="1:4" s="7" customFormat="1" x14ac:dyDescent="0.2">
      <c r="A602" s="10" t="str">
        <f>HYPERLINK("http://clickpdu.ru/product_images/import/HPH179.jpg","Philips 2422 5490 2543  ic LCD (овал)")</f>
        <v>Philips 2422 5490 2543  ic LCD (овал)</v>
      </c>
      <c r="B602" s="6">
        <v>200</v>
      </c>
      <c r="C602" s="3">
        <v>1</v>
      </c>
      <c r="D602" s="9">
        <f t="shared" si="9"/>
        <v>200</v>
      </c>
    </row>
    <row r="603" spans="1:4" s="7" customFormat="1" hidden="1" x14ac:dyDescent="0.2">
      <c r="A603" s="10" t="str">
        <f>HYPERLINK("http://clickpdu.ru/product_images/import/HPH124.jpg","Philips 3139 2587 0101 ic  LX3900")</f>
        <v>Philips 3139 2587 0101 ic  LX3900</v>
      </c>
      <c r="B603" s="6">
        <v>150</v>
      </c>
      <c r="C603" s="3"/>
      <c r="D603" s="9">
        <f t="shared" si="9"/>
        <v>0</v>
      </c>
    </row>
    <row r="604" spans="1:4" s="7" customFormat="1" hidden="1" x14ac:dyDescent="0.2">
      <c r="A604" s="15" t="str">
        <f>HYPERLINK("http://clickpdu.ru/product_images/import/HPH204.jpg","Philips 398G (9965 900 09443) ic NEW LCD TV")</f>
        <v>Philips 398G (9965 900 09443) ic NEW LCD TV</v>
      </c>
      <c r="B604" s="16">
        <v>220</v>
      </c>
      <c r="C604" s="17"/>
      <c r="D604" s="14">
        <f t="shared" ref="D604:D667" si="10">B604*C604</f>
        <v>0</v>
      </c>
    </row>
    <row r="605" spans="1:4" s="7" customFormat="1" hidden="1" x14ac:dyDescent="0.2">
      <c r="A605" s="15" t="str">
        <f>HYPERLINK("http://clickpdu.ru/product_images/import/HPH203.jpg","Philips 398G (996590009748) ic NEW LCD TV")</f>
        <v>Philips 398G (996590009748) ic NEW LCD TV</v>
      </c>
      <c r="B605" s="16">
        <v>250</v>
      </c>
      <c r="C605" s="17"/>
      <c r="D605" s="14">
        <f t="shared" si="10"/>
        <v>0</v>
      </c>
    </row>
    <row r="606" spans="1:4" s="7" customFormat="1" hidden="1" x14ac:dyDescent="0.2">
      <c r="A606" s="18" t="str">
        <f>HYPERLINK("http://clickpdu.ru/product_images/import/HPH191.jpg","Philips 9965 900 00449 ( YKF308-001) ic как оригинал НОВЫЙ С ДОМИКОМ")</f>
        <v>Philips 9965 900 00449 ( YKF308-001) ic как оригинал НОВЫЙ С ДОМИКОМ</v>
      </c>
      <c r="B606" s="19">
        <v>200</v>
      </c>
      <c r="C606" s="20"/>
      <c r="D606" s="9">
        <f t="shared" si="10"/>
        <v>0</v>
      </c>
    </row>
    <row r="607" spans="1:4" s="7" customFormat="1" hidden="1" x14ac:dyDescent="0.2">
      <c r="A607" s="18" t="str">
        <f>HYPERLINK("http://clickpdu.ru/product_images/import/13696.jpg","Philips 996590003112 (26PFL2908H/60) ic")</f>
        <v>Philips 996590003112 (26PFL2908H/60) ic</v>
      </c>
      <c r="B607" s="19">
        <v>180</v>
      </c>
      <c r="C607" s="20"/>
      <c r="D607" s="9">
        <f t="shared" si="10"/>
        <v>0</v>
      </c>
    </row>
    <row r="608" spans="1:4" s="7" customFormat="1" hidden="1" x14ac:dyDescent="0.2">
      <c r="A608" s="18" t="str">
        <f>HYPERLINK("http://clickpdu.ru/product_images/import/HPH177.jpg","Philips BDP7300 Blu-ray (996510025848) ic")</f>
        <v>Philips BDP7300 Blu-ray (996510025848) ic</v>
      </c>
      <c r="B608" s="19">
        <v>150</v>
      </c>
      <c r="C608" s="20"/>
      <c r="D608" s="9">
        <f t="shared" si="10"/>
        <v>0</v>
      </c>
    </row>
    <row r="609" spans="1:4" s="7" customFormat="1" hidden="1" x14ac:dyDescent="0.2">
      <c r="A609" s="18" t="str">
        <f>HYPERLINK("http://clickpdu.ru/product_images/import/HPH171.jpg","Philips HT10-08-03 ic домашний кинотеатр")</f>
        <v>Philips HT10-08-03 ic домашний кинотеатр</v>
      </c>
      <c r="B609" s="19">
        <v>250</v>
      </c>
      <c r="C609" s="20"/>
      <c r="D609" s="9">
        <f t="shared" si="10"/>
        <v>0</v>
      </c>
    </row>
    <row r="610" spans="1:4" s="7" customFormat="1" hidden="1" x14ac:dyDescent="0.2">
      <c r="A610" s="18" t="str">
        <f>HYPERLINK("http://clickpdu.ru/product_images/import/HOB015.jpg","Philips M3004LAB1 (ic)    14GX37A")</f>
        <v>Philips M3004LAB1 (ic)    14GX37A</v>
      </c>
      <c r="B610" s="19">
        <v>130</v>
      </c>
      <c r="C610" s="20"/>
      <c r="D610" s="9">
        <f t="shared" si="10"/>
        <v>0</v>
      </c>
    </row>
    <row r="611" spans="1:4" s="7" customFormat="1" x14ac:dyDescent="0.2">
      <c r="A611" s="10" t="str">
        <f>HYPERLINK("http://clickpdu.ru/product_images/import/HPH115.jpg","Philips RC-1683701/01 ic")</f>
        <v>Philips RC-1683701/01 ic</v>
      </c>
      <c r="B611" s="6">
        <v>145</v>
      </c>
      <c r="C611" s="3">
        <v>1</v>
      </c>
      <c r="D611" s="9">
        <f t="shared" si="10"/>
        <v>145</v>
      </c>
    </row>
    <row r="612" spans="1:4" s="7" customFormat="1" x14ac:dyDescent="0.2">
      <c r="A612" s="10" t="str">
        <f>HYPERLINK("http://clickpdu.ru/product_images/import/HPH114.jpg","Philips RC-1683801/01  без OK как оригинал (ic)")</f>
        <v>Philips RC-1683801/01  без OK как оригинал (ic)</v>
      </c>
      <c r="B612" s="6">
        <v>145</v>
      </c>
      <c r="C612" s="3">
        <v>1</v>
      </c>
      <c r="D612" s="9">
        <f t="shared" si="10"/>
        <v>145</v>
      </c>
    </row>
    <row r="613" spans="1:4" s="7" customFormat="1" hidden="1" x14ac:dyDescent="0.2">
      <c r="A613" s="10" t="str">
        <f>HYPERLINK("http://clickpdu.ru/product_images/import/HPH090.jpg","Philips RC-19002/01 (ic) ")</f>
        <v xml:space="preserve">Philips RC-19002/01 (ic) </v>
      </c>
      <c r="B613" s="6">
        <v>150</v>
      </c>
      <c r="C613" s="3"/>
      <c r="D613" s="9">
        <f t="shared" si="10"/>
        <v>0</v>
      </c>
    </row>
    <row r="614" spans="1:4" s="7" customFormat="1" hidden="1" x14ac:dyDescent="0.2">
      <c r="A614" s="10" t="str">
        <f>HYPERLINK("http://clickpdu.ru/product_images/import/HPH092.jpg","Philips RC-19039001/01 ic ")</f>
        <v xml:space="preserve">Philips RC-19039001/01 ic </v>
      </c>
      <c r="B614" s="6">
        <v>150</v>
      </c>
      <c r="C614" s="3"/>
      <c r="D614" s="9">
        <f t="shared" si="10"/>
        <v>0</v>
      </c>
    </row>
    <row r="615" spans="1:4" s="7" customFormat="1" hidden="1" x14ac:dyDescent="0.2">
      <c r="A615" s="10" t="str">
        <f>HYPERLINK("http://clickpdu.ru/product_images/import/HPH083.jpg","Philips RC-19335009/01 ic как оригинал")</f>
        <v>Philips RC-19335009/01 ic как оригинал</v>
      </c>
      <c r="B615" s="6">
        <v>120</v>
      </c>
      <c r="C615" s="3"/>
      <c r="D615" s="9">
        <f t="shared" si="10"/>
        <v>0</v>
      </c>
    </row>
    <row r="616" spans="1:4" s="7" customFormat="1" hidden="1" x14ac:dyDescent="0.2">
      <c r="A616" s="10" t="str">
        <f>HYPERLINK("http://clickpdu.ru/product_images/import/HPH079.jpg","Philips RC-19335019/01H  ic RADIO")</f>
        <v>Philips RC-19335019/01H  ic RADIO</v>
      </c>
      <c r="B616" s="6">
        <v>150</v>
      </c>
      <c r="C616" s="3"/>
      <c r="D616" s="9">
        <f t="shared" si="10"/>
        <v>0</v>
      </c>
    </row>
    <row r="617" spans="1:4" s="7" customFormat="1" hidden="1" x14ac:dyDescent="0.2">
      <c r="A617" s="10" t="str">
        <f>HYPERLINK("http://clickpdu.ru/product_images/import/HPH103.jpg","Philips RC-2011 DVD ic DVP5168K/5166K/5140K/D692/DVP3126KX ic")</f>
        <v>Philips RC-2011 DVD ic DVP5168K/5166K/5140K/D692/DVP3126KX ic</v>
      </c>
      <c r="B617" s="6">
        <v>130</v>
      </c>
      <c r="C617" s="3"/>
      <c r="D617" s="9">
        <f t="shared" si="10"/>
        <v>0</v>
      </c>
    </row>
    <row r="618" spans="1:4" s="7" customFormat="1" x14ac:dyDescent="0.2">
      <c r="A618" s="10" t="str">
        <f>HYPERLINK("http://clickpdu.ru/product_images/import/HPH112.jpg","Philips RC-2023601 ic 26/32/42PFL5322/5332/7332")</f>
        <v>Philips RC-2023601 ic 26/32/42PFL5322/5332/7332</v>
      </c>
      <c r="B618" s="6">
        <v>130</v>
      </c>
      <c r="C618" s="3">
        <v>1</v>
      </c>
      <c r="D618" s="9">
        <f t="shared" si="10"/>
        <v>130</v>
      </c>
    </row>
    <row r="619" spans="1:4" s="7" customFormat="1" hidden="1" x14ac:dyDescent="0.2">
      <c r="A619" s="10" t="str">
        <f>HYPERLINK("http://clickpdu.ru/product_images/import/HPH104.jpg","Philips RC-2023617 (RC-2023601)  ic c Ambilight LCD")</f>
        <v>Philips RC-2023617 (RC-2023601)  ic c Ambilight LCD</v>
      </c>
      <c r="B619" s="6">
        <v>130</v>
      </c>
      <c r="C619" s="3"/>
      <c r="D619" s="9">
        <f t="shared" si="10"/>
        <v>0</v>
      </c>
    </row>
    <row r="620" spans="1:4" s="7" customFormat="1" hidden="1" x14ac:dyDescent="0.2">
      <c r="A620" s="10" t="str">
        <f>HYPERLINK("http://clickpdu.ru/product_images/import/HPH122.jpg","Philips RC-2034301/01 ic  lcd tv как оригинал")</f>
        <v>Philips RC-2034301/01 ic  lcd tv как оригинал</v>
      </c>
      <c r="B620" s="6">
        <v>170</v>
      </c>
      <c r="C620" s="3"/>
      <c r="D620" s="9">
        <f t="shared" si="10"/>
        <v>0</v>
      </c>
    </row>
    <row r="621" spans="1:4" s="7" customFormat="1" hidden="1" x14ac:dyDescent="0.2">
      <c r="A621" s="10" t="str">
        <f>HYPERLINK("http://clickpdu.ru/product_images/import/HPH131.jpg","Philips RC-2034302/01 ic LCD tv как оригинал")</f>
        <v>Philips RC-2034302/01 ic LCD tv как оригинал</v>
      </c>
      <c r="B621" s="6">
        <v>190</v>
      </c>
      <c r="C621" s="3"/>
      <c r="D621" s="9">
        <f t="shared" si="10"/>
        <v>0</v>
      </c>
    </row>
    <row r="622" spans="1:4" s="7" customFormat="1" hidden="1" x14ac:dyDescent="0.2">
      <c r="A622" s="10" t="str">
        <f>HYPERLINK("http://clickpdu.ru/product_images/import/HPH130.jpg","Philips RC-2034312/01  ic LCD TV AMBILLIGHT как оригинал")</f>
        <v>Philips RC-2034312/01  ic LCD TV AMBILLIGHT как оригинал</v>
      </c>
      <c r="B622" s="6">
        <v>200</v>
      </c>
      <c r="C622" s="3"/>
      <c r="D622" s="9">
        <f t="shared" si="10"/>
        <v>0</v>
      </c>
    </row>
    <row r="623" spans="1:4" s="7" customFormat="1" hidden="1" x14ac:dyDescent="0.2">
      <c r="A623" s="10" t="str">
        <f>HYPERLINK("http://clickpdu.ru/product_images/import/HOT519.jpg","Philips RC-21 ic 14x54a")</f>
        <v>Philips RC-21 ic 14x54a</v>
      </c>
      <c r="B623" s="6">
        <v>120</v>
      </c>
      <c r="C623" s="3"/>
      <c r="D623" s="9">
        <f t="shared" si="10"/>
        <v>0</v>
      </c>
    </row>
    <row r="624" spans="1:4" s="7" customFormat="1" hidden="1" x14ac:dyDescent="0.2">
      <c r="A624" s="10" t="str">
        <f>HYPERLINK("http://clickpdu.ru/product_images/import/HPH024.jpg","Philips RC-2543 (2575) белый  ic (2525)")</f>
        <v>Philips RC-2543 (2575) белый  ic (2525)</v>
      </c>
      <c r="B624" s="6">
        <v>150</v>
      </c>
      <c r="C624" s="3"/>
      <c r="D624" s="9">
        <f t="shared" si="10"/>
        <v>0</v>
      </c>
    </row>
    <row r="625" spans="1:4" s="7" customFormat="1" hidden="1" x14ac:dyDescent="0.2">
      <c r="A625" s="10" t="str">
        <f>HYPERLINK("http://clickpdu.ru/product_images/import/HPH184.jpg","Philips RC-2802  ic BDP 3300K")</f>
        <v>Philips RC-2802  ic BDP 3300K</v>
      </c>
      <c r="B625" s="6">
        <v>150</v>
      </c>
      <c r="C625" s="3"/>
      <c r="D625" s="9">
        <f t="shared" si="10"/>
        <v>0</v>
      </c>
    </row>
    <row r="626" spans="1:4" s="7" customFormat="1" hidden="1" x14ac:dyDescent="0.2">
      <c r="A626" s="10" t="str">
        <f>HYPERLINK("http://clickpdu.ru/product_images/import/HPH051.jpg","Philips RC0301/01  (ic)")</f>
        <v>Philips RC0301/01  (ic)</v>
      </c>
      <c r="B626" s="6">
        <v>130</v>
      </c>
      <c r="C626" s="3"/>
      <c r="D626" s="9">
        <f t="shared" si="10"/>
        <v>0</v>
      </c>
    </row>
    <row r="627" spans="1:4" s="7" customFormat="1" x14ac:dyDescent="0.2">
      <c r="A627" s="10" t="str">
        <f>HYPERLINK("http://clickpdu.ru/product_images/import/HPH030.jpg","Philips RC19042001/01 (ic) 29PT5307")</f>
        <v>Philips RC19042001/01 (ic) 29PT5307</v>
      </c>
      <c r="B627" s="6">
        <v>150</v>
      </c>
      <c r="C627" s="3">
        <v>1</v>
      </c>
      <c r="D627" s="9">
        <f t="shared" si="10"/>
        <v>150</v>
      </c>
    </row>
    <row r="628" spans="1:4" s="7" customFormat="1" hidden="1" x14ac:dyDescent="0.2">
      <c r="A628" s="10" t="str">
        <f>HYPERLINK("http://clickpdu.ru/product_images/import/HPH089.jpg","Philips RC19042011/01  (ic) (RC-19042003/01 )TV PIP")</f>
        <v>Philips RC19042011/01  (ic) (RC-19042003/01 )TV PIP</v>
      </c>
      <c r="B628" s="6">
        <v>130</v>
      </c>
      <c r="C628" s="3"/>
      <c r="D628" s="9">
        <f t="shared" si="10"/>
        <v>0</v>
      </c>
    </row>
    <row r="629" spans="1:4" s="7" customFormat="1" hidden="1" x14ac:dyDescent="0.2">
      <c r="A629" s="10" t="str">
        <f>HYPERLINK("http://clickpdu.ru/product_images/import/HPH136.jpg","Philips RC19245007 ic дом.театр  как оригинал")</f>
        <v>Philips RC19245007 ic дом.театр  как оригинал</v>
      </c>
      <c r="B629" s="6">
        <v>150</v>
      </c>
      <c r="C629" s="3"/>
      <c r="D629" s="9">
        <f t="shared" si="10"/>
        <v>0</v>
      </c>
    </row>
    <row r="630" spans="1:4" s="7" customFormat="1" hidden="1" x14ac:dyDescent="0.2">
      <c r="A630" s="10" t="str">
        <f>HYPERLINK("http://clickpdu.ru/product_images/import/HPH101.jpg","Philips RC19245011 ic дом.театр  как оригинал")</f>
        <v>Philips RC19245011 ic дом.театр  как оригинал</v>
      </c>
      <c r="B630" s="6">
        <v>150</v>
      </c>
      <c r="C630" s="3"/>
      <c r="D630" s="9">
        <f t="shared" si="10"/>
        <v>0</v>
      </c>
    </row>
    <row r="631" spans="1:4" s="7" customFormat="1" hidden="1" x14ac:dyDescent="0.2">
      <c r="A631" s="10" t="str">
        <f>HYPERLINK("http://clickpdu.ru/product_images/import/HPH108.jpg","Philips RC19245017 ic дом.театр  как оригинал")</f>
        <v>Philips RC19245017 ic дом.театр  как оригинал</v>
      </c>
      <c r="B631" s="6">
        <v>150</v>
      </c>
      <c r="C631" s="3"/>
      <c r="D631" s="9">
        <f t="shared" si="10"/>
        <v>0</v>
      </c>
    </row>
    <row r="632" spans="1:4" s="7" customFormat="1" hidden="1" x14ac:dyDescent="0.2">
      <c r="A632" s="10" t="str">
        <f>HYPERLINK("http://clickpdu.ru/product_images/import/6997.jpg","Philips RC19245034 ic дом.театр  как оригинал")</f>
        <v>Philips RC19245034 ic дом.театр  как оригинал</v>
      </c>
      <c r="B632" s="6">
        <v>200</v>
      </c>
      <c r="C632" s="3"/>
      <c r="D632" s="9">
        <f t="shared" si="10"/>
        <v>0</v>
      </c>
    </row>
    <row r="633" spans="1:4" s="7" customFormat="1" x14ac:dyDescent="0.2">
      <c r="A633" s="10" t="str">
        <f>HYPERLINK("http://clickpdu.ru/product_images/import/HPH028.jpg","Philips RC19335003  ic")</f>
        <v>Philips RC19335003  ic</v>
      </c>
      <c r="B633" s="6">
        <v>140</v>
      </c>
      <c r="C633" s="3">
        <v>1</v>
      </c>
      <c r="D633" s="9">
        <f t="shared" si="10"/>
        <v>140</v>
      </c>
    </row>
    <row r="634" spans="1:4" s="7" customFormat="1" hidden="1" x14ac:dyDescent="0.2">
      <c r="A634" s="10" t="str">
        <f>HYPERLINK("http://clickpdu.ru/product_images/import/HPH151.jpg","Philips RC19335023/01H ic")</f>
        <v>Philips RC19335023/01H ic</v>
      </c>
      <c r="B634" s="6">
        <v>150</v>
      </c>
      <c r="C634" s="3"/>
      <c r="D634" s="9">
        <f t="shared" si="10"/>
        <v>0</v>
      </c>
    </row>
    <row r="635" spans="1:4" s="7" customFormat="1" hidden="1" x14ac:dyDescent="0.2">
      <c r="A635" s="10" t="str">
        <f>HYPERLINK("http://clickpdu.ru/product_images/import/HPH094.jpg","Philips RC2023611/01B (RC2023601) ic")</f>
        <v>Philips RC2023611/01B (RC2023601) ic</v>
      </c>
      <c r="B635" s="6">
        <v>130</v>
      </c>
      <c r="C635" s="3"/>
      <c r="D635" s="9">
        <f t="shared" si="10"/>
        <v>0</v>
      </c>
    </row>
    <row r="636" spans="1:4" s="7" customFormat="1" hidden="1" x14ac:dyDescent="0.2">
      <c r="A636" s="10" t="str">
        <f>HYPERLINK("http://clickpdu.ru/product_images/import/HPH199.jpg","Philips RC2143801/02 ic AMBILITE LCD TV")</f>
        <v>Philips RC2143801/02 ic AMBILITE LCD TV</v>
      </c>
      <c r="B636" s="6">
        <v>200</v>
      </c>
      <c r="C636" s="3"/>
      <c r="D636" s="9">
        <f t="shared" si="10"/>
        <v>0</v>
      </c>
    </row>
    <row r="637" spans="1:4" s="7" customFormat="1" hidden="1" x14ac:dyDescent="0.2">
      <c r="A637" s="10" t="str">
        <f>HYPERLINK("http://clickpdu.ru/product_images/import/HPH164.jpg","Philips RC2683204 LCD LED TV ( овал) ic")</f>
        <v>Philips RC2683204 LCD LED TV ( овал) ic</v>
      </c>
      <c r="B637" s="6">
        <v>180</v>
      </c>
      <c r="C637" s="3"/>
      <c r="D637" s="9">
        <f t="shared" si="10"/>
        <v>0</v>
      </c>
    </row>
    <row r="638" spans="1:4" s="7" customFormat="1" x14ac:dyDescent="0.2">
      <c r="A638" s="10" t="str">
        <f>HYPERLINK("http://clickpdu.ru/product_images/import/HPH020.jpg","Philips RC2835/01 2601 2603 2605 3501  черный ic")</f>
        <v>Philips RC2835/01 2601 2603 2605 3501  черный ic</v>
      </c>
      <c r="B638" s="6">
        <v>130</v>
      </c>
      <c r="C638" s="3">
        <v>1</v>
      </c>
      <c r="D638" s="9">
        <f t="shared" si="10"/>
        <v>130</v>
      </c>
    </row>
    <row r="639" spans="1:4" s="7" customFormat="1" hidden="1" x14ac:dyDescent="0.2">
      <c r="A639" s="10" t="str">
        <f>HYPERLINK("http://clickpdu.ru/product_images/import/HPH022.jpg","Philips RC2835/01 2601 2603 2605 3501  белый ic")</f>
        <v>Philips RC2835/01 2601 2603 2605 3501  белый ic</v>
      </c>
      <c r="B639" s="6">
        <v>130</v>
      </c>
      <c r="C639" s="3"/>
      <c r="D639" s="9">
        <f t="shared" si="10"/>
        <v>0</v>
      </c>
    </row>
    <row r="640" spans="1:4" s="7" customFormat="1" hidden="1" x14ac:dyDescent="0.2">
      <c r="A640" s="10" t="str">
        <f>HYPERLINK("http://clickpdu.ru/product_images/import/HPH057.jpg","Philips RC2K12 DVD ic серебристые")</f>
        <v>Philips RC2K12 DVD ic серебристые</v>
      </c>
      <c r="B640" s="6">
        <v>100</v>
      </c>
      <c r="C640" s="3"/>
      <c r="D640" s="9">
        <f t="shared" si="10"/>
        <v>0</v>
      </c>
    </row>
    <row r="641" spans="1:4" s="7" customFormat="1" hidden="1" x14ac:dyDescent="0.2">
      <c r="A641" s="10" t="str">
        <f>HYPERLINK("http://clickpdu.ru/product_images/import/HPH123.jpg","Philips RC4344/01H /4337 ic ")</f>
        <v xml:space="preserve">Philips RC4344/01H /4337 ic </v>
      </c>
      <c r="B641" s="6">
        <v>280</v>
      </c>
      <c r="C641" s="3"/>
      <c r="D641" s="9">
        <f t="shared" si="10"/>
        <v>0</v>
      </c>
    </row>
    <row r="642" spans="1:4" s="7" customFormat="1" hidden="1" x14ac:dyDescent="0.2">
      <c r="A642" s="10" t="str">
        <f>HYPERLINK("http://clickpdu.ru/product_images/import/HPH139.jpg","Philips RC4346/01B как ориг ic")</f>
        <v>Philips RC4346/01B как ориг ic</v>
      </c>
      <c r="B642" s="6">
        <v>250</v>
      </c>
      <c r="C642" s="3"/>
      <c r="D642" s="9">
        <f t="shared" si="10"/>
        <v>0</v>
      </c>
    </row>
    <row r="643" spans="1:4" s="7" customFormat="1" hidden="1" x14ac:dyDescent="0.2">
      <c r="A643" s="10" t="str">
        <f>HYPERLINK("http://clickpdu.ru/product_images/import/HPH143.jpg","Philips RC4401 (RC5401E) ic 42PF9641D/10")</f>
        <v>Philips RC4401 (RC5401E) ic 42PF9641D/10</v>
      </c>
      <c r="B643" s="6">
        <v>180</v>
      </c>
      <c r="C643" s="3"/>
      <c r="D643" s="9">
        <f t="shared" si="10"/>
        <v>0</v>
      </c>
    </row>
    <row r="644" spans="1:4" s="7" customFormat="1" hidden="1" x14ac:dyDescent="0.2">
      <c r="A644" s="10" t="str">
        <f>HYPERLINK("http://clickpdu.ru/product_images/import/HPH142.jpg","Philips RC4450 ic   51PFL7623")</f>
        <v>Philips RC4450 ic   51PFL7623</v>
      </c>
      <c r="B644" s="6">
        <v>170</v>
      </c>
      <c r="C644" s="3"/>
      <c r="D644" s="9">
        <f t="shared" si="10"/>
        <v>0</v>
      </c>
    </row>
    <row r="645" spans="1:4" s="7" customFormat="1" hidden="1" x14ac:dyDescent="0.2">
      <c r="A645" s="10" t="str">
        <f>HYPERLINK("http://clickpdu.ru/product_images/import/HPH008.jpg","Philips RC7805 ic")</f>
        <v>Philips RC7805 ic</v>
      </c>
      <c r="B645" s="6">
        <v>130</v>
      </c>
      <c r="C645" s="3"/>
      <c r="D645" s="9">
        <f t="shared" si="10"/>
        <v>0</v>
      </c>
    </row>
    <row r="646" spans="1:4" s="7" customFormat="1" hidden="1" x14ac:dyDescent="0.2">
      <c r="A646" s="10" t="str">
        <f>HYPERLINK("http://clickpdu.ru/product_images/import/HPH016.jpg","Philips RC7959 ic")</f>
        <v>Philips RC7959 ic</v>
      </c>
      <c r="B646" s="6">
        <v>130</v>
      </c>
      <c r="C646" s="3"/>
      <c r="D646" s="9">
        <f t="shared" si="10"/>
        <v>0</v>
      </c>
    </row>
    <row r="647" spans="1:4" s="7" customFormat="1" x14ac:dyDescent="0.2">
      <c r="A647" s="10" t="str">
        <f>HYPERLINK("http://clickpdu.ru/product_images/import/HPH027.jpg","Philips RC8205/01 (ic)")</f>
        <v>Philips RC8205/01 (ic)</v>
      </c>
      <c r="B647" s="6">
        <v>150</v>
      </c>
      <c r="C647" s="3">
        <v>1</v>
      </c>
      <c r="D647" s="9">
        <f t="shared" si="10"/>
        <v>150</v>
      </c>
    </row>
    <row r="648" spans="1:4" s="7" customFormat="1" hidden="1" x14ac:dyDescent="0.2">
      <c r="A648" s="10" t="str">
        <f>HYPERLINK("http://clickpdu.ru/product_images/import/2939.jpg","Philips RP520 ic замена RC7535, RC7507...")</f>
        <v>Philips RP520 ic замена RC7535, RC7507...</v>
      </c>
      <c r="B648" s="6">
        <v>160</v>
      </c>
      <c r="C648" s="3"/>
      <c r="D648" s="9">
        <f t="shared" si="10"/>
        <v>0</v>
      </c>
    </row>
    <row r="649" spans="1:4" s="7" customFormat="1" hidden="1" x14ac:dyDescent="0.2">
      <c r="A649" s="10" t="str">
        <f>HYPERLINK("http://clickpdu.ru/product_images/import/399.jpg","Philips RT-712 TV-combi  ic")</f>
        <v>Philips RT-712 TV-combi  ic</v>
      </c>
      <c r="B649" s="6">
        <v>130</v>
      </c>
      <c r="C649" s="3"/>
      <c r="D649" s="9">
        <f t="shared" si="10"/>
        <v>0</v>
      </c>
    </row>
    <row r="650" spans="1:4" s="7" customFormat="1" hidden="1" x14ac:dyDescent="0.2">
      <c r="A650" s="10" t="str">
        <f>HYPERLINK("http://clickpdu.ru/product_images/import/HPH150.jpg","Philips WIR241001-9501 Home Theater AUX  ic")</f>
        <v>Philips WIR241001-9501 Home Theater AUX  ic</v>
      </c>
      <c r="B650" s="6">
        <v>200</v>
      </c>
      <c r="C650" s="3"/>
      <c r="D650" s="9">
        <f t="shared" si="10"/>
        <v>0</v>
      </c>
    </row>
    <row r="651" spans="1:4" s="7" customFormat="1" hidden="1" x14ac:dyDescent="0.2">
      <c r="A651" s="10" t="str">
        <f>HYPERLINK("http://clickpdu.ru/product_images/import/HPH193.jpg","Philips YKF314-001W ( 2422 549 90507) ic 3D LCD TV белого цвета")</f>
        <v>Philips YKF314-001W ( 2422 549 90507) ic 3D LCD TV белого цвета</v>
      </c>
      <c r="B651" s="6">
        <v>270</v>
      </c>
      <c r="C651" s="3"/>
      <c r="D651" s="9">
        <f t="shared" si="10"/>
        <v>0</v>
      </c>
    </row>
    <row r="652" spans="1:4" s="7" customFormat="1" hidden="1" x14ac:dyDescent="0.2">
      <c r="A652" s="10" t="str">
        <f>HYPERLINK("http://clickpdu.ru/product_images/import/HPI016.jpg","Pioneer AXD1552 ic")</f>
        <v>Pioneer AXD1552 ic</v>
      </c>
      <c r="B652" s="6">
        <v>250</v>
      </c>
      <c r="C652" s="3"/>
      <c r="D652" s="9">
        <f t="shared" si="10"/>
        <v>0</v>
      </c>
    </row>
    <row r="653" spans="1:4" s="7" customFormat="1" hidden="1" x14ac:dyDescent="0.2">
      <c r="A653" s="10" t="str">
        <f>HYPERLINK("http://clickpdu.ru/product_images/import/HPI014.jpg","Pioneer CD-R30 ic для автомагнитолы")</f>
        <v>Pioneer CD-R30 ic для автомагнитолы</v>
      </c>
      <c r="B653" s="6">
        <v>150</v>
      </c>
      <c r="C653" s="3"/>
      <c r="D653" s="9">
        <f t="shared" si="10"/>
        <v>0</v>
      </c>
    </row>
    <row r="654" spans="1:4" s="7" customFormat="1" hidden="1" x14ac:dyDescent="0.2">
      <c r="A654" s="10" t="str">
        <f>HYPERLINK("http://clickpdu.ru/product_images/import/6942.jpg","Pioneer CXC  для автомагнитолы плоский")</f>
        <v>Pioneer CXC  для автомагнитолы плоский</v>
      </c>
      <c r="B654" s="6">
        <v>150</v>
      </c>
      <c r="C654" s="3"/>
      <c r="D654" s="9">
        <f t="shared" si="10"/>
        <v>0</v>
      </c>
    </row>
    <row r="655" spans="1:4" s="7" customFormat="1" hidden="1" x14ac:dyDescent="0.2">
      <c r="A655" s="10" t="str">
        <f>HYPERLINK("http://clickpdu.ru/product_images/import/4258.jpg","Pioneer CXC5717 для автомагнитолы")</f>
        <v>Pioneer CXC5717 для автомагнитолы</v>
      </c>
      <c r="B655" s="6">
        <v>350</v>
      </c>
      <c r="C655" s="3"/>
      <c r="D655" s="9">
        <f t="shared" si="10"/>
        <v>0</v>
      </c>
    </row>
    <row r="656" spans="1:4" s="7" customFormat="1" hidden="1" x14ac:dyDescent="0.2">
      <c r="A656" s="10" t="str">
        <f>HYPERLINK("http://clickpdu.ru/product_images/import/HVD118.jpg","Pioneer VXX2808 ic ")</f>
        <v xml:space="preserve">Pioneer VXX2808 ic </v>
      </c>
      <c r="B656" s="6">
        <v>130</v>
      </c>
      <c r="C656" s="3"/>
      <c r="D656" s="9">
        <f t="shared" si="10"/>
        <v>0</v>
      </c>
    </row>
    <row r="657" spans="1:4" s="7" customFormat="1" hidden="1" x14ac:dyDescent="0.2">
      <c r="A657" s="10" t="str">
        <f>HYPERLINK("http://clickpdu.ru/product_images/import/HVD145.jpg","Pioneer VXX2913 ic  DV-370S/K 470K 575A/K 380K")</f>
        <v>Pioneer VXX2913 ic  DV-370S/K 470K 575A/K 380K</v>
      </c>
      <c r="B657" s="6">
        <v>130</v>
      </c>
      <c r="C657" s="3"/>
      <c r="D657" s="9">
        <f t="shared" si="10"/>
        <v>0</v>
      </c>
    </row>
    <row r="658" spans="1:4" s="7" customFormat="1" hidden="1" x14ac:dyDescent="0.2">
      <c r="A658" s="10" t="str">
        <f>HYPERLINK("http://clickpdu.ru/product_images/import/HVD172.jpg","Pioneer VXX3048 ic   DVD REC.")</f>
        <v>Pioneer VXX3048 ic   DVD REC.</v>
      </c>
      <c r="B658" s="6">
        <v>250</v>
      </c>
      <c r="C658" s="3"/>
      <c r="D658" s="9">
        <f t="shared" si="10"/>
        <v>0</v>
      </c>
    </row>
    <row r="659" spans="1:4" s="7" customFormat="1" hidden="1" x14ac:dyDescent="0.2">
      <c r="A659" s="10" t="str">
        <f>HYPERLINK("http://clickpdu.ru/product_images/import/HPI012.jpg","Pioneer VXX3217 ic dvd karaoke")</f>
        <v>Pioneer VXX3217 ic dvd karaoke</v>
      </c>
      <c r="B659" s="6">
        <v>130</v>
      </c>
      <c r="C659" s="3"/>
      <c r="D659" s="9">
        <f t="shared" si="10"/>
        <v>0</v>
      </c>
    </row>
    <row r="660" spans="1:4" s="7" customFormat="1" hidden="1" x14ac:dyDescent="0.2">
      <c r="A660" s="10" t="str">
        <f>HYPERLINK("http://clickpdu.ru/product_images/import/HPI013.jpg","Pioneer VXX3218 DVD USB ic DV-600AV-K, DV-600AV-S")</f>
        <v>Pioneer VXX3218 DVD USB ic DV-600AV-K, DV-600AV-S</v>
      </c>
      <c r="B660" s="6">
        <v>120</v>
      </c>
      <c r="C660" s="3"/>
      <c r="D660" s="9">
        <f t="shared" si="10"/>
        <v>0</v>
      </c>
    </row>
    <row r="661" spans="1:4" s="7" customFormat="1" hidden="1" x14ac:dyDescent="0.2">
      <c r="A661" s="10" t="str">
        <f>HYPERLINK("http://clickpdu.ru/product_images/import/HOB790.jpg","Polar /DNS JX-1207B ic")</f>
        <v>Polar /DNS JX-1207B ic</v>
      </c>
      <c r="B661" s="6">
        <v>180</v>
      </c>
      <c r="C661" s="3"/>
      <c r="D661" s="9">
        <f t="shared" si="10"/>
        <v>0</v>
      </c>
    </row>
    <row r="662" spans="1:4" s="7" customFormat="1" hidden="1" x14ac:dyDescent="0.2">
      <c r="A662" s="10" t="str">
        <f>HYPERLINK("http://clickpdu.ru/product_images/import/415-054.jpg","Polar /Haier / AKAI HTR-D18A ic")</f>
        <v>Polar /Haier / AKAI HTR-D18A ic</v>
      </c>
      <c r="B662" s="6">
        <v>180</v>
      </c>
      <c r="C662" s="3"/>
      <c r="D662" s="9">
        <f t="shared" si="10"/>
        <v>0</v>
      </c>
    </row>
    <row r="663" spans="1:4" s="7" customFormat="1" hidden="1" x14ac:dyDescent="0.2">
      <c r="A663" s="10" t="str">
        <f>HYPERLINK("http://clickpdu.ru/product_images/import/HOB487.jpg","Polar 48LTV3101, 81LTV3101 ic")</f>
        <v>Polar 48LTV3101, 81LTV3101 ic</v>
      </c>
      <c r="B663" s="6">
        <v>160</v>
      </c>
      <c r="C663" s="3"/>
      <c r="D663" s="9">
        <f t="shared" si="10"/>
        <v>0</v>
      </c>
    </row>
    <row r="664" spans="1:4" s="7" customFormat="1" hidden="1" x14ac:dyDescent="0.2">
      <c r="A664" s="10" t="str">
        <f>HYPERLINK("http://clickpdu.ru/product_images/import/HOB837.jpg","Polar 48LTV6101 ic")</f>
        <v>Polar 48LTV6101 ic</v>
      </c>
      <c r="B664" s="6">
        <v>160</v>
      </c>
      <c r="C664" s="3"/>
      <c r="D664" s="9">
        <f t="shared" si="10"/>
        <v>0</v>
      </c>
    </row>
    <row r="665" spans="1:4" s="7" customFormat="1" hidden="1" x14ac:dyDescent="0.2">
      <c r="A665" s="18" t="str">
        <f>HYPERLINK("http://clickpdu.ru/product_images/import/4178.jpg","Polar 55LTV6002 ic")</f>
        <v>Polar 55LTV6002 ic</v>
      </c>
      <c r="B665" s="19">
        <v>160</v>
      </c>
      <c r="C665" s="20"/>
      <c r="D665" s="9">
        <f t="shared" si="10"/>
        <v>0</v>
      </c>
    </row>
    <row r="666" spans="1:4" s="7" customFormat="1" hidden="1" x14ac:dyDescent="0.2">
      <c r="A666" s="18" t="str">
        <f>HYPERLINK("http://clickpdu.ru/product_images/import/HOB575.jpg","Polar 81LTV7003 ( K77) ic Vityaz K35/ VR LT-32L11V")</f>
        <v>Polar 81LTV7003 ( K77) ic Vityaz K35/ VR LT-32L11V</v>
      </c>
      <c r="B666" s="19">
        <v>160</v>
      </c>
      <c r="C666" s="20"/>
      <c r="D666" s="9">
        <f t="shared" si="10"/>
        <v>0</v>
      </c>
    </row>
    <row r="667" spans="1:4" s="7" customFormat="1" hidden="1" x14ac:dyDescent="0.2">
      <c r="A667" s="18" t="str">
        <f>HYPERLINK("http://clickpdu.ru/product_images/import/HOB838.jpg","Polar 81LTV7101 ic")</f>
        <v>Polar 81LTV7101 ic</v>
      </c>
      <c r="B667" s="19">
        <v>160</v>
      </c>
      <c r="C667" s="20"/>
      <c r="D667" s="9">
        <f t="shared" si="10"/>
        <v>0</v>
      </c>
    </row>
    <row r="668" spans="1:4" s="7" customFormat="1" hidden="1" x14ac:dyDescent="0.2">
      <c r="A668" s="18" t="str">
        <f>HYPERLINK("http://clickpdu.ru/product_images/import/HOB614.jpg","Polar DT-1002 /MMP-80DT / MMP-76DT2 DVB-T2 , ROLSEN RD508, DT-1003, DT-1005, Mystery MMP-85DT2.")</f>
        <v>Polar DT-1002 /MMP-80DT / MMP-76DT2 DVB-T2 , ROLSEN RD508, DT-1003, DT-1005, Mystery MMP-85DT2.</v>
      </c>
      <c r="B668" s="19">
        <v>120</v>
      </c>
      <c r="C668" s="20"/>
      <c r="D668" s="9">
        <f t="shared" ref="D668:D731" si="11">B668*C668</f>
        <v>0</v>
      </c>
    </row>
    <row r="669" spans="1:4" s="7" customFormat="1" hidden="1" x14ac:dyDescent="0.2">
      <c r="A669" s="18" t="str">
        <f>HYPERLINK("http://clickpdu.ru/product_images/import/4034.jpg","Polar DVD SF-091 VESTEL 1180 ic")</f>
        <v>Polar DVD SF-091 VESTEL 1180 ic</v>
      </c>
      <c r="B669" s="19">
        <v>120</v>
      </c>
      <c r="C669" s="20"/>
      <c r="D669" s="9">
        <f t="shared" si="11"/>
        <v>0</v>
      </c>
    </row>
    <row r="670" spans="1:4" s="7" customFormat="1" hidden="1" x14ac:dyDescent="0.2">
      <c r="A670" s="18" t="str">
        <f>HYPERLINK("http://clickpdu.ru/product_images/import/5910.jpg","Polar RC-0701 JAVA")</f>
        <v>Polar RC-0701 JAVA</v>
      </c>
      <c r="B670" s="19">
        <v>120</v>
      </c>
      <c r="C670" s="20"/>
      <c r="D670" s="9">
        <f t="shared" si="11"/>
        <v>0</v>
      </c>
    </row>
    <row r="671" spans="1:4" s="7" customFormat="1" hidden="1" x14ac:dyDescent="0.2">
      <c r="A671" s="18" t="str">
        <f>HYPERLINK("http://clickpdu.ru/product_images/import/HOT738.jpg","Polar RC-0701  ic")</f>
        <v>Polar RC-0701  ic</v>
      </c>
      <c r="B671" s="19">
        <v>120</v>
      </c>
      <c r="C671" s="20"/>
      <c r="D671" s="9">
        <f t="shared" si="11"/>
        <v>0</v>
      </c>
    </row>
    <row r="672" spans="1:4" s="7" customFormat="1" hidden="1" x14ac:dyDescent="0.2">
      <c r="A672" s="18" t="str">
        <f>HYPERLINK("http://clickpdu.ru/product_images/import/HOT260.jpg","Polar RC-2201F/2210/2909 Shivaki/Avest ic")</f>
        <v>Polar RC-2201F/2210/2909 Shivaki/Avest ic</v>
      </c>
      <c r="B672" s="19">
        <v>140</v>
      </c>
      <c r="C672" s="20"/>
      <c r="D672" s="9">
        <f t="shared" si="11"/>
        <v>0</v>
      </c>
    </row>
    <row r="673" spans="1:4" s="7" customFormat="1" hidden="1" x14ac:dyDescent="0.2">
      <c r="A673" s="18" t="str">
        <f>HYPERLINK("http://clickpdu.ru/product_images/import/HOB340.jpg","Polar RC-6EG1-4BC (RC-45)  ic")</f>
        <v>Polar RC-6EG1-4BC (RC-45)  ic</v>
      </c>
      <c r="B673" s="19">
        <v>130</v>
      </c>
      <c r="C673" s="20"/>
      <c r="D673" s="9">
        <f t="shared" si="11"/>
        <v>0</v>
      </c>
    </row>
    <row r="674" spans="1:4" s="7" customFormat="1" hidden="1" x14ac:dyDescent="0.2">
      <c r="A674" s="18" t="str">
        <f>HYPERLINK("http://clickpdu.ru/product_images/import/HOB105.jpg","Polar RC-8897 ic General  29FS14 /Elenberg 7BJ9-1023 Cameron 7BJ9-1043/RS09-8891A")</f>
        <v>Polar RC-8897 ic General  29FS14 /Elenberg 7BJ9-1023 Cameron 7BJ9-1043/RS09-8891A</v>
      </c>
      <c r="B674" s="19">
        <v>130</v>
      </c>
      <c r="C674" s="20"/>
      <c r="D674" s="9">
        <f t="shared" si="11"/>
        <v>0</v>
      </c>
    </row>
    <row r="675" spans="1:4" s="7" customFormat="1" hidden="1" x14ac:dyDescent="0.2">
      <c r="A675" s="18" t="str">
        <f>HYPERLINK("http://clickpdu.ru/product_images/import/HOB106.jpg","Polar RC-9341 ic new")</f>
        <v>Polar RC-9341 ic new</v>
      </c>
      <c r="B675" s="19">
        <v>130</v>
      </c>
      <c r="C675" s="20"/>
      <c r="D675" s="9">
        <f t="shared" si="11"/>
        <v>0</v>
      </c>
    </row>
    <row r="676" spans="1:4" s="7" customFormat="1" hidden="1" x14ac:dyDescent="0.2">
      <c r="A676" s="18" t="str">
        <f>HYPERLINK("http://clickpdu.ru/product_images/import/HOB096.jpg","Polar RC-9381 ic")</f>
        <v>Polar RC-9381 ic</v>
      </c>
      <c r="B676" s="19">
        <v>130</v>
      </c>
      <c r="C676" s="20"/>
      <c r="D676" s="9">
        <f t="shared" si="11"/>
        <v>0</v>
      </c>
    </row>
    <row r="677" spans="1:4" s="7" customFormat="1" hidden="1" x14ac:dyDescent="0.2">
      <c r="A677" s="18" t="str">
        <f>HYPERLINK("http://clickpdu.ru/product_images/import/6421.jpg","Polar RC05-51 TV ic")</f>
        <v>Polar RC05-51 TV ic</v>
      </c>
      <c r="B677" s="19">
        <v>130</v>
      </c>
      <c r="C677" s="20"/>
      <c r="D677" s="9">
        <f t="shared" si="11"/>
        <v>0</v>
      </c>
    </row>
    <row r="678" spans="1:4" s="7" customFormat="1" hidden="1" x14ac:dyDescent="0.2">
      <c r="A678" s="18" t="str">
        <f>HYPERLINK("http://clickpdu.ru/product_images/import/HOB226.jpg","Polar RC35 ic")</f>
        <v>Polar RC35 ic</v>
      </c>
      <c r="B678" s="19">
        <v>150</v>
      </c>
      <c r="C678" s="20"/>
      <c r="D678" s="9">
        <f t="shared" si="11"/>
        <v>0</v>
      </c>
    </row>
    <row r="679" spans="1:4" s="7" customFormat="1" hidden="1" x14ac:dyDescent="0.2">
      <c r="A679" s="18" t="str">
        <f>HYPERLINK("http://clickpdu.ru/product_images/import/HOT563.jpg","Polar SF-072 (ic)")</f>
        <v>Polar SF-072 (ic)</v>
      </c>
      <c r="B679" s="19">
        <v>130</v>
      </c>
      <c r="C679" s="20"/>
      <c r="D679" s="9">
        <f t="shared" si="11"/>
        <v>0</v>
      </c>
    </row>
    <row r="680" spans="1:4" s="7" customFormat="1" hidden="1" x14ac:dyDescent="0.2">
      <c r="A680" s="18" t="str">
        <f>HYPERLINK("http://clickpdu.ru/product_images/import/6497.jpg","Polar TV2 (1CE3) ic")</f>
        <v>Polar TV2 (1CE3) ic</v>
      </c>
      <c r="B680" s="19">
        <v>130</v>
      </c>
      <c r="C680" s="20"/>
      <c r="D680" s="9">
        <f t="shared" si="11"/>
        <v>0</v>
      </c>
    </row>
    <row r="681" spans="1:4" s="7" customFormat="1" hidden="1" x14ac:dyDescent="0.2">
      <c r="A681" s="18" t="str">
        <f>HYPERLINK("http://clickpdu.ru/product_images/import/HOB624.jpg","Polar YC-53 ic")</f>
        <v>Polar YC-53 ic</v>
      </c>
      <c r="B681" s="19">
        <v>150</v>
      </c>
      <c r="C681" s="20"/>
      <c r="D681" s="9">
        <f t="shared" si="11"/>
        <v>0</v>
      </c>
    </row>
    <row r="682" spans="1:4" s="7" customFormat="1" hidden="1" x14ac:dyDescent="0.2">
      <c r="A682" s="18" t="str">
        <f>HYPERLINK("http://clickpdu.ru/product_images/import/1917.jpg","Polar YX-10350A DVD SZ - 3810/DV3075/3085/3010")</f>
        <v>Polar YX-10350A DVD SZ - 3810/DV3075/3085/3010</v>
      </c>
      <c r="B682" s="19">
        <v>120</v>
      </c>
      <c r="C682" s="20"/>
      <c r="D682" s="9">
        <f t="shared" si="11"/>
        <v>0</v>
      </c>
    </row>
    <row r="683" spans="1:4" s="7" customFormat="1" hidden="1" x14ac:dyDescent="0.2">
      <c r="A683" s="18" t="str">
        <f>HYPERLINK("http://clickpdu.ru/product_images/import/6704.jpg","Prology /Miyota KR-04A ic HDTV-700S/808S")</f>
        <v>Prology /Miyota KR-04A ic HDTV-700S/808S</v>
      </c>
      <c r="B683" s="19">
        <v>130</v>
      </c>
      <c r="C683" s="20"/>
      <c r="D683" s="9">
        <f t="shared" si="11"/>
        <v>0</v>
      </c>
    </row>
    <row r="684" spans="1:4" s="7" customFormat="1" hidden="1" x14ac:dyDescent="0.2">
      <c r="A684" s="18" t="str">
        <f>HYPERLINK("http://clickpdu.ru/product_images/import/HOB188.jpg","Record /General/Elekta/Trony RC02-51 Super KR-14")</f>
        <v>Record /General/Elekta/Trony RC02-51 Super KR-14</v>
      </c>
      <c r="B684" s="19">
        <v>120</v>
      </c>
      <c r="C684" s="20"/>
      <c r="D684" s="9">
        <f t="shared" si="11"/>
        <v>0</v>
      </c>
    </row>
    <row r="685" spans="1:4" s="7" customFormat="1" hidden="1" x14ac:dyDescent="0.2">
      <c r="A685" s="18" t="str">
        <f>HYPERLINK("http://clickpdu.ru/product_images/import/HOT175.jpg","Record EW-10C 51/54ТЦ5149 / 5168 ic")</f>
        <v>Record EW-10C 51/54ТЦ5149 / 5168 ic</v>
      </c>
      <c r="B685" s="19">
        <v>100</v>
      </c>
      <c r="C685" s="20"/>
      <c r="D685" s="9">
        <f t="shared" si="11"/>
        <v>0</v>
      </c>
    </row>
    <row r="686" spans="1:4" s="7" customFormat="1" hidden="1" x14ac:dyDescent="0.2">
      <c r="A686" s="18" t="str">
        <f>HYPERLINK("http://clickpdu.ru/product_images/import/HOT505.jpg","Record RC-600 3026MINI ic")</f>
        <v>Record RC-600 3026MINI ic</v>
      </c>
      <c r="B686" s="19">
        <v>100</v>
      </c>
      <c r="C686" s="20"/>
      <c r="D686" s="9">
        <f t="shared" si="11"/>
        <v>0</v>
      </c>
    </row>
    <row r="687" spans="1:4" s="7" customFormat="1" hidden="1" x14ac:dyDescent="0.2">
      <c r="A687" s="15" t="str">
        <f>HYPERLINK("http://clickpdu.ru/product_images/import/HOB987.jpg","REXANT RX-511 (CADENA) ic dvb-t2 ( Harper HDT2-1110, GODIGITAL 1306 )")</f>
        <v>REXANT RX-511 (CADENA) ic dvb-t2 ( Harper HDT2-1110, GODIGITAL 1306 )</v>
      </c>
      <c r="B687" s="16">
        <v>150</v>
      </c>
      <c r="C687" s="17"/>
      <c r="D687" s="14">
        <f t="shared" si="11"/>
        <v>0</v>
      </c>
    </row>
    <row r="688" spans="1:4" s="7" customFormat="1" hidden="1" x14ac:dyDescent="0.2">
      <c r="A688" s="18" t="str">
        <f>HYPERLINK("http://clickpdu.ru/product_images/import/HOB796.jpg","REXANT RX-521/ CADENA SHTA-1511S2(M2) DIVISAT XYX-828 dvb-t2  (Telant)")</f>
        <v>REXANT RX-521/ CADENA SHTA-1511S2(M2) DIVISAT XYX-828 dvb-t2  (Telant)</v>
      </c>
      <c r="B688" s="19">
        <v>120</v>
      </c>
      <c r="C688" s="20"/>
      <c r="D688" s="9">
        <f t="shared" si="11"/>
        <v>0</v>
      </c>
    </row>
    <row r="689" spans="1:4" s="7" customFormat="1" hidden="1" x14ac:dyDescent="0.2">
      <c r="A689" s="18" t="str">
        <f>HYPERLINK("http://clickpdu.ru/product_images/import/HTS016.jpg","Rolsen (TCL/Shivaki/Hyndai) RMB1X ic")</f>
        <v>Rolsen (TCL/Shivaki/Hyndai) RMB1X ic</v>
      </c>
      <c r="B689" s="19">
        <v>140</v>
      </c>
      <c r="C689" s="20"/>
      <c r="D689" s="9">
        <f t="shared" si="11"/>
        <v>0</v>
      </c>
    </row>
    <row r="690" spans="1:4" s="7" customFormat="1" hidden="1" x14ac:dyDescent="0.2">
      <c r="A690" s="18" t="str">
        <f>HYPERLINK("http://clickpdu.ru/product_images/import/HTC053.jpg","Rolsen (TCL/Shivaki/Hyndai)RMB2X ic H-TV1405")</f>
        <v>Rolsen (TCL/Shivaki/Hyndai)RMB2X ic H-TV1405</v>
      </c>
      <c r="B690" s="19">
        <v>140</v>
      </c>
      <c r="C690" s="20"/>
      <c r="D690" s="9">
        <f t="shared" si="11"/>
        <v>0</v>
      </c>
    </row>
    <row r="691" spans="1:4" s="7" customFormat="1" hidden="1" x14ac:dyDescent="0.2">
      <c r="A691" s="18" t="str">
        <f>HYPERLINK("http://clickpdu.ru/product_images/import/HPH077.jpg","Rolsen .Polar RC-1153038(RC1153012) ic")</f>
        <v>Rolsen .Polar RC-1153038(RC1153012) ic</v>
      </c>
      <c r="B691" s="19">
        <v>130</v>
      </c>
      <c r="C691" s="20"/>
      <c r="D691" s="9">
        <f t="shared" si="11"/>
        <v>0</v>
      </c>
    </row>
    <row r="692" spans="1:4" s="7" customFormat="1" hidden="1" x14ac:dyDescent="0.2">
      <c r="A692" s="18" t="str">
        <f>HYPERLINK("http://clickpdu.ru/product_images/import/HOT430.jpg","Rolsen /Сокол/Sitronics KEXID-C55 ic")</f>
        <v>Rolsen /Сокол/Sitronics KEXID-C55 ic</v>
      </c>
      <c r="B692" s="19">
        <v>130</v>
      </c>
      <c r="C692" s="20"/>
      <c r="D692" s="9">
        <f t="shared" si="11"/>
        <v>0</v>
      </c>
    </row>
    <row r="693" spans="1:4" s="7" customFormat="1" hidden="1" x14ac:dyDescent="0.2">
      <c r="A693" s="18" t="str">
        <f>HYPERLINK("http://clickpdu.ru/product_images/import/HVD171.jpg","Rolsen DVD RC-P03A  ic RDV-700B")</f>
        <v>Rolsen DVD RC-P03A  ic RDV-700B</v>
      </c>
      <c r="B693" s="19">
        <v>120</v>
      </c>
      <c r="C693" s="20"/>
      <c r="D693" s="9">
        <f t="shared" si="11"/>
        <v>0</v>
      </c>
    </row>
    <row r="694" spans="1:4" s="7" customFormat="1" hidden="1" x14ac:dyDescent="0.2">
      <c r="A694" s="18" t="str">
        <f>HYPERLINK("http://clickpdu.ru/product_images/import/10312.jpg","Rolsen EN-31603B (EN-31603R) ic")</f>
        <v>Rolsen EN-31603B (EN-31603R) ic</v>
      </c>
      <c r="B694" s="19">
        <v>200</v>
      </c>
      <c r="C694" s="20"/>
      <c r="D694" s="9">
        <f t="shared" si="11"/>
        <v>0</v>
      </c>
    </row>
    <row r="695" spans="1:4" s="7" customFormat="1" hidden="1" x14ac:dyDescent="0.2">
      <c r="A695" s="18" t="str">
        <f>HYPERLINK("http://clickpdu.ru/product_images/import/10313.jpg","Rolsen ER-31607R ic")</f>
        <v>Rolsen ER-31607R ic</v>
      </c>
      <c r="B695" s="19">
        <v>200</v>
      </c>
      <c r="C695" s="20"/>
      <c r="D695" s="9">
        <f t="shared" si="11"/>
        <v>0</v>
      </c>
    </row>
    <row r="696" spans="1:4" s="7" customFormat="1" hidden="1" x14ac:dyDescent="0.2">
      <c r="A696" s="18" t="str">
        <f>HYPERLINK("http://clickpdu.ru/product_images/import/10-1412.jpg","Rolsen K10B-C1 JAVA")</f>
        <v>Rolsen K10B-C1 JAVA</v>
      </c>
      <c r="B696" s="19">
        <v>120</v>
      </c>
      <c r="C696" s="20"/>
      <c r="D696" s="9">
        <f t="shared" si="11"/>
        <v>0</v>
      </c>
    </row>
    <row r="697" spans="1:4" s="7" customFormat="1" x14ac:dyDescent="0.2">
      <c r="A697" s="18" t="str">
        <f>HYPERLINK("http://clickpdu.ru/product_images/import/HCH001.jpg","Rolsen K10B-C1  ic")</f>
        <v>Rolsen K10B-C1  ic</v>
      </c>
      <c r="B697" s="19">
        <v>130</v>
      </c>
      <c r="C697" s="20">
        <v>1</v>
      </c>
      <c r="D697" s="9">
        <f t="shared" si="11"/>
        <v>130</v>
      </c>
    </row>
    <row r="698" spans="1:4" s="7" customFormat="1" hidden="1" x14ac:dyDescent="0.2">
      <c r="A698" s="18" t="str">
        <f>HYPERLINK("http://clickpdu.ru/product_images/import/10-1413.jpg","Rolsen K10J-C1 JAVA")</f>
        <v>Rolsen K10J-C1 JAVA</v>
      </c>
      <c r="B698" s="19">
        <v>130</v>
      </c>
      <c r="C698" s="20"/>
      <c r="D698" s="9">
        <f t="shared" si="11"/>
        <v>0</v>
      </c>
    </row>
    <row r="699" spans="1:4" s="7" customFormat="1" hidden="1" x14ac:dyDescent="0.2">
      <c r="A699" s="18" t="str">
        <f>HYPERLINK("http://clickpdu.ru/product_images/import/HCH003.jpg","Rolsen K10J-C1  ic Sitronics")</f>
        <v>Rolsen K10J-C1  ic Sitronics</v>
      </c>
      <c r="B699" s="19">
        <v>130</v>
      </c>
      <c r="C699" s="20"/>
      <c r="D699" s="9">
        <f t="shared" si="11"/>
        <v>0</v>
      </c>
    </row>
    <row r="700" spans="1:4" s="7" customFormat="1" x14ac:dyDescent="0.2">
      <c r="A700" s="18" t="str">
        <f>HYPERLINK("http://clickpdu.ru/product_images/import/HCH008.jpg","Rolsen K10N-C5 ic ")</f>
        <v xml:space="preserve">Rolsen K10N-C5 ic </v>
      </c>
      <c r="B700" s="19">
        <v>130</v>
      </c>
      <c r="C700" s="20">
        <v>1</v>
      </c>
      <c r="D700" s="9">
        <f t="shared" si="11"/>
        <v>130</v>
      </c>
    </row>
    <row r="701" spans="1:4" s="7" customFormat="1" hidden="1" x14ac:dyDescent="0.2">
      <c r="A701" s="18" t="str">
        <f>HYPERLINK("http://clickpdu.ru/product_images/import/HCH004.jpg","Rolsen K11F-C9  ic")</f>
        <v>Rolsen K11F-C9  ic</v>
      </c>
      <c r="B701" s="19">
        <v>130</v>
      </c>
      <c r="C701" s="20"/>
      <c r="D701" s="9">
        <f t="shared" si="11"/>
        <v>0</v>
      </c>
    </row>
    <row r="702" spans="1:4" s="7" customFormat="1" hidden="1" x14ac:dyDescent="0.2">
      <c r="A702" s="18" t="str">
        <f>HYPERLINK("http://clickpdu.ru/product_images/import/HOT673.jpg","Rolsen K16R-C3R/Akai/Sokol-TVD3 ic  Sitronic K10R-C17")</f>
        <v>Rolsen K16R-C3R/Akai/Sokol-TVD3 ic  Sitronic K10R-C17</v>
      </c>
      <c r="B702" s="19">
        <v>130</v>
      </c>
      <c r="C702" s="20"/>
      <c r="D702" s="9">
        <f t="shared" si="11"/>
        <v>0</v>
      </c>
    </row>
    <row r="703" spans="1:4" s="7" customFormat="1" x14ac:dyDescent="0.2">
      <c r="A703" s="18" t="str">
        <f>HYPERLINK("http://clickpdu.ru/product_images/import/HCH009.jpg","Rolsen KEX1D-C23 TV   (ic) белые")</f>
        <v>Rolsen KEX1D-C23 TV   (ic) белые</v>
      </c>
      <c r="B703" s="19">
        <v>130</v>
      </c>
      <c r="C703" s="20">
        <v>1</v>
      </c>
      <c r="D703" s="9">
        <f t="shared" si="11"/>
        <v>130</v>
      </c>
    </row>
    <row r="704" spans="1:4" s="7" customFormat="1" hidden="1" x14ac:dyDescent="0.2">
      <c r="A704" s="18" t="str">
        <f>HYPERLINK("http://clickpdu.ru/product_images/import/HCH028.jpg","Rolsen KEX1D-C23 TV (ic)  чёрные")</f>
        <v>Rolsen KEX1D-C23 TV (ic)  чёрные</v>
      </c>
      <c r="B704" s="19">
        <v>130</v>
      </c>
      <c r="C704" s="20"/>
      <c r="D704" s="9">
        <f t="shared" si="11"/>
        <v>0</v>
      </c>
    </row>
    <row r="705" spans="1:4" s="7" customFormat="1" x14ac:dyDescent="0.2">
      <c r="A705" s="18" t="str">
        <f>HYPERLINK("http://clickpdu.ru/product_images/import/HOT952.jpg","Rolsen LC03-AR028A LCDTV +DVD ic ")</f>
        <v xml:space="preserve">Rolsen LC03-AR028A LCDTV +DVD ic </v>
      </c>
      <c r="B705" s="19">
        <v>180</v>
      </c>
      <c r="C705" s="20">
        <v>1</v>
      </c>
      <c r="D705" s="9">
        <f t="shared" si="11"/>
        <v>180</v>
      </c>
    </row>
    <row r="706" spans="1:4" s="7" customFormat="1" hidden="1" x14ac:dyDescent="0.2">
      <c r="A706" s="18" t="str">
        <f>HYPERLINK("http://clickpdu.ru/product_images/import/4313.jpg","Rolsen Plasma A205-P  как ориг")</f>
        <v>Rolsen Plasma A205-P  как ориг</v>
      </c>
      <c r="B706" s="19">
        <v>130</v>
      </c>
      <c r="C706" s="20"/>
      <c r="D706" s="9">
        <f t="shared" si="11"/>
        <v>0</v>
      </c>
    </row>
    <row r="707" spans="1:4" s="7" customFormat="1" hidden="1" x14ac:dyDescent="0.2">
      <c r="A707" s="18" t="str">
        <f>HYPERLINK("http://clickpdu.ru/product_images/import/HOT936.jpg","Rolsen RC-7 +DVD  ic")</f>
        <v>Rolsen RC-7 +DVD  ic</v>
      </c>
      <c r="B707" s="19">
        <v>130</v>
      </c>
      <c r="C707" s="20"/>
      <c r="D707" s="9">
        <f t="shared" si="11"/>
        <v>0</v>
      </c>
    </row>
    <row r="708" spans="1:4" s="7" customFormat="1" hidden="1" x14ac:dyDescent="0.2">
      <c r="A708" s="18" t="str">
        <f>HYPERLINK("http://clickpdu.ru/product_images/import/HOB358.jpg","Rolsen RC-A03 ic new")</f>
        <v>Rolsen RC-A03 ic new</v>
      </c>
      <c r="B708" s="19">
        <v>150</v>
      </c>
      <c r="C708" s="20"/>
      <c r="D708" s="9">
        <f t="shared" si="11"/>
        <v>0</v>
      </c>
    </row>
    <row r="709" spans="1:4" s="7" customFormat="1" x14ac:dyDescent="0.2">
      <c r="A709" s="18" t="str">
        <f>HYPERLINK("http://clickpdu.ru/product_images/import/HOB360.jpg","Rolsen RC-A06 (RL-32B05F,RB-32K101U) ic new")</f>
        <v>Rolsen RC-A06 (RL-32B05F,RB-32K101U) ic new</v>
      </c>
      <c r="B709" s="19">
        <v>150</v>
      </c>
      <c r="C709" s="20">
        <v>1</v>
      </c>
      <c r="D709" s="9">
        <f t="shared" si="11"/>
        <v>150</v>
      </c>
    </row>
    <row r="710" spans="1:4" s="7" customFormat="1" hidden="1" x14ac:dyDescent="0.2">
      <c r="A710" s="18" t="str">
        <f>HYPERLINK("http://clickpdu.ru/product_images/import/HOB615.jpg","Rolsen RDB-502 ic DVB-T2")</f>
        <v>Rolsen RDB-502 ic DVB-T2</v>
      </c>
      <c r="B710" s="19">
        <v>120</v>
      </c>
      <c r="C710" s="20"/>
      <c r="D710" s="9">
        <f t="shared" si="11"/>
        <v>0</v>
      </c>
    </row>
    <row r="711" spans="1:4" s="7" customFormat="1" hidden="1" x14ac:dyDescent="0.2">
      <c r="A711" s="18" t="str">
        <f>HYPERLINK("http://clickpdu.ru/product_images/import/HVD176.jpg","Rolsen RDV-920 DVD plaer  ic")</f>
        <v>Rolsen RDV-920 DVD plaer  ic</v>
      </c>
      <c r="B711" s="19">
        <v>130</v>
      </c>
      <c r="C711" s="20"/>
      <c r="D711" s="9">
        <f t="shared" si="11"/>
        <v>0</v>
      </c>
    </row>
    <row r="712" spans="1:4" s="7" customFormat="1" hidden="1" x14ac:dyDescent="0.2">
      <c r="A712" s="15" t="str">
        <f>HYPERLINK("http://clickpdu.ru/product_images/import/HOB700.jpg","Rolsen RL-19E1301GU ( 2031C  ) ic Rubin RB-19SE5")</f>
        <v>Rolsen RL-19E1301GU ( 2031C  ) ic Rubin RB-19SE5</v>
      </c>
      <c r="B712" s="16">
        <v>200</v>
      </c>
      <c r="C712" s="17"/>
      <c r="D712" s="14">
        <f t="shared" si="11"/>
        <v>0</v>
      </c>
    </row>
    <row r="713" spans="1:4" s="7" customFormat="1" hidden="1" x14ac:dyDescent="0.2">
      <c r="A713" s="18" t="str">
        <f>HYPERLINK("http://clickpdu.ru/product_images/import/HOB777.jpg","Rolsen RL-24E1303 ic lcd tv")</f>
        <v>Rolsen RL-24E1303 ic lcd tv</v>
      </c>
      <c r="B713" s="19">
        <v>150</v>
      </c>
      <c r="C713" s="20"/>
      <c r="D713" s="9">
        <f t="shared" si="11"/>
        <v>0</v>
      </c>
    </row>
    <row r="714" spans="1:4" s="7" customFormat="1" hidden="1" x14ac:dyDescent="0.2">
      <c r="A714" s="18" t="str">
        <f>HYPERLINK("http://clickpdu.ru/product_images/import/HOB457.jpg","Rolsen RL-32L700U 3D ic")</f>
        <v>Rolsen RL-32L700U 3D ic</v>
      </c>
      <c r="B714" s="19">
        <v>150</v>
      </c>
      <c r="C714" s="20"/>
      <c r="D714" s="9">
        <f t="shared" si="11"/>
        <v>0</v>
      </c>
    </row>
    <row r="715" spans="1:4" s="7" customFormat="1" hidden="1" x14ac:dyDescent="0.2">
      <c r="A715" s="18" t="str">
        <f>HYPERLINK("http://clickpdu.ru/product_images/import/HOT849.jpg","Rolsen WH-55A (BT-0305A) ic  Hyundai 2108PF")</f>
        <v>Rolsen WH-55A (BT-0305A) ic  Hyundai 2108PF</v>
      </c>
      <c r="B715" s="19">
        <v>130</v>
      </c>
      <c r="C715" s="20"/>
      <c r="D715" s="9">
        <f t="shared" si="11"/>
        <v>0</v>
      </c>
    </row>
    <row r="716" spans="1:4" s="7" customFormat="1" hidden="1" x14ac:dyDescent="0.2">
      <c r="A716" s="18" t="str">
        <f>HYPERLINK("http://clickpdu.ru/product_images/import/HOB629.jpg","Sagemcom DSI87-1 HD (DSI74 HD) ic NTV+")</f>
        <v>Sagemcom DSI87-1 HD (DSI74 HD) ic NTV+</v>
      </c>
      <c r="B716" s="19">
        <v>200</v>
      </c>
      <c r="C716" s="20"/>
      <c r="D716" s="9">
        <f t="shared" si="11"/>
        <v>0</v>
      </c>
    </row>
    <row r="717" spans="1:4" s="7" customFormat="1" hidden="1" x14ac:dyDescent="0.2">
      <c r="A717" s="18" t="str">
        <f>HYPERLINK("http://clickpdu.ru/product_images/import/HSM253.jpg","Samsung 00008E DVD/VCR ic")</f>
        <v>Samsung 00008E DVD/VCR ic</v>
      </c>
      <c r="B717" s="19">
        <v>120</v>
      </c>
      <c r="C717" s="20"/>
      <c r="D717" s="9">
        <f t="shared" si="11"/>
        <v>0</v>
      </c>
    </row>
    <row r="718" spans="1:4" s="7" customFormat="1" hidden="1" x14ac:dyDescent="0.2">
      <c r="A718" s="18" t="str">
        <f>HYPERLINK("http://clickpdu.ru/product_images/import/HSM256.jpg","Samsung 00008J (00039A) dvd/vcr ic")</f>
        <v>Samsung 00008J (00039A) dvd/vcr ic</v>
      </c>
      <c r="B718" s="19">
        <v>130</v>
      </c>
      <c r="C718" s="20"/>
      <c r="D718" s="9">
        <f t="shared" si="11"/>
        <v>0</v>
      </c>
    </row>
    <row r="719" spans="1:4" s="7" customFormat="1" hidden="1" x14ac:dyDescent="0.2">
      <c r="A719" s="18" t="str">
        <f>HYPERLINK("http://clickpdu.ru/product_images/import/HSM114.jpg","Samsung 00011B  DVD  (ic)")</f>
        <v>Samsung 00011B  DVD  (ic)</v>
      </c>
      <c r="B719" s="19">
        <v>130</v>
      </c>
      <c r="C719" s="20"/>
      <c r="D719" s="9">
        <f t="shared" si="11"/>
        <v>0</v>
      </c>
    </row>
    <row r="720" spans="1:4" s="7" customFormat="1" hidden="1" x14ac:dyDescent="0.2">
      <c r="A720" s="18" t="str">
        <f>HYPERLINK("http://clickpdu.ru/product_images/import/821.jpg","Samsung 00011E DVD Plaer корпус RC-6 mini")</f>
        <v>Samsung 00011E DVD Plaer корпус RC-6 mini</v>
      </c>
      <c r="B720" s="19">
        <v>120</v>
      </c>
      <c r="C720" s="20"/>
      <c r="D720" s="9">
        <f t="shared" si="11"/>
        <v>0</v>
      </c>
    </row>
    <row r="721" spans="1:4" s="7" customFormat="1" hidden="1" x14ac:dyDescent="0.2">
      <c r="A721" s="18" t="str">
        <f>HYPERLINK("http://clickpdu.ru/product_images/import/HSM251.jpg","Samsung 00012L DVDR ic")</f>
        <v>Samsung 00012L DVDR ic</v>
      </c>
      <c r="B721" s="19">
        <v>130</v>
      </c>
      <c r="C721" s="20"/>
      <c r="D721" s="9">
        <f t="shared" si="11"/>
        <v>0</v>
      </c>
    </row>
    <row r="722" spans="1:4" s="7" customFormat="1" hidden="1" x14ac:dyDescent="0.2">
      <c r="A722" s="18" t="str">
        <f>HYPERLINK("http://clickpdu.ru/product_images/import/HSm226.jpg","Samsung 00052E DVD/VCR DVD-V7600K ic")</f>
        <v>Samsung 00052E DVD/VCR DVD-V7600K ic</v>
      </c>
      <c r="B722" s="19">
        <v>150</v>
      </c>
      <c r="C722" s="20"/>
      <c r="D722" s="9">
        <f t="shared" si="11"/>
        <v>0</v>
      </c>
    </row>
    <row r="723" spans="1:4" s="7" customFormat="1" hidden="1" x14ac:dyDescent="0.2">
      <c r="A723" s="18" t="str">
        <f>HYPERLINK("http://clickpdu.ru/product_images/import/HSM270.jpg","Samsung 00053P DVDR HDD ic")</f>
        <v>Samsung 00053P DVDR HDD ic</v>
      </c>
      <c r="B723" s="19">
        <v>150</v>
      </c>
      <c r="C723" s="20"/>
      <c r="D723" s="9">
        <f t="shared" si="11"/>
        <v>0</v>
      </c>
    </row>
    <row r="724" spans="1:4" s="7" customFormat="1" hidden="1" x14ac:dyDescent="0.2">
      <c r="A724" s="18" t="str">
        <f>HYPERLINK("http://clickpdu.ru/product_images/import/HSM206.jpg","Samsung 00054A DVD+karaoke P360K/361K/365KD/366KD/465K/466K как оригинал (ic)")</f>
        <v>Samsung 00054A DVD+karaoke P360K/361K/365KD/366KD/465K/466K как оригинал (ic)</v>
      </c>
      <c r="B724" s="19">
        <v>130</v>
      </c>
      <c r="C724" s="20"/>
      <c r="D724" s="9">
        <f t="shared" si="11"/>
        <v>0</v>
      </c>
    </row>
    <row r="725" spans="1:4" s="7" customFormat="1" hidden="1" x14ac:dyDescent="0.2">
      <c r="A725" s="18" t="str">
        <f>HYPERLINK("http://clickpdu.ru/product_images/import/HSM222.jpg","Samsung 00054B DVD  как оригинал ic")</f>
        <v>Samsung 00054B DVD  как оригинал ic</v>
      </c>
      <c r="B725" s="19">
        <v>130</v>
      </c>
      <c r="C725" s="20"/>
      <c r="D725" s="9">
        <f t="shared" si="11"/>
        <v>0</v>
      </c>
    </row>
    <row r="726" spans="1:4" s="7" customFormat="1" hidden="1" x14ac:dyDescent="0.2">
      <c r="A726" s="18" t="str">
        <f>HYPERLINK("http://clickpdu.ru/product_images/import/HSM266.jpg","Samsung 00055B DVDRecorder  плеер ic")</f>
        <v>Samsung 00055B DVDRecorder  плеер ic</v>
      </c>
      <c r="B726" s="19">
        <v>120</v>
      </c>
      <c r="C726" s="20"/>
      <c r="D726" s="9">
        <f t="shared" si="11"/>
        <v>0</v>
      </c>
    </row>
    <row r="727" spans="1:4" s="7" customFormat="1" hidden="1" x14ac:dyDescent="0.2">
      <c r="A727" s="18" t="str">
        <f>HYPERLINK("http://clickpdu.ru/product_images/import/HSM263.jpg","Samsung 00055G DVDR+karaoke ic")</f>
        <v>Samsung 00055G DVDR+karaoke ic</v>
      </c>
      <c r="B727" s="19">
        <v>150</v>
      </c>
      <c r="C727" s="20"/>
      <c r="D727" s="9">
        <f t="shared" si="11"/>
        <v>0</v>
      </c>
    </row>
    <row r="728" spans="1:4" s="7" customFormat="1" hidden="1" x14ac:dyDescent="0.2">
      <c r="A728" s="18" t="str">
        <f>HYPERLINK("http://clickpdu.ru/product_images/import/HSM258.jpg","Samsung 00055H DVDR+караоке ic")</f>
        <v>Samsung 00055H DVDR+караоке ic</v>
      </c>
      <c r="B728" s="19">
        <v>150</v>
      </c>
      <c r="C728" s="20"/>
      <c r="D728" s="9">
        <f t="shared" si="11"/>
        <v>0</v>
      </c>
    </row>
    <row r="729" spans="1:4" s="7" customFormat="1" hidden="1" x14ac:dyDescent="0.2">
      <c r="A729" s="18" t="str">
        <f>HYPERLINK("http://clickpdu.ru/product_images/import/HSM271.jpg","Samsung 00062B DVD/VCR recorder ic")</f>
        <v>Samsung 00062B DVD/VCR recorder ic</v>
      </c>
      <c r="B729" s="19">
        <v>150</v>
      </c>
      <c r="C729" s="20"/>
      <c r="D729" s="9">
        <f t="shared" si="11"/>
        <v>0</v>
      </c>
    </row>
    <row r="730" spans="1:4" s="7" customFormat="1" hidden="1" x14ac:dyDescent="0.2">
      <c r="A730" s="18" t="str">
        <f>HYPERLINK("http://clickpdu.ru/product_images/import/HSM298.jpg","Samsung 00071F ic DVD USB")</f>
        <v>Samsung 00071F ic DVD USB</v>
      </c>
      <c r="B730" s="19">
        <v>130</v>
      </c>
      <c r="C730" s="20"/>
      <c r="D730" s="9">
        <f t="shared" si="11"/>
        <v>0</v>
      </c>
    </row>
    <row r="731" spans="1:4" s="7" customFormat="1" hidden="1" x14ac:dyDescent="0.2">
      <c r="A731" s="18" t="str">
        <f>HYPERLINK("http://clickpdu.ru/product_images/import/HSM245.jpg","Samsung 00071H DVD-P360K/361K/365KD/366KD/P181/P186 как оригинал (ic)")</f>
        <v>Samsung 00071H DVD-P360K/361K/365KD/366KD/P181/P186 как оригинал (ic)</v>
      </c>
      <c r="B731" s="19">
        <v>130</v>
      </c>
      <c r="C731" s="20"/>
      <c r="D731" s="9">
        <f t="shared" si="11"/>
        <v>0</v>
      </c>
    </row>
    <row r="732" spans="1:4" s="7" customFormat="1" hidden="1" x14ac:dyDescent="0.2">
      <c r="A732" s="18" t="str">
        <f>HYPERLINK("http://clickpdu.ru/product_images/import/HSM303.jpg","Samsung 00071Q DVD  usb ic")</f>
        <v>Samsung 00071Q DVD  usb ic</v>
      </c>
      <c r="B732" s="19">
        <v>130</v>
      </c>
      <c r="C732" s="20"/>
      <c r="D732" s="9">
        <f t="shared" ref="D732:D795" si="12">B732*C732</f>
        <v>0</v>
      </c>
    </row>
    <row r="733" spans="1:4" s="7" customFormat="1" hidden="1" x14ac:dyDescent="0.2">
      <c r="A733" s="18" t="str">
        <f>HYPERLINK("http://clickpdu.ru/product_images/import/HSM268.jpg","Samsung 00074A DVD/VCR ic DVD-V6800")</f>
        <v>Samsung 00074A DVD/VCR ic DVD-V6800</v>
      </c>
      <c r="B733" s="19">
        <v>120</v>
      </c>
      <c r="C733" s="20"/>
      <c r="D733" s="9">
        <f t="shared" si="12"/>
        <v>0</v>
      </c>
    </row>
    <row r="734" spans="1:4" s="7" customFormat="1" hidden="1" x14ac:dyDescent="0.2">
      <c r="A734" s="18" t="str">
        <f>HYPERLINK("http://clickpdu.ru/product_images/import/HSM247.jpg","Samsung 00084K  00061U ic dvd USB/HDMI/KARAOKE")</f>
        <v>Samsung 00084K  00061U ic dvd USB/HDMI/KARAOKE</v>
      </c>
      <c r="B734" s="19">
        <v>120</v>
      </c>
      <c r="C734" s="20"/>
      <c r="D734" s="9">
        <f t="shared" si="12"/>
        <v>0</v>
      </c>
    </row>
    <row r="735" spans="1:4" s="7" customFormat="1" hidden="1" x14ac:dyDescent="0.2">
      <c r="A735" s="18" t="str">
        <f>HYPERLINK("http://clickpdu.ru/product_images/import/HSM339.jpg","Samsung 00084Q ic dvd usb")</f>
        <v>Samsung 00084Q ic dvd usb</v>
      </c>
      <c r="B735" s="19">
        <v>130</v>
      </c>
      <c r="C735" s="20"/>
      <c r="D735" s="9">
        <f t="shared" si="12"/>
        <v>0</v>
      </c>
    </row>
    <row r="736" spans="1:4" s="7" customFormat="1" hidden="1" x14ac:dyDescent="0.2">
      <c r="A736" s="18" t="str">
        <f>HYPERLINK("http://clickpdu.ru/product_images/import/HSM098.jpg","Samsung 00107J/75J  м/бл  (ic)")</f>
        <v>Samsung 00107J/75J  м/бл  (ic)</v>
      </c>
      <c r="B736" s="19">
        <v>160</v>
      </c>
      <c r="C736" s="20"/>
      <c r="D736" s="9">
        <f t="shared" si="12"/>
        <v>0</v>
      </c>
    </row>
    <row r="737" spans="1:4" s="7" customFormat="1" hidden="1" x14ac:dyDescent="0.2">
      <c r="A737" s="18" t="str">
        <f>HYPERLINK("http://clickpdu.ru/product_images/import/HSM043.jpg","Samsung 00199E ic")</f>
        <v>Samsung 00199E ic</v>
      </c>
      <c r="B737" s="19">
        <v>150</v>
      </c>
      <c r="C737" s="20"/>
      <c r="D737" s="9">
        <f t="shared" si="12"/>
        <v>0</v>
      </c>
    </row>
    <row r="738" spans="1:4" s="7" customFormat="1" x14ac:dyDescent="0.2">
      <c r="A738" s="18" t="str">
        <f>HYPERLINK("http://clickpdu.ru/product_images/import/HSM049.jpg","Samsung 3F14-00034-162 ic")</f>
        <v>Samsung 3F14-00034-162 ic</v>
      </c>
      <c r="B738" s="19">
        <v>140</v>
      </c>
      <c r="C738" s="20">
        <v>1</v>
      </c>
      <c r="D738" s="9">
        <f t="shared" si="12"/>
        <v>140</v>
      </c>
    </row>
    <row r="739" spans="1:4" s="7" customFormat="1" x14ac:dyDescent="0.2">
      <c r="A739" s="18" t="str">
        <f>HYPERLINK("http://clickpdu.ru/product_images/import/HSM060.jpg","Samsung 3F14-00034-781/982/780/981/980  ic")</f>
        <v>Samsung 3F14-00034-781/982/780/981/980  ic</v>
      </c>
      <c r="B739" s="19">
        <v>130</v>
      </c>
      <c r="C739" s="20">
        <v>1</v>
      </c>
      <c r="D739" s="9">
        <f t="shared" si="12"/>
        <v>130</v>
      </c>
    </row>
    <row r="740" spans="1:4" s="7" customFormat="1" x14ac:dyDescent="0.2">
      <c r="A740" s="18" t="str">
        <f>HYPERLINK("http://clickpdu.ru/product_images/import/HSM064.jpg","Samsung 3F14-00038-091/093/450  (ic)")</f>
        <v>Samsung 3F14-00038-091/093/450  (ic)</v>
      </c>
      <c r="B740" s="19">
        <v>140</v>
      </c>
      <c r="C740" s="20">
        <v>1</v>
      </c>
      <c r="D740" s="9">
        <f t="shared" si="12"/>
        <v>140</v>
      </c>
    </row>
    <row r="741" spans="1:4" s="7" customFormat="1" hidden="1" x14ac:dyDescent="0.2">
      <c r="A741" s="18" t="str">
        <f>HYPERLINK("http://clickpdu.ru/product_images/import/HSM066.jpg","Samsung 3F14-00038-093/014R  (ic)")</f>
        <v>Samsung 3F14-00038-093/014R  (ic)</v>
      </c>
      <c r="B741" s="19">
        <v>140</v>
      </c>
      <c r="C741" s="20"/>
      <c r="D741" s="9">
        <f t="shared" si="12"/>
        <v>0</v>
      </c>
    </row>
    <row r="742" spans="1:4" s="7" customFormat="1" hidden="1" x14ac:dyDescent="0.2">
      <c r="A742" s="18" t="str">
        <f>HYPERLINK("http://clickpdu.ru/product_images/import/HSM076.jpg","Samsung 3F14-00038-321 (ic)")</f>
        <v>Samsung 3F14-00038-321 (ic)</v>
      </c>
      <c r="B742" s="19">
        <v>130</v>
      </c>
      <c r="C742" s="20"/>
      <c r="D742" s="9">
        <f t="shared" si="12"/>
        <v>0</v>
      </c>
    </row>
    <row r="743" spans="1:4" s="7" customFormat="1" x14ac:dyDescent="0.2">
      <c r="A743" s="18" t="str">
        <f>HYPERLINK("http://clickpdu.ru/product_images/import/HSM078.jpg","Samsung 3F14-00038-450/093/092 (ic) ")</f>
        <v xml:space="preserve">Samsung 3F14-00038-450/093/092 (ic) </v>
      </c>
      <c r="B743" s="19">
        <v>130</v>
      </c>
      <c r="C743" s="20">
        <v>1</v>
      </c>
      <c r="D743" s="9">
        <f t="shared" si="12"/>
        <v>130</v>
      </c>
    </row>
    <row r="744" spans="1:4" s="7" customFormat="1" hidden="1" x14ac:dyDescent="0.2">
      <c r="A744" s="18" t="str">
        <f>HYPERLINK("http://clickpdu.ru/product_images/import/HSM147.jpg","Samsung 3F14-00040-060/061  м/бл ic")</f>
        <v>Samsung 3F14-00040-060/061  м/бл ic</v>
      </c>
      <c r="B744" s="19">
        <v>250</v>
      </c>
      <c r="C744" s="20"/>
      <c r="D744" s="9">
        <f t="shared" si="12"/>
        <v>0</v>
      </c>
    </row>
    <row r="745" spans="1:4" s="7" customFormat="1" x14ac:dyDescent="0.2">
      <c r="A745" s="18" t="str">
        <f>HYPERLINK("http://clickpdu.ru/product_images/import/HSM013.jpg","Samsung AA59-00104A progun-II T/T  (ic)")</f>
        <v>Samsung AA59-00104A progun-II T/T  (ic)</v>
      </c>
      <c r="B745" s="19">
        <v>130</v>
      </c>
      <c r="C745" s="20">
        <v>1</v>
      </c>
      <c r="D745" s="9">
        <f t="shared" si="12"/>
        <v>130</v>
      </c>
    </row>
    <row r="746" spans="1:4" s="7" customFormat="1" hidden="1" x14ac:dyDescent="0.2">
      <c r="A746" s="18" t="str">
        <f>HYPERLINK("http://clickpdu.ru/product_images/import/HSM014.jpg","Samsung AA59-00104B( 198H )  progun-II без Т/Т (ic) 29K5MQQ")</f>
        <v>Samsung AA59-00104B( 198H )  progun-II без Т/Т (ic) 29K5MQQ</v>
      </c>
      <c r="B746" s="19">
        <v>130</v>
      </c>
      <c r="C746" s="20"/>
      <c r="D746" s="9">
        <f t="shared" si="12"/>
        <v>0</v>
      </c>
    </row>
    <row r="747" spans="1:4" s="7" customFormat="1" hidden="1" x14ac:dyDescent="0.2">
      <c r="A747" s="18" t="str">
        <f>HYPERLINK("http://clickpdu.ru/product_images/import/HSM117.jpg","Samsung AA59-00104D  progun-II без Т/Т (ic)")</f>
        <v>Samsung AA59-00104D  progun-II без Т/Т (ic)</v>
      </c>
      <c r="B747" s="19">
        <v>130</v>
      </c>
      <c r="C747" s="20"/>
      <c r="D747" s="9">
        <f t="shared" si="12"/>
        <v>0</v>
      </c>
    </row>
    <row r="748" spans="1:4" s="7" customFormat="1" x14ac:dyDescent="0.2">
      <c r="A748" s="18" t="str">
        <f>HYPERLINK("http://clickpdu.ru/product_images/import/HSM017.jpg","Samsung AA59-00104K progun-II Т/Т ic ")</f>
        <v xml:space="preserve">Samsung AA59-00104K progun-II Т/Т ic </v>
      </c>
      <c r="B748" s="19">
        <v>130</v>
      </c>
      <c r="C748" s="20">
        <v>1</v>
      </c>
      <c r="D748" s="9">
        <f t="shared" si="12"/>
        <v>130</v>
      </c>
    </row>
    <row r="749" spans="1:4" s="7" customFormat="1" hidden="1" x14ac:dyDescent="0.2">
      <c r="A749" s="18" t="str">
        <f>HYPERLINK("http://clickpdu.ru/product_images/import/HSM024.jpg","Samsung AA59-00198D (00104D)  progun-II без Т/Т (ic)")</f>
        <v>Samsung AA59-00198D (00104D)  progun-II без Т/Т (ic)</v>
      </c>
      <c r="B749" s="19">
        <v>130</v>
      </c>
      <c r="C749" s="20"/>
      <c r="D749" s="9">
        <f t="shared" si="12"/>
        <v>0</v>
      </c>
    </row>
    <row r="750" spans="1:4" s="7" customFormat="1" x14ac:dyDescent="0.2">
      <c r="A750" s="18" t="str">
        <f>HYPERLINK("http://clickpdu.ru/product_images/import/HSM142.jpg","Samsung AA59-00198F (ic) ")</f>
        <v xml:space="preserve">Samsung AA59-00198F (ic) </v>
      </c>
      <c r="B750" s="19">
        <v>130</v>
      </c>
      <c r="C750" s="20">
        <v>1</v>
      </c>
      <c r="D750" s="9">
        <f t="shared" si="12"/>
        <v>130</v>
      </c>
    </row>
    <row r="751" spans="1:4" s="7" customFormat="1" hidden="1" x14ac:dyDescent="0.2">
      <c r="A751" s="18" t="str">
        <f>HYPERLINK("http://clickpdu.ru/product_images/import/HSM025.jpg","Samsung AA59-00198G t/t II Progan (ic) ")</f>
        <v xml:space="preserve">Samsung AA59-00198G t/t II Progan (ic) </v>
      </c>
      <c r="B751" s="19">
        <v>130</v>
      </c>
      <c r="C751" s="20"/>
      <c r="D751" s="9">
        <f t="shared" si="12"/>
        <v>0</v>
      </c>
    </row>
    <row r="752" spans="1:4" s="7" customFormat="1" x14ac:dyDescent="0.2">
      <c r="A752" s="18" t="str">
        <f>HYPERLINK("http://clickpdu.ru/product_images/import/HSM152.jpg","Samsung AA59-00332A (00332F) ic")</f>
        <v>Samsung AA59-00332A (00332F) ic</v>
      </c>
      <c r="B752" s="19">
        <v>130</v>
      </c>
      <c r="C752" s="20">
        <v>1</v>
      </c>
      <c r="D752" s="9">
        <f t="shared" si="12"/>
        <v>130</v>
      </c>
    </row>
    <row r="753" spans="1:4" s="7" customFormat="1" hidden="1" x14ac:dyDescent="0.2">
      <c r="A753" s="18" t="str">
        <f>HYPERLINK("http://clickpdu.ru/product_images/import/HSM184.jpg","Samsung AA59-00332D  ic")</f>
        <v>Samsung AA59-00332D  ic</v>
      </c>
      <c r="B753" s="19">
        <v>130</v>
      </c>
      <c r="C753" s="20"/>
      <c r="D753" s="9">
        <f t="shared" si="12"/>
        <v>0</v>
      </c>
    </row>
    <row r="754" spans="1:4" s="7" customFormat="1" hidden="1" x14ac:dyDescent="0.2">
      <c r="A754" s="18" t="str">
        <f>HYPERLINK("http://clickpdu.ru/product_images/import/HSM228.jpg","Samsung AA59-00357B  ic (Tv) Pip с крышкой")</f>
        <v>Samsung AA59-00357B  ic (Tv) Pip с крышкой</v>
      </c>
      <c r="B754" s="19">
        <v>200</v>
      </c>
      <c r="C754" s="20"/>
      <c r="D754" s="9">
        <f t="shared" si="12"/>
        <v>0</v>
      </c>
    </row>
    <row r="755" spans="1:4" s="7" customFormat="1" hidden="1" x14ac:dyDescent="0.2">
      <c r="A755" s="18" t="str">
        <f>HYPERLINK("http://clickpdu.ru/product_images/import/5533.jpg","Samsung AA59-00370A JAVA")</f>
        <v>Samsung AA59-00370A JAVA</v>
      </c>
      <c r="B755" s="19">
        <v>130</v>
      </c>
      <c r="C755" s="20"/>
      <c r="D755" s="9">
        <f t="shared" si="12"/>
        <v>0</v>
      </c>
    </row>
    <row r="756" spans="1:4" s="7" customFormat="1" x14ac:dyDescent="0.2">
      <c r="A756" s="18" t="str">
        <f>HYPERLINK("http://clickpdu.ru/product_images/import/HSM150.jpg","Samsung AA59-00370A LCD TV +pip ic")</f>
        <v>Samsung AA59-00370A LCD TV +pip ic</v>
      </c>
      <c r="B756" s="19">
        <v>130</v>
      </c>
      <c r="C756" s="20">
        <v>1</v>
      </c>
      <c r="D756" s="9">
        <f t="shared" si="12"/>
        <v>130</v>
      </c>
    </row>
    <row r="757" spans="1:4" s="7" customFormat="1" hidden="1" x14ac:dyDescent="0.2">
      <c r="A757" s="18" t="str">
        <f>HYPERLINK("http://clickpdu.ru/product_images/import/4475.jpg","Samsung AA59-00370B LCD TV JAVA")</f>
        <v>Samsung AA59-00370B LCD TV JAVA</v>
      </c>
      <c r="B757" s="19">
        <v>130</v>
      </c>
      <c r="C757" s="20"/>
      <c r="D757" s="9">
        <f t="shared" si="12"/>
        <v>0</v>
      </c>
    </row>
    <row r="758" spans="1:4" s="7" customFormat="1" hidden="1" x14ac:dyDescent="0.2">
      <c r="A758" s="18" t="str">
        <f>HYPERLINK("http://clickpdu.ru/product_images/import/HSM173.jpg","Samsung AA59-00370B LCD TV +pip ic")</f>
        <v>Samsung AA59-00370B LCD TV +pip ic</v>
      </c>
      <c r="B758" s="19">
        <v>130</v>
      </c>
      <c r="C758" s="20"/>
      <c r="D758" s="9">
        <f t="shared" si="12"/>
        <v>0</v>
      </c>
    </row>
    <row r="759" spans="1:4" s="7" customFormat="1" hidden="1" x14ac:dyDescent="0.2">
      <c r="A759" s="18" t="str">
        <f>HYPERLINK("http://clickpdu.ru/product_images/import/HSM240.jpg","Samsung AA59-00382A ic")</f>
        <v>Samsung AA59-00382A ic</v>
      </c>
      <c r="B759" s="19">
        <v>150</v>
      </c>
      <c r="C759" s="20"/>
      <c r="D759" s="9">
        <f t="shared" si="12"/>
        <v>0</v>
      </c>
    </row>
    <row r="760" spans="1:4" s="7" customFormat="1" hidden="1" x14ac:dyDescent="0.2">
      <c r="A760" s="18" t="str">
        <f>HYPERLINK("http://clickpdu.ru/product_images/import/HSM218.jpg","Samsung AA59-00401B (ic) ")</f>
        <v xml:space="preserve">Samsung AA59-00401B (ic) </v>
      </c>
      <c r="B760" s="19">
        <v>130</v>
      </c>
      <c r="C760" s="20"/>
      <c r="D760" s="9">
        <f t="shared" si="12"/>
        <v>0</v>
      </c>
    </row>
    <row r="761" spans="1:4" s="7" customFormat="1" hidden="1" x14ac:dyDescent="0.2">
      <c r="A761" s="18" t="str">
        <f>HYPERLINK("http://clickpdu.ru/product_images/import/HSM225.jpg","Samsung AA59-00401C (ic) ")</f>
        <v xml:space="preserve">Samsung AA59-00401C (ic) </v>
      </c>
      <c r="B761" s="19">
        <v>130</v>
      </c>
      <c r="C761" s="20"/>
      <c r="D761" s="9">
        <f t="shared" si="12"/>
        <v>0</v>
      </c>
    </row>
    <row r="762" spans="1:4" s="7" customFormat="1" hidden="1" x14ac:dyDescent="0.2">
      <c r="A762" s="18" t="str">
        <f>HYPERLINK("http://clickpdu.ru/product_images/import/HSM390.jpg","Samsung AA59-00431A ic LED LCD TV 3D")</f>
        <v>Samsung AA59-00431A ic LED LCD TV 3D</v>
      </c>
      <c r="B762" s="19">
        <v>200</v>
      </c>
      <c r="C762" s="20"/>
      <c r="D762" s="9">
        <f t="shared" si="12"/>
        <v>0</v>
      </c>
    </row>
    <row r="763" spans="1:4" s="7" customFormat="1" hidden="1" x14ac:dyDescent="0.2">
      <c r="A763" s="18" t="str">
        <f>HYPERLINK("http://clickpdu.ru/product_images/import/HSM363.jpg","Samsung AA59-00465A ic")</f>
        <v>Samsung AA59-00465A ic</v>
      </c>
      <c r="B763" s="19">
        <v>220</v>
      </c>
      <c r="C763" s="20"/>
      <c r="D763" s="9">
        <f t="shared" si="12"/>
        <v>0</v>
      </c>
    </row>
    <row r="764" spans="1:4" s="7" customFormat="1" hidden="1" x14ac:dyDescent="0.2">
      <c r="A764" s="18" t="str">
        <f>HYPERLINK("http://clickpdu.ru/product_images/import/HSM364.jpg","Samsung AA59-00466A ic WHITE")</f>
        <v>Samsung AA59-00466A ic WHITE</v>
      </c>
      <c r="B764" s="19">
        <v>150</v>
      </c>
      <c r="C764" s="20"/>
      <c r="D764" s="9">
        <f t="shared" si="12"/>
        <v>0</v>
      </c>
    </row>
    <row r="765" spans="1:4" s="7" customFormat="1" hidden="1" x14ac:dyDescent="0.2">
      <c r="A765" s="18" t="str">
        <f>HYPERLINK("http://clickpdu.ru/product_images/import/HSM361.jpg","Samsung AA59-00483A ic как оригинал LCD TV 3D")</f>
        <v>Samsung AA59-00483A ic как оригинал LCD TV 3D</v>
      </c>
      <c r="B765" s="19">
        <v>250</v>
      </c>
      <c r="C765" s="20"/>
      <c r="D765" s="9">
        <f t="shared" si="12"/>
        <v>0</v>
      </c>
    </row>
    <row r="766" spans="1:4" s="7" customFormat="1" hidden="1" x14ac:dyDescent="0.2">
      <c r="A766" s="18" t="str">
        <f>HYPERLINK("http://clickpdu.ru/product_images/import/HSM359.jpg","Samsung AA59-00484A ic LCD TV")</f>
        <v>Samsung AA59-00484A ic LCD TV</v>
      </c>
      <c r="B766" s="19">
        <v>250</v>
      </c>
      <c r="C766" s="20"/>
      <c r="D766" s="9">
        <f t="shared" si="12"/>
        <v>0</v>
      </c>
    </row>
    <row r="767" spans="1:4" s="7" customFormat="1" x14ac:dyDescent="0.2">
      <c r="A767" s="18" t="str">
        <f>HYPERLINK("http://clickpdu.ru/product_images/import/HSM370.jpg","Samsung AA59-00507A ic LCD 3D TV")</f>
        <v>Samsung AA59-00507A ic LCD 3D TV</v>
      </c>
      <c r="B767" s="19">
        <v>220</v>
      </c>
      <c r="C767" s="20">
        <v>1</v>
      </c>
      <c r="D767" s="9">
        <f t="shared" si="12"/>
        <v>220</v>
      </c>
    </row>
    <row r="768" spans="1:4" s="7" customFormat="1" hidden="1" x14ac:dyDescent="0.2">
      <c r="A768" s="18" t="str">
        <f>HYPERLINK("http://clickpdu.ru/product_images/import/HSM367.jpg","Samsung AA59-00508A  ic")</f>
        <v>Samsung AA59-00508A  ic</v>
      </c>
      <c r="B768" s="19">
        <v>230</v>
      </c>
      <c r="C768" s="20"/>
      <c r="D768" s="9">
        <f t="shared" si="12"/>
        <v>0</v>
      </c>
    </row>
    <row r="769" spans="1:4" s="7" customFormat="1" hidden="1" x14ac:dyDescent="0.2">
      <c r="A769" s="18" t="str">
        <f>HYPERLINK("http://clickpdu.ru/product_images/import/HSM397.jpg","Samsung AA59-00560A (AA59-00581A) ic 3D")</f>
        <v>Samsung AA59-00560A (AA59-00581A) ic 3D</v>
      </c>
      <c r="B769" s="19">
        <v>200</v>
      </c>
      <c r="C769" s="20"/>
      <c r="D769" s="9">
        <f t="shared" si="12"/>
        <v>0</v>
      </c>
    </row>
    <row r="770" spans="1:4" s="7" customFormat="1" x14ac:dyDescent="0.2">
      <c r="A770" s="18" t="str">
        <f>HYPERLINK("http://clickpdu.ru/product_images/import/HSM388.jpg","Samsung AA59-00581A ic LCD SMART TV 3 D")</f>
        <v>Samsung AA59-00581A ic LCD SMART TV 3 D</v>
      </c>
      <c r="B770" s="19">
        <v>200</v>
      </c>
      <c r="C770" s="20">
        <v>1</v>
      </c>
      <c r="D770" s="9">
        <f t="shared" si="12"/>
        <v>200</v>
      </c>
    </row>
    <row r="771" spans="1:4" s="7" customFormat="1" hidden="1" x14ac:dyDescent="0.2">
      <c r="A771" s="18" t="str">
        <f>HYPERLINK("http://clickpdu.ru/product_images/import/HSM391.jpg","Samsung AA59-00582A ic SMART TV")</f>
        <v>Samsung AA59-00582A ic SMART TV</v>
      </c>
      <c r="B771" s="19">
        <v>200</v>
      </c>
      <c r="C771" s="20"/>
      <c r="D771" s="9">
        <f t="shared" si="12"/>
        <v>0</v>
      </c>
    </row>
    <row r="772" spans="1:4" s="7" customFormat="1" x14ac:dyDescent="0.2">
      <c r="A772" s="18" t="str">
        <f>HYPERLINK("http://clickpdu.ru/product_images/import/HSM386.jpg","Samsung AA59-00602A NEW ic как оригинал")</f>
        <v>Samsung AA59-00602A NEW ic как оригинал</v>
      </c>
      <c r="B772" s="19">
        <v>170</v>
      </c>
      <c r="C772" s="20">
        <v>1</v>
      </c>
      <c r="D772" s="9">
        <f t="shared" si="12"/>
        <v>170</v>
      </c>
    </row>
    <row r="773" spans="1:4" s="7" customFormat="1" hidden="1" x14ac:dyDescent="0.2">
      <c r="A773" s="18" t="str">
        <f>HYPERLINK("http://clickpdu.ru/product_images/import/HSM387.jpg","Samsung AA59-00603A ic 3D LED TV")</f>
        <v>Samsung AA59-00603A ic 3D LED TV</v>
      </c>
      <c r="B773" s="19">
        <v>170</v>
      </c>
      <c r="C773" s="20"/>
      <c r="D773" s="9">
        <f t="shared" si="12"/>
        <v>0</v>
      </c>
    </row>
    <row r="774" spans="1:4" s="7" customFormat="1" hidden="1" x14ac:dyDescent="0.2">
      <c r="A774" s="18" t="str">
        <f>HYPERLINK("http://clickpdu.ru/product_images/import/HSM398.jpg","Samsung AA59-00630A ic 3D LED LCD TV")</f>
        <v>Samsung AA59-00630A ic 3D LED LCD TV</v>
      </c>
      <c r="B774" s="19">
        <v>180</v>
      </c>
      <c r="C774" s="20"/>
      <c r="D774" s="9">
        <f t="shared" si="12"/>
        <v>0</v>
      </c>
    </row>
    <row r="775" spans="1:4" s="7" customFormat="1" hidden="1" x14ac:dyDescent="0.2">
      <c r="A775" s="18" t="str">
        <f>HYPERLINK("http://clickpdu.ru/product_images/import/HSM389.jpg","Samsung AA59-00638A ic LCD SMART TV 3 D")</f>
        <v>Samsung AA59-00638A ic LCD SMART TV 3 D</v>
      </c>
      <c r="B775" s="19">
        <v>250</v>
      </c>
      <c r="C775" s="20"/>
      <c r="D775" s="9">
        <f t="shared" si="12"/>
        <v>0</v>
      </c>
    </row>
    <row r="776" spans="1:4" s="7" customFormat="1" hidden="1" x14ac:dyDescent="0.2">
      <c r="A776" s="15" t="str">
        <f>HYPERLINK("http://clickpdu.ru/product_images/import/HSM424.jpg","Samsung AA59-00714A ic  3D LCD TV")</f>
        <v>Samsung AA59-00714A ic  3D LCD TV</v>
      </c>
      <c r="B776" s="16">
        <v>200</v>
      </c>
      <c r="C776" s="17"/>
      <c r="D776" s="14">
        <f t="shared" si="12"/>
        <v>0</v>
      </c>
    </row>
    <row r="777" spans="1:4" s="7" customFormat="1" hidden="1" x14ac:dyDescent="0.2">
      <c r="A777" s="18" t="str">
        <f>HYPERLINK("http://clickpdu.ru/product_images/import/HSM399.jpg","Samsung AA59-00741A ic LCD TV")</f>
        <v>Samsung AA59-00741A ic LCD TV</v>
      </c>
      <c r="B777" s="19">
        <v>170</v>
      </c>
      <c r="C777" s="20"/>
      <c r="D777" s="9">
        <f t="shared" si="12"/>
        <v>0</v>
      </c>
    </row>
    <row r="778" spans="1:4" s="7" customFormat="1" x14ac:dyDescent="0.2">
      <c r="A778" s="18" t="str">
        <f>HYPERLINK("http://clickpdu.ru/product_images/import/HSM400.jpg","Samsung AA59-00742A ic LCD TV")</f>
        <v>Samsung AA59-00742A ic LCD TV</v>
      </c>
      <c r="B778" s="19">
        <v>170</v>
      </c>
      <c r="C778" s="20">
        <v>1</v>
      </c>
      <c r="D778" s="9">
        <f t="shared" si="12"/>
        <v>170</v>
      </c>
    </row>
    <row r="779" spans="1:4" s="7" customFormat="1" hidden="1" x14ac:dyDescent="0.2">
      <c r="A779" s="18" t="str">
        <f>HYPERLINK("http://clickpdu.ru/product_images/import/HSM401.jpg","Samsung AA59-00743A ic LCD LED 3D TV")</f>
        <v>Samsung AA59-00743A ic LCD LED 3D TV</v>
      </c>
      <c r="B779" s="19">
        <v>170</v>
      </c>
      <c r="C779" s="20"/>
      <c r="D779" s="9">
        <f t="shared" si="12"/>
        <v>0</v>
      </c>
    </row>
    <row r="780" spans="1:4" s="7" customFormat="1" hidden="1" x14ac:dyDescent="0.2">
      <c r="A780" s="18" t="str">
        <f>HYPERLINK("http://clickpdu.ru/product_images/import/HSM402.jpg","Samsung AA59-00793A ic")</f>
        <v>Samsung AA59-00793A ic</v>
      </c>
      <c r="B780" s="19">
        <v>200</v>
      </c>
      <c r="C780" s="20"/>
      <c r="D780" s="9">
        <f t="shared" si="12"/>
        <v>0</v>
      </c>
    </row>
    <row r="781" spans="1:4" s="7" customFormat="1" hidden="1" x14ac:dyDescent="0.2">
      <c r="A781" s="18" t="str">
        <f>HYPERLINK("http://clickpdu.ru/product_images/import/HSM403.jpg","Samsung AA59-00795A ic LED TV белый")</f>
        <v>Samsung AA59-00795A ic LED TV белый</v>
      </c>
      <c r="B781" s="19">
        <v>170</v>
      </c>
      <c r="C781" s="20"/>
      <c r="D781" s="9">
        <f t="shared" si="12"/>
        <v>0</v>
      </c>
    </row>
    <row r="782" spans="1:4" s="7" customFormat="1" hidden="1" x14ac:dyDescent="0.2">
      <c r="A782" s="15" t="str">
        <f>HYPERLINK("http://clickpdu.ru/product_images/import/HSM438.jpg","Samsung AA59-00818A ic 3D LCD TV ( маленький корпус )")</f>
        <v>Samsung AA59-00818A ic 3D LCD TV ( маленький корпус )</v>
      </c>
      <c r="B782" s="16">
        <v>180</v>
      </c>
      <c r="C782" s="17"/>
      <c r="D782" s="14">
        <f t="shared" si="12"/>
        <v>0</v>
      </c>
    </row>
    <row r="783" spans="1:4" s="7" customFormat="1" hidden="1" x14ac:dyDescent="0.2">
      <c r="A783" s="15" t="str">
        <f>HYPERLINK("http://clickpdu.ru/product_images/import/HSM425.jpg","Samsung AA59-00823A ic как оригинал LCD TV с PIP")</f>
        <v>Samsung AA59-00823A ic как оригинал LCD TV с PIP</v>
      </c>
      <c r="B783" s="16">
        <v>170</v>
      </c>
      <c r="C783" s="17"/>
      <c r="D783" s="14">
        <f t="shared" si="12"/>
        <v>0</v>
      </c>
    </row>
    <row r="784" spans="1:4" s="7" customFormat="1" hidden="1" x14ac:dyDescent="0.2">
      <c r="A784" s="18" t="str">
        <f>HYPERLINK("http://clickpdu.ru/product_images/import/HSM087.jpg","Samsung AA59-10031Q как ориг ic")</f>
        <v>Samsung AA59-10031Q как ориг ic</v>
      </c>
      <c r="B784" s="19">
        <v>130</v>
      </c>
      <c r="C784" s="20"/>
      <c r="D784" s="9">
        <f t="shared" si="12"/>
        <v>0</v>
      </c>
    </row>
    <row r="785" spans="1:4" s="7" customFormat="1" x14ac:dyDescent="0.2">
      <c r="A785" s="18" t="str">
        <f>HYPERLINK("http://clickpdu.ru/product_images/import/HSM105.jpg","Samsung AA59-10075K   с Т/Т  ic как оригинал")</f>
        <v>Samsung AA59-10075K   с Т/Т  ic как оригинал</v>
      </c>
      <c r="B785" s="19">
        <v>150</v>
      </c>
      <c r="C785" s="20">
        <v>1</v>
      </c>
      <c r="D785" s="9">
        <f t="shared" si="12"/>
        <v>150</v>
      </c>
    </row>
    <row r="786" spans="1:4" s="7" customFormat="1" x14ac:dyDescent="0.2">
      <c r="A786" s="18" t="str">
        <f>HYPERLINK("http://clickpdu.ru/product_images/import/HSM088.jpg","Samsung AA59-10081F ( 031Q ) (ic)")</f>
        <v>Samsung AA59-10081F ( 031Q ) (ic)</v>
      </c>
      <c r="B786" s="19">
        <v>130</v>
      </c>
      <c r="C786" s="20">
        <v>1</v>
      </c>
      <c r="D786" s="9">
        <f t="shared" si="12"/>
        <v>130</v>
      </c>
    </row>
    <row r="787" spans="1:4" s="7" customFormat="1" hidden="1" x14ac:dyDescent="0.2">
      <c r="A787" s="18" t="str">
        <f>HYPERLINK("http://clickpdu.ru/product_images/import/HSM106.jpg","Samsung AA59-10093T ")</f>
        <v xml:space="preserve">Samsung AA59-10093T </v>
      </c>
      <c r="B787" s="19">
        <v>130</v>
      </c>
      <c r="C787" s="20"/>
      <c r="D787" s="9">
        <f t="shared" si="12"/>
        <v>0</v>
      </c>
    </row>
    <row r="788" spans="1:4" s="7" customFormat="1" x14ac:dyDescent="0.2">
      <c r="A788" s="18" t="str">
        <f>HYPERLINK("http://clickpdu.ru/product_images/import/HSM031.jpg","Samsung AA59-10107C (ic)")</f>
        <v>Samsung AA59-10107C (ic)</v>
      </c>
      <c r="B788" s="19">
        <v>130</v>
      </c>
      <c r="C788" s="20">
        <v>1</v>
      </c>
      <c r="D788" s="9">
        <f t="shared" si="12"/>
        <v>130</v>
      </c>
    </row>
    <row r="789" spans="1:4" s="7" customFormat="1" x14ac:dyDescent="0.2">
      <c r="A789" s="18" t="str">
        <f>HYPERLINK("http://clickpdu.ru/product_images/import/HSM032.jpg","Samsung AA59-10107N (ic) ")</f>
        <v xml:space="preserve">Samsung AA59-10107N (ic) </v>
      </c>
      <c r="B789" s="19">
        <v>130</v>
      </c>
      <c r="C789" s="20">
        <v>1</v>
      </c>
      <c r="D789" s="9">
        <f t="shared" si="12"/>
        <v>130</v>
      </c>
    </row>
    <row r="790" spans="1:4" s="7" customFormat="1" hidden="1" x14ac:dyDescent="0.2">
      <c r="A790" s="18" t="str">
        <f>HYPERLINK("http://clickpdu.ru/product_images/import/HSM035.jpg","Samsung AA59-10116A TXT (ic) ")</f>
        <v xml:space="preserve">Samsung AA59-10116A TXT (ic) </v>
      </c>
      <c r="B790" s="19">
        <v>130</v>
      </c>
      <c r="C790" s="20"/>
      <c r="D790" s="9">
        <f t="shared" si="12"/>
        <v>0</v>
      </c>
    </row>
    <row r="791" spans="1:4" s="7" customFormat="1" hidden="1" x14ac:dyDescent="0.2">
      <c r="A791" s="18" t="str">
        <f>HYPERLINK("http://clickpdu.ru/product_images/import/HSM426.jpg","Samsung AA83-00655A ic  LED SMART TV PIP")</f>
        <v>Samsung AA83-00655A ic  LED SMART TV PIP</v>
      </c>
      <c r="B791" s="19">
        <v>250</v>
      </c>
      <c r="C791" s="20"/>
      <c r="D791" s="9">
        <f t="shared" si="12"/>
        <v>0</v>
      </c>
    </row>
    <row r="792" spans="1:4" s="7" customFormat="1" hidden="1" x14ac:dyDescent="0.2">
      <c r="A792" s="18" t="str">
        <f>HYPERLINK("http://clickpdu.ru/product_images/import/HSM002.jpg","Samsung AH59-00004Q MAX-K35 music")</f>
        <v>Samsung AH59-00004Q MAX-K35 music</v>
      </c>
      <c r="B792" s="19">
        <v>150</v>
      </c>
      <c r="C792" s="20"/>
      <c r="D792" s="9">
        <f t="shared" si="12"/>
        <v>0</v>
      </c>
    </row>
    <row r="793" spans="1:4" s="7" customFormat="1" hidden="1" x14ac:dyDescent="0.2">
      <c r="A793" s="18" t="str">
        <f>HYPERLINK("http://clickpdu.ru/product_images/import/HSM203.jpg","Samsung AH59-01347A ic AUX")</f>
        <v>Samsung AH59-01347A ic AUX</v>
      </c>
      <c r="B793" s="19">
        <v>150</v>
      </c>
      <c r="C793" s="20"/>
      <c r="D793" s="9">
        <f t="shared" si="12"/>
        <v>0</v>
      </c>
    </row>
    <row r="794" spans="1:4" s="7" customFormat="1" hidden="1" x14ac:dyDescent="0.2">
      <c r="A794" s="18" t="str">
        <f>HYPERLINK("http://clickpdu.ru/product_images/import/HSM277.jpg","Samsung AH59-01643C ic  как оригинал от домашнего театра")</f>
        <v>Samsung AH59-01643C ic  как оригинал от домашнего театра</v>
      </c>
      <c r="B794" s="19">
        <v>150</v>
      </c>
      <c r="C794" s="20"/>
      <c r="D794" s="9">
        <f t="shared" si="12"/>
        <v>0</v>
      </c>
    </row>
    <row r="795" spans="1:4" s="7" customFormat="1" hidden="1" x14ac:dyDescent="0.2">
      <c r="A795" s="18" t="str">
        <f>HYPERLINK("http://clickpdu.ru/product_images/import/HSM351.jpg","Samsung AH59-01644F ic")</f>
        <v>Samsung AH59-01644F ic</v>
      </c>
      <c r="B795" s="19">
        <v>150</v>
      </c>
      <c r="C795" s="20"/>
      <c r="D795" s="9">
        <f t="shared" si="12"/>
        <v>0</v>
      </c>
    </row>
    <row r="796" spans="1:4" s="7" customFormat="1" hidden="1" x14ac:dyDescent="0.2">
      <c r="A796" s="18" t="str">
        <f>HYPERLINK("http://clickpdu.ru/product_images/import/HSM288.jpg","Samsung AH59-01695N ic  как оригинал от домашнего театра")</f>
        <v>Samsung AH59-01695N ic  как оригинал от домашнего театра</v>
      </c>
      <c r="B796" s="19">
        <v>150</v>
      </c>
      <c r="C796" s="20"/>
      <c r="D796" s="9">
        <f t="shared" ref="D796:D859" si="13">B796*C796</f>
        <v>0</v>
      </c>
    </row>
    <row r="797" spans="1:4" s="7" customFormat="1" hidden="1" x14ac:dyDescent="0.2">
      <c r="A797" s="18" t="str">
        <f>HYPERLINK("http://clickpdu.ru/product_images/import/HSM278.jpg","Samsung AH59-01718A ic  как оригинал от домашнего театра")</f>
        <v>Samsung AH59-01718A ic  как оригинал от домашнего театра</v>
      </c>
      <c r="B797" s="19">
        <v>170</v>
      </c>
      <c r="C797" s="20"/>
      <c r="D797" s="9">
        <f t="shared" si="13"/>
        <v>0</v>
      </c>
    </row>
    <row r="798" spans="1:4" s="7" customFormat="1" hidden="1" x14ac:dyDescent="0.2">
      <c r="A798" s="18" t="str">
        <f>HYPERLINK("http://clickpdu.ru/product_images/import/HSM274.jpg","Samsung AH59-01778N ic  как оригинал от домашнего театра")</f>
        <v>Samsung AH59-01778N ic  как оригинал от домашнего театра</v>
      </c>
      <c r="B798" s="19">
        <v>150</v>
      </c>
      <c r="C798" s="20"/>
      <c r="D798" s="9">
        <f t="shared" si="13"/>
        <v>0</v>
      </c>
    </row>
    <row r="799" spans="1:4" s="7" customFormat="1" hidden="1" x14ac:dyDescent="0.2">
      <c r="A799" s="18" t="str">
        <f>HYPERLINK("http://clickpdu.ru/product_images/import/HSM352.jpg","Samsung AH59-01778S ic")</f>
        <v>Samsung AH59-01778S ic</v>
      </c>
      <c r="B799" s="19">
        <v>150</v>
      </c>
      <c r="C799" s="20"/>
      <c r="D799" s="9">
        <f t="shared" si="13"/>
        <v>0</v>
      </c>
    </row>
    <row r="800" spans="1:4" s="7" customFormat="1" hidden="1" x14ac:dyDescent="0.2">
      <c r="A800" s="18" t="str">
        <f>HYPERLINK("http://clickpdu.ru/product_images/import/HSM350.jpg","Samsung AH59-01778T ic")</f>
        <v>Samsung AH59-01778T ic</v>
      </c>
      <c r="B800" s="19">
        <v>150</v>
      </c>
      <c r="C800" s="20"/>
      <c r="D800" s="9">
        <f t="shared" si="13"/>
        <v>0</v>
      </c>
    </row>
    <row r="801" spans="1:4" s="7" customFormat="1" hidden="1" x14ac:dyDescent="0.2">
      <c r="A801" s="18" t="str">
        <f>HYPERLINK("http://clickpdu.ru/product_images/import/HSM309.jpg","Samsung AH59-01778V ic")</f>
        <v>Samsung AH59-01778V ic</v>
      </c>
      <c r="B801" s="19">
        <v>150</v>
      </c>
      <c r="C801" s="20"/>
      <c r="D801" s="9">
        <f t="shared" si="13"/>
        <v>0</v>
      </c>
    </row>
    <row r="802" spans="1:4" s="7" customFormat="1" hidden="1" x14ac:dyDescent="0.2">
      <c r="A802" s="18" t="str">
        <f>HYPERLINK("http://clickpdu.ru/product_images/import/HSM353.jpg","Samsung AH59-01778Y ic")</f>
        <v>Samsung AH59-01778Y ic</v>
      </c>
      <c r="B802" s="19">
        <v>150</v>
      </c>
      <c r="C802" s="20"/>
      <c r="D802" s="9">
        <f t="shared" si="13"/>
        <v>0</v>
      </c>
    </row>
    <row r="803" spans="1:4" s="7" customFormat="1" hidden="1" x14ac:dyDescent="0.2">
      <c r="A803" s="18" t="str">
        <f>HYPERLINK("http://clickpdu.ru/product_images/import/HSM273.jpg","Samsung AH59-01787C ic  как оригинал от домашнего театра")</f>
        <v>Samsung AH59-01787C ic  как оригинал от домашнего театра</v>
      </c>
      <c r="B803" s="19">
        <v>150</v>
      </c>
      <c r="C803" s="20"/>
      <c r="D803" s="9">
        <f t="shared" si="13"/>
        <v>0</v>
      </c>
    </row>
    <row r="804" spans="1:4" s="7" customFormat="1" hidden="1" x14ac:dyDescent="0.2">
      <c r="A804" s="18" t="str">
        <f>HYPERLINK("http://clickpdu.ru/product_images/import/HSM354.jpg","Samsung AH59-01867E ic")</f>
        <v>Samsung AH59-01867E ic</v>
      </c>
      <c r="B804" s="19">
        <v>150</v>
      </c>
      <c r="C804" s="20"/>
      <c r="D804" s="9">
        <f t="shared" si="13"/>
        <v>0</v>
      </c>
    </row>
    <row r="805" spans="1:4" s="7" customFormat="1" hidden="1" x14ac:dyDescent="0.2">
      <c r="A805" s="18" t="str">
        <f>HYPERLINK("http://clickpdu.ru/product_images/import/HSM331.jpg","Samsung AH59-01907D ic")</f>
        <v>Samsung AH59-01907D ic</v>
      </c>
      <c r="B805" s="19">
        <v>150</v>
      </c>
      <c r="C805" s="20"/>
      <c r="D805" s="9">
        <f t="shared" si="13"/>
        <v>0</v>
      </c>
    </row>
    <row r="806" spans="1:4" s="7" customFormat="1" hidden="1" x14ac:dyDescent="0.2">
      <c r="A806" s="18" t="str">
        <f>HYPERLINK("http://clickpdu.ru/product_images/import/HSM355.jpg","Samsung AH59-01907T ic")</f>
        <v>Samsung AH59-01907T ic</v>
      </c>
      <c r="B806" s="19">
        <v>150</v>
      </c>
      <c r="C806" s="20"/>
      <c r="D806" s="9">
        <f t="shared" si="13"/>
        <v>0</v>
      </c>
    </row>
    <row r="807" spans="1:4" s="7" customFormat="1" hidden="1" x14ac:dyDescent="0.2">
      <c r="A807" s="18" t="str">
        <f>HYPERLINK("http://clickpdu.ru/product_images/import/HSM290.jpg","Samsung AH59-01951K ic")</f>
        <v>Samsung AH59-01951K ic</v>
      </c>
      <c r="B807" s="19">
        <v>150</v>
      </c>
      <c r="C807" s="20"/>
      <c r="D807" s="9">
        <f t="shared" si="13"/>
        <v>0</v>
      </c>
    </row>
    <row r="808" spans="1:4" s="7" customFormat="1" hidden="1" x14ac:dyDescent="0.2">
      <c r="A808" s="18" t="str">
        <f>HYPERLINK("http://clickpdu.ru/product_images/import/HSM325.jpg","Samsung AH59-02131B ic")</f>
        <v>Samsung AH59-02131B ic</v>
      </c>
      <c r="B808" s="19">
        <v>150</v>
      </c>
      <c r="C808" s="20"/>
      <c r="D808" s="9">
        <f t="shared" si="13"/>
        <v>0</v>
      </c>
    </row>
    <row r="809" spans="1:4" s="7" customFormat="1" hidden="1" x14ac:dyDescent="0.2">
      <c r="A809" s="18" t="str">
        <f>HYPERLINK("http://clickpdu.ru/product_images/import/HSM326.jpg","Samsung AH59-02131F ic")</f>
        <v>Samsung AH59-02131F ic</v>
      </c>
      <c r="B809" s="19">
        <v>150</v>
      </c>
      <c r="C809" s="20"/>
      <c r="D809" s="9">
        <f t="shared" si="13"/>
        <v>0</v>
      </c>
    </row>
    <row r="810" spans="1:4" s="7" customFormat="1" hidden="1" x14ac:dyDescent="0.2">
      <c r="A810" s="18" t="str">
        <f>HYPERLINK("http://clickpdu.ru/product_images/import/HSM289.jpg","Samsung AH59-02131X (ic)  как оригинал от домашнего театра")</f>
        <v>Samsung AH59-02131X (ic)  как оригинал от домашнего театра</v>
      </c>
      <c r="B810" s="19">
        <v>180</v>
      </c>
      <c r="C810" s="20"/>
      <c r="D810" s="9">
        <f t="shared" si="13"/>
        <v>0</v>
      </c>
    </row>
    <row r="811" spans="1:4" s="7" customFormat="1" hidden="1" x14ac:dyDescent="0.2">
      <c r="A811" s="18" t="str">
        <f>HYPERLINK("http://clickpdu.ru/product_images/import/HSM330.jpg","Samsung AH59-02146S ic домашний кинотеатр")</f>
        <v>Samsung AH59-02146S ic домашний кинотеатр</v>
      </c>
      <c r="B811" s="19">
        <v>220</v>
      </c>
      <c r="C811" s="20"/>
      <c r="D811" s="9">
        <f t="shared" si="13"/>
        <v>0</v>
      </c>
    </row>
    <row r="812" spans="1:4" s="7" customFormat="1" hidden="1" x14ac:dyDescent="0.2">
      <c r="A812" s="18" t="str">
        <f>HYPERLINK("http://clickpdu.ru/product_images/import/HSM302.jpg","Samsung AH59-02147K ic aux")</f>
        <v>Samsung AH59-02147K ic aux</v>
      </c>
      <c r="B812" s="19">
        <v>150</v>
      </c>
      <c r="C812" s="20"/>
      <c r="D812" s="9">
        <f t="shared" si="13"/>
        <v>0</v>
      </c>
    </row>
    <row r="813" spans="1:4" s="7" customFormat="1" hidden="1" x14ac:dyDescent="0.2">
      <c r="A813" s="18" t="str">
        <f>HYPERLINK("http://clickpdu.ru/product_images/import/HSM411.jpg","Samsung AH59-02195C ic AUX домашний кинотеатр")</f>
        <v>Samsung AH59-02195C ic AUX домашний кинотеатр</v>
      </c>
      <c r="B813" s="19">
        <v>200</v>
      </c>
      <c r="C813" s="20"/>
      <c r="D813" s="9">
        <f t="shared" si="13"/>
        <v>0</v>
      </c>
    </row>
    <row r="814" spans="1:4" s="7" customFormat="1" hidden="1" x14ac:dyDescent="0.2">
      <c r="A814" s="18" t="str">
        <f>HYPERLINK("http://clickpdu.ru/product_images/import/HSM412.jpg","Samsung AH59-02304A ic AUX как оригинал")</f>
        <v>Samsung AH59-02304A ic AUX как оригинал</v>
      </c>
      <c r="B814" s="19">
        <v>150</v>
      </c>
      <c r="C814" s="20"/>
      <c r="D814" s="9">
        <f t="shared" si="13"/>
        <v>0</v>
      </c>
    </row>
    <row r="815" spans="1:4" s="7" customFormat="1" hidden="1" x14ac:dyDescent="0.2">
      <c r="A815" s="15" t="str">
        <f>HYPERLINK("http://clickpdu.ru/product_images/import/HSM413.jpg","Samsung AH59-02407A ic AUX домашний кинотеатр HT-E5550K/E6750")</f>
        <v>Samsung AH59-02407A ic AUX домашний кинотеатр HT-E5550K/E6750</v>
      </c>
      <c r="B815" s="16">
        <v>250</v>
      </c>
      <c r="C815" s="17"/>
      <c r="D815" s="14">
        <f t="shared" si="13"/>
        <v>0</v>
      </c>
    </row>
    <row r="816" spans="1:4" s="7" customFormat="1" hidden="1" x14ac:dyDescent="0.2">
      <c r="A816" s="15" t="str">
        <f>HYPERLINK("http://clickpdu.ru/product_images/import/HSM446.jpg","Samsung AH59-02420A ic BDplayer")</f>
        <v>Samsung AH59-02420A ic BDplayer</v>
      </c>
      <c r="B816" s="16">
        <v>190</v>
      </c>
      <c r="C816" s="17"/>
      <c r="D816" s="14">
        <f t="shared" si="13"/>
        <v>0</v>
      </c>
    </row>
    <row r="817" spans="1:4" s="7" customFormat="1" hidden="1" x14ac:dyDescent="0.2">
      <c r="A817" s="18" t="str">
        <f>HYPERLINK("http://clickpdu.ru/product_images/import/HSM414.jpg","Samsung AH59-02533A ic домашний кинотеатр")</f>
        <v>Samsung AH59-02533A ic домашний кинотеатр</v>
      </c>
      <c r="B817" s="19">
        <v>160</v>
      </c>
      <c r="C817" s="20"/>
      <c r="D817" s="9">
        <f t="shared" si="13"/>
        <v>0</v>
      </c>
    </row>
    <row r="818" spans="1:4" s="7" customFormat="1" hidden="1" x14ac:dyDescent="0.2">
      <c r="A818" s="18" t="str">
        <f>HYPERLINK("http://clickpdu.ru/product_images/import/HSM332.jpg","Samsung AK59-00104R BD ic как оригинал")</f>
        <v>Samsung AK59-00104R BD ic как оригинал</v>
      </c>
      <c r="B818" s="19">
        <v>170</v>
      </c>
      <c r="C818" s="20"/>
      <c r="D818" s="9">
        <f t="shared" si="13"/>
        <v>0</v>
      </c>
    </row>
    <row r="819" spans="1:4" s="7" customFormat="1" hidden="1" x14ac:dyDescent="0.2">
      <c r="A819" s="18" t="str">
        <f>HYPERLINK("http://clickpdu.ru/product_images/import/HSM404.jpg","Samsung AK59-00140A ic как оригинал медиаплеер с 3D")</f>
        <v>Samsung AK59-00140A ic как оригинал медиаплеер с 3D</v>
      </c>
      <c r="B819" s="19">
        <v>250</v>
      </c>
      <c r="C819" s="20"/>
      <c r="D819" s="9">
        <f t="shared" si="13"/>
        <v>0</v>
      </c>
    </row>
    <row r="820" spans="1:4" s="7" customFormat="1" hidden="1" x14ac:dyDescent="0.2">
      <c r="A820" s="18" t="str">
        <f>HYPERLINK("http://clickpdu.ru/product_images/import/HSM376.jpg","Samsung AK59-00148A ic Blu-Ray")</f>
        <v>Samsung AK59-00148A ic Blu-Ray</v>
      </c>
      <c r="B820" s="19">
        <v>150</v>
      </c>
      <c r="C820" s="20"/>
      <c r="D820" s="9">
        <f t="shared" si="13"/>
        <v>0</v>
      </c>
    </row>
    <row r="821" spans="1:4" s="7" customFormat="1" hidden="1" x14ac:dyDescent="0.2">
      <c r="A821" s="18" t="str">
        <f>HYPERLINK("http://clickpdu.ru/product_images/import/HSM211.jpg","Samsung BN59-00434A ic как 00370B")</f>
        <v>Samsung BN59-00434A ic как 00370B</v>
      </c>
      <c r="B821" s="19">
        <v>150</v>
      </c>
      <c r="C821" s="20"/>
      <c r="D821" s="9">
        <f t="shared" si="13"/>
        <v>0</v>
      </c>
    </row>
    <row r="822" spans="1:4" s="7" customFormat="1" hidden="1" x14ac:dyDescent="0.2">
      <c r="A822" s="18" t="str">
        <f>HYPERLINK("http://clickpdu.ru/product_images/import/HSM306.jpg","Samsung BN59-00437A ic")</f>
        <v>Samsung BN59-00437A ic</v>
      </c>
      <c r="B822" s="19">
        <v>150</v>
      </c>
      <c r="C822" s="20"/>
      <c r="D822" s="9">
        <f t="shared" si="13"/>
        <v>0</v>
      </c>
    </row>
    <row r="823" spans="1:4" s="7" customFormat="1" x14ac:dyDescent="0.2">
      <c r="A823" s="18" t="str">
        <f>HYPERLINK("http://clickpdu.ru/product_images/import/HSM239.jpg","Samsung BN59-00507A  ic")</f>
        <v>Samsung BN59-00507A  ic</v>
      </c>
      <c r="B823" s="19">
        <v>150</v>
      </c>
      <c r="C823" s="20">
        <v>1</v>
      </c>
      <c r="D823" s="9">
        <f t="shared" si="13"/>
        <v>150</v>
      </c>
    </row>
    <row r="824" spans="1:4" s="7" customFormat="1" hidden="1" x14ac:dyDescent="0.2">
      <c r="A824" s="18" t="str">
        <f>HYPERLINK("http://clickpdu.ru/product_images/import/HSM214.jpg","Samsung BN59-00512A TV ic")</f>
        <v>Samsung BN59-00512A TV ic</v>
      </c>
      <c r="B824" s="19">
        <v>170</v>
      </c>
      <c r="C824" s="20"/>
      <c r="D824" s="9">
        <f t="shared" si="13"/>
        <v>0</v>
      </c>
    </row>
    <row r="825" spans="1:4" s="7" customFormat="1" hidden="1" x14ac:dyDescent="0.2">
      <c r="A825" s="18" t="str">
        <f>HYPERLINK("http://clickpdu.ru/product_images/import/HSM304.jpg","Samsung BN59-00602A ic")</f>
        <v>Samsung BN59-00602A ic</v>
      </c>
      <c r="B825" s="19">
        <v>200</v>
      </c>
      <c r="C825" s="20"/>
      <c r="D825" s="9">
        <f t="shared" si="13"/>
        <v>0</v>
      </c>
    </row>
    <row r="826" spans="1:4" s="7" customFormat="1" hidden="1" x14ac:dyDescent="0.2">
      <c r="A826" s="18" t="str">
        <f>HYPERLINK("http://clickpdu.ru/product_images/import/HSM335.jpg","Samsung BN59-00603A ic")</f>
        <v>Samsung BN59-00603A ic</v>
      </c>
      <c r="B826" s="19">
        <v>220</v>
      </c>
      <c r="C826" s="20"/>
      <c r="D826" s="9">
        <f t="shared" si="13"/>
        <v>0</v>
      </c>
    </row>
    <row r="827" spans="1:4" s="7" customFormat="1" x14ac:dyDescent="0.2">
      <c r="A827" s="18" t="str">
        <f>HYPERLINK("http://clickpdu.ru/product_images/import/HSM235.jpg","Samsung BN59-00609A TV ic LE23R81B")</f>
        <v>Samsung BN59-00609A TV ic LE23R81B</v>
      </c>
      <c r="B827" s="19">
        <v>150</v>
      </c>
      <c r="C827" s="20">
        <v>1</v>
      </c>
      <c r="D827" s="9">
        <f t="shared" si="13"/>
        <v>150</v>
      </c>
    </row>
    <row r="828" spans="1:4" s="7" customFormat="1" x14ac:dyDescent="0.2">
      <c r="A828" s="18" t="str">
        <f>HYPERLINK("http://clickpdu.ru/product_images/import/HSM279.jpg","Samsung BN59-00676A  ic")</f>
        <v>Samsung BN59-00676A  ic</v>
      </c>
      <c r="B828" s="19">
        <v>180</v>
      </c>
      <c r="C828" s="20">
        <v>1</v>
      </c>
      <c r="D828" s="9">
        <f t="shared" si="13"/>
        <v>180</v>
      </c>
    </row>
    <row r="829" spans="1:4" s="7" customFormat="1" hidden="1" x14ac:dyDescent="0.2">
      <c r="A829" s="18" t="str">
        <f>HYPERLINK("http://clickpdu.ru/product_images/import/HSM283.jpg","Samsung BN59-00683A ic")</f>
        <v>Samsung BN59-00683A ic</v>
      </c>
      <c r="B829" s="19">
        <v>200</v>
      </c>
      <c r="C829" s="20"/>
      <c r="D829" s="9">
        <f t="shared" si="13"/>
        <v>0</v>
      </c>
    </row>
    <row r="830" spans="1:4" s="7" customFormat="1" hidden="1" x14ac:dyDescent="0.2">
      <c r="A830" s="18" t="str">
        <f>HYPERLINK("http://clickpdu.ru/product_images/import/HSM314.jpg","Samsung BN59-00684B ic")</f>
        <v>Samsung BN59-00684B ic</v>
      </c>
      <c r="B830" s="19">
        <v>200</v>
      </c>
      <c r="C830" s="20"/>
      <c r="D830" s="9">
        <f t="shared" si="13"/>
        <v>0</v>
      </c>
    </row>
    <row r="831" spans="1:4" s="7" customFormat="1" hidden="1" x14ac:dyDescent="0.2">
      <c r="A831" s="18" t="str">
        <f>HYPERLINK("http://clickpdu.ru/product_images/import/HSM281.jpg","Samsung BN59-00685A ic")</f>
        <v>Samsung BN59-00685A ic</v>
      </c>
      <c r="B831" s="19">
        <v>200</v>
      </c>
      <c r="C831" s="20"/>
      <c r="D831" s="9">
        <f t="shared" si="13"/>
        <v>0</v>
      </c>
    </row>
    <row r="832" spans="1:4" s="7" customFormat="1" hidden="1" x14ac:dyDescent="0.2">
      <c r="A832" s="18" t="str">
        <f>HYPERLINK("http://clickpdu.ru/product_images/import/HSM280.jpg","Samsung BN59-00705A  ic")</f>
        <v>Samsung BN59-00705A  ic</v>
      </c>
      <c r="B832" s="19">
        <v>180</v>
      </c>
      <c r="C832" s="20"/>
      <c r="D832" s="9">
        <f t="shared" si="13"/>
        <v>0</v>
      </c>
    </row>
    <row r="833" spans="1:4" s="7" customFormat="1" hidden="1" x14ac:dyDescent="0.2">
      <c r="A833" s="18" t="str">
        <f>HYPERLINK("http://clickpdu.ru/product_images/import/HSM291.jpg","Samsung BN59-00706A ic")</f>
        <v>Samsung BN59-00706A ic</v>
      </c>
      <c r="B833" s="19">
        <v>270</v>
      </c>
      <c r="C833" s="20"/>
      <c r="D833" s="9">
        <f t="shared" si="13"/>
        <v>0</v>
      </c>
    </row>
    <row r="834" spans="1:4" s="7" customFormat="1" hidden="1" x14ac:dyDescent="0.2">
      <c r="A834" s="18" t="str">
        <f>HYPERLINK("http://clickpdu.ru/product_images/import/HSM315.jpg","Samsung BN59-00863A ic")</f>
        <v>Samsung BN59-00863A ic</v>
      </c>
      <c r="B834" s="19">
        <v>250</v>
      </c>
      <c r="C834" s="20"/>
      <c r="D834" s="9">
        <f t="shared" si="13"/>
        <v>0</v>
      </c>
    </row>
    <row r="835" spans="1:4" s="7" customFormat="1" hidden="1" x14ac:dyDescent="0.2">
      <c r="A835" s="18" t="str">
        <f>HYPERLINK("http://clickpdu.ru/product_images/import/HSM293.jpg","Samsung BN59-00865A  ic LCD TV")</f>
        <v>Samsung BN59-00865A  ic LCD TV</v>
      </c>
      <c r="B835" s="19">
        <v>170</v>
      </c>
      <c r="C835" s="20"/>
      <c r="D835" s="9">
        <f t="shared" si="13"/>
        <v>0</v>
      </c>
    </row>
    <row r="836" spans="1:4" s="7" customFormat="1" hidden="1" x14ac:dyDescent="0.2">
      <c r="A836" s="18" t="str">
        <f>HYPERLINK("http://clickpdu.ru/product_images/import/HSM318.jpg","Samsung BN59-00901A ic")</f>
        <v>Samsung BN59-00901A ic</v>
      </c>
      <c r="B836" s="19">
        <v>250</v>
      </c>
      <c r="C836" s="20"/>
      <c r="D836" s="9">
        <f t="shared" si="13"/>
        <v>0</v>
      </c>
    </row>
    <row r="837" spans="1:4" s="7" customFormat="1" hidden="1" x14ac:dyDescent="0.2">
      <c r="A837" s="18" t="str">
        <f>HYPERLINK("http://clickpdu.ru/product_images/import/HSM362.jpg","Samsung BN59-00938A ic")</f>
        <v>Samsung BN59-00938A ic</v>
      </c>
      <c r="B837" s="19">
        <v>250</v>
      </c>
      <c r="C837" s="20"/>
      <c r="D837" s="9">
        <f t="shared" si="13"/>
        <v>0</v>
      </c>
    </row>
    <row r="838" spans="1:4" s="7" customFormat="1" hidden="1" x14ac:dyDescent="0.2">
      <c r="A838" s="18" t="str">
        <f>HYPERLINK("http://clickpdu.ru/product_images/import/HSM357.jpg","Samsung BN59-00943A ic")</f>
        <v>Samsung BN59-00943A ic</v>
      </c>
      <c r="B838" s="19">
        <v>160</v>
      </c>
      <c r="C838" s="20"/>
      <c r="D838" s="9">
        <f t="shared" si="13"/>
        <v>0</v>
      </c>
    </row>
    <row r="839" spans="1:4" s="7" customFormat="1" hidden="1" x14ac:dyDescent="0.2">
      <c r="A839" s="18" t="str">
        <f>HYPERLINK("http://clickpdu.ru/product_images/import/HSM322.jpg","Samsung BN59-00960A ic")</f>
        <v>Samsung BN59-00960A ic</v>
      </c>
      <c r="B839" s="19">
        <v>120</v>
      </c>
      <c r="C839" s="20"/>
      <c r="D839" s="9">
        <f t="shared" si="13"/>
        <v>0</v>
      </c>
    </row>
    <row r="840" spans="1:4" s="7" customFormat="1" x14ac:dyDescent="0.2">
      <c r="A840" s="18" t="str">
        <f>HYPERLINK("http://clickpdu.ru/product_images/import/HSM356.jpg","Samsung BN59-01005A ic")</f>
        <v>Samsung BN59-01005A ic</v>
      </c>
      <c r="B840" s="19">
        <v>190</v>
      </c>
      <c r="C840" s="20">
        <v>1</v>
      </c>
      <c r="D840" s="9">
        <f t="shared" si="13"/>
        <v>190</v>
      </c>
    </row>
    <row r="841" spans="1:4" s="7" customFormat="1" hidden="1" x14ac:dyDescent="0.2">
      <c r="A841" s="18" t="str">
        <f>HYPERLINK("http://clickpdu.ru/product_images/import/HSM360.jpg","Samsung BN59-01012A ic LCD TV")</f>
        <v>Samsung BN59-01012A ic LCD TV</v>
      </c>
      <c r="B841" s="19">
        <v>250</v>
      </c>
      <c r="C841" s="20"/>
      <c r="D841" s="9">
        <f t="shared" si="13"/>
        <v>0</v>
      </c>
    </row>
    <row r="842" spans="1:4" s="7" customFormat="1" x14ac:dyDescent="0.2">
      <c r="A842" s="18" t="str">
        <f>HYPERLINK("http://clickpdu.ru/product_images/import/HSM334.jpg","Samsung BN59-01014A ic")</f>
        <v>Samsung BN59-01014A ic</v>
      </c>
      <c r="B842" s="19">
        <v>220</v>
      </c>
      <c r="C842" s="20">
        <v>1</v>
      </c>
      <c r="D842" s="9">
        <f t="shared" si="13"/>
        <v>220</v>
      </c>
    </row>
    <row r="843" spans="1:4" s="7" customFormat="1" hidden="1" x14ac:dyDescent="0.2">
      <c r="A843" s="18" t="str">
        <f>HYPERLINK("http://clickpdu.ru/product_images/import/HSM366.jpg","Samsung BN59-01015A ic")</f>
        <v>Samsung BN59-01015A ic</v>
      </c>
      <c r="B843" s="19">
        <v>200</v>
      </c>
      <c r="C843" s="20"/>
      <c r="D843" s="9">
        <f t="shared" si="13"/>
        <v>0</v>
      </c>
    </row>
    <row r="844" spans="1:4" s="7" customFormat="1" hidden="1" x14ac:dyDescent="0.2">
      <c r="A844" s="18" t="str">
        <f>HYPERLINK("http://clickpdu.ru/product_images/import/HSM333.jpg","Samsung BN59-01039A  ic")</f>
        <v>Samsung BN59-01039A  ic</v>
      </c>
      <c r="B844" s="19">
        <v>200</v>
      </c>
      <c r="C844" s="20"/>
      <c r="D844" s="9">
        <f t="shared" si="13"/>
        <v>0</v>
      </c>
    </row>
    <row r="845" spans="1:4" s="7" customFormat="1" hidden="1" x14ac:dyDescent="0.2">
      <c r="A845" s="18" t="str">
        <f>HYPERLINK("http://clickpdu.ru/product_images/import/HSM344.jpg","Samsung BN59-01040A ic как оригинал LCD TV 3D")</f>
        <v>Samsung BN59-01040A ic как оригинал LCD TV 3D</v>
      </c>
      <c r="B845" s="19">
        <v>250</v>
      </c>
      <c r="C845" s="20"/>
      <c r="D845" s="9">
        <f t="shared" si="13"/>
        <v>0</v>
      </c>
    </row>
    <row r="846" spans="1:4" s="7" customFormat="1" hidden="1" x14ac:dyDescent="0.2">
      <c r="A846" s="18" t="str">
        <f>HYPERLINK("http://clickpdu.ru/product_images/import/HSM365.jpg","Samsung BN59-01078A LED ic белый")</f>
        <v>Samsung BN59-01078A LED ic белый</v>
      </c>
      <c r="B846" s="19">
        <v>170</v>
      </c>
      <c r="C846" s="20"/>
      <c r="D846" s="9">
        <f t="shared" si="13"/>
        <v>0</v>
      </c>
    </row>
    <row r="847" spans="1:4" s="7" customFormat="1" hidden="1" x14ac:dyDescent="0.2">
      <c r="A847" s="18" t="str">
        <f>HYPERLINK("http://clickpdu.ru/product_images/import/HSM408.jpg","Samsung BN59-01081A ic LED TV белый")</f>
        <v>Samsung BN59-01081A ic LED TV белый</v>
      </c>
      <c r="B847" s="19">
        <v>170</v>
      </c>
      <c r="C847" s="20"/>
      <c r="D847" s="9">
        <f t="shared" si="13"/>
        <v>0</v>
      </c>
    </row>
    <row r="848" spans="1:4" s="7" customFormat="1" hidden="1" x14ac:dyDescent="0.2">
      <c r="A848" s="15" t="str">
        <f>HYPERLINK("http://clickpdu.ru/product_images/import/HSM440.jpg","Samsung BN59-01178B (STB) ic LED SMART TV NEW")</f>
        <v>Samsung BN59-01178B (STB) ic LED SMART TV NEW</v>
      </c>
      <c r="B848" s="16">
        <v>220</v>
      </c>
      <c r="C848" s="17"/>
      <c r="D848" s="14">
        <f t="shared" si="13"/>
        <v>0</v>
      </c>
    </row>
    <row r="849" spans="1:4" s="7" customFormat="1" hidden="1" x14ac:dyDescent="0.2">
      <c r="A849" s="15" t="str">
        <f>HYPERLINK("http://clickpdu.ru/product_images/import/HSM447.jpg","Samsung BN59-01198C ic NEW!!! LCD LED TV")</f>
        <v>Samsung BN59-01198C ic NEW!!! LCD LED TV</v>
      </c>
      <c r="B849" s="16">
        <v>210</v>
      </c>
      <c r="C849" s="17"/>
      <c r="D849" s="14">
        <f t="shared" si="13"/>
        <v>0</v>
      </c>
    </row>
    <row r="850" spans="1:4" s="7" customFormat="1" hidden="1" x14ac:dyDescent="0.2">
      <c r="A850" s="18" t="str">
        <f>HYPERLINK("http://clickpdu.ru/product_images/import/HSR088.jpg","Samsung MF59-00215A  ic SAT")</f>
        <v>Samsung MF59-00215A  ic SAT</v>
      </c>
      <c r="B850" s="19">
        <v>100</v>
      </c>
      <c r="C850" s="20"/>
      <c r="D850" s="9">
        <f t="shared" si="13"/>
        <v>0</v>
      </c>
    </row>
    <row r="851" spans="1:4" s="7" customFormat="1" hidden="1" x14ac:dyDescent="0.2">
      <c r="A851" s="18" t="str">
        <f>HYPERLINK("http://clickpdu.ru/product_images/import/HSM186.jpg","Samsung MF59-00242A ic SAT DSB-B270V 300v  S300")</f>
        <v>Samsung MF59-00242A ic SAT DSB-B270V 300v  S300</v>
      </c>
      <c r="B851" s="19">
        <v>100</v>
      </c>
      <c r="C851" s="20"/>
      <c r="D851" s="9">
        <f t="shared" si="13"/>
        <v>0</v>
      </c>
    </row>
    <row r="852" spans="1:4" s="7" customFormat="1" hidden="1" x14ac:dyDescent="0.2">
      <c r="A852" s="18" t="str">
        <f>HYPERLINK("http://clickpdu.ru/product_images/import/2347.jpg","Samsung MF59-00242A mini  SAT   S300 S300VI")</f>
        <v>Samsung MF59-00242A mini  SAT   S300 S300VI</v>
      </c>
      <c r="B852" s="19">
        <v>160</v>
      </c>
      <c r="C852" s="20"/>
      <c r="D852" s="9">
        <f t="shared" si="13"/>
        <v>0</v>
      </c>
    </row>
    <row r="853" spans="1:4" s="7" customFormat="1" x14ac:dyDescent="0.2">
      <c r="A853" s="18" t="str">
        <f>HYPERLINK("http://clickpdu.ru/product_images/import/HTK119.jpg","Sanyo 11UV19-2 RC-2000  (3040) (11UV30-1) ic серебристые")</f>
        <v>Sanyo 11UV19-2 RC-2000  (3040) (11UV30-1) ic серебристые</v>
      </c>
      <c r="B853" s="19">
        <v>160</v>
      </c>
      <c r="C853" s="20">
        <v>1</v>
      </c>
      <c r="D853" s="9">
        <f t="shared" si="13"/>
        <v>160</v>
      </c>
    </row>
    <row r="854" spans="1:4" s="7" customFormat="1" x14ac:dyDescent="0.2">
      <c r="A854" s="18" t="str">
        <f>HYPERLINK("http://clickpdu.ru/product_images/import/HSY013.jpg","Sanyo 1AV0U10B00800  (ic)")</f>
        <v>Sanyo 1AV0U10B00800  (ic)</v>
      </c>
      <c r="B854" s="19">
        <v>120</v>
      </c>
      <c r="C854" s="20">
        <v>1</v>
      </c>
      <c r="D854" s="9">
        <f t="shared" si="13"/>
        <v>120</v>
      </c>
    </row>
    <row r="855" spans="1:4" s="7" customFormat="1" hidden="1" x14ac:dyDescent="0.2">
      <c r="A855" s="18" t="str">
        <f>HYPERLINK("http://clickpdu.ru/product_images/import/HSY014.jpg","Sanyo 1AV0U10B01900  ic C14EA63EX")</f>
        <v>Sanyo 1AV0U10B01900  ic C14EA63EX</v>
      </c>
      <c r="B855" s="19">
        <v>120</v>
      </c>
      <c r="C855" s="20"/>
      <c r="D855" s="9">
        <f t="shared" si="13"/>
        <v>0</v>
      </c>
    </row>
    <row r="856" spans="1:4" s="7" customFormat="1" x14ac:dyDescent="0.2">
      <c r="A856" s="18" t="str">
        <f>HYPERLINK("http://clickpdu.ru/product_images/import/1276.jpg","Sanyo 1AV0U10B31200 (ic)  корпус оригинала")</f>
        <v>Sanyo 1AV0U10B31200 (ic)  корпус оригинала</v>
      </c>
      <c r="B856" s="19">
        <v>130</v>
      </c>
      <c r="C856" s="20">
        <v>1</v>
      </c>
      <c r="D856" s="9">
        <f t="shared" si="13"/>
        <v>130</v>
      </c>
    </row>
    <row r="857" spans="1:4" s="7" customFormat="1" x14ac:dyDescent="0.2">
      <c r="A857" s="18" t="str">
        <f>HYPERLINK("http://clickpdu.ru/product_images/import/HSY003.jpg","Sanyo 4AA4U1T0064  ic")</f>
        <v>Sanyo 4AA4U1T0064  ic</v>
      </c>
      <c r="B857" s="19">
        <v>100</v>
      </c>
      <c r="C857" s="20">
        <v>1</v>
      </c>
      <c r="D857" s="9">
        <f t="shared" si="13"/>
        <v>100</v>
      </c>
    </row>
    <row r="858" spans="1:4" s="7" customFormat="1" hidden="1" x14ac:dyDescent="0.2">
      <c r="A858" s="18" t="str">
        <f>HYPERLINK("http://clickpdu.ru/product_images/import/HSY047.jpg","Sanyo JXPSB с t/txt ic")</f>
        <v>Sanyo JXPSB с t/txt ic</v>
      </c>
      <c r="B858" s="19">
        <v>130</v>
      </c>
      <c r="C858" s="20"/>
      <c r="D858" s="9">
        <f t="shared" si="13"/>
        <v>0</v>
      </c>
    </row>
    <row r="859" spans="1:4" s="7" customFormat="1" hidden="1" x14ac:dyDescent="0.2">
      <c r="A859" s="18" t="str">
        <f>HYPERLINK("http://clickpdu.ru/product_images/import/HSY044.jpg","Sanyo JXPSC ic без t/t  CE21XS2")</f>
        <v>Sanyo JXPSC ic без t/t  CE21XS2</v>
      </c>
      <c r="B859" s="19">
        <v>120</v>
      </c>
      <c r="C859" s="20"/>
      <c r="D859" s="9">
        <f t="shared" si="13"/>
        <v>0</v>
      </c>
    </row>
    <row r="860" spans="1:4" s="7" customFormat="1" hidden="1" x14ac:dyDescent="0.2">
      <c r="A860" s="18" t="str">
        <f>HYPERLINK("http://clickpdu.ru/product_images/import/HSY018.jpg","Sanyo RC-700 ")</f>
        <v xml:space="preserve">Sanyo RC-700 </v>
      </c>
      <c r="B860" s="19">
        <v>150</v>
      </c>
      <c r="C860" s="20"/>
      <c r="D860" s="9">
        <f t="shared" ref="D860:D923" si="14">B860*C860</f>
        <v>0</v>
      </c>
    </row>
    <row r="861" spans="1:4" s="7" customFormat="1" x14ac:dyDescent="0.2">
      <c r="A861" s="18" t="str">
        <f>HYPERLINK("http://clickpdu.ru/product_images/import/HSY020.jpg","Sanyo RC-711 (ic)")</f>
        <v>Sanyo RC-711 (ic)</v>
      </c>
      <c r="B861" s="19">
        <v>130</v>
      </c>
      <c r="C861" s="20">
        <v>1</v>
      </c>
      <c r="D861" s="9">
        <f t="shared" si="14"/>
        <v>130</v>
      </c>
    </row>
    <row r="862" spans="1:4" s="7" customFormat="1" hidden="1" x14ac:dyDescent="0.2">
      <c r="A862" s="18" t="str">
        <f>HYPERLINK("http://clickpdu.ru/product_images/import/HSH134.jpg","Sharp 076B0RV011 LCDTV/DVD ic")</f>
        <v>Sharp 076B0RV011 LCDTV/DVD ic</v>
      </c>
      <c r="B862" s="19">
        <v>190</v>
      </c>
      <c r="C862" s="20"/>
      <c r="D862" s="9">
        <f t="shared" si="14"/>
        <v>0</v>
      </c>
    </row>
    <row r="863" spans="1:4" s="7" customFormat="1" x14ac:dyDescent="0.2">
      <c r="A863" s="18" t="str">
        <f>HYPERLINK("http://clickpdu.ru/product_images/import/HSH014.jpg","Sharp G0764PESA (ic) ")</f>
        <v xml:space="preserve">Sharp G0764PESA (ic) </v>
      </c>
      <c r="B863" s="19">
        <v>120</v>
      </c>
      <c r="C863" s="20">
        <v>1</v>
      </c>
      <c r="D863" s="9">
        <f t="shared" si="14"/>
        <v>120</v>
      </c>
    </row>
    <row r="864" spans="1:4" s="7" customFormat="1" hidden="1" x14ac:dyDescent="0.2">
      <c r="A864" s="18" t="str">
        <f>HYPERLINK("http://clickpdu.ru/product_images/import/2826.jpg","Sharp G1031GE VСR 1063 ")</f>
        <v xml:space="preserve">Sharp G1031GE VСR 1063 </v>
      </c>
      <c r="B864" s="19">
        <v>120</v>
      </c>
      <c r="C864" s="20"/>
      <c r="D864" s="9">
        <f t="shared" si="14"/>
        <v>0</v>
      </c>
    </row>
    <row r="865" spans="1:4" s="7" customFormat="1" hidden="1" x14ac:dyDescent="0.2">
      <c r="A865" s="18" t="str">
        <f>HYPERLINK("http://clickpdu.ru/product_images/import/HSH026.jpg","Sharp G1046PESA TV+VCR (ic)")</f>
        <v>Sharp G1046PESA TV+VCR (ic)</v>
      </c>
      <c r="B865" s="19">
        <v>140</v>
      </c>
      <c r="C865" s="20"/>
      <c r="D865" s="9">
        <f t="shared" si="14"/>
        <v>0</v>
      </c>
    </row>
    <row r="866" spans="1:4" s="7" customFormat="1" hidden="1" x14ac:dyDescent="0.2">
      <c r="A866" s="18" t="str">
        <f>HYPERLINK("http://clickpdu.ru/product_images/import/HSH048.jpg","Sharp G1061SA  ic TV/VCR")</f>
        <v>Sharp G1061SA  ic TV/VCR</v>
      </c>
      <c r="B866" s="19">
        <v>120</v>
      </c>
      <c r="C866" s="20"/>
      <c r="D866" s="9">
        <f t="shared" si="14"/>
        <v>0</v>
      </c>
    </row>
    <row r="867" spans="1:4" s="7" customFormat="1" hidden="1" x14ac:dyDescent="0.2">
      <c r="A867" s="18" t="str">
        <f>HYPERLINK("http://clickpdu.ru/product_images/import/HSH027.jpg","Sharp G1069PESA ( 0833 )  1073 (ic)")</f>
        <v>Sharp G1069PESA ( 0833 )  1073 (ic)</v>
      </c>
      <c r="B867" s="19">
        <v>140</v>
      </c>
      <c r="C867" s="20"/>
      <c r="D867" s="9">
        <f t="shared" si="14"/>
        <v>0</v>
      </c>
    </row>
    <row r="868" spans="1:4" s="7" customFormat="1" hidden="1" x14ac:dyDescent="0.2">
      <c r="A868" s="18" t="str">
        <f>HYPERLINK("http://clickpdu.ru/product_images/import/HSH049.jpg","Sharp G1071SA ic")</f>
        <v>Sharp G1071SA ic</v>
      </c>
      <c r="B868" s="19">
        <v>120</v>
      </c>
      <c r="C868" s="20"/>
      <c r="D868" s="9">
        <f t="shared" si="14"/>
        <v>0</v>
      </c>
    </row>
    <row r="869" spans="1:4" s="7" customFormat="1" x14ac:dyDescent="0.2">
      <c r="A869" s="18" t="str">
        <f>HYPERLINK("http://clickpdu.ru/product_images/import/HSH009.jpg","Sharp G1077PESA (ic)")</f>
        <v>Sharp G1077PESA (ic)</v>
      </c>
      <c r="B869" s="19">
        <v>120</v>
      </c>
      <c r="C869" s="20">
        <v>1</v>
      </c>
      <c r="D869" s="9">
        <f t="shared" si="14"/>
        <v>120</v>
      </c>
    </row>
    <row r="870" spans="1:4" s="7" customFormat="1" hidden="1" x14ac:dyDescent="0.2">
      <c r="A870" s="18" t="str">
        <f>HYPERLINK("http://clickpdu.ru/product_images/import/HSH029.jpg","Sharp G1085PESA  ic")</f>
        <v>Sharp G1085PESA  ic</v>
      </c>
      <c r="B870" s="19">
        <v>130</v>
      </c>
      <c r="C870" s="20"/>
      <c r="D870" s="9">
        <f t="shared" si="14"/>
        <v>0</v>
      </c>
    </row>
    <row r="871" spans="1:4" s="7" customFormat="1" x14ac:dyDescent="0.2">
      <c r="A871" s="18" t="str">
        <f>HYPERLINK("http://clickpdu.ru/product_images/import/HSH022.jpg","Sharp G1133PESA (G1169PESA)  (ic)")</f>
        <v>Sharp G1133PESA (G1169PESA)  (ic)</v>
      </c>
      <c r="B871" s="19">
        <v>130</v>
      </c>
      <c r="C871" s="20">
        <v>1</v>
      </c>
      <c r="D871" s="9">
        <f t="shared" si="14"/>
        <v>130</v>
      </c>
    </row>
    <row r="872" spans="1:4" s="7" customFormat="1" x14ac:dyDescent="0.2">
      <c r="A872" s="18" t="str">
        <f>HYPERLINK("http://clickpdu.ru/product_images/import/HSH038.jpg","Sharp G1342SA ic 14/20/21AG2/ GA307SA")</f>
        <v>Sharp G1342SA ic 14/20/21AG2/ GA307SA</v>
      </c>
      <c r="B872" s="19">
        <v>130</v>
      </c>
      <c r="C872" s="20">
        <v>1</v>
      </c>
      <c r="D872" s="9">
        <f t="shared" si="14"/>
        <v>130</v>
      </c>
    </row>
    <row r="873" spans="1:4" s="7" customFormat="1" x14ac:dyDescent="0.2">
      <c r="A873" s="18" t="str">
        <f>HYPERLINK("http://clickpdu.ru/product_images/import/HSH083.jpg","Sharp GA074WJSA LCD (ic)")</f>
        <v>Sharp GA074WJSA LCD (ic)</v>
      </c>
      <c r="B873" s="19">
        <v>170</v>
      </c>
      <c r="C873" s="20">
        <v>1</v>
      </c>
      <c r="D873" s="9">
        <f t="shared" si="14"/>
        <v>170</v>
      </c>
    </row>
    <row r="874" spans="1:4" s="7" customFormat="1" hidden="1" x14ac:dyDescent="0.2">
      <c r="A874" s="18" t="str">
        <f>HYPERLINK("http://clickpdu.ru/product_images/import/HSH099.jpg","Sharp GA169WJSA LCD (ic)")</f>
        <v>Sharp GA169WJSA LCD (ic)</v>
      </c>
      <c r="B874" s="19">
        <v>180</v>
      </c>
      <c r="C874" s="20"/>
      <c r="D874" s="9">
        <f t="shared" si="14"/>
        <v>0</v>
      </c>
    </row>
    <row r="875" spans="1:4" s="7" customFormat="1" hidden="1" x14ac:dyDescent="0.2">
      <c r="A875" s="18" t="str">
        <f>HYPERLINK("http://clickpdu.ru/product_images/import/HSH152.jpg","Sharp GA307SA ic")</f>
        <v>Sharp GA307SA ic</v>
      </c>
      <c r="B875" s="19">
        <v>150</v>
      </c>
      <c r="C875" s="20"/>
      <c r="D875" s="9">
        <f t="shared" si="14"/>
        <v>0</v>
      </c>
    </row>
    <row r="876" spans="1:4" s="7" customFormat="1" hidden="1" x14ac:dyDescent="0.2">
      <c r="A876" s="18" t="str">
        <f>HYPERLINK("http://clickpdu.ru/product_images/import/HSH106.jpg","Sharp GA323WJSA LCD (ic)")</f>
        <v>Sharp GA323WJSA LCD (ic)</v>
      </c>
      <c r="B876" s="19">
        <v>250</v>
      </c>
      <c r="C876" s="20"/>
      <c r="D876" s="9">
        <f t="shared" si="14"/>
        <v>0</v>
      </c>
    </row>
    <row r="877" spans="1:4" s="7" customFormat="1" x14ac:dyDescent="0.2">
      <c r="A877" s="18" t="str">
        <f>HYPERLINK("http://clickpdu.ru/product_images/import/HSH097.jpg","Sharp GA339WJSA  (ic) LC-13H1E / LC-20SH1E")</f>
        <v>Sharp GA339WJSA  (ic) LC-13H1E / LC-20SH1E</v>
      </c>
      <c r="B877" s="19">
        <v>180</v>
      </c>
      <c r="C877" s="20">
        <v>1</v>
      </c>
      <c r="D877" s="9">
        <f t="shared" si="14"/>
        <v>180</v>
      </c>
    </row>
    <row r="878" spans="1:4" s="7" customFormat="1" hidden="1" x14ac:dyDescent="0.2">
      <c r="A878" s="18" t="str">
        <f>HYPERLINK("http://clickpdu.ru/product_images/import/265.jpg","Sharp GA372SA ic")</f>
        <v>Sharp GA372SA ic</v>
      </c>
      <c r="B878" s="19">
        <v>120</v>
      </c>
      <c r="C878" s="20"/>
      <c r="D878" s="9">
        <f t="shared" si="14"/>
        <v>0</v>
      </c>
    </row>
    <row r="879" spans="1:4" s="7" customFormat="1" hidden="1" x14ac:dyDescent="0.2">
      <c r="A879" s="18" t="str">
        <f>HYPERLINK("http://clickpdu.ru/product_images/import/HSH090.jpg","Sharp GA387WJSA LCD  (ic)")</f>
        <v>Sharp GA387WJSA LCD  (ic)</v>
      </c>
      <c r="B879" s="19">
        <v>180</v>
      </c>
      <c r="C879" s="20"/>
      <c r="D879" s="9">
        <f t="shared" si="14"/>
        <v>0</v>
      </c>
    </row>
    <row r="880" spans="1:4" s="7" customFormat="1" hidden="1" x14ac:dyDescent="0.2">
      <c r="A880" s="18" t="str">
        <f>HYPERLINK("http://clickpdu.ru/product_images/import/HSH123.jpg","Sharp GA473WJSA=GA472WJSA  ic ")</f>
        <v xml:space="preserve">Sharp GA473WJSA=GA472WJSA  ic </v>
      </c>
      <c r="B880" s="19">
        <v>130</v>
      </c>
      <c r="C880" s="20"/>
      <c r="D880" s="9">
        <f t="shared" si="14"/>
        <v>0</v>
      </c>
    </row>
    <row r="881" spans="1:4" s="7" customFormat="1" hidden="1" x14ac:dyDescent="0.2">
      <c r="A881" s="18" t="str">
        <f>HYPERLINK("http://clickpdu.ru/product_images/import/HSH111.jpg","Sharp GA515WJSA ic как оригинал")</f>
        <v>Sharp GA515WJSA ic как оригинал</v>
      </c>
      <c r="B881" s="19">
        <v>150</v>
      </c>
      <c r="C881" s="20"/>
      <c r="D881" s="9">
        <f t="shared" si="14"/>
        <v>0</v>
      </c>
    </row>
    <row r="882" spans="1:4" s="7" customFormat="1" x14ac:dyDescent="0.2">
      <c r="A882" s="18" t="str">
        <f>HYPERLINK("http://clickpdu.ru/product_images/import/HSH100.jpg","Sharp GA520WJSA GA591 (ic) LCD TV")</f>
        <v>Sharp GA520WJSA GA591 (ic) LCD TV</v>
      </c>
      <c r="B882" s="19">
        <v>150</v>
      </c>
      <c r="C882" s="20">
        <v>1</v>
      </c>
      <c r="D882" s="9">
        <f t="shared" si="14"/>
        <v>150</v>
      </c>
    </row>
    <row r="883" spans="1:4" s="7" customFormat="1" hidden="1" x14ac:dyDescent="0.2">
      <c r="A883" s="18" t="str">
        <f>HYPERLINK("http://clickpdu.ru/product_images/import/HSH110.jpg","Sharp GA531WJSA ic LCD TV")</f>
        <v>Sharp GA531WJSA ic LCD TV</v>
      </c>
      <c r="B883" s="19">
        <v>150</v>
      </c>
      <c r="C883" s="20"/>
      <c r="D883" s="9">
        <f t="shared" si="14"/>
        <v>0</v>
      </c>
    </row>
    <row r="884" spans="1:4" s="7" customFormat="1" hidden="1" x14ac:dyDescent="0.2">
      <c r="A884" s="18" t="str">
        <f>HYPERLINK("http://clickpdu.ru/product_images/import/HSH096.jpg","Sharp GA610WJSA LCD (ic)")</f>
        <v>Sharp GA610WJSA LCD (ic)</v>
      </c>
      <c r="B884" s="19">
        <v>160</v>
      </c>
      <c r="C884" s="20"/>
      <c r="D884" s="9">
        <f t="shared" si="14"/>
        <v>0</v>
      </c>
    </row>
    <row r="885" spans="1:4" s="7" customFormat="1" hidden="1" x14ac:dyDescent="0.2">
      <c r="A885" s="18" t="str">
        <f>HYPERLINK("http://clickpdu.ru/product_images/import/HSH132.jpg","Sharp GA779WJSA ic как оригинал")</f>
        <v>Sharp GA779WJSA ic как оригинал</v>
      </c>
      <c r="B885" s="19">
        <v>160</v>
      </c>
      <c r="C885" s="20"/>
      <c r="D885" s="9">
        <f t="shared" si="14"/>
        <v>0</v>
      </c>
    </row>
    <row r="886" spans="1:4" s="7" customFormat="1" hidden="1" x14ac:dyDescent="0.2">
      <c r="A886" s="10" t="str">
        <f>HYPERLINK("http://clickpdu.ru/product_images/import/HSH154.jpg","Sharp GA983WJSA ic 3D LED LCD TV")</f>
        <v>Sharp GA983WJSA ic 3D LED LCD TV</v>
      </c>
      <c r="B886" s="6">
        <v>200</v>
      </c>
      <c r="C886" s="3"/>
      <c r="D886" s="9">
        <f t="shared" si="14"/>
        <v>0</v>
      </c>
    </row>
    <row r="887" spans="1:4" s="7" customFormat="1" hidden="1" x14ac:dyDescent="0.2">
      <c r="A887" s="15" t="str">
        <f>HYPERLINK("http://clickpdu.ru/product_images/import/HSH158.jpg","Sharp GB012WJSA ic как оригинал 3D LCD LED TV")</f>
        <v>Sharp GB012WJSA ic как оригинал 3D LCD LED TV</v>
      </c>
      <c r="B887" s="16">
        <v>200</v>
      </c>
      <c r="C887" s="17"/>
      <c r="D887" s="14">
        <f t="shared" si="14"/>
        <v>0</v>
      </c>
    </row>
    <row r="888" spans="1:4" s="7" customFormat="1" x14ac:dyDescent="0.2">
      <c r="A888" s="15" t="str">
        <f>HYPERLINK("http://clickpdu.ru/product_images/import/HSH167.jpg","Sharp GB042WJSA ic")</f>
        <v>Sharp GB042WJSA ic</v>
      </c>
      <c r="B888" s="16">
        <v>220</v>
      </c>
      <c r="C888" s="17">
        <v>1</v>
      </c>
      <c r="D888" s="14">
        <f t="shared" si="14"/>
        <v>220</v>
      </c>
    </row>
    <row r="889" spans="1:4" s="7" customFormat="1" hidden="1" x14ac:dyDescent="0.2">
      <c r="A889" s="15" t="str">
        <f>HYPERLINK("http://clickpdu.ru/product_images/import/11484.jpg","Sharp GB067WJSA ic LCD LED TV 3 D")</f>
        <v>Sharp GB067WJSA ic LCD LED TV 3 D</v>
      </c>
      <c r="B889" s="16">
        <v>160</v>
      </c>
      <c r="C889" s="17"/>
      <c r="D889" s="14">
        <f t="shared" si="14"/>
        <v>0</v>
      </c>
    </row>
    <row r="890" spans="1:4" s="7" customFormat="1" x14ac:dyDescent="0.2">
      <c r="A890" s="18" t="str">
        <f>HYPERLINK("http://clickpdu.ru/product_images/import/HSH131.jpg","Sharp GJ210 ic")</f>
        <v>Sharp GJ210 ic</v>
      </c>
      <c r="B890" s="19">
        <v>160</v>
      </c>
      <c r="C890" s="20">
        <v>1</v>
      </c>
      <c r="D890" s="9">
        <f t="shared" si="14"/>
        <v>160</v>
      </c>
    </row>
    <row r="891" spans="1:4" s="7" customFormat="1" x14ac:dyDescent="0.2">
      <c r="A891" s="18" t="str">
        <f>HYPERLINK("http://clickpdu.ru/product_images/import/HSH137.jpg","Sharp GJ220 ic корпус оригинального пульта!")</f>
        <v>Sharp GJ220 ic корпус оригинального пульта!</v>
      </c>
      <c r="B891" s="19">
        <v>170</v>
      </c>
      <c r="C891" s="20">
        <v>1</v>
      </c>
      <c r="D891" s="9">
        <f t="shared" si="14"/>
        <v>170</v>
      </c>
    </row>
    <row r="892" spans="1:4" s="7" customFormat="1" hidden="1" x14ac:dyDescent="0.2">
      <c r="A892" s="18" t="str">
        <f>HYPERLINK("http://clickpdu.ru/product_images/import/HSH147.jpg","Sharp RC1910 LCD ic")</f>
        <v>Sharp RC1910 LCD ic</v>
      </c>
      <c r="B892" s="19">
        <v>240</v>
      </c>
      <c r="C892" s="20"/>
      <c r="D892" s="9">
        <f t="shared" si="14"/>
        <v>0</v>
      </c>
    </row>
    <row r="893" spans="1:4" s="7" customFormat="1" hidden="1" x14ac:dyDescent="0.2">
      <c r="A893" s="15" t="str">
        <f>HYPERLINK("http://clickpdu.ru/product_images/import/HSH171.jpg","Sharp RC1912 (ORION 22FBT167) ic LED LCD TV")</f>
        <v>Sharp RC1912 (ORION 22FBT167) ic LED LCD TV</v>
      </c>
      <c r="B893" s="16">
        <v>240</v>
      </c>
      <c r="C893" s="17"/>
      <c r="D893" s="14">
        <f t="shared" si="14"/>
        <v>0</v>
      </c>
    </row>
    <row r="894" spans="1:4" s="7" customFormat="1" hidden="1" x14ac:dyDescent="0.2">
      <c r="A894" s="18" t="str">
        <f>HYPERLINK("http://clickpdu.ru/product_images/import/HOB805.jpg","Sharp RL57S ic LCD TV")</f>
        <v>Sharp RL57S ic LCD TV</v>
      </c>
      <c r="B894" s="19">
        <v>170</v>
      </c>
      <c r="C894" s="20"/>
      <c r="D894" s="9">
        <f t="shared" si="14"/>
        <v>0</v>
      </c>
    </row>
    <row r="895" spans="1:4" s="7" customFormat="1" hidden="1" x14ac:dyDescent="0.2">
      <c r="A895" s="18" t="str">
        <f>HYPERLINK("http://clickpdu.ru/product_images/import/HSH133.jpg","Sharp RRMC GA718WJPA ic BD PLAYER")</f>
        <v>Sharp RRMC GA718WJPA ic BD PLAYER</v>
      </c>
      <c r="B895" s="19">
        <v>150</v>
      </c>
      <c r="C895" s="20"/>
      <c r="D895" s="9">
        <f t="shared" si="14"/>
        <v>0</v>
      </c>
    </row>
    <row r="896" spans="1:4" s="7" customFormat="1" hidden="1" x14ac:dyDescent="0.2">
      <c r="A896" s="18" t="str">
        <f>HYPERLINK("http://clickpdu.ru/product_images/import/HSH107.jpg","Sharp RRMCGA411WJ ic  LCD TV")</f>
        <v>Sharp RRMCGA411WJ ic  LCD TV</v>
      </c>
      <c r="B896" s="19">
        <v>200</v>
      </c>
      <c r="C896" s="20"/>
      <c r="D896" s="9">
        <f t="shared" si="14"/>
        <v>0</v>
      </c>
    </row>
    <row r="897" spans="1:4" s="7" customFormat="1" hidden="1" x14ac:dyDescent="0.2">
      <c r="A897" s="18" t="str">
        <f>HYPERLINK("http://clickpdu.ru/product_images/import/HSH105.jpg","Sharp RRMCGA455WJSA ic  LCD TV")</f>
        <v>Sharp RRMCGA455WJSA ic  LCD TV</v>
      </c>
      <c r="B897" s="19">
        <v>200</v>
      </c>
      <c r="C897" s="20"/>
      <c r="D897" s="9">
        <f t="shared" si="14"/>
        <v>0</v>
      </c>
    </row>
    <row r="898" spans="1:4" s="7" customFormat="1" hidden="1" x14ac:dyDescent="0.2">
      <c r="A898" s="18" t="str">
        <f>HYPERLINK("http://clickpdu.ru/product_images/import/HSH112.jpg","Sharp RRMCGA574WJSA ic 10240 ")</f>
        <v xml:space="preserve">Sharp RRMCGA574WJSA ic 10240 </v>
      </c>
      <c r="B898" s="19">
        <v>150</v>
      </c>
      <c r="C898" s="20"/>
      <c r="D898" s="9">
        <f t="shared" si="14"/>
        <v>0</v>
      </c>
    </row>
    <row r="899" spans="1:4" s="7" customFormat="1" hidden="1" x14ac:dyDescent="0.2">
      <c r="A899" s="10" t="str">
        <f>HYPERLINK("http://clickpdu.ru/product_images/import/HOB230.jpg","Shivaki (Supra) HB-288 DVD RC-02 ic")</f>
        <v>Shivaki (Supra) HB-288 DVD RC-02 ic</v>
      </c>
      <c r="B899" s="6">
        <v>130</v>
      </c>
      <c r="C899" s="3"/>
      <c r="D899" s="9">
        <f t="shared" si="14"/>
        <v>0</v>
      </c>
    </row>
    <row r="900" spans="1:4" s="7" customFormat="1" hidden="1" x14ac:dyDescent="0.2">
      <c r="A900" s="10" t="str">
        <f>HYPERLINK("http://clickpdu.ru/product_images/import/HOB446.jpg","Shivaki /GENERAL/TRONY RC02-61 ic")</f>
        <v>Shivaki /GENERAL/TRONY RC02-61 ic</v>
      </c>
      <c r="B900" s="6">
        <v>130</v>
      </c>
      <c r="C900" s="3"/>
      <c r="D900" s="9">
        <f t="shared" si="14"/>
        <v>0</v>
      </c>
    </row>
    <row r="901" spans="1:4" s="7" customFormat="1" hidden="1" x14ac:dyDescent="0.2">
      <c r="A901" s="10" t="str">
        <f>HYPERLINK("http://clickpdu.ru/product_images/import/HOB019.jpg","Shivaki /Record FEB-2000 (ic) ")</f>
        <v xml:space="preserve">Shivaki /Record FEB-2000 (ic) </v>
      </c>
      <c r="B901" s="6">
        <v>130</v>
      </c>
      <c r="C901" s="3"/>
      <c r="D901" s="9">
        <f t="shared" si="14"/>
        <v>0</v>
      </c>
    </row>
    <row r="902" spans="1:4" s="7" customFormat="1" hidden="1" x14ac:dyDescent="0.2">
      <c r="A902" s="10" t="str">
        <f>HYPERLINK("http://clickpdu.ru/product_images/import/HOB168.jpg","Shivaki /Techno BT0451C LCD TV ic ")</f>
        <v xml:space="preserve">Shivaki /Techno BT0451C LCD TV ic </v>
      </c>
      <c r="B902" s="6">
        <v>130</v>
      </c>
      <c r="C902" s="3"/>
      <c r="D902" s="9">
        <f t="shared" si="14"/>
        <v>0</v>
      </c>
    </row>
    <row r="903" spans="1:4" s="7" customFormat="1" x14ac:dyDescent="0.2">
      <c r="A903" s="10" t="str">
        <f>HYPERLINK("http://clickpdu.ru/product_images/import/HOT827.jpg","Shivaki /Trony RC-811/810 ic")</f>
        <v>Shivaki /Trony RC-811/810 ic</v>
      </c>
      <c r="B903" s="6">
        <v>130</v>
      </c>
      <c r="C903" s="3">
        <v>1</v>
      </c>
      <c r="D903" s="9">
        <f t="shared" si="14"/>
        <v>130</v>
      </c>
    </row>
    <row r="904" spans="1:4" s="7" customFormat="1" hidden="1" x14ac:dyDescent="0.2">
      <c r="A904" s="10" t="str">
        <f>HYPERLINK("http://clickpdu.ru/product_images/import/HOB823.jpg","Shivaki 051D black ic LCD TV")</f>
        <v>Shivaki 051D black ic LCD TV</v>
      </c>
      <c r="B904" s="6">
        <v>200</v>
      </c>
      <c r="C904" s="3"/>
      <c r="D904" s="9">
        <f t="shared" si="14"/>
        <v>0</v>
      </c>
    </row>
    <row r="905" spans="1:4" s="7" customFormat="1" hidden="1" x14ac:dyDescent="0.2">
      <c r="A905" s="10" t="str">
        <f>HYPERLINK("http://clickpdu.ru/product_images/import/HOB824.jpg","Shivaki 051D RED ic LCD TV")</f>
        <v>Shivaki 051D RED ic LCD TV</v>
      </c>
      <c r="B905" s="6">
        <v>200</v>
      </c>
      <c r="C905" s="3"/>
      <c r="D905" s="9">
        <f t="shared" si="14"/>
        <v>0</v>
      </c>
    </row>
    <row r="906" spans="1:4" s="7" customFormat="1" hidden="1" x14ac:dyDescent="0.2">
      <c r="A906" s="10" t="str">
        <f>HYPERLINK("http://clickpdu.ru/product_images/import/HOB822.jpg","Shivaki 051D white ic LCD TV")</f>
        <v>Shivaki 051D white ic LCD TV</v>
      </c>
      <c r="B906" s="6">
        <v>200</v>
      </c>
      <c r="C906" s="3"/>
      <c r="D906" s="9">
        <f t="shared" si="14"/>
        <v>0</v>
      </c>
    </row>
    <row r="907" spans="1:4" s="7" customFormat="1" hidden="1" x14ac:dyDescent="0.2">
      <c r="A907" s="10" t="str">
        <f>HYPERLINK("http://clickpdu.ru/product_images/import/HOR010.jpg","Shivaki 782 (RC25) (Electa, Tahara)  на м/х 9012-011 = Funai MKII")</f>
        <v>Shivaki 782 (RC25) (Electa, Tahara)  на м/х 9012-011 = Funai MKII</v>
      </c>
      <c r="B907" s="6">
        <v>120</v>
      </c>
      <c r="C907" s="3"/>
      <c r="D907" s="9">
        <f t="shared" si="14"/>
        <v>0</v>
      </c>
    </row>
    <row r="908" spans="1:4" s="7" customFormat="1" hidden="1" x14ac:dyDescent="0.2">
      <c r="A908" s="18" t="str">
        <f>HYPERLINK("http://clickpdu.ru/product_images/import/HOB488.jpg","Shivaki BT0534 STV-22L6, Akai A3001012 ic Polar 81LTV6004/7003/7103")</f>
        <v>Shivaki BT0534 STV-22L6, Akai A3001012 ic Polar 81LTV6004/7003/7103</v>
      </c>
      <c r="B908" s="19">
        <v>180</v>
      </c>
      <c r="C908" s="20"/>
      <c r="D908" s="9">
        <f t="shared" si="14"/>
        <v>0</v>
      </c>
    </row>
    <row r="909" spans="1:4" s="7" customFormat="1" hidden="1" x14ac:dyDescent="0.2">
      <c r="A909" s="18" t="str">
        <f>HYPERLINK("http://clickpdu.ru/product_images/import/HOB576.jpg","Shivaki K78 ic ROLSEN/HYUNDAI/SUPRA/FUSION")</f>
        <v>Shivaki K78 ic ROLSEN/HYUNDAI/SUPRA/FUSION</v>
      </c>
      <c r="B909" s="19">
        <v>150</v>
      </c>
      <c r="C909" s="20"/>
      <c r="D909" s="9">
        <f t="shared" si="14"/>
        <v>0</v>
      </c>
    </row>
    <row r="910" spans="1:4" s="7" customFormat="1" hidden="1" x14ac:dyDescent="0.2">
      <c r="A910" s="18" t="str">
        <f>HYPERLINK("http://clickpdu.ru/product_images/import/HOB228.jpg","Shivaki LCD-831 General 15/19GL28 Orion otv-15r1 ic")</f>
        <v>Shivaki LCD-831 General 15/19GL28 Orion otv-15r1 ic</v>
      </c>
      <c r="B910" s="19">
        <v>160</v>
      </c>
      <c r="C910" s="20"/>
      <c r="D910" s="9">
        <f t="shared" si="14"/>
        <v>0</v>
      </c>
    </row>
    <row r="911" spans="1:4" s="7" customFormat="1" hidden="1" x14ac:dyDescent="0.2">
      <c r="A911" s="18" t="str">
        <f>HYPERLINK("http://clickpdu.ru/product_images/import/HVD134.jpg","Shivaki MS-250  ic домашний театр")</f>
        <v>Shivaki MS-250  ic домашний театр</v>
      </c>
      <c r="B911" s="19">
        <v>150</v>
      </c>
      <c r="C911" s="20"/>
      <c r="D911" s="9">
        <f t="shared" si="14"/>
        <v>0</v>
      </c>
    </row>
    <row r="912" spans="1:4" s="7" customFormat="1" hidden="1" x14ac:dyDescent="0.2">
      <c r="A912" s="18" t="str">
        <f>HYPERLINK("http://clickpdu.ru/product_images/import/HOD017.jpg","Shivaki NOVEX / ERISSON BT0419B ic LCD  HYUNDAI BT-0481C 15L3/15LM1/15LM02/LM03/H-LCD1508")</f>
        <v>Shivaki NOVEX / ERISSON BT0419B ic LCD  HYUNDAI BT-0481C 15L3/15LM1/15LM02/LM03/H-LCD1508</v>
      </c>
      <c r="B912" s="19">
        <v>150</v>
      </c>
      <c r="C912" s="20"/>
      <c r="D912" s="9">
        <f t="shared" si="14"/>
        <v>0</v>
      </c>
    </row>
    <row r="913" spans="1:4" s="7" customFormat="1" hidden="1" x14ac:dyDescent="0.2">
      <c r="A913" s="18" t="str">
        <f>HYPERLINK("http://clickpdu.ru/product_images/import/HOB231.jpg","Shivaki RC-01 RC-A3-01 ic")</f>
        <v>Shivaki RC-01 RC-A3-01 ic</v>
      </c>
      <c r="B913" s="19">
        <v>150</v>
      </c>
      <c r="C913" s="20"/>
      <c r="D913" s="9">
        <f t="shared" si="14"/>
        <v>0</v>
      </c>
    </row>
    <row r="914" spans="1:4" s="7" customFormat="1" hidden="1" x14ac:dyDescent="0.2">
      <c r="A914" s="18" t="str">
        <f>HYPERLINK("http://clickpdu.ru/product_images/import/4474.jpg","Shivaki RC-2101 Avest /POLAR/Sitronics  JAVA")</f>
        <v>Shivaki RC-2101 Avest /POLAR/Sitronics  JAVA</v>
      </c>
      <c r="B914" s="19">
        <v>130</v>
      </c>
      <c r="C914" s="20"/>
      <c r="D914" s="9">
        <f t="shared" si="14"/>
        <v>0</v>
      </c>
    </row>
    <row r="915" spans="1:4" s="7" customFormat="1" x14ac:dyDescent="0.2">
      <c r="A915" s="18" t="str">
        <f>HYPERLINK("http://clickpdu.ru/product_images/import/HOT823.jpg","Shivaki RC-815 (Hyundai/Techno/Trony/General) ic")</f>
        <v>Shivaki RC-815 (Hyundai/Techno/Trony/General) ic</v>
      </c>
      <c r="B915" s="19">
        <v>130</v>
      </c>
      <c r="C915" s="20">
        <v>1</v>
      </c>
      <c r="D915" s="9">
        <f t="shared" si="14"/>
        <v>130</v>
      </c>
    </row>
    <row r="916" spans="1:4" s="7" customFormat="1" hidden="1" x14ac:dyDescent="0.2">
      <c r="A916" s="18" t="str">
        <f>HYPERLINK("http://clickpdu.ru/product_images/import/HOT816.jpg","Shivaki RC-816 (Techno/Trony) ic")</f>
        <v>Shivaki RC-816 (Techno/Trony) ic</v>
      </c>
      <c r="B916" s="19">
        <v>130</v>
      </c>
      <c r="C916" s="20"/>
      <c r="D916" s="9">
        <f t="shared" si="14"/>
        <v>0</v>
      </c>
    </row>
    <row r="917" spans="1:4" s="7" customFormat="1" hidden="1" x14ac:dyDescent="0.2">
      <c r="A917" s="18" t="str">
        <f>HYPERLINK("http://clickpdu.ru/product_images/import/HOT825.jpg","Shivaki RC-817 (Techno/Trony/General) ic")</f>
        <v>Shivaki RC-817 (Techno/Trony/General) ic</v>
      </c>
      <c r="B917" s="19">
        <v>130</v>
      </c>
      <c r="C917" s="20"/>
      <c r="D917" s="9">
        <f t="shared" si="14"/>
        <v>0</v>
      </c>
    </row>
    <row r="918" spans="1:4" s="7" customFormat="1" hidden="1" x14ac:dyDescent="0.2">
      <c r="A918" s="18" t="str">
        <f>HYPERLINK("http://clickpdu.ru/product_images/import/HOT836.jpg","Shivaki RC-820 (ic) ")</f>
        <v xml:space="preserve">Shivaki RC-820 (ic) </v>
      </c>
      <c r="B918" s="19">
        <v>130</v>
      </c>
      <c r="C918" s="20"/>
      <c r="D918" s="9">
        <f t="shared" si="14"/>
        <v>0</v>
      </c>
    </row>
    <row r="919" spans="1:4" s="7" customFormat="1" hidden="1" x14ac:dyDescent="0.2">
      <c r="A919" s="18" t="str">
        <f>HYPERLINK("http://clickpdu.ru/product_images/import/HOT826.jpg","Shivaki RC-830 (ic) ")</f>
        <v xml:space="preserve">Shivaki RC-830 (ic) </v>
      </c>
      <c r="B919" s="19">
        <v>130</v>
      </c>
      <c r="C919" s="20"/>
      <c r="D919" s="9">
        <f t="shared" si="14"/>
        <v>0</v>
      </c>
    </row>
    <row r="920" spans="1:4" s="7" customFormat="1" hidden="1" x14ac:dyDescent="0.2">
      <c r="A920" s="18" t="str">
        <f>HYPERLINK("http://clickpdu.ru/product_images/import/HOB293.jpg","Shivaki RC-915 ic")</f>
        <v>Shivaki RC-915 ic</v>
      </c>
      <c r="B920" s="19">
        <v>150</v>
      </c>
      <c r="C920" s="20"/>
      <c r="D920" s="9">
        <f t="shared" si="14"/>
        <v>0</v>
      </c>
    </row>
    <row r="921" spans="1:4" s="7" customFormat="1" hidden="1" x14ac:dyDescent="0.2">
      <c r="A921" s="18" t="str">
        <f>HYPERLINK("http://clickpdu.ru/product_images/import/HOB294.jpg","Shivaki RC-916 ic")</f>
        <v>Shivaki RC-916 ic</v>
      </c>
      <c r="B921" s="19">
        <v>150</v>
      </c>
      <c r="C921" s="20"/>
      <c r="D921" s="9">
        <f t="shared" si="14"/>
        <v>0</v>
      </c>
    </row>
    <row r="922" spans="1:4" s="7" customFormat="1" hidden="1" x14ac:dyDescent="0.2">
      <c r="A922" s="18" t="str">
        <f>HYPERLINK("http://clickpdu.ru/product_images/import/HTK047.jpg","Shivaki RC-930 ic")</f>
        <v>Shivaki RC-930 ic</v>
      </c>
      <c r="B922" s="19">
        <v>120</v>
      </c>
      <c r="C922" s="20"/>
      <c r="D922" s="9">
        <f t="shared" si="14"/>
        <v>0</v>
      </c>
    </row>
    <row r="923" spans="1:4" s="7" customFormat="1" hidden="1" x14ac:dyDescent="0.2">
      <c r="A923" s="18" t="str">
        <f>HYPERLINK("http://clickpdu.ru/product_images/import/1372.jpg","Shivaki RC-9820 JAVA")</f>
        <v>Shivaki RC-9820 JAVA</v>
      </c>
      <c r="B923" s="19">
        <v>130</v>
      </c>
      <c r="C923" s="20"/>
      <c r="D923" s="9">
        <f t="shared" si="14"/>
        <v>0</v>
      </c>
    </row>
    <row r="924" spans="1:4" s="7" customFormat="1" hidden="1" x14ac:dyDescent="0.2">
      <c r="A924" s="18" t="str">
        <f>HYPERLINK("http://clickpdu.ru/product_images/import/6015.jpg","Shivaki RC-D3-02 STV-26L6/STV-32L6 ic")</f>
        <v>Shivaki RC-D3-02 STV-26L6/STV-32L6 ic</v>
      </c>
      <c r="B924" s="19">
        <v>160</v>
      </c>
      <c r="C924" s="20"/>
      <c r="D924" s="9">
        <f t="shared" ref="D924:D987" si="15">B924*C924</f>
        <v>0</v>
      </c>
    </row>
    <row r="925" spans="1:4" s="7" customFormat="1" hidden="1" x14ac:dyDescent="0.2">
      <c r="A925" s="18" t="str">
        <f>HYPERLINK("http://clickpdu.ru/product_images/import/9798.jpg","Shivaki RC-D3-03 (D3-02) ic LCD TV")</f>
        <v>Shivaki RC-D3-03 (D3-02) ic LCD TV</v>
      </c>
      <c r="B925" s="19">
        <v>220</v>
      </c>
      <c r="C925" s="20"/>
      <c r="D925" s="9">
        <f t="shared" si="15"/>
        <v>0</v>
      </c>
    </row>
    <row r="926" spans="1:4" s="7" customFormat="1" hidden="1" x14ac:dyDescent="0.2">
      <c r="A926" s="18" t="str">
        <f>HYPERLINK("http://clickpdu.ru/product_images/import/HVD205.jpg","Shivaki RDV-850 DVD ic оригинальный корпус")</f>
        <v>Shivaki RDV-850 DVD ic оригинальный корпус</v>
      </c>
      <c r="B926" s="19">
        <v>120</v>
      </c>
      <c r="C926" s="20"/>
      <c r="D926" s="9">
        <f t="shared" si="15"/>
        <v>0</v>
      </c>
    </row>
    <row r="927" spans="1:4" s="7" customFormat="1" x14ac:dyDescent="0.2">
      <c r="A927" s="18" t="str">
        <f>HYPERLINK("http://clickpdu.ru/product_images/import/HOT282.jpg","Shivaki STV-208 Hi Vision ic")</f>
        <v>Shivaki STV-208 Hi Vision ic</v>
      </c>
      <c r="B927" s="19">
        <v>130</v>
      </c>
      <c r="C927" s="20">
        <v>1</v>
      </c>
      <c r="D927" s="9">
        <f t="shared" si="15"/>
        <v>130</v>
      </c>
    </row>
    <row r="928" spans="1:4" s="7" customFormat="1" hidden="1" x14ac:dyDescent="0.2">
      <c r="A928" s="18" t="str">
        <f>HYPERLINK("http://clickpdu.ru/product_images/import/11408.jpg","Shivaki STV-22LED5 ic")</f>
        <v>Shivaki STV-22LED5 ic</v>
      </c>
      <c r="B928" s="19">
        <v>150</v>
      </c>
      <c r="C928" s="20"/>
      <c r="D928" s="9">
        <f t="shared" si="15"/>
        <v>0</v>
      </c>
    </row>
    <row r="929" spans="1:4" s="7" customFormat="1" hidden="1" x14ac:dyDescent="0.2">
      <c r="A929" s="15" t="str">
        <f>HYPERLINK("http://clickpdu.ru/product_images/import/HOB791.jpg","Shivaki STV-42LED5 ic TELEFUNKEN TF-LED28S14 saturn")</f>
        <v>Shivaki STV-42LED5 ic TELEFUNKEN TF-LED28S14 saturn</v>
      </c>
      <c r="B929" s="16">
        <v>180</v>
      </c>
      <c r="C929" s="17"/>
      <c r="D929" s="14">
        <f t="shared" si="15"/>
        <v>0</v>
      </c>
    </row>
    <row r="930" spans="1:4" s="7" customFormat="1" hidden="1" x14ac:dyDescent="0.2">
      <c r="A930" s="18" t="str">
        <f>HYPERLINK("http://clickpdu.ru/product_images/import/HOT821.jpg","Shivaki Trony/Elenberg RC-812 ic")</f>
        <v>Shivaki Trony/Elenberg RC-812 ic</v>
      </c>
      <c r="B930" s="19">
        <v>130</v>
      </c>
      <c r="C930" s="20"/>
      <c r="D930" s="9">
        <f t="shared" si="15"/>
        <v>0</v>
      </c>
    </row>
    <row r="931" spans="1:4" s="7" customFormat="1" x14ac:dyDescent="0.2">
      <c r="A931" s="18" t="str">
        <f>HYPERLINK("http://clickpdu.ru/product_images/import/HOT822.jpg","Shivaki Trony/Elenberg RC-813 (RC-812) ic")</f>
        <v>Shivaki Trony/Elenberg RC-813 (RC-812) ic</v>
      </c>
      <c r="B931" s="19">
        <v>130</v>
      </c>
      <c r="C931" s="20">
        <v>1</v>
      </c>
      <c r="D931" s="9">
        <f t="shared" si="15"/>
        <v>130</v>
      </c>
    </row>
    <row r="932" spans="1:4" s="7" customFormat="1" hidden="1" x14ac:dyDescent="0.2">
      <c r="A932" s="18" t="str">
        <f>HYPERLINK("http://clickpdu.ru/product_images/import/12036.jpg","Shivaki YC53-215A (STV-24LED3) (DK-002 )ic")</f>
        <v>Shivaki YC53-215A (STV-24LED3) (DK-002 )ic</v>
      </c>
      <c r="B932" s="19">
        <v>160</v>
      </c>
      <c r="C932" s="20"/>
      <c r="D932" s="9">
        <f t="shared" si="15"/>
        <v>0</v>
      </c>
    </row>
    <row r="933" spans="1:4" s="7" customFormat="1" hidden="1" x14ac:dyDescent="0.2">
      <c r="A933" s="18" t="str">
        <f>HYPERLINK("http://clickpdu.ru/product_images/import/HOT123.jpg","Siesta RC-18B004  tv ic")</f>
        <v>Siesta RC-18B004  tv ic</v>
      </c>
      <c r="B933" s="19">
        <v>130</v>
      </c>
      <c r="C933" s="20"/>
      <c r="D933" s="9">
        <f t="shared" si="15"/>
        <v>0</v>
      </c>
    </row>
    <row r="934" spans="1:4" s="7" customFormat="1" hidden="1" x14ac:dyDescent="0.2">
      <c r="A934" s="18" t="str">
        <f>HYPERLINK("http://clickpdu.ru/product_images/import/HOB232.jpg","Sitronics / Horizont RC-DVD ic STC-2109F / SAGA TVD-2143PF")</f>
        <v>Sitronics / Horizont RC-DVD ic STC-2109F / SAGA TVD-2143PF</v>
      </c>
      <c r="B934" s="19">
        <v>200</v>
      </c>
      <c r="C934" s="20"/>
      <c r="D934" s="9">
        <f t="shared" si="15"/>
        <v>0</v>
      </c>
    </row>
    <row r="935" spans="1:4" s="7" customFormat="1" hidden="1" x14ac:dyDescent="0.2">
      <c r="A935" s="18" t="str">
        <f>HYPERLINK("http://clickpdu.ru/product_images/import/HOB317.jpg","Sitronics / HORIZONT RC-L-03 LCD ic")</f>
        <v>Sitronics / HORIZONT RC-L-03 LCD ic</v>
      </c>
      <c r="B935" s="19">
        <v>130</v>
      </c>
      <c r="C935" s="20"/>
      <c r="D935" s="9">
        <f t="shared" si="15"/>
        <v>0</v>
      </c>
    </row>
    <row r="936" spans="1:4" s="7" customFormat="1" hidden="1" x14ac:dyDescent="0.2">
      <c r="A936" s="18" t="str">
        <f>HYPERLINK("http://clickpdu.ru/product_images/import/HTC014.jpg","Sitronics /TCL / EVGO  RC-2129MS ic  белый")</f>
        <v>Sitronics /TCL / EVGO  RC-2129MS ic  белый</v>
      </c>
      <c r="B936" s="19">
        <v>140</v>
      </c>
      <c r="C936" s="20"/>
      <c r="D936" s="9">
        <f t="shared" si="15"/>
        <v>0</v>
      </c>
    </row>
    <row r="937" spans="1:4" s="7" customFormat="1" hidden="1" x14ac:dyDescent="0.2">
      <c r="A937" s="18" t="str">
        <f>HYPERLINK("http://clickpdu.ru/product_images/import/HOT927.jpg","Sitronics ABL-105/ Akai  ic")</f>
        <v>Sitronics ABL-105/ Akai  ic</v>
      </c>
      <c r="B937" s="19">
        <v>130</v>
      </c>
      <c r="C937" s="20"/>
      <c r="D937" s="9">
        <f t="shared" si="15"/>
        <v>0</v>
      </c>
    </row>
    <row r="938" spans="1:4" s="7" customFormat="1" hidden="1" x14ac:dyDescent="0.2">
      <c r="A938" s="18" t="str">
        <f>HYPERLINK("http://clickpdu.ru/product_images/import/4473.jpg","Sitronics ABL-705 (ABL-105) JAVA")</f>
        <v>Sitronics ABL-705 (ABL-105) JAVA</v>
      </c>
      <c r="B938" s="19">
        <v>120</v>
      </c>
      <c r="C938" s="20"/>
      <c r="D938" s="9">
        <f t="shared" si="15"/>
        <v>0</v>
      </c>
    </row>
    <row r="939" spans="1:4" s="7" customFormat="1" hidden="1" x14ac:dyDescent="0.2">
      <c r="A939" s="18" t="str">
        <f>HYPERLINK("http://clickpdu.ru/product_images/import/8794.jpg","Sitronics DV4311/6842/6342/6840/ JAVA")</f>
        <v>Sitronics DV4311/6842/6342/6840/ JAVA</v>
      </c>
      <c r="B939" s="19">
        <v>120</v>
      </c>
      <c r="C939" s="20"/>
      <c r="D939" s="9">
        <f t="shared" si="15"/>
        <v>0</v>
      </c>
    </row>
    <row r="940" spans="1:4" s="7" customFormat="1" hidden="1" x14ac:dyDescent="0.2">
      <c r="A940" s="18" t="str">
        <f>HYPERLINK("http://clickpdu.ru/product_images/import/HOT834.jpg","Sitronics LCD TV2 LCD-1502/1701 ic  Hitachi CLE-961")</f>
        <v>Sitronics LCD TV2 LCD-1502/1701 ic  Hitachi CLE-961</v>
      </c>
      <c r="B940" s="19">
        <v>130</v>
      </c>
      <c r="C940" s="20"/>
      <c r="D940" s="9">
        <f t="shared" si="15"/>
        <v>0</v>
      </c>
    </row>
    <row r="941" spans="1:4" s="7" customFormat="1" hidden="1" x14ac:dyDescent="0.2">
      <c r="A941" s="18" t="str">
        <f>HYPERLINK("http://clickpdu.ru/product_images/import/HOB474.jpg","Skyway Light , NANO 2 , Gi S8580 ic как оригинал!")</f>
        <v>Skyway Light , NANO 2 , Gi S8580 ic как оригинал!</v>
      </c>
      <c r="B941" s="19">
        <v>180</v>
      </c>
      <c r="C941" s="20"/>
      <c r="D941" s="9">
        <f t="shared" si="15"/>
        <v>0</v>
      </c>
    </row>
    <row r="942" spans="1:4" s="7" customFormat="1" hidden="1" x14ac:dyDescent="0.2">
      <c r="A942" s="18" t="str">
        <f>HYPERLINK("http://clickpdu.ru/product_images/import/HVD034.jpg","Sony JX-9005S  DVD ic")</f>
        <v>Sony JX-9005S  DVD ic</v>
      </c>
      <c r="B942" s="19">
        <v>130</v>
      </c>
      <c r="C942" s="20"/>
      <c r="D942" s="9">
        <f t="shared" si="15"/>
        <v>0</v>
      </c>
    </row>
    <row r="943" spans="1:4" s="7" customFormat="1" x14ac:dyDescent="0.2">
      <c r="A943" s="18" t="str">
        <f>HYPERLINK("http://clickpdu.ru/product_images/import/286.jpg","Sony RM-687C JAVA")</f>
        <v>Sony RM-687C JAVA</v>
      </c>
      <c r="B943" s="19">
        <v>120</v>
      </c>
      <c r="C943" s="20">
        <v>1</v>
      </c>
      <c r="D943" s="9">
        <f t="shared" si="15"/>
        <v>120</v>
      </c>
    </row>
    <row r="944" spans="1:4" s="7" customFormat="1" hidden="1" x14ac:dyDescent="0.2">
      <c r="A944" s="18" t="str">
        <f>HYPERLINK("http://clickpdu.ru/product_images/import/HSN006.jpg","Sony RM-687C ic")</f>
        <v>Sony RM-687C ic</v>
      </c>
      <c r="B944" s="19">
        <v>120</v>
      </c>
      <c r="C944" s="20"/>
      <c r="D944" s="9">
        <f t="shared" si="15"/>
        <v>0</v>
      </c>
    </row>
    <row r="945" spans="1:4" s="7" customFormat="1" hidden="1" x14ac:dyDescent="0.2">
      <c r="A945" s="18" t="str">
        <f>HYPERLINK("http://clickpdu.ru/product_images/import/HSN046.jpg","Sony RM-816 ic")</f>
        <v>Sony RM-816 ic</v>
      </c>
      <c r="B945" s="19">
        <v>190</v>
      </c>
      <c r="C945" s="20"/>
      <c r="D945" s="9">
        <f t="shared" si="15"/>
        <v>0</v>
      </c>
    </row>
    <row r="946" spans="1:4" s="7" customFormat="1" hidden="1" x14ac:dyDescent="0.2">
      <c r="A946" s="18" t="str">
        <f>HYPERLINK("http://clickpdu.ru/product_images/import/10-1841.jpg","Sony RM-827S JAVA")</f>
        <v>Sony RM-827S JAVA</v>
      </c>
      <c r="B946" s="19">
        <v>120</v>
      </c>
      <c r="C946" s="20"/>
      <c r="D946" s="9">
        <f t="shared" si="15"/>
        <v>0</v>
      </c>
    </row>
    <row r="947" spans="1:4" s="7" customFormat="1" x14ac:dyDescent="0.2">
      <c r="A947" s="18" t="str">
        <f>HYPERLINK("http://clickpdu.ru/product_images/import/HSN024.jpg","Sony RM-827S ic")</f>
        <v>Sony RM-827S ic</v>
      </c>
      <c r="B947" s="19">
        <v>120</v>
      </c>
      <c r="C947" s="20">
        <v>1</v>
      </c>
      <c r="D947" s="9">
        <f t="shared" si="15"/>
        <v>120</v>
      </c>
    </row>
    <row r="948" spans="1:4" s="7" customFormat="1" hidden="1" x14ac:dyDescent="0.2">
      <c r="A948" s="18" t="str">
        <f>HYPERLINK("http://clickpdu.ru/product_images/import/5473.jpg","Sony RM-834 JAVA")</f>
        <v>Sony RM-834 JAVA</v>
      </c>
      <c r="B948" s="19">
        <v>130</v>
      </c>
      <c r="C948" s="20"/>
      <c r="D948" s="9">
        <f t="shared" si="15"/>
        <v>0</v>
      </c>
    </row>
    <row r="949" spans="1:4" s="7" customFormat="1" x14ac:dyDescent="0.2">
      <c r="A949" s="18" t="str">
        <f>HYPERLINK("http://clickpdu.ru/product_images/import/HSN026.jpg","Sony RM-834  (ic)")</f>
        <v>Sony RM-834  (ic)</v>
      </c>
      <c r="B949" s="19">
        <v>130</v>
      </c>
      <c r="C949" s="20">
        <v>1</v>
      </c>
      <c r="D949" s="9">
        <f t="shared" si="15"/>
        <v>130</v>
      </c>
    </row>
    <row r="950" spans="1:4" s="7" customFormat="1" hidden="1" x14ac:dyDescent="0.2">
      <c r="A950" s="18" t="str">
        <f>HYPERLINK("http://clickpdu.ru/product_images/import/HSN042.jpg","Sony RM-836 ic")</f>
        <v>Sony RM-836 ic</v>
      </c>
      <c r="B950" s="19">
        <v>130</v>
      </c>
      <c r="C950" s="20"/>
      <c r="D950" s="9">
        <f t="shared" si="15"/>
        <v>0</v>
      </c>
    </row>
    <row r="951" spans="1:4" s="7" customFormat="1" x14ac:dyDescent="0.2">
      <c r="A951" s="18" t="str">
        <f>HYPERLINK("http://clickpdu.ru/product_images/import/HSN043.jpg","Sony RM-839/886/883  (ic)")</f>
        <v>Sony RM-839/886/883  (ic)</v>
      </c>
      <c r="B951" s="19">
        <v>130</v>
      </c>
      <c r="C951" s="20">
        <v>1</v>
      </c>
      <c r="D951" s="9">
        <f t="shared" si="15"/>
        <v>130</v>
      </c>
    </row>
    <row r="952" spans="1:4" s="7" customFormat="1" hidden="1" x14ac:dyDescent="0.2">
      <c r="A952" s="18" t="str">
        <f>HYPERLINK("http://clickpdu.ru/product_images/import/HSN071.jpg","Sony RM-845P  Т/Т  (ic)")</f>
        <v>Sony RM-845P  Т/Т  (ic)</v>
      </c>
      <c r="B952" s="19">
        <v>150</v>
      </c>
      <c r="C952" s="20"/>
      <c r="D952" s="9">
        <f t="shared" si="15"/>
        <v>0</v>
      </c>
    </row>
    <row r="953" spans="1:4" s="7" customFormat="1" x14ac:dyDescent="0.2">
      <c r="A953" s="18" t="s">
        <v>2</v>
      </c>
      <c r="B953" s="19">
        <v>150</v>
      </c>
      <c r="C953" s="20">
        <v>1</v>
      </c>
      <c r="D953" s="9">
        <f t="shared" si="15"/>
        <v>150</v>
      </c>
    </row>
    <row r="954" spans="1:4" s="7" customFormat="1" hidden="1" x14ac:dyDescent="0.2">
      <c r="A954" s="18" t="str">
        <f>HYPERLINK("http://clickpdu.ru/product_images/import/HSN028.jpg","Sony RM-849S ic")</f>
        <v>Sony RM-849S ic</v>
      </c>
      <c r="B954" s="19">
        <v>120</v>
      </c>
      <c r="C954" s="20"/>
      <c r="D954" s="9">
        <f t="shared" si="15"/>
        <v>0</v>
      </c>
    </row>
    <row r="955" spans="1:4" s="7" customFormat="1" hidden="1" x14ac:dyDescent="0.2">
      <c r="A955" s="18" t="str">
        <f>HYPERLINK("http://clickpdu.ru/product_images/import/HSN051.jpg","Sony RM-869 ic")</f>
        <v>Sony RM-869 ic</v>
      </c>
      <c r="B955" s="19">
        <v>120</v>
      </c>
      <c r="C955" s="20"/>
      <c r="D955" s="9">
        <f t="shared" si="15"/>
        <v>0</v>
      </c>
    </row>
    <row r="956" spans="1:4" s="7" customFormat="1" hidden="1" x14ac:dyDescent="0.2">
      <c r="A956" s="18" t="str">
        <f>HYPERLINK("http://clickpdu.ru/product_images/import/5573.jpg","Sony RM-870 JAVA")</f>
        <v>Sony RM-870 JAVA</v>
      </c>
      <c r="B956" s="19">
        <v>120</v>
      </c>
      <c r="C956" s="20"/>
      <c r="D956" s="9">
        <f t="shared" si="15"/>
        <v>0</v>
      </c>
    </row>
    <row r="957" spans="1:4" s="7" customFormat="1" x14ac:dyDescent="0.2">
      <c r="A957" s="18" t="str">
        <f>HYPERLINK("http://clickpdu.ru/product_images/import/HSN035.jpg","Sony RM-870  (ic)")</f>
        <v>Sony RM-870  (ic)</v>
      </c>
      <c r="B957" s="19">
        <v>120</v>
      </c>
      <c r="C957" s="20">
        <v>1</v>
      </c>
      <c r="D957" s="9">
        <f t="shared" si="15"/>
        <v>120</v>
      </c>
    </row>
    <row r="958" spans="1:4" s="7" customFormat="1" hidden="1" x14ac:dyDescent="0.2">
      <c r="A958" s="18" t="str">
        <f>HYPERLINK("http://clickpdu.ru/product_images/import/HSN036.jpg","Sony RM-873  (ic) ")</f>
        <v xml:space="preserve">Sony RM-873  (ic) </v>
      </c>
      <c r="B958" s="19">
        <v>120</v>
      </c>
      <c r="C958" s="20"/>
      <c r="D958" s="9">
        <f t="shared" si="15"/>
        <v>0</v>
      </c>
    </row>
    <row r="959" spans="1:4" s="7" customFormat="1" x14ac:dyDescent="0.2">
      <c r="A959" s="18" t="str">
        <f>HYPERLINK("http://clickpdu.ru/product_images/import/HSN045.jpg","Sony RM-887/889  ic")</f>
        <v>Sony RM-887/889  ic</v>
      </c>
      <c r="B959" s="19">
        <v>135</v>
      </c>
      <c r="C959" s="20">
        <v>1</v>
      </c>
      <c r="D959" s="9">
        <f t="shared" si="15"/>
        <v>135</v>
      </c>
    </row>
    <row r="960" spans="1:4" s="7" customFormat="1" hidden="1" x14ac:dyDescent="0.2">
      <c r="A960" s="18" t="str">
        <f>HYPERLINK("http://clickpdu.ru/product_images/import/10240.jpg","Sony RM-932 JAVA")</f>
        <v>Sony RM-932 JAVA</v>
      </c>
      <c r="B960" s="19">
        <v>130</v>
      </c>
      <c r="C960" s="20"/>
      <c r="D960" s="9">
        <f t="shared" si="15"/>
        <v>0</v>
      </c>
    </row>
    <row r="961" spans="1:4" s="7" customFormat="1" hidden="1" x14ac:dyDescent="0.2">
      <c r="A961" s="18" t="str">
        <f>HYPERLINK("http://clickpdu.ru/product_images/import/HSN073.jpg","Sony RM-932 (ic)")</f>
        <v>Sony RM-932 (ic)</v>
      </c>
      <c r="B961" s="19">
        <v>150</v>
      </c>
      <c r="C961" s="20"/>
      <c r="D961" s="9">
        <f t="shared" si="15"/>
        <v>0</v>
      </c>
    </row>
    <row r="962" spans="1:4" s="7" customFormat="1" x14ac:dyDescent="0.2">
      <c r="A962" s="18" t="str">
        <f>HYPERLINK("http://clickpdu.ru/product_images/import/HSN074.jpg","Sony RM-934 ic как оригинал программируемый")</f>
        <v>Sony RM-934 ic как оригинал программируемый</v>
      </c>
      <c r="B962" s="19">
        <v>180</v>
      </c>
      <c r="C962" s="20">
        <v>1</v>
      </c>
      <c r="D962" s="9">
        <f t="shared" si="15"/>
        <v>180</v>
      </c>
    </row>
    <row r="963" spans="1:4" s="7" customFormat="1" hidden="1" x14ac:dyDescent="0.2">
      <c r="A963" s="18" t="str">
        <f>HYPERLINK("http://clickpdu.ru/product_images/import/HSN075.jpg","Sony RM-947 ic  KV-29CS60/KV-32CS70E  KV-29/28CL11K")</f>
        <v>Sony RM-947 ic  KV-29CS60/KV-32CS70E  KV-29/28CL11K</v>
      </c>
      <c r="B963" s="19">
        <v>170</v>
      </c>
      <c r="C963" s="20"/>
      <c r="D963" s="9">
        <f t="shared" si="15"/>
        <v>0</v>
      </c>
    </row>
    <row r="964" spans="1:4" s="7" customFormat="1" x14ac:dyDescent="0.2">
      <c r="A964" s="18" t="str">
        <f>HYPERLINK("http://clickpdu.ru/product_images/import/HSN091.jpg","Sony RM-952  ic")</f>
        <v>Sony RM-952  ic</v>
      </c>
      <c r="B964" s="19">
        <v>130</v>
      </c>
      <c r="C964" s="20">
        <v>1</v>
      </c>
      <c r="D964" s="9">
        <f t="shared" si="15"/>
        <v>130</v>
      </c>
    </row>
    <row r="965" spans="1:4" s="7" customFormat="1" hidden="1" x14ac:dyDescent="0.2">
      <c r="A965" s="18" t="str">
        <f>HYPERLINK("http://clickpdu.ru/product_images/import/HSN199.jpg","Sony RM-AAP013 ic")</f>
        <v>Sony RM-AAP013 ic</v>
      </c>
      <c r="B965" s="19">
        <v>150</v>
      </c>
      <c r="C965" s="20"/>
      <c r="D965" s="9">
        <f t="shared" si="15"/>
        <v>0</v>
      </c>
    </row>
    <row r="966" spans="1:4" s="7" customFormat="1" hidden="1" x14ac:dyDescent="0.2">
      <c r="A966" s="18" t="str">
        <f>HYPERLINK("http://clickpdu.ru/product_images/import/HSN198.jpg","Sony RM-AAU002 ic")</f>
        <v>Sony RM-AAU002 ic</v>
      </c>
      <c r="B966" s="19">
        <v>150</v>
      </c>
      <c r="C966" s="20"/>
      <c r="D966" s="9">
        <f t="shared" si="15"/>
        <v>0</v>
      </c>
    </row>
    <row r="967" spans="1:4" s="7" customFormat="1" hidden="1" x14ac:dyDescent="0.2">
      <c r="A967" s="18" t="str">
        <f>HYPERLINK("http://clickpdu.ru/product_images/import/HSN236.jpg","Sony RM-AAU013 ic")</f>
        <v>Sony RM-AAU013 ic</v>
      </c>
      <c r="B967" s="19">
        <v>150</v>
      </c>
      <c r="C967" s="20"/>
      <c r="D967" s="9">
        <f t="shared" si="15"/>
        <v>0</v>
      </c>
    </row>
    <row r="968" spans="1:4" s="7" customFormat="1" hidden="1" x14ac:dyDescent="0.2">
      <c r="A968" s="18" t="str">
        <f>HYPERLINK("http://clickpdu.ru/product_images/import/HSN189.jpg","Sony RM-ADP001 ic как оригинал")</f>
        <v>Sony RM-ADP001 ic как оригинал</v>
      </c>
      <c r="B968" s="19">
        <v>150</v>
      </c>
      <c r="C968" s="20"/>
      <c r="D968" s="9">
        <f t="shared" si="15"/>
        <v>0</v>
      </c>
    </row>
    <row r="969" spans="1:4" s="7" customFormat="1" hidden="1" x14ac:dyDescent="0.2">
      <c r="A969" s="15" t="str">
        <f>HYPERLINK("http://clickpdu.ru/product_images/import/HSN265.jpg","Sony RM-ADP054 ic AUX")</f>
        <v>Sony RM-ADP054 ic AUX</v>
      </c>
      <c r="B969" s="16">
        <v>200</v>
      </c>
      <c r="C969" s="17"/>
      <c r="D969" s="14">
        <f t="shared" si="15"/>
        <v>0</v>
      </c>
    </row>
    <row r="970" spans="1:4" s="7" customFormat="1" hidden="1" x14ac:dyDescent="0.2">
      <c r="A970" s="15" t="str">
        <f>HYPERLINK("http://clickpdu.ru/product_images/import/HSN266.jpg","Sony RM-ADP058 ic AUX")</f>
        <v>Sony RM-ADP058 ic AUX</v>
      </c>
      <c r="B970" s="16">
        <v>200</v>
      </c>
      <c r="C970" s="17"/>
      <c r="D970" s="14">
        <f t="shared" si="15"/>
        <v>0</v>
      </c>
    </row>
    <row r="971" spans="1:4" s="7" customFormat="1" hidden="1" x14ac:dyDescent="0.2">
      <c r="A971" s="18" t="str">
        <f>HYPERLINK("http://clickpdu.ru/product_images/import/HSN206.jpg","Sony RM-ADU004 ic")</f>
        <v>Sony RM-ADU004 ic</v>
      </c>
      <c r="B971" s="19">
        <v>150</v>
      </c>
      <c r="C971" s="20"/>
      <c r="D971" s="9">
        <f t="shared" si="15"/>
        <v>0</v>
      </c>
    </row>
    <row r="972" spans="1:4" s="7" customFormat="1" hidden="1" x14ac:dyDescent="0.2">
      <c r="A972" s="18" t="str">
        <f>HYPERLINK("http://clickpdu.ru/product_images/import/HSN211.jpg","Sony RM-ADU047 ic")</f>
        <v>Sony RM-ADU047 ic</v>
      </c>
      <c r="B972" s="19">
        <v>170</v>
      </c>
      <c r="C972" s="20"/>
      <c r="D972" s="9">
        <f t="shared" si="15"/>
        <v>0</v>
      </c>
    </row>
    <row r="973" spans="1:4" s="7" customFormat="1" hidden="1" x14ac:dyDescent="0.2">
      <c r="A973" s="18" t="str">
        <f>HYPERLINK("http://clickpdu.ru/product_images/import/HSN196.jpg","Sony RM-AMU001 ic")</f>
        <v>Sony RM-AMU001 ic</v>
      </c>
      <c r="B973" s="19">
        <v>140</v>
      </c>
      <c r="C973" s="20"/>
      <c r="D973" s="9">
        <f t="shared" si="15"/>
        <v>0</v>
      </c>
    </row>
    <row r="974" spans="1:4" s="7" customFormat="1" hidden="1" x14ac:dyDescent="0.2">
      <c r="A974" s="18" t="str">
        <f>HYPERLINK("http://clickpdu.ru/product_images/import/HSN210.jpg","Sony RM-AMU053 ( rm-sc3) ic")</f>
        <v>Sony RM-AMU053 ( rm-sc3) ic</v>
      </c>
      <c r="B974" s="19">
        <v>200</v>
      </c>
      <c r="C974" s="20"/>
      <c r="D974" s="9">
        <f t="shared" si="15"/>
        <v>0</v>
      </c>
    </row>
    <row r="975" spans="1:4" s="7" customFormat="1" hidden="1" x14ac:dyDescent="0.2">
      <c r="A975" s="18" t="str">
        <f>HYPERLINK("http://clickpdu.ru/product_images/import/HSN181.jpg","Sony RM-EA006 ic")</f>
        <v>Sony RM-EA006 ic</v>
      </c>
      <c r="B975" s="19">
        <v>150</v>
      </c>
      <c r="C975" s="20"/>
      <c r="D975" s="9">
        <f t="shared" si="15"/>
        <v>0</v>
      </c>
    </row>
    <row r="976" spans="1:4" s="7" customFormat="1" hidden="1" x14ac:dyDescent="0.2">
      <c r="A976" s="18" t="str">
        <f>HYPERLINK("http://clickpdu.ru/product_images/import/HSN156.jpg","Sony RM-ED002 ( RM-EA002) ic LCD TV")</f>
        <v>Sony RM-ED002 ( RM-EA002) ic LCD TV</v>
      </c>
      <c r="B976" s="19">
        <v>200</v>
      </c>
      <c r="C976" s="20"/>
      <c r="D976" s="9">
        <f t="shared" si="15"/>
        <v>0</v>
      </c>
    </row>
    <row r="977" spans="1:4" s="7" customFormat="1" hidden="1" x14ac:dyDescent="0.2">
      <c r="A977" s="18" t="str">
        <f>HYPERLINK("http://clickpdu.ru/product_images/import/HSN208.jpg","Sony RM-ED005 ic KDL - 32S2020    KDL-20G2000")</f>
        <v>Sony RM-ED005 ic KDL - 32S2020    KDL-20G2000</v>
      </c>
      <c r="B977" s="19">
        <v>150</v>
      </c>
      <c r="C977" s="20"/>
      <c r="D977" s="9">
        <f t="shared" si="15"/>
        <v>0</v>
      </c>
    </row>
    <row r="978" spans="1:4" s="7" customFormat="1" hidden="1" x14ac:dyDescent="0.2">
      <c r="A978" s="18" t="str">
        <f>HYPERLINK("http://clickpdu.ru/product_images/import/HSN175.jpg","Sony RM-ED007 ic")</f>
        <v>Sony RM-ED007 ic</v>
      </c>
      <c r="B978" s="19">
        <v>160</v>
      </c>
      <c r="C978" s="20"/>
      <c r="D978" s="9">
        <f t="shared" si="15"/>
        <v>0</v>
      </c>
    </row>
    <row r="979" spans="1:4" s="7" customFormat="1" hidden="1" x14ac:dyDescent="0.2">
      <c r="A979" s="18" t="str">
        <f>HYPERLINK("http://clickpdu.ru/product_images/import/HSN217.jpg","Sony RM-ED008 ic")</f>
        <v>Sony RM-ED008 ic</v>
      </c>
      <c r="B979" s="19">
        <v>160</v>
      </c>
      <c r="C979" s="20"/>
      <c r="D979" s="9">
        <f t="shared" si="15"/>
        <v>0</v>
      </c>
    </row>
    <row r="980" spans="1:4" s="7" customFormat="1" x14ac:dyDescent="0.2">
      <c r="A980" s="18" t="str">
        <f>HYPERLINK("http://clickpdu.ru/product_images/import/HSN162.jpg","Sony RM-ED009 ic  как оригинал")</f>
        <v>Sony RM-ED009 ic  как оригинал</v>
      </c>
      <c r="B980" s="19">
        <v>160</v>
      </c>
      <c r="C980" s="20">
        <v>1</v>
      </c>
      <c r="D980" s="9">
        <f t="shared" si="15"/>
        <v>160</v>
      </c>
    </row>
    <row r="981" spans="1:4" s="7" customFormat="1" x14ac:dyDescent="0.2">
      <c r="A981" s="18" t="str">
        <f>HYPERLINK("http://clickpdu.ru/product_images/import/HSN173.jpg","Sony RM-ED011 ic  чёрный как оригинал")</f>
        <v>Sony RM-ED011 ic  чёрный как оригинал</v>
      </c>
      <c r="B981" s="19">
        <v>170</v>
      </c>
      <c r="C981" s="20">
        <v>1</v>
      </c>
      <c r="D981" s="9">
        <f t="shared" si="15"/>
        <v>170</v>
      </c>
    </row>
    <row r="982" spans="1:4" s="7" customFormat="1" hidden="1" x14ac:dyDescent="0.2">
      <c r="A982" s="18" t="str">
        <f>HYPERLINK("http://clickpdu.ru/product_images/import/HSN180.jpg","Sony RM-ED011W ic ")</f>
        <v xml:space="preserve">Sony RM-ED011W ic </v>
      </c>
      <c r="B982" s="19">
        <v>170</v>
      </c>
      <c r="C982" s="20"/>
      <c r="D982" s="9">
        <f t="shared" si="15"/>
        <v>0</v>
      </c>
    </row>
    <row r="983" spans="1:4" s="7" customFormat="1" hidden="1" x14ac:dyDescent="0.2">
      <c r="A983" s="18" t="str">
        <f>HYPERLINK("http://clickpdu.ru/product_images/import/HSN179.jpg","Sony RM-ED013 ic  как оригинал")</f>
        <v>Sony RM-ED013 ic  как оригинал</v>
      </c>
      <c r="B983" s="19">
        <v>180</v>
      </c>
      <c r="C983" s="20"/>
      <c r="D983" s="9">
        <f t="shared" si="15"/>
        <v>0</v>
      </c>
    </row>
    <row r="984" spans="1:4" s="7" customFormat="1" hidden="1" x14ac:dyDescent="0.2">
      <c r="A984" s="18" t="str">
        <f>HYPERLINK("http://clickpdu.ru/product_images/import/HSN178.jpg","Sony RM-ED014 ic")</f>
        <v>Sony RM-ED014 ic</v>
      </c>
      <c r="B984" s="19">
        <v>180</v>
      </c>
      <c r="C984" s="20"/>
      <c r="D984" s="9">
        <f t="shared" si="15"/>
        <v>0</v>
      </c>
    </row>
    <row r="985" spans="1:4" s="7" customFormat="1" hidden="1" x14ac:dyDescent="0.2">
      <c r="A985" s="18" t="str">
        <f>HYPERLINK("http://clickpdu.ru/product_images/import/HSN218.jpg","Sony RM-ED016 ic")</f>
        <v>Sony RM-ED016 ic</v>
      </c>
      <c r="B985" s="19">
        <v>180</v>
      </c>
      <c r="C985" s="20"/>
      <c r="D985" s="9">
        <f t="shared" si="15"/>
        <v>0</v>
      </c>
    </row>
    <row r="986" spans="1:4" s="7" customFormat="1" x14ac:dyDescent="0.2">
      <c r="A986" s="18" t="str">
        <f>HYPERLINK("http://clickpdu.ru/product_images/import/HSN219.jpg","Sony RM-ED017 ic")</f>
        <v>Sony RM-ED017 ic</v>
      </c>
      <c r="B986" s="19">
        <v>180</v>
      </c>
      <c r="C986" s="20">
        <v>1</v>
      </c>
      <c r="D986" s="9">
        <f t="shared" si="15"/>
        <v>180</v>
      </c>
    </row>
    <row r="987" spans="1:4" s="7" customFormat="1" hidden="1" x14ac:dyDescent="0.2">
      <c r="A987" s="18" t="str">
        <f>HYPERLINK("http://clickpdu.ru/product_images/import/HSN207.jpg","Sony RM-ED017W ic белый")</f>
        <v>Sony RM-ED017W ic белый</v>
      </c>
      <c r="B987" s="19">
        <v>180</v>
      </c>
      <c r="C987" s="20"/>
      <c r="D987" s="9">
        <f t="shared" si="15"/>
        <v>0</v>
      </c>
    </row>
    <row r="988" spans="1:4" s="7" customFormat="1" hidden="1" x14ac:dyDescent="0.2">
      <c r="A988" s="18" t="str">
        <f>HYPERLINK("http://clickpdu.ru/product_images/import/HSN220.jpg","Sony RM-ED020 ic")</f>
        <v>Sony RM-ED020 ic</v>
      </c>
      <c r="B988" s="19">
        <v>180</v>
      </c>
      <c r="C988" s="20"/>
      <c r="D988" s="9">
        <f t="shared" ref="D988:D1051" si="16">B988*C988</f>
        <v>0</v>
      </c>
    </row>
    <row r="989" spans="1:4" s="7" customFormat="1" x14ac:dyDescent="0.2">
      <c r="A989" s="18" t="str">
        <f>HYPERLINK("http://clickpdu.ru/product_images/import/HSN221.jpg","Sony RM-ED022 ic")</f>
        <v>Sony RM-ED022 ic</v>
      </c>
      <c r="B989" s="19">
        <v>190</v>
      </c>
      <c r="C989" s="20">
        <v>1</v>
      </c>
      <c r="D989" s="9">
        <f t="shared" si="16"/>
        <v>190</v>
      </c>
    </row>
    <row r="990" spans="1:4" s="7" customFormat="1" hidden="1" x14ac:dyDescent="0.2">
      <c r="A990" s="18" t="str">
        <f>HYPERLINK("http://clickpdu.ru/product_images/import/HSN222.jpg","Sony RM-ED029 ic")</f>
        <v>Sony RM-ED029 ic</v>
      </c>
      <c r="B990" s="19">
        <v>180</v>
      </c>
      <c r="C990" s="20"/>
      <c r="D990" s="9">
        <f t="shared" si="16"/>
        <v>0</v>
      </c>
    </row>
    <row r="991" spans="1:4" s="7" customFormat="1" hidden="1" x14ac:dyDescent="0.2">
      <c r="A991" s="18" t="str">
        <f>HYPERLINK("http://clickpdu.ru/product_images/import/HSN223.jpg","Sony RM-ED030 ic LCD TV 3D")</f>
        <v>Sony RM-ED030 ic LCD TV 3D</v>
      </c>
      <c r="B991" s="19">
        <v>250</v>
      </c>
      <c r="C991" s="20"/>
      <c r="D991" s="9">
        <f t="shared" si="16"/>
        <v>0</v>
      </c>
    </row>
    <row r="992" spans="1:4" s="7" customFormat="1" hidden="1" x14ac:dyDescent="0.2">
      <c r="A992" s="18" t="str">
        <f>HYPERLINK("http://clickpdu.ru/product_images/import/HSN224.jpg","Sony RM-ED031 ic LCD TV")</f>
        <v>Sony RM-ED031 ic LCD TV</v>
      </c>
      <c r="B992" s="19">
        <v>200</v>
      </c>
      <c r="C992" s="20"/>
      <c r="D992" s="9">
        <f t="shared" si="16"/>
        <v>0</v>
      </c>
    </row>
    <row r="993" spans="1:4" s="7" customFormat="1" hidden="1" x14ac:dyDescent="0.2">
      <c r="A993" s="18" t="str">
        <f>HYPERLINK("http://clickpdu.ru/product_images/import/HSN225.jpg","Sony RM-ED032 3D ic LCD TV")</f>
        <v>Sony RM-ED032 3D ic LCD TV</v>
      </c>
      <c r="B993" s="19">
        <v>200</v>
      </c>
      <c r="C993" s="20"/>
      <c r="D993" s="9">
        <f t="shared" si="16"/>
        <v>0</v>
      </c>
    </row>
    <row r="994" spans="1:4" s="7" customFormat="1" hidden="1" x14ac:dyDescent="0.2">
      <c r="A994" s="18" t="str">
        <f>HYPERLINK("http://clickpdu.ru/product_images/import/HSN195.jpg","Sony RM-ED033 ic")</f>
        <v>Sony RM-ED033 ic</v>
      </c>
      <c r="B994" s="19">
        <v>200</v>
      </c>
      <c r="C994" s="20"/>
      <c r="D994" s="9">
        <f t="shared" si="16"/>
        <v>0</v>
      </c>
    </row>
    <row r="995" spans="1:4" s="7" customFormat="1" hidden="1" x14ac:dyDescent="0.2">
      <c r="A995" s="18" t="str">
        <f>HYPERLINK("http://clickpdu.ru/product_images/import/HSN226.jpg","Sony RM-ED034 ic 3D LCD LED TV")</f>
        <v>Sony RM-ED034 ic 3D LCD LED TV</v>
      </c>
      <c r="B995" s="19">
        <v>200</v>
      </c>
      <c r="C995" s="20"/>
      <c r="D995" s="9">
        <f t="shared" si="16"/>
        <v>0</v>
      </c>
    </row>
    <row r="996" spans="1:4" s="7" customFormat="1" hidden="1" x14ac:dyDescent="0.2">
      <c r="A996" s="18" t="str">
        <f>HYPERLINK("http://clickpdu.ru/product_images/import/HSN227.jpg","Sony RM-ED035 ic")</f>
        <v>Sony RM-ED035 ic</v>
      </c>
      <c r="B996" s="19">
        <v>200</v>
      </c>
      <c r="C996" s="20"/>
      <c r="D996" s="9">
        <f t="shared" si="16"/>
        <v>0</v>
      </c>
    </row>
    <row r="997" spans="1:4" s="7" customFormat="1" hidden="1" x14ac:dyDescent="0.2">
      <c r="A997" s="18" t="str">
        <f>HYPERLINK("http://clickpdu.ru/product_images/import/HSN229.jpg","Sony RM-ED037 ic")</f>
        <v>Sony RM-ED037 ic</v>
      </c>
      <c r="B997" s="19">
        <v>190</v>
      </c>
      <c r="C997" s="20"/>
      <c r="D997" s="9">
        <f t="shared" si="16"/>
        <v>0</v>
      </c>
    </row>
    <row r="998" spans="1:4" s="7" customFormat="1" hidden="1" x14ac:dyDescent="0.2">
      <c r="A998" s="18" t="str">
        <f>HYPERLINK("http://clickpdu.ru/product_images/import/HSN230.jpg","Sony RM-ED038 ic моноблок LCD TV+DVD")</f>
        <v>Sony RM-ED038 ic моноблок LCD TV+DVD</v>
      </c>
      <c r="B998" s="19">
        <v>170</v>
      </c>
      <c r="C998" s="20"/>
      <c r="D998" s="9">
        <f t="shared" si="16"/>
        <v>0</v>
      </c>
    </row>
    <row r="999" spans="1:4" s="7" customFormat="1" hidden="1" x14ac:dyDescent="0.2">
      <c r="A999" s="18" t="str">
        <f>HYPERLINK("http://clickpdu.ru/product_images/import/HSN233.jpg","Sony RM-ED044 ic LCD LED TV 3D")</f>
        <v>Sony RM-ED044 ic LCD LED TV 3D</v>
      </c>
      <c r="B999" s="19">
        <v>200</v>
      </c>
      <c r="C999" s="20"/>
      <c r="D999" s="9">
        <f t="shared" si="16"/>
        <v>0</v>
      </c>
    </row>
    <row r="1000" spans="1:4" s="7" customFormat="1" hidden="1" x14ac:dyDescent="0.2">
      <c r="A1000" s="18" t="str">
        <f>HYPERLINK("http://clickpdu.ru/product_images/import/HSN234.jpg","Sony RM-ED045 ic")</f>
        <v>Sony RM-ED045 ic</v>
      </c>
      <c r="B1000" s="19">
        <v>200</v>
      </c>
      <c r="C1000" s="20"/>
      <c r="D1000" s="9">
        <f t="shared" si="16"/>
        <v>0</v>
      </c>
    </row>
    <row r="1001" spans="1:4" s="7" customFormat="1" hidden="1" x14ac:dyDescent="0.2">
      <c r="A1001" s="18" t="str">
        <f>HYPERLINK("http://clickpdu.ru/product_images/import/HSN249.jpg","Sony RM-ED047 ic как оригинал  3D TV")</f>
        <v>Sony RM-ED047 ic как оригинал  3D TV</v>
      </c>
      <c r="B1001" s="19">
        <v>190</v>
      </c>
      <c r="C1001" s="20"/>
      <c r="D1001" s="9">
        <f t="shared" si="16"/>
        <v>0</v>
      </c>
    </row>
    <row r="1002" spans="1:4" s="7" customFormat="1" hidden="1" x14ac:dyDescent="0.2">
      <c r="A1002" s="18" t="str">
        <f>HYPERLINK("http://clickpdu.ru/product_images/import/HSN251.jpg","Sony RM-ED050 ic")</f>
        <v>Sony RM-ED050 ic</v>
      </c>
      <c r="B1002" s="19">
        <v>190</v>
      </c>
      <c r="C1002" s="20"/>
      <c r="D1002" s="9">
        <f t="shared" si="16"/>
        <v>0</v>
      </c>
    </row>
    <row r="1003" spans="1:4" s="7" customFormat="1" x14ac:dyDescent="0.2">
      <c r="A1003" s="18" t="str">
        <f>HYPERLINK("http://clickpdu.ru/product_images/import/HSN257.jpg","Sony RM-ED052 ic 3D LCD TV")</f>
        <v>Sony RM-ED052 ic 3D LCD TV</v>
      </c>
      <c r="B1003" s="19">
        <v>200</v>
      </c>
      <c r="C1003" s="20">
        <v>1</v>
      </c>
      <c r="D1003" s="9">
        <f t="shared" si="16"/>
        <v>200</v>
      </c>
    </row>
    <row r="1004" spans="1:4" s="7" customFormat="1" hidden="1" x14ac:dyDescent="0.2">
      <c r="A1004" s="18" t="str">
        <f>HYPERLINK("http://clickpdu.ru/product_images/import/HSN255.jpg","Sony RM-ED053 ic")</f>
        <v>Sony RM-ED053 ic</v>
      </c>
      <c r="B1004" s="19">
        <v>200</v>
      </c>
      <c r="C1004" s="20"/>
      <c r="D1004" s="9">
        <f t="shared" si="16"/>
        <v>0</v>
      </c>
    </row>
    <row r="1005" spans="1:4" s="7" customFormat="1" hidden="1" x14ac:dyDescent="0.2">
      <c r="A1005" s="15" t="str">
        <f>HYPERLINK("http://clickpdu.ru/product_images/import/HSN248.jpg","Sony RM-ED054 ic как оригинал")</f>
        <v>Sony RM-ED054 ic как оригинал</v>
      </c>
      <c r="B1005" s="16">
        <v>190</v>
      </c>
      <c r="C1005" s="17"/>
      <c r="D1005" s="14">
        <f t="shared" si="16"/>
        <v>0</v>
      </c>
    </row>
    <row r="1006" spans="1:4" s="7" customFormat="1" hidden="1" x14ac:dyDescent="0.2">
      <c r="A1006" s="15" t="str">
        <f>HYPERLINK("http://clickpdu.ru/product_images/import/HSN274.jpg","Sony RM-ED058 ic LCD LED TV 3D")</f>
        <v>Sony RM-ED058 ic LCD LED TV 3D</v>
      </c>
      <c r="B1006" s="16">
        <v>220</v>
      </c>
      <c r="C1006" s="17"/>
      <c r="D1006" s="14">
        <f t="shared" si="16"/>
        <v>0</v>
      </c>
    </row>
    <row r="1007" spans="1:4" s="7" customFormat="1" x14ac:dyDescent="0.2">
      <c r="A1007" s="15" t="str">
        <f>HYPERLINK("http://clickpdu.ru/product_images/import/HSN267.jpg","Sony RM-ED060 ic как оригинал 3D LCD TV")</f>
        <v>Sony RM-ED060 ic как оригинал 3D LCD TV</v>
      </c>
      <c r="B1007" s="16">
        <v>250</v>
      </c>
      <c r="C1007" s="17">
        <v>1</v>
      </c>
      <c r="D1007" s="14">
        <f t="shared" si="16"/>
        <v>250</v>
      </c>
    </row>
    <row r="1008" spans="1:4" s="7" customFormat="1" x14ac:dyDescent="0.2">
      <c r="A1008" s="15" t="str">
        <f>HYPERLINK("http://clickpdu.ru/product_images/import/HSN278.jpg","Sony RM-ED062 ic NEW LCD TV!")</f>
        <v>Sony RM-ED062 ic NEW LCD TV!</v>
      </c>
      <c r="B1008" s="16">
        <v>190</v>
      </c>
      <c r="C1008" s="17">
        <v>1</v>
      </c>
      <c r="D1008" s="14">
        <f t="shared" si="16"/>
        <v>190</v>
      </c>
    </row>
    <row r="1009" spans="1:4" s="7" customFormat="1" hidden="1" x14ac:dyDescent="0.2">
      <c r="A1009" s="18" t="str">
        <f>HYPERLINK("http://clickpdu.ru/product_images/import/HSN113.jpg","Sony RM-GA002 Wega Gate  ic KV-SW21M91/ BZ21M81 как ориг")</f>
        <v>Sony RM-GA002 Wega Gate  ic KV-SW21M91/ BZ21M81 как ориг</v>
      </c>
      <c r="B1009" s="19">
        <v>130</v>
      </c>
      <c r="C1009" s="20"/>
      <c r="D1009" s="9">
        <f t="shared" si="16"/>
        <v>0</v>
      </c>
    </row>
    <row r="1010" spans="1:4" s="7" customFormat="1" hidden="1" x14ac:dyDescent="0.2">
      <c r="A1010" s="18" t="str">
        <f>HYPERLINK("http://clickpdu.ru/product_images/import/HSN145.jpg","Sony RM-GA009 ic")</f>
        <v>Sony RM-GA009 ic</v>
      </c>
      <c r="B1010" s="19">
        <v>150</v>
      </c>
      <c r="C1010" s="20"/>
      <c r="D1010" s="9">
        <f t="shared" si="16"/>
        <v>0</v>
      </c>
    </row>
    <row r="1011" spans="1:4" s="7" customFormat="1" hidden="1" x14ac:dyDescent="0.2">
      <c r="A1011" s="18" t="str">
        <f>HYPERLINK("http://clickpdu.ru/product_images/import/HSN235.jpg","Sony RM-GA015 ic")</f>
        <v>Sony RM-GA015 ic</v>
      </c>
      <c r="B1011" s="19">
        <v>190</v>
      </c>
      <c r="C1011" s="20"/>
      <c r="D1011" s="9">
        <f t="shared" si="16"/>
        <v>0</v>
      </c>
    </row>
    <row r="1012" spans="1:4" s="7" customFormat="1" hidden="1" x14ac:dyDescent="0.2">
      <c r="A1012" s="18" t="str">
        <f>HYPERLINK("http://clickpdu.ru/product_images/import/HSN263.jpg","Sony RM-GA016 ic")</f>
        <v>Sony RM-GA016 ic</v>
      </c>
      <c r="B1012" s="19">
        <v>170</v>
      </c>
      <c r="C1012" s="20"/>
      <c r="D1012" s="9">
        <f t="shared" si="16"/>
        <v>0</v>
      </c>
    </row>
    <row r="1013" spans="1:4" s="7" customFormat="1" hidden="1" x14ac:dyDescent="0.2">
      <c r="A1013" s="18" t="str">
        <f>HYPERLINK("http://clickpdu.ru/product_images/import/HSN212.jpg","Sony RM-GA018 ic")</f>
        <v>Sony RM-GA018 ic</v>
      </c>
      <c r="B1013" s="19">
        <v>230</v>
      </c>
      <c r="C1013" s="20"/>
      <c r="D1013" s="9">
        <f t="shared" si="16"/>
        <v>0</v>
      </c>
    </row>
    <row r="1014" spans="1:4" s="7" customFormat="1" hidden="1" x14ac:dyDescent="0.2">
      <c r="A1014" s="18" t="str">
        <f>HYPERLINK("http://clickpdu.ru/product_images/import/HSN197.jpg","Sony RM-GA019 ic")</f>
        <v>Sony RM-GA019 ic</v>
      </c>
      <c r="B1014" s="19">
        <v>230</v>
      </c>
      <c r="C1014" s="20"/>
      <c r="D1014" s="9">
        <f t="shared" si="16"/>
        <v>0</v>
      </c>
    </row>
    <row r="1015" spans="1:4" s="7" customFormat="1" hidden="1" x14ac:dyDescent="0.2">
      <c r="A1015" s="18" t="str">
        <f>HYPERLINK("http://clickpdu.ru/product_images/import/HSN137.jpg","Sony RM-W100 ic")</f>
        <v>Sony RM-W100 ic</v>
      </c>
      <c r="B1015" s="19">
        <v>130</v>
      </c>
      <c r="C1015" s="20"/>
      <c r="D1015" s="9">
        <f t="shared" si="16"/>
        <v>0</v>
      </c>
    </row>
    <row r="1016" spans="1:4" s="7" customFormat="1" hidden="1" x14ac:dyDescent="0.2">
      <c r="A1016" s="18" t="str">
        <f>HYPERLINK("http://clickpdu.ru/product_images/import/HSN057.jpg","Sony RM-W103 ( W100) ic")</f>
        <v>Sony RM-W103 ( W100) ic</v>
      </c>
      <c r="B1016" s="19">
        <v>130</v>
      </c>
      <c r="C1016" s="20"/>
      <c r="D1016" s="9">
        <f t="shared" si="16"/>
        <v>0</v>
      </c>
    </row>
    <row r="1017" spans="1:4" s="7" customFormat="1" hidden="1" x14ac:dyDescent="0.2">
      <c r="A1017" s="18" t="str">
        <f>HYPERLINK("http://clickpdu.ru/product_images/import/HSN159.jpg","Sony RM-W109 ic")</f>
        <v>Sony RM-W109 ic</v>
      </c>
      <c r="B1017" s="19">
        <v>170</v>
      </c>
      <c r="C1017" s="20"/>
      <c r="D1017" s="9">
        <f t="shared" si="16"/>
        <v>0</v>
      </c>
    </row>
    <row r="1018" spans="1:4" s="7" customFormat="1" hidden="1" x14ac:dyDescent="0.2">
      <c r="A1018" s="18" t="str">
        <f>HYPERLINK("http://clickpdu.ru/product_images/import/10-1934.jpg","Sony RM-X153 AVTO")</f>
        <v>Sony RM-X153 AVTO</v>
      </c>
      <c r="B1018" s="19">
        <v>130</v>
      </c>
      <c r="C1018" s="20"/>
      <c r="D1018" s="9">
        <f t="shared" si="16"/>
        <v>0</v>
      </c>
    </row>
    <row r="1019" spans="1:4" s="7" customFormat="1" hidden="1" x14ac:dyDescent="0.2">
      <c r="A1019" s="18" t="str">
        <f>HYPERLINK("http://clickpdu.ru/product_images/import/4462.jpg","Sony RM-X155 ( 151 )  для XPLOID автомагнитол")</f>
        <v>Sony RM-X155 ( 151 )  для XPLOID автомагнитол</v>
      </c>
      <c r="B1019" s="19">
        <v>130</v>
      </c>
      <c r="C1019" s="20"/>
      <c r="D1019" s="9">
        <f t="shared" si="16"/>
        <v>0</v>
      </c>
    </row>
    <row r="1020" spans="1:4" s="7" customFormat="1" hidden="1" x14ac:dyDescent="0.2">
      <c r="A1020" s="18" t="str">
        <f>HYPERLINK("http://clickpdu.ru/product_images/import/HSN182.jpg","Sony RM-Y1108 ic LCD TV")</f>
        <v>Sony RM-Y1108 ic LCD TV</v>
      </c>
      <c r="B1020" s="19">
        <v>150</v>
      </c>
      <c r="C1020" s="20"/>
      <c r="D1020" s="9">
        <f t="shared" si="16"/>
        <v>0</v>
      </c>
    </row>
    <row r="1021" spans="1:4" s="7" customFormat="1" hidden="1" x14ac:dyDescent="0.2">
      <c r="A1021" s="18" t="str">
        <f>HYPERLINK("http://clickpdu.ru/product_images/import/HSN215.jpg","Sony RMT-B104P ic")</f>
        <v>Sony RMT-B104P ic</v>
      </c>
      <c r="B1021" s="19">
        <v>150</v>
      </c>
      <c r="C1021" s="20"/>
      <c r="D1021" s="9">
        <f t="shared" si="16"/>
        <v>0</v>
      </c>
    </row>
    <row r="1022" spans="1:4" s="7" customFormat="1" hidden="1" x14ac:dyDescent="0.2">
      <c r="A1022" s="18" t="str">
        <f>HYPERLINK("http://clickpdu.ru/product_images/import/HSN246.jpg","Sony RMT-B105A ic BDP")</f>
        <v>Sony RMT-B105A ic BDP</v>
      </c>
      <c r="B1022" s="19">
        <v>150</v>
      </c>
      <c r="C1022" s="20"/>
      <c r="D1022" s="9">
        <f t="shared" si="16"/>
        <v>0</v>
      </c>
    </row>
    <row r="1023" spans="1:4" s="7" customFormat="1" hidden="1" x14ac:dyDescent="0.2">
      <c r="A1023" s="18" t="str">
        <f>HYPERLINK("http://clickpdu.ru/product_images/import/HSN153.jpg","Sony RMT-D152A ic")</f>
        <v>Sony RMT-D152A ic</v>
      </c>
      <c r="B1023" s="19">
        <v>120</v>
      </c>
      <c r="C1023" s="20"/>
      <c r="D1023" s="9">
        <f t="shared" si="16"/>
        <v>0</v>
      </c>
    </row>
    <row r="1024" spans="1:4" s="7" customFormat="1" hidden="1" x14ac:dyDescent="0.2">
      <c r="A1024" s="18" t="str">
        <f>HYPERLINK("http://clickpdu.ru/product_images/import/HSN203.jpg","Sony RMT-D165A DVD ic")</f>
        <v>Sony RMT-D165A DVD ic</v>
      </c>
      <c r="B1024" s="19">
        <v>120</v>
      </c>
      <c r="C1024" s="20"/>
      <c r="D1024" s="9">
        <f t="shared" si="16"/>
        <v>0</v>
      </c>
    </row>
    <row r="1025" spans="1:4" s="7" customFormat="1" hidden="1" x14ac:dyDescent="0.2">
      <c r="A1025" s="18" t="str">
        <f>HYPERLINK("http://clickpdu.ru/product_images/import/HVD133.jpg","Sony RMT-D175P DVD ic  DVP-K56P")</f>
        <v>Sony RMT-D175P DVD ic  DVP-K56P</v>
      </c>
      <c r="B1025" s="19">
        <v>110</v>
      </c>
      <c r="C1025" s="20"/>
      <c r="D1025" s="9">
        <f t="shared" si="16"/>
        <v>0</v>
      </c>
    </row>
    <row r="1026" spans="1:4" s="7" customFormat="1" hidden="1" x14ac:dyDescent="0.2">
      <c r="A1026" s="18" t="str">
        <f>HYPERLINK("http://clickpdu.ru/product_images/import/HSN239.jpg","Sony RMT-D246P ic DVD/REC HDD  RDR-HX750/HX950")</f>
        <v>Sony RMT-D246P ic DVD/REC HDD  RDR-HX750/HX950</v>
      </c>
      <c r="B1026" s="19">
        <v>200</v>
      </c>
      <c r="C1026" s="20"/>
      <c r="D1026" s="9">
        <f t="shared" si="16"/>
        <v>0</v>
      </c>
    </row>
    <row r="1027" spans="1:4" s="7" customFormat="1" hidden="1" x14ac:dyDescent="0.2">
      <c r="A1027" s="18" t="str">
        <f>HYPERLINK("http://clickpdu.ru/product_images/import/HSN240.jpg","Sony RMT-D250P  ic как оригинал DVD/REC")</f>
        <v>Sony RMT-D250P  ic как оригинал DVD/REC</v>
      </c>
      <c r="B1027" s="19">
        <v>200</v>
      </c>
      <c r="C1027" s="20"/>
      <c r="D1027" s="9">
        <f t="shared" si="16"/>
        <v>0</v>
      </c>
    </row>
    <row r="1028" spans="1:4" s="7" customFormat="1" hidden="1" x14ac:dyDescent="0.2">
      <c r="A1028" s="18" t="str">
        <f>HYPERLINK("http://clickpdu.ru/product_images/import/299.jpg","Sony RMT-V153A/B не ориг.  VCR")</f>
        <v>Sony RMT-V153A/B не ориг.  VCR</v>
      </c>
      <c r="B1028" s="19">
        <v>110</v>
      </c>
      <c r="C1028" s="20"/>
      <c r="D1028" s="9">
        <f t="shared" si="16"/>
        <v>0</v>
      </c>
    </row>
    <row r="1029" spans="1:4" s="7" customFormat="1" hidden="1" x14ac:dyDescent="0.2">
      <c r="A1029" s="18" t="str">
        <f>HYPERLINK("http://clickpdu.ru/product_images/import/HSN069.jpg","Sony RMT-V181G   VCR")</f>
        <v>Sony RMT-V181G   VCR</v>
      </c>
      <c r="B1029" s="19">
        <v>110</v>
      </c>
      <c r="C1029" s="20"/>
      <c r="D1029" s="9">
        <f t="shared" si="16"/>
        <v>0</v>
      </c>
    </row>
    <row r="1030" spans="1:4" s="7" customFormat="1" hidden="1" x14ac:dyDescent="0.2">
      <c r="A1030" s="18" t="str">
        <f>HYPERLINK("http://clickpdu.ru/product_images/import/RS63.jpg","Soundmax JX3055B ic dvd Hyundai HB255")</f>
        <v>Soundmax JX3055B ic dvd Hyundai HB255</v>
      </c>
      <c r="B1030" s="19">
        <v>100</v>
      </c>
      <c r="C1030" s="20"/>
      <c r="D1030" s="9">
        <f t="shared" si="16"/>
        <v>0</v>
      </c>
    </row>
    <row r="1031" spans="1:4" s="7" customFormat="1" hidden="1" x14ac:dyDescent="0.2">
      <c r="A1031" s="18" t="str">
        <f>HYPERLINK("http://clickpdu.ru/product_images/import/HSR568.jpg","Strong STR-4450/4400  спутник ic")</f>
        <v>Strong STR-4450/4400  спутник ic</v>
      </c>
      <c r="B1031" s="19">
        <v>100</v>
      </c>
      <c r="C1031" s="20"/>
      <c r="D1031" s="9">
        <f t="shared" si="16"/>
        <v>0</v>
      </c>
    </row>
    <row r="1032" spans="1:4" s="7" customFormat="1" x14ac:dyDescent="0.2">
      <c r="A1032" s="18" t="str">
        <f>HYPERLINK("http://clickpdu.ru/product_images/import/HOB265.jpg","Supra (Hyundai) H-LCD1510/H-LED24V1 ic SUPRA STV- LC1922W/LC1922W/LC-2222W  Erisson 19LJ08 / SATURN LCD193")</f>
        <v>Supra (Hyundai) H-LCD1510/H-LED24V1 ic SUPRA STV- LC1922W/LC1922W/LC-2222W  Erisson 19LJ08 / SATURN LCD193</v>
      </c>
      <c r="B1032" s="19">
        <v>160</v>
      </c>
      <c r="C1032" s="20">
        <v>1</v>
      </c>
      <c r="D1032" s="9">
        <f t="shared" si="16"/>
        <v>160</v>
      </c>
    </row>
    <row r="1033" spans="1:4" s="7" customFormat="1" hidden="1" x14ac:dyDescent="0.2">
      <c r="A1033" s="18" t="str">
        <f>HYPERLINK("http://clickpdu.ru/product_images/import/HOB266.jpg","Supra (Hyundai) H-LCDVD3200S ic")</f>
        <v>Supra (Hyundai) H-LCDVD3200S ic</v>
      </c>
      <c r="B1033" s="19">
        <v>150</v>
      </c>
      <c r="C1033" s="20"/>
      <c r="D1033" s="9">
        <f t="shared" si="16"/>
        <v>0</v>
      </c>
    </row>
    <row r="1034" spans="1:4" s="7" customFormat="1" hidden="1" x14ac:dyDescent="0.2">
      <c r="A1034" s="18" t="str">
        <f>HYPERLINK("http://clickpdu.ru/product_images/import/HOB238.jpg","Supra / Akai RC03-51 (подходит к Rc03-P5+)  ic")</f>
        <v>Supra / Akai RC03-51 (подходит к Rc03-P5+)  ic</v>
      </c>
      <c r="B1034" s="19">
        <v>130</v>
      </c>
      <c r="C1034" s="20"/>
      <c r="D1034" s="9">
        <f t="shared" si="16"/>
        <v>0</v>
      </c>
    </row>
    <row r="1035" spans="1:4" s="7" customFormat="1" x14ac:dyDescent="0.2">
      <c r="A1035" s="18" t="str">
        <f>HYPERLINK("http://clickpdu.ru/product_images/import/HOB571.jpg","Supra / FUSION RC15b ic")</f>
        <v>Supra / FUSION RC15b ic</v>
      </c>
      <c r="B1035" s="19">
        <v>150</v>
      </c>
      <c r="C1035" s="20">
        <v>1</v>
      </c>
      <c r="D1035" s="9">
        <f t="shared" si="16"/>
        <v>150</v>
      </c>
    </row>
    <row r="1036" spans="1:4" s="7" customFormat="1" x14ac:dyDescent="0.2">
      <c r="A1036" s="18" t="str">
        <f>HYPERLINK("http://clickpdu.ru/product_images/import/HOB357.jpg","Supra / FUSION Y-72C / Y-72C1 ic")</f>
        <v>Supra / FUSION Y-72C / Y-72C1 ic</v>
      </c>
      <c r="B1036" s="19">
        <v>200</v>
      </c>
      <c r="C1036" s="20">
        <v>1</v>
      </c>
      <c r="D1036" s="9">
        <f t="shared" si="16"/>
        <v>200</v>
      </c>
    </row>
    <row r="1037" spans="1:4" s="7" customFormat="1" hidden="1" x14ac:dyDescent="0.2">
      <c r="A1037" s="18" t="str">
        <f>HYPERLINK("http://clickpdu.ru/product_images/import/HOB026.jpg","Supra / IZUMI / ELITE ic TV")</f>
        <v>Supra / IZUMI / ELITE ic TV</v>
      </c>
      <c r="B1037" s="19">
        <v>100</v>
      </c>
      <c r="C1037" s="20"/>
      <c r="D1037" s="9">
        <f t="shared" si="16"/>
        <v>0</v>
      </c>
    </row>
    <row r="1038" spans="1:4" s="7" customFormat="1" hidden="1" x14ac:dyDescent="0.2">
      <c r="A1038" s="18" t="str">
        <f>HYPERLINK("http://clickpdu.ru/product_images/import/HTC062.jpg","Supra / THOMSON RC2000E02 ic LCD TV")</f>
        <v>Supra / THOMSON RC2000E02 ic LCD TV</v>
      </c>
      <c r="B1038" s="19">
        <v>180</v>
      </c>
      <c r="C1038" s="20"/>
      <c r="D1038" s="9">
        <f t="shared" si="16"/>
        <v>0</v>
      </c>
    </row>
    <row r="1039" spans="1:4" s="7" customFormat="1" hidden="1" x14ac:dyDescent="0.2">
      <c r="A1039" s="18" t="str">
        <f>HYPERLINK("http://clickpdu.ru/product_images/import/HOB162.jpg","Supra / VR LT-15N08V  LCD TV ic")</f>
        <v>Supra / VR LT-15N08V  LCD TV ic</v>
      </c>
      <c r="B1039" s="19">
        <v>150</v>
      </c>
      <c r="C1039" s="20"/>
      <c r="D1039" s="9">
        <f t="shared" si="16"/>
        <v>0</v>
      </c>
    </row>
    <row r="1040" spans="1:4" s="7" customFormat="1" hidden="1" x14ac:dyDescent="0.2">
      <c r="A1040" s="18" t="str">
        <f>HYPERLINK("http://clickpdu.ru/product_images/import/9517.jpg","Supra /FUSION JX-3010B, DVS-112X DVD")</f>
        <v>Supra /FUSION JX-3010B, DVS-112X DVD</v>
      </c>
      <c r="B1040" s="19">
        <v>130</v>
      </c>
      <c r="C1040" s="20"/>
      <c r="D1040" s="9">
        <f t="shared" si="16"/>
        <v>0</v>
      </c>
    </row>
    <row r="1041" spans="1:4" s="7" customFormat="1" hidden="1" x14ac:dyDescent="0.2">
      <c r="A1041" s="18" t="str">
        <f>HYPERLINK("http://clickpdu.ru/product_images/import/HOB721.jpg","Supra /VR 1CE3 белый ic")</f>
        <v>Supra /VR 1CE3 белый ic</v>
      </c>
      <c r="B1041" s="19">
        <v>130</v>
      </c>
      <c r="C1041" s="20"/>
      <c r="D1041" s="9">
        <f t="shared" si="16"/>
        <v>0</v>
      </c>
    </row>
    <row r="1042" spans="1:4" s="7" customFormat="1" x14ac:dyDescent="0.2">
      <c r="A1042" s="18" t="str">
        <f>HYPERLINK("http://clickpdu.ru/product_images/import/HOB148.jpg","Supra /VR 1CE3 чёрный ic")</f>
        <v>Supra /VR 1CE3 чёрный ic</v>
      </c>
      <c r="B1042" s="19">
        <v>130</v>
      </c>
      <c r="C1042" s="20">
        <v>1</v>
      </c>
      <c r="D1042" s="9">
        <f t="shared" si="16"/>
        <v>130</v>
      </c>
    </row>
    <row r="1043" spans="1:4" s="7" customFormat="1" hidden="1" x14ac:dyDescent="0.2">
      <c r="A1043" s="18" t="str">
        <f>HYPERLINK("http://clickpdu.ru/product_images/import/HOB494.jpg","Supra 210-Y8810/2 STV-LC2395WL ic SATUR LED 40MF")</f>
        <v>Supra 210-Y8810/2 STV-LC2395WL ic SATUR LED 40MF</v>
      </c>
      <c r="B1043" s="19">
        <v>170</v>
      </c>
      <c r="C1043" s="20"/>
      <c r="D1043" s="9">
        <f t="shared" si="16"/>
        <v>0</v>
      </c>
    </row>
    <row r="1044" spans="1:4" s="7" customFormat="1" hidden="1" x14ac:dyDescent="0.2">
      <c r="A1044" s="18" t="str">
        <f>HYPERLINK("http://clickpdu.ru/product_images/import/10513.jpg","Supra BDP-212 ic BD-PLAYER")</f>
        <v>Supra BDP-212 ic BD-PLAYER</v>
      </c>
      <c r="B1044" s="19">
        <v>150</v>
      </c>
      <c r="C1044" s="20"/>
      <c r="D1044" s="9">
        <f t="shared" si="16"/>
        <v>0</v>
      </c>
    </row>
    <row r="1045" spans="1:4" s="7" customFormat="1" hidden="1" x14ac:dyDescent="0.2">
      <c r="A1045" s="18" t="str">
        <f>HYPERLINK("http://clickpdu.ru/product_images/import/10514.jpg","Supra DVS-117XK ic")</f>
        <v>Supra DVS-117XK ic</v>
      </c>
      <c r="B1045" s="19">
        <v>120</v>
      </c>
      <c r="C1045" s="20"/>
      <c r="D1045" s="9">
        <f t="shared" si="16"/>
        <v>0</v>
      </c>
    </row>
    <row r="1046" spans="1:4" s="7" customFormat="1" hidden="1" x14ac:dyDescent="0.2">
      <c r="A1046" s="15" t="str">
        <f>HYPERLINK("http://clickpdu.ru/product_images/import/HOB1005.jpg","Supra HOF-55D1.3 (STV-LC1995WL) ic LCD TV")</f>
        <v>Supra HOF-55D1.3 (STV-LC1995WL) ic LCD TV</v>
      </c>
      <c r="B1046" s="16">
        <v>180</v>
      </c>
      <c r="C1046" s="17"/>
      <c r="D1046" s="14">
        <f t="shared" si="16"/>
        <v>0</v>
      </c>
    </row>
    <row r="1047" spans="1:4" s="7" customFormat="1" hidden="1" x14ac:dyDescent="0.2">
      <c r="A1047" s="18" t="str">
        <f>HYPERLINK("http://clickpdu.ru/product_images/import/10344.jpg","Supra HOF10G705GPD9 ic LCD TV")</f>
        <v>Supra HOF10G705GPD9 ic LCD TV</v>
      </c>
      <c r="B1047" s="19">
        <v>200</v>
      </c>
      <c r="C1047" s="20"/>
      <c r="D1047" s="9">
        <f t="shared" si="16"/>
        <v>0</v>
      </c>
    </row>
    <row r="1048" spans="1:4" s="7" customFormat="1" hidden="1" x14ac:dyDescent="0.2">
      <c r="A1048" s="18" t="str">
        <f>HYPERLINK("http://clickpdu.ru/product_images/import/8147.jpg","Supra HOF12H126GPD11 ic LCD TV ( IRBIS)")</f>
        <v>Supra HOF12H126GPD11 ic LCD TV ( IRBIS)</v>
      </c>
      <c r="B1048" s="19">
        <v>200</v>
      </c>
      <c r="C1048" s="20"/>
      <c r="D1048" s="9">
        <f t="shared" si="16"/>
        <v>0</v>
      </c>
    </row>
    <row r="1049" spans="1:4" s="7" customFormat="1" x14ac:dyDescent="0.2">
      <c r="A1049" s="15" t="str">
        <f>HYPERLINK("http://clickpdu.ru/product_images/import/HOB1006.jpg","Supra J-1274 BLACK ic")</f>
        <v>Supra J-1274 BLACK ic</v>
      </c>
      <c r="B1049" s="16">
        <v>200</v>
      </c>
      <c r="C1049" s="17">
        <v>1</v>
      </c>
      <c r="D1049" s="14">
        <f t="shared" si="16"/>
        <v>200</v>
      </c>
    </row>
    <row r="1050" spans="1:4" s="7" customFormat="1" hidden="1" x14ac:dyDescent="0.2">
      <c r="A1050" s="18" t="str">
        <f>HYPERLINK("http://clickpdu.ru/product_images/import/HOB616.jpg","Supra JH-11370 ic 3D TV")</f>
        <v>Supra JH-11370 ic 3D TV</v>
      </c>
      <c r="B1050" s="19">
        <v>200</v>
      </c>
      <c r="C1050" s="20"/>
      <c r="D1050" s="9">
        <f t="shared" si="16"/>
        <v>0</v>
      </c>
    </row>
    <row r="1051" spans="1:4" s="7" customFormat="1" hidden="1" x14ac:dyDescent="0.2">
      <c r="A1051" s="18" t="str">
        <f>HYPERLINK("http://clickpdu.ru/product_images/import/10330.jpg","Supra RC02-CH ic")</f>
        <v>Supra RC02-CH ic</v>
      </c>
      <c r="B1051" s="19">
        <v>140</v>
      </c>
      <c r="C1051" s="20"/>
      <c r="D1051" s="9">
        <f t="shared" si="16"/>
        <v>0</v>
      </c>
    </row>
    <row r="1052" spans="1:4" s="7" customFormat="1" hidden="1" x14ac:dyDescent="0.2">
      <c r="A1052" s="18" t="str">
        <f>HYPERLINK("http://clickpdu.ru/product_images/import/9874.jpg","Supra RC03-52 ic")</f>
        <v>Supra RC03-52 ic</v>
      </c>
      <c r="B1052" s="19">
        <v>120</v>
      </c>
      <c r="C1052" s="20"/>
      <c r="D1052" s="9">
        <f t="shared" ref="D1052:D1115" si="17">B1052*C1052</f>
        <v>0</v>
      </c>
    </row>
    <row r="1053" spans="1:4" s="7" customFormat="1" x14ac:dyDescent="0.2">
      <c r="A1053" s="18" t="str">
        <f>HYPERLINK("http://clickpdu.ru/product_images/import/HOB535.jpg","Supra RC10w (RC4w. STV15A15 ) ic")</f>
        <v>Supra RC10w (RC4w. STV15A15 ) ic</v>
      </c>
      <c r="B1053" s="19">
        <v>150</v>
      </c>
      <c r="C1053" s="20">
        <v>1</v>
      </c>
      <c r="D1053" s="9">
        <f t="shared" si="17"/>
        <v>150</v>
      </c>
    </row>
    <row r="1054" spans="1:4" s="7" customFormat="1" hidden="1" x14ac:dyDescent="0.2">
      <c r="A1054" s="18" t="str">
        <f>HYPERLINK("http://clickpdu.ru/product_images/import/HOB411.jpg","Supra RC12 (RCI2) ic")</f>
        <v>Supra RC12 (RCI2) ic</v>
      </c>
      <c r="B1054" s="19">
        <v>150</v>
      </c>
      <c r="C1054" s="20"/>
      <c r="D1054" s="9">
        <f t="shared" si="17"/>
        <v>0</v>
      </c>
    </row>
    <row r="1055" spans="1:4" s="7" customFormat="1" hidden="1" x14ac:dyDescent="0.2">
      <c r="A1055" s="18" t="str">
        <f>HYPERLINK("http://clickpdu.ru/product_images/import/8610.jpg","Supra RC13B (RC2b. R14b) ic как оригинал")</f>
        <v>Supra RC13B (RC2b. R14b) ic как оригинал</v>
      </c>
      <c r="B1055" s="19">
        <v>200</v>
      </c>
      <c r="C1055" s="20"/>
      <c r="D1055" s="9">
        <f t="shared" si="17"/>
        <v>0</v>
      </c>
    </row>
    <row r="1056" spans="1:4" s="7" customFormat="1" hidden="1" x14ac:dyDescent="0.2">
      <c r="A1056" s="18" t="str">
        <f>HYPERLINK("http://clickpdu.ru/product_images/import/HOB536.jpg","Supra RC18b ic")</f>
        <v>Supra RC18b ic</v>
      </c>
      <c r="B1056" s="19">
        <v>150</v>
      </c>
      <c r="C1056" s="20"/>
      <c r="D1056" s="9">
        <f t="shared" si="17"/>
        <v>0</v>
      </c>
    </row>
    <row r="1057" spans="1:4" s="7" customFormat="1" hidden="1" x14ac:dyDescent="0.2">
      <c r="A1057" s="18" t="str">
        <f>HYPERLINK("http://clickpdu.ru/product_images/import/HOB531.jpg","Supra RC21b ic")</f>
        <v>Supra RC21b ic</v>
      </c>
      <c r="B1057" s="19">
        <v>150</v>
      </c>
      <c r="C1057" s="20"/>
      <c r="D1057" s="9">
        <f t="shared" si="17"/>
        <v>0</v>
      </c>
    </row>
    <row r="1058" spans="1:4" s="7" customFormat="1" hidden="1" x14ac:dyDescent="0.2">
      <c r="A1058" s="18" t="str">
        <f>HYPERLINK("http://clickpdu.ru/product_images/import/12618.jpg","Supra RC21b NEW!!! вариант№2 ic ( как оригинал !!!!  корпус не похож на RC21b, новый корпус)")</f>
        <v>Supra RC21b NEW!!! вариант№2 ic ( как оригинал !!!!  корпус не похож на RC21b, новый корпус)</v>
      </c>
      <c r="B1058" s="19">
        <v>220</v>
      </c>
      <c r="C1058" s="20"/>
      <c r="D1058" s="9">
        <f t="shared" si="17"/>
        <v>0</v>
      </c>
    </row>
    <row r="1059" spans="1:4" s="7" customFormat="1" hidden="1" x14ac:dyDescent="0.2">
      <c r="A1059" s="15" t="str">
        <f>HYPERLINK("http://clickpdu.ru/product_images/import/HOB904.jpg","Supra RC25b ic NEW!!! SATURN LED40NF")</f>
        <v>Supra RC25b ic NEW!!! SATURN LED40NF</v>
      </c>
      <c r="B1059" s="16">
        <v>220</v>
      </c>
      <c r="C1059" s="17"/>
      <c r="D1059" s="14">
        <f t="shared" si="17"/>
        <v>0</v>
      </c>
    </row>
    <row r="1060" spans="1:4" s="7" customFormat="1" hidden="1" x14ac:dyDescent="0.2">
      <c r="A1060" s="18" t="str">
        <f>HYPERLINK("http://clickpdu.ru/product_images/import/HOB327.jpg","Supra RC3B (RC6db) ic LCD TV")</f>
        <v>Supra RC3B (RC6db) ic LCD TV</v>
      </c>
      <c r="B1060" s="19">
        <v>160</v>
      </c>
      <c r="C1060" s="20"/>
      <c r="D1060" s="9">
        <f t="shared" si="17"/>
        <v>0</v>
      </c>
    </row>
    <row r="1061" spans="1:4" s="7" customFormat="1" hidden="1" x14ac:dyDescent="0.2">
      <c r="A1061" s="18" t="str">
        <f>HYPERLINK("http://clickpdu.ru/product_images/import/HOB303.jpg","Supra RC4b, STV-LC1515W, LET-15T03 CASIO ic LCD TV")</f>
        <v>Supra RC4b, STV-LC1515W, LET-15T03 CASIO ic LCD TV</v>
      </c>
      <c r="B1061" s="19">
        <v>150</v>
      </c>
      <c r="C1061" s="20"/>
      <c r="D1061" s="9">
        <f t="shared" si="17"/>
        <v>0</v>
      </c>
    </row>
    <row r="1062" spans="1:4" s="7" customFormat="1" hidden="1" x14ac:dyDescent="0.2">
      <c r="A1062" s="18" t="str">
        <f>HYPERLINK("http://clickpdu.ru/product_images/import/4526.jpg","Supra RC5db ic RC7db")</f>
        <v>Supra RC5db ic RC7db</v>
      </c>
      <c r="B1062" s="19">
        <v>160</v>
      </c>
      <c r="C1062" s="20"/>
      <c r="D1062" s="9">
        <f t="shared" si="17"/>
        <v>0</v>
      </c>
    </row>
    <row r="1063" spans="1:4" s="7" customFormat="1" hidden="1" x14ac:dyDescent="0.2">
      <c r="A1063" s="18" t="str">
        <f>HYPERLINK("http://clickpdu.ru/product_images/import/HOB410.jpg","Supra RC6b ic")</f>
        <v>Supra RC6b ic</v>
      </c>
      <c r="B1063" s="19">
        <v>150</v>
      </c>
      <c r="C1063" s="20"/>
      <c r="D1063" s="9">
        <f t="shared" si="17"/>
        <v>0</v>
      </c>
    </row>
    <row r="1064" spans="1:4" s="7" customFormat="1" hidden="1" x14ac:dyDescent="0.2">
      <c r="A1064" s="18" t="str">
        <f>HYPERLINK("http://clickpdu.ru/product_images/import/HOB533.jpg","Supra RC6w (RC18W) ic")</f>
        <v>Supra RC6w (RC18W) ic</v>
      </c>
      <c r="B1064" s="19">
        <v>150</v>
      </c>
      <c r="C1064" s="20"/>
      <c r="D1064" s="9">
        <f t="shared" si="17"/>
        <v>0</v>
      </c>
    </row>
    <row r="1065" spans="1:4" s="7" customFormat="1" hidden="1" x14ac:dyDescent="0.2">
      <c r="A1065" s="18" t="str">
        <f>HYPERLINK("http://clickpdu.ru/product_images/import/HOB534.jpg","Supra RC8b ic")</f>
        <v>Supra RC8b ic</v>
      </c>
      <c r="B1065" s="19">
        <v>150</v>
      </c>
      <c r="C1065" s="20"/>
      <c r="D1065" s="9">
        <f t="shared" si="17"/>
        <v>0</v>
      </c>
    </row>
    <row r="1066" spans="1:4" s="7" customFormat="1" hidden="1" x14ac:dyDescent="0.2">
      <c r="A1066" s="15" t="str">
        <f>HYPERLINK("http://clickpdu.ru/product_images/import/HOB905.jpg","Supra RCF23b ic NEW!!!")</f>
        <v>Supra RCF23b ic NEW!!!</v>
      </c>
      <c r="B1066" s="16">
        <v>210</v>
      </c>
      <c r="C1066" s="17"/>
      <c r="D1066" s="14">
        <f t="shared" si="17"/>
        <v>0</v>
      </c>
    </row>
    <row r="1067" spans="1:4" s="7" customFormat="1" hidden="1" x14ac:dyDescent="0.2">
      <c r="A1067" s="18" t="str">
        <f>HYPERLINK("http://clickpdu.ru/product_images/import/HOB328.jpg","Supra RCF3B/RC5B/RCF2B/RC7b/RCF8b /RC9B/RC17B ic LCD TV")</f>
        <v>Supra RCF3B/RC5B/RCF2B/RC7b/RCF8b /RC9B/RC17B ic LCD TV</v>
      </c>
      <c r="B1067" s="19">
        <v>160</v>
      </c>
      <c r="C1067" s="20"/>
      <c r="D1067" s="9">
        <f t="shared" si="17"/>
        <v>0</v>
      </c>
    </row>
    <row r="1068" spans="1:4" s="7" customFormat="1" hidden="1" x14ac:dyDescent="0.2">
      <c r="A1068" s="18" t="str">
        <f>HYPERLINK("http://clickpdu.ru/product_images/import/HOB722.jpg","Supra SDT-92 ic DVB-T2")</f>
        <v>Supra SDT-92 ic DVB-T2</v>
      </c>
      <c r="B1068" s="19">
        <v>150</v>
      </c>
      <c r="C1068" s="20"/>
      <c r="D1068" s="9">
        <f t="shared" si="17"/>
        <v>0</v>
      </c>
    </row>
    <row r="1069" spans="1:4" s="7" customFormat="1" hidden="1" x14ac:dyDescent="0.2">
      <c r="A1069" s="18" t="str">
        <f>HYPERLINK("http://clickpdu.ru/product_images/import/10492.jpg","Supra SHT-204XKII, SHT-405XKII ic")</f>
        <v>Supra SHT-204XKII, SHT-405XKII ic</v>
      </c>
      <c r="B1069" s="19">
        <v>110</v>
      </c>
      <c r="C1069" s="20"/>
      <c r="D1069" s="9">
        <f t="shared" si="17"/>
        <v>0</v>
      </c>
    </row>
    <row r="1070" spans="1:4" s="7" customFormat="1" hidden="1" x14ac:dyDescent="0.2">
      <c r="A1070" s="18" t="str">
        <f>HYPERLINK("http://clickpdu.ru/product_images/import/HOB283.jpg","Supra STV-LC1504W ic")</f>
        <v>Supra STV-LC1504W ic</v>
      </c>
      <c r="B1070" s="19">
        <v>100</v>
      </c>
      <c r="C1070" s="20"/>
      <c r="D1070" s="9">
        <f t="shared" si="17"/>
        <v>0</v>
      </c>
    </row>
    <row r="1071" spans="1:4" s="7" customFormat="1" hidden="1" x14ac:dyDescent="0.2">
      <c r="A1071" s="18" t="str">
        <f>HYPERLINK("http://clickpdu.ru/product_images/import/HOB342.jpg","Supra STV-LC1985WL HOF10K745GPD6 ic LCD TV")</f>
        <v>Supra STV-LC1985WL HOF10K745GPD6 ic LCD TV</v>
      </c>
      <c r="B1071" s="19">
        <v>180</v>
      </c>
      <c r="C1071" s="20"/>
      <c r="D1071" s="9">
        <f t="shared" si="17"/>
        <v>0</v>
      </c>
    </row>
    <row r="1072" spans="1:4" s="7" customFormat="1" hidden="1" x14ac:dyDescent="0.2">
      <c r="A1072" s="18" t="str">
        <f>HYPERLINK("http://clickpdu.ru/product_images/import/HOB577.jpg","Supra TV-DVD7 ( FUSION TV1) ic")</f>
        <v>Supra TV-DVD7 ( FUSION TV1) ic</v>
      </c>
      <c r="B1072" s="19">
        <v>200</v>
      </c>
      <c r="C1072" s="20"/>
      <c r="D1072" s="9">
        <f t="shared" si="17"/>
        <v>0</v>
      </c>
    </row>
    <row r="1073" spans="1:4" s="7" customFormat="1" x14ac:dyDescent="0.2">
      <c r="A1073" s="18" t="str">
        <f>HYPERLINK("http://clickpdu.ru/product_images/import/HOB341.jpg","Supra TVD34 STV-LC1914W ic TV+DVD CHANGHONG L22C699A")</f>
        <v>Supra TVD34 STV-LC1914W ic TV+DVD CHANGHONG L22C699A</v>
      </c>
      <c r="B1073" s="19">
        <v>145</v>
      </c>
      <c r="C1073" s="20">
        <v>1</v>
      </c>
      <c r="D1073" s="9">
        <f t="shared" si="17"/>
        <v>145</v>
      </c>
    </row>
    <row r="1074" spans="1:4" s="7" customFormat="1" hidden="1" x14ac:dyDescent="0.2">
      <c r="A1074" s="18" t="str">
        <f>HYPERLINK("http://clickpdu.ru/product_images/import/HOB409.jpg","Supra Y-72C2 ic")</f>
        <v>Supra Y-72C2 ic</v>
      </c>
      <c r="B1074" s="19">
        <v>200</v>
      </c>
      <c r="C1074" s="20"/>
      <c r="D1074" s="9">
        <f t="shared" si="17"/>
        <v>0</v>
      </c>
    </row>
    <row r="1075" spans="1:4" s="7" customFormat="1" hidden="1" x14ac:dyDescent="0.2">
      <c r="A1075" s="18" t="str">
        <f>HYPERLINK("http://clickpdu.ru/product_images/import/HOB239.jpg","Techno / Vestel FH-07 ic")</f>
        <v>Techno / Vestel FH-07 ic</v>
      </c>
      <c r="B1075" s="19">
        <v>140</v>
      </c>
      <c r="C1075" s="20"/>
      <c r="D1075" s="9">
        <f t="shared" si="17"/>
        <v>0</v>
      </c>
    </row>
    <row r="1076" spans="1:4" s="7" customFormat="1" hidden="1" x14ac:dyDescent="0.2">
      <c r="A1076" s="18" t="str">
        <f>HYPERLINK("http://clickpdu.ru/product_images/import/HOB617.jpg","Telant DVB-T2 ( Supra SDT-93) ic dvb")</f>
        <v>Telant DVB-T2 ( Supra SDT-93) ic dvb</v>
      </c>
      <c r="B1076" s="19">
        <v>100</v>
      </c>
      <c r="C1076" s="20"/>
      <c r="D1076" s="9">
        <f t="shared" si="17"/>
        <v>0</v>
      </c>
    </row>
    <row r="1077" spans="1:4" s="7" customFormat="1" hidden="1" x14ac:dyDescent="0.2">
      <c r="A1077" s="18" t="str">
        <f>HYPERLINK("http://clickpdu.ru/product_images/import/HOB191.jpg","Thomson /Cameron 29DCB06KG ic корпус как W001")</f>
        <v>Thomson /Cameron 29DCB06KG ic корпус как W001</v>
      </c>
      <c r="B1077" s="19">
        <v>100</v>
      </c>
      <c r="C1077" s="20"/>
      <c r="D1077" s="9">
        <f t="shared" si="17"/>
        <v>0</v>
      </c>
    </row>
    <row r="1078" spans="1:4" s="7" customFormat="1" x14ac:dyDescent="0.2">
      <c r="A1078" s="18" t="str">
        <f>HYPERLINK("http://clickpdu.ru/product_images/import/HTS052.jpg","Thomson /TCL RC1994301 ic ")</f>
        <v xml:space="preserve">Thomson /TCL RC1994301 ic </v>
      </c>
      <c r="B1078" s="19">
        <v>170</v>
      </c>
      <c r="C1078" s="20">
        <v>1</v>
      </c>
      <c r="D1078" s="9">
        <f t="shared" si="17"/>
        <v>170</v>
      </c>
    </row>
    <row r="1079" spans="1:4" s="7" customFormat="1" hidden="1" x14ac:dyDescent="0.2">
      <c r="A1079" s="18" t="str">
        <f>HYPERLINK("http://clickpdu.ru/product_images/import/HTC054.jpg","Thomson R-166D LCD TV ic (varta)")</f>
        <v>Thomson R-166D LCD TV ic (varta)</v>
      </c>
      <c r="B1079" s="19">
        <v>100</v>
      </c>
      <c r="C1079" s="20"/>
      <c r="D1079" s="9">
        <f t="shared" si="17"/>
        <v>0</v>
      </c>
    </row>
    <row r="1080" spans="1:4" s="7" customFormat="1" hidden="1" x14ac:dyDescent="0.2">
      <c r="A1080" s="18" t="str">
        <f>HYPERLINK("http://clickpdu.ru/product_images/import/HTS048.jpg","Thomson RC-116 TA1G (ic) ")</f>
        <v xml:space="preserve">Thomson RC-116 TA1G (ic) </v>
      </c>
      <c r="B1080" s="19">
        <v>100</v>
      </c>
      <c r="C1080" s="20"/>
      <c r="D1080" s="9">
        <f t="shared" si="17"/>
        <v>0</v>
      </c>
    </row>
    <row r="1081" spans="1:4" s="7" customFormat="1" x14ac:dyDescent="0.2">
      <c r="A1081" s="18" t="str">
        <f>HYPERLINK("http://clickpdu.ru/product_images/import/HTS051.jpg","Thomson RC0Q0036  с T/TXT ic")</f>
        <v>Thomson RC0Q0036  с T/TXT ic</v>
      </c>
      <c r="B1081" s="19">
        <v>150</v>
      </c>
      <c r="C1081" s="20">
        <v>1</v>
      </c>
      <c r="D1081" s="9">
        <f t="shared" si="17"/>
        <v>150</v>
      </c>
    </row>
    <row r="1082" spans="1:4" s="7" customFormat="1" x14ac:dyDescent="0.2">
      <c r="A1082" s="18" t="str">
        <f>HYPERLINK("http://clickpdu.ru/product_images/import/HTS045.jpg","Thomson RC111TA1G (ic)")</f>
        <v>Thomson RC111TA1G (ic)</v>
      </c>
      <c r="B1082" s="19">
        <v>130</v>
      </c>
      <c r="C1082" s="20">
        <v>1</v>
      </c>
      <c r="D1082" s="9">
        <f t="shared" si="17"/>
        <v>130</v>
      </c>
    </row>
    <row r="1083" spans="1:4" s="7" customFormat="1" x14ac:dyDescent="0.2">
      <c r="A1083" s="18" t="str">
        <f>HYPERLINK("http://clickpdu.ru/product_images/import/6962.jpg","Thomson RC1994925 ic")</f>
        <v>Thomson RC1994925 ic</v>
      </c>
      <c r="B1083" s="19">
        <v>165</v>
      </c>
      <c r="C1083" s="20">
        <v>1</v>
      </c>
      <c r="D1083" s="9">
        <f t="shared" si="17"/>
        <v>165</v>
      </c>
    </row>
    <row r="1084" spans="1:4" s="7" customFormat="1" x14ac:dyDescent="0.2">
      <c r="A1084" s="18" t="str">
        <f>HYPERLINK("http://clickpdu.ru/product_images/import/HTC057.jpg","Thomson RC3000M11 ic LCD TV")</f>
        <v>Thomson RC3000M11 ic LCD TV</v>
      </c>
      <c r="B1084" s="19">
        <v>180</v>
      </c>
      <c r="C1084" s="20">
        <v>1</v>
      </c>
      <c r="D1084" s="9">
        <f t="shared" si="17"/>
        <v>180</v>
      </c>
    </row>
    <row r="1085" spans="1:4" s="7" customFormat="1" hidden="1" x14ac:dyDescent="0.2">
      <c r="A1085" s="18" t="str">
        <f>HYPERLINK("http://clickpdu.ru/product_images/import/HTS050.jpg","Thomson RCOQ0036 без txt ic 20GM21Y1")</f>
        <v>Thomson RCOQ0036 без txt ic 20GM21Y1</v>
      </c>
      <c r="B1085" s="19">
        <v>150</v>
      </c>
      <c r="C1085" s="20"/>
      <c r="D1085" s="9">
        <f t="shared" si="17"/>
        <v>0</v>
      </c>
    </row>
    <row r="1086" spans="1:4" s="7" customFormat="1" x14ac:dyDescent="0.2">
      <c r="A1086" s="18" t="str">
        <f>HYPERLINK("http://clickpdu.ru/product_images/import/HTS001.jpg","Thomson RCT100 ic")</f>
        <v>Thomson RCT100 ic</v>
      </c>
      <c r="B1086" s="19">
        <v>130</v>
      </c>
      <c r="C1086" s="20">
        <v>1</v>
      </c>
      <c r="D1086" s="9">
        <f t="shared" si="17"/>
        <v>130</v>
      </c>
    </row>
    <row r="1087" spans="1:4" s="7" customFormat="1" hidden="1" x14ac:dyDescent="0.2">
      <c r="A1087" s="18" t="str">
        <f>HYPERLINK("http://clickpdu.ru/product_images/import/6189.jpg","Thomson RCT116 TA1G JAVA")</f>
        <v>Thomson RCT116 TA1G JAVA</v>
      </c>
      <c r="B1087" s="19">
        <v>120</v>
      </c>
      <c r="C1087" s="20"/>
      <c r="D1087" s="9">
        <f t="shared" si="17"/>
        <v>0</v>
      </c>
    </row>
    <row r="1088" spans="1:4" s="7" customFormat="1" hidden="1" x14ac:dyDescent="0.2">
      <c r="A1088" s="18" t="str">
        <f>HYPERLINK("http://clickpdu.ru/product_images/import/HTS017.jpg","Thomson RCT2100 (ic)")</f>
        <v>Thomson RCT2100 (ic)</v>
      </c>
      <c r="B1088" s="19">
        <v>150</v>
      </c>
      <c r="C1088" s="20"/>
      <c r="D1088" s="9">
        <f t="shared" si="17"/>
        <v>0</v>
      </c>
    </row>
    <row r="1089" spans="1:4" s="7" customFormat="1" hidden="1" x14ac:dyDescent="0.2">
      <c r="A1089" s="18" t="str">
        <f>HYPERLINK("http://clickpdu.ru/product_images/import/HTS006.jpg","Thomson RCT3003 ic")</f>
        <v>Thomson RCT3003 ic</v>
      </c>
      <c r="B1089" s="19">
        <v>130</v>
      </c>
      <c r="C1089" s="20"/>
      <c r="D1089" s="9">
        <f t="shared" si="17"/>
        <v>0</v>
      </c>
    </row>
    <row r="1090" spans="1:4" s="7" customFormat="1" hidden="1" x14ac:dyDescent="0.2">
      <c r="A1090" s="18" t="str">
        <f>HYPERLINK("http://clickpdu.ru/product_images/import/HTS038.jpg","Thomson RCT311 AC1 ic theatre как оригинал")</f>
        <v>Thomson RCT311 AC1 ic theatre как оригинал</v>
      </c>
      <c r="B1090" s="19">
        <v>120</v>
      </c>
      <c r="C1090" s="20"/>
      <c r="D1090" s="9">
        <f t="shared" si="17"/>
        <v>0</v>
      </c>
    </row>
    <row r="1091" spans="1:4" s="7" customFormat="1" x14ac:dyDescent="0.2">
      <c r="A1091" s="18" t="str">
        <f>HYPERLINK("http://clickpdu.ru/product_images/import/HTS026.jpg","Thomson RCT311 TAM1 (ic)")</f>
        <v>Thomson RCT311 TAM1 (ic)</v>
      </c>
      <c r="B1091" s="19">
        <v>130</v>
      </c>
      <c r="C1091" s="20">
        <v>1</v>
      </c>
      <c r="D1091" s="9">
        <f t="shared" si="17"/>
        <v>130</v>
      </c>
    </row>
    <row r="1092" spans="1:4" s="7" customFormat="1" hidden="1" x14ac:dyDescent="0.2">
      <c r="A1092" s="18" t="str">
        <f>HYPERLINK("http://clickpdu.ru/product_images/import/9442.jpg","Thomson RCT311DA1 ic TV/DVD как оригинал")</f>
        <v>Thomson RCT311DA1 ic TV/DVD как оригинал</v>
      </c>
      <c r="B1092" s="19">
        <v>100</v>
      </c>
      <c r="C1092" s="20"/>
      <c r="D1092" s="9">
        <f t="shared" si="17"/>
        <v>0</v>
      </c>
    </row>
    <row r="1093" spans="1:4" s="7" customFormat="1" hidden="1" x14ac:dyDescent="0.2">
      <c r="A1093" s="18" t="str">
        <f>HYPERLINK("http://clickpdu.ru/product_images/import/HTS027.jpg","Thomson RCT4130 (RCT4131) ic")</f>
        <v>Thomson RCT4130 (RCT4131) ic</v>
      </c>
      <c r="B1093" s="19">
        <v>170</v>
      </c>
      <c r="C1093" s="20"/>
      <c r="D1093" s="9">
        <f t="shared" si="17"/>
        <v>0</v>
      </c>
    </row>
    <row r="1094" spans="1:4" s="7" customFormat="1" hidden="1" x14ac:dyDescent="0.2">
      <c r="A1094" s="18" t="str">
        <f>HYPERLINK("http://clickpdu.ru/product_images/import/HTS046.jpg","Thomson RCT4157S ic  как оригинал")</f>
        <v>Thomson RCT4157S ic  как оригинал</v>
      </c>
      <c r="B1094" s="19">
        <v>300</v>
      </c>
      <c r="C1094" s="20"/>
      <c r="D1094" s="9">
        <f t="shared" si="17"/>
        <v>0</v>
      </c>
    </row>
    <row r="1095" spans="1:4" s="7" customFormat="1" hidden="1" x14ac:dyDescent="0.2">
      <c r="A1095" s="18" t="str">
        <f>HYPERLINK("http://clickpdu.ru/product_images/import/10720.jpg","Thomson RS17-11106-015 ic")</f>
        <v>Thomson RS17-11106-015 ic</v>
      </c>
      <c r="B1095" s="19">
        <v>100</v>
      </c>
      <c r="C1095" s="20"/>
      <c r="D1095" s="9">
        <f t="shared" si="17"/>
        <v>0</v>
      </c>
    </row>
    <row r="1096" spans="1:4" s="7" customFormat="1" hidden="1" x14ac:dyDescent="0.2">
      <c r="A1096" s="18" t="str">
        <f>HYPERLINK("http://clickpdu.ru/product_images/import/HOB329.jpg","Thomson T15E01MT (HYUNDAI) ic LCD TV")</f>
        <v>Thomson T15E01MT (HYUNDAI) ic LCD TV</v>
      </c>
      <c r="B1096" s="19">
        <v>100</v>
      </c>
      <c r="C1096" s="20"/>
      <c r="D1096" s="9">
        <f t="shared" si="17"/>
        <v>0</v>
      </c>
    </row>
    <row r="1097" spans="1:4" s="7" customFormat="1" x14ac:dyDescent="0.2">
      <c r="A1097" s="18" t="str">
        <f>HYPERLINK("http://clickpdu.ru/product_images/import/8812.jpg","Thomson T22E31HU/ MYSTERY MTV-1908W 19E31U ic")</f>
        <v>Thomson T22E31HU/ MYSTERY MTV-1908W 19E31U ic</v>
      </c>
      <c r="B1097" s="19">
        <v>180</v>
      </c>
      <c r="C1097" s="20">
        <v>1</v>
      </c>
      <c r="D1097" s="9">
        <f t="shared" si="17"/>
        <v>180</v>
      </c>
    </row>
    <row r="1098" spans="1:4" s="7" customFormat="1" hidden="1" x14ac:dyDescent="0.2">
      <c r="A1098" s="18" t="str">
        <f>HYPERLINK("http://clickpdu.ru/product_images/import/HSR411.jpg","Topfield KOR K 4502A /CONTINENT TV  SAT1/ TP009/TF6000F ic sat как ориг")</f>
        <v>Topfield KOR K 4502A /CONTINENT TV  SAT1/ TP009/TF6000F ic sat как ориг</v>
      </c>
      <c r="B1098" s="19">
        <v>120</v>
      </c>
      <c r="C1098" s="20"/>
      <c r="D1098" s="9">
        <f t="shared" si="17"/>
        <v>0</v>
      </c>
    </row>
    <row r="1099" spans="1:4" s="7" customFormat="1" hidden="1" x14ac:dyDescent="0.2">
      <c r="A1099" s="18" t="str">
        <f>HYPERLINK("http://clickpdu.ru/product_images/import/HOT743.jpg","Topfield TF5000 ic sat как ориг ")</f>
        <v xml:space="preserve">Topfield TF5000 ic sat как ориг </v>
      </c>
      <c r="B1099" s="19">
        <v>120</v>
      </c>
      <c r="C1099" s="20"/>
      <c r="D1099" s="9">
        <f t="shared" si="17"/>
        <v>0</v>
      </c>
    </row>
    <row r="1100" spans="1:4" s="7" customFormat="1" hidden="1" x14ac:dyDescent="0.2">
      <c r="A1100" s="18" t="str">
        <f>HYPERLINK("http://clickpdu.ru/product_images/import/9389.jpg","Toshiba CT-8002 ic")</f>
        <v>Toshiba CT-8002 ic</v>
      </c>
      <c r="B1100" s="19">
        <v>150</v>
      </c>
      <c r="C1100" s="20"/>
      <c r="D1100" s="9">
        <f t="shared" si="17"/>
        <v>0</v>
      </c>
    </row>
    <row r="1101" spans="1:4" s="7" customFormat="1" hidden="1" x14ac:dyDescent="0.2">
      <c r="A1101" s="18" t="str">
        <f>HYPERLINK("http://clickpdu.ru/product_images/import/HTB091.jpg","Toshiba CT-8006  ic")</f>
        <v>Toshiba CT-8006  ic</v>
      </c>
      <c r="B1101" s="19">
        <v>180</v>
      </c>
      <c r="C1101" s="20"/>
      <c r="D1101" s="9">
        <f t="shared" si="17"/>
        <v>0</v>
      </c>
    </row>
    <row r="1102" spans="1:4" s="7" customFormat="1" hidden="1" x14ac:dyDescent="0.2">
      <c r="A1102" s="18" t="str">
        <f>HYPERLINK("http://clickpdu.ru/product_images/import/HTB139.jpg","Toshiba CT-8007 (CT-90281) ic")</f>
        <v>Toshiba CT-8007 (CT-90281) ic</v>
      </c>
      <c r="B1102" s="19">
        <v>150</v>
      </c>
      <c r="C1102" s="20"/>
      <c r="D1102" s="9">
        <f t="shared" si="17"/>
        <v>0</v>
      </c>
    </row>
    <row r="1103" spans="1:4" s="7" customFormat="1" hidden="1" x14ac:dyDescent="0.2">
      <c r="A1103" s="18" t="str">
        <f>HYPERLINK("http://clickpdu.ru/product_images/import/HTB093.jpg","Toshiba CT-8010 LCD TV ic")</f>
        <v>Toshiba CT-8010 LCD TV ic</v>
      </c>
      <c r="B1103" s="19">
        <v>150</v>
      </c>
      <c r="C1103" s="20"/>
      <c r="D1103" s="9">
        <f t="shared" si="17"/>
        <v>0</v>
      </c>
    </row>
    <row r="1104" spans="1:4" s="7" customFormat="1" hidden="1" x14ac:dyDescent="0.2">
      <c r="A1104" s="18" t="str">
        <f>HYPERLINK("http://clickpdu.ru/product_images/import/HTB106.jpg","Toshiba CT-8013 ic")</f>
        <v>Toshiba CT-8013 ic</v>
      </c>
      <c r="B1104" s="19">
        <v>150</v>
      </c>
      <c r="C1104" s="20"/>
      <c r="D1104" s="9">
        <f t="shared" si="17"/>
        <v>0</v>
      </c>
    </row>
    <row r="1105" spans="1:4" s="7" customFormat="1" hidden="1" x14ac:dyDescent="0.2">
      <c r="A1105" s="18" t="str">
        <f>HYPERLINK("http://clickpdu.ru/product_images/import/HTB129.jpg","Toshiba CT-8022 ic LCD TV+BD моноблок")</f>
        <v>Toshiba CT-8022 ic LCD TV+BD моноблок</v>
      </c>
      <c r="B1105" s="19">
        <v>250</v>
      </c>
      <c r="C1105" s="20"/>
      <c r="D1105" s="9">
        <f t="shared" si="17"/>
        <v>0</v>
      </c>
    </row>
    <row r="1106" spans="1:4" s="7" customFormat="1" x14ac:dyDescent="0.2">
      <c r="A1106" s="18" t="str">
        <f>HYPERLINK("http://clickpdu.ru/product_images/import/HTB124.jpg","Toshiba CT-8023 LCDTV/DVD ic")</f>
        <v>Toshiba CT-8023 LCDTV/DVD ic</v>
      </c>
      <c r="B1106" s="19">
        <v>240</v>
      </c>
      <c r="C1106" s="20">
        <v>1</v>
      </c>
      <c r="D1106" s="9">
        <f t="shared" si="17"/>
        <v>240</v>
      </c>
    </row>
    <row r="1107" spans="1:4" s="7" customFormat="1" hidden="1" x14ac:dyDescent="0.2">
      <c r="A1107" s="18" t="str">
        <f>HYPERLINK("http://clickpdu.ru/product_images/import/HTB088.jpg","Toshiba CT-841  (ic)")</f>
        <v>Toshiba CT-841  (ic)</v>
      </c>
      <c r="B1107" s="19">
        <v>150</v>
      </c>
      <c r="C1107" s="20"/>
      <c r="D1107" s="9">
        <f t="shared" si="17"/>
        <v>0</v>
      </c>
    </row>
    <row r="1108" spans="1:4" s="7" customFormat="1" hidden="1" x14ac:dyDescent="0.2">
      <c r="A1108" s="18" t="str">
        <f>HYPERLINK("http://clickpdu.ru/product_images/import/HTB098.jpg","Toshiba CT-865 ic ")</f>
        <v xml:space="preserve">Toshiba CT-865 ic </v>
      </c>
      <c r="B1108" s="19">
        <v>210</v>
      </c>
      <c r="C1108" s="20"/>
      <c r="D1108" s="9">
        <f t="shared" si="17"/>
        <v>0</v>
      </c>
    </row>
    <row r="1109" spans="1:4" s="7" customFormat="1" x14ac:dyDescent="0.2">
      <c r="A1109" s="18" t="str">
        <f>HYPERLINK("http://clickpdu.ru/product_images/import/HTB089.jpg","Toshiba CT-893/889/90279  ic")</f>
        <v>Toshiba CT-893/889/90279  ic</v>
      </c>
      <c r="B1109" s="19">
        <v>150</v>
      </c>
      <c r="C1109" s="20">
        <v>1</v>
      </c>
      <c r="D1109" s="9">
        <f t="shared" si="17"/>
        <v>150</v>
      </c>
    </row>
    <row r="1110" spans="1:4" s="7" customFormat="1" hidden="1" x14ac:dyDescent="0.2">
      <c r="A1110" s="18" t="str">
        <f>HYPERLINK("http://clickpdu.ru/product_images/import/HTB117.jpg","Toshiba CT-898 ic ")</f>
        <v xml:space="preserve">Toshiba CT-898 ic </v>
      </c>
      <c r="B1110" s="19">
        <v>150</v>
      </c>
      <c r="C1110" s="20"/>
      <c r="D1110" s="9">
        <f t="shared" si="17"/>
        <v>0</v>
      </c>
    </row>
    <row r="1111" spans="1:4" s="7" customFormat="1" x14ac:dyDescent="0.2">
      <c r="A1111" s="18" t="str">
        <f>HYPERLINK("http://clickpdu.ru/product_images/import/HTB048.jpg","Toshiba CT-90119  ic 21CSZ7DR")</f>
        <v>Toshiba CT-90119  ic 21CSZ7DR</v>
      </c>
      <c r="B1111" s="19">
        <v>130</v>
      </c>
      <c r="C1111" s="20">
        <v>1</v>
      </c>
      <c r="D1111" s="9">
        <f t="shared" si="17"/>
        <v>130</v>
      </c>
    </row>
    <row r="1112" spans="1:4" s="7" customFormat="1" hidden="1" x14ac:dyDescent="0.2">
      <c r="A1112" s="18" t="str">
        <f>HYPERLINK("http://clickpdu.ru/product_images/import/HTB071.jpg","Toshiba CT-90126 ic")</f>
        <v>Toshiba CT-90126 ic</v>
      </c>
      <c r="B1112" s="19">
        <v>150</v>
      </c>
      <c r="C1112" s="20"/>
      <c r="D1112" s="9">
        <f t="shared" si="17"/>
        <v>0</v>
      </c>
    </row>
    <row r="1113" spans="1:4" s="7" customFormat="1" hidden="1" x14ac:dyDescent="0.2">
      <c r="A1113" s="18" t="str">
        <f>HYPERLINK("http://clickpdu.ru/product_images/import/HTB079.jpg","Toshiba CT-90128 ic")</f>
        <v>Toshiba CT-90128 ic</v>
      </c>
      <c r="B1113" s="19">
        <v>150</v>
      </c>
      <c r="C1113" s="20"/>
      <c r="D1113" s="9">
        <f t="shared" si="17"/>
        <v>0</v>
      </c>
    </row>
    <row r="1114" spans="1:4" s="7" customFormat="1" hidden="1" x14ac:dyDescent="0.2">
      <c r="A1114" s="18" t="str">
        <f>HYPERLINK("http://clickpdu.ru/product_images/import/HTB083.jpg","Toshiba CT-90210 ic")</f>
        <v>Toshiba CT-90210 ic</v>
      </c>
      <c r="B1114" s="19">
        <v>150</v>
      </c>
      <c r="C1114" s="20"/>
      <c r="D1114" s="9">
        <f t="shared" si="17"/>
        <v>0</v>
      </c>
    </row>
    <row r="1115" spans="1:4" s="7" customFormat="1" hidden="1" x14ac:dyDescent="0.2">
      <c r="A1115" s="18" t="str">
        <f>HYPERLINK("http://clickpdu.ru/product_images/import/HTB084.jpg","Toshiba CT-90230  ic")</f>
        <v>Toshiba CT-90230  ic</v>
      </c>
      <c r="B1115" s="19">
        <v>130</v>
      </c>
      <c r="C1115" s="20"/>
      <c r="D1115" s="9">
        <f t="shared" si="17"/>
        <v>0</v>
      </c>
    </row>
    <row r="1116" spans="1:4" s="7" customFormat="1" hidden="1" x14ac:dyDescent="0.2">
      <c r="A1116" s="18" t="str">
        <f>HYPERLINK("http://clickpdu.ru/product_images/import/HTB112.jpg","Toshiba CT-90241 ic")</f>
        <v>Toshiba CT-90241 ic</v>
      </c>
      <c r="B1116" s="19">
        <v>160</v>
      </c>
      <c r="C1116" s="20"/>
      <c r="D1116" s="9">
        <f t="shared" ref="D1116:D1179" si="18">B1116*C1116</f>
        <v>0</v>
      </c>
    </row>
    <row r="1117" spans="1:4" s="7" customFormat="1" hidden="1" x14ac:dyDescent="0.2">
      <c r="A1117" s="18" t="str">
        <f>HYPERLINK("http://clickpdu.ru/product_images/import/HTB121.jpg","Toshiba CT-90253 с ок ic")</f>
        <v>Toshiba CT-90253 с ок ic</v>
      </c>
      <c r="B1117" s="19">
        <v>170</v>
      </c>
      <c r="C1117" s="20"/>
      <c r="D1117" s="9">
        <f t="shared" si="18"/>
        <v>0</v>
      </c>
    </row>
    <row r="1118" spans="1:4" s="7" customFormat="1" x14ac:dyDescent="0.2">
      <c r="A1118" s="18" t="str">
        <f>HYPERLINK("http://clickpdu.ru/product_images/import/HTB115.jpg","Toshiba CT-90272 ic")</f>
        <v>Toshiba CT-90272 ic</v>
      </c>
      <c r="B1118" s="19">
        <v>170</v>
      </c>
      <c r="C1118" s="20">
        <v>1</v>
      </c>
      <c r="D1118" s="9">
        <f t="shared" si="18"/>
        <v>170</v>
      </c>
    </row>
    <row r="1119" spans="1:4" s="7" customFormat="1" hidden="1" x14ac:dyDescent="0.2">
      <c r="A1119" s="18" t="str">
        <f>HYPERLINK("http://clickpdu.ru/product_images/import/HTB094.jpg","Toshiba CT-90287 ic")</f>
        <v>Toshiba CT-90287 ic</v>
      </c>
      <c r="B1119" s="19">
        <v>210</v>
      </c>
      <c r="C1119" s="20"/>
      <c r="D1119" s="9">
        <f t="shared" si="18"/>
        <v>0</v>
      </c>
    </row>
    <row r="1120" spans="1:4" s="7" customFormat="1" x14ac:dyDescent="0.2">
      <c r="A1120" s="18" t="str">
        <f>HYPERLINK("http://clickpdu.ru/product_images/import/HTB095.jpg","Toshiba CT-90288 ic")</f>
        <v>Toshiba CT-90288 ic</v>
      </c>
      <c r="B1120" s="19">
        <v>210</v>
      </c>
      <c r="C1120" s="20">
        <v>1</v>
      </c>
      <c r="D1120" s="9">
        <f t="shared" si="18"/>
        <v>210</v>
      </c>
    </row>
    <row r="1121" spans="1:4" s="7" customFormat="1" hidden="1" x14ac:dyDescent="0.2">
      <c r="A1121" s="18" t="str">
        <f>HYPERLINK("http://clickpdu.ru/product_images/import/HTB085.jpg","Toshiba CT-90296  ic")</f>
        <v>Toshiba CT-90296  ic</v>
      </c>
      <c r="B1121" s="19">
        <v>200</v>
      </c>
      <c r="C1121" s="20"/>
      <c r="D1121" s="9">
        <f t="shared" si="18"/>
        <v>0</v>
      </c>
    </row>
    <row r="1122" spans="1:4" s="7" customFormat="1" x14ac:dyDescent="0.2">
      <c r="A1122" s="18" t="str">
        <f>HYPERLINK("http://clickpdu.ru/product_images/import/HTB096.jpg","Toshiba CT-90298 ic ")</f>
        <v xml:space="preserve">Toshiba CT-90298 ic </v>
      </c>
      <c r="B1122" s="19">
        <v>200</v>
      </c>
      <c r="C1122" s="20">
        <v>1</v>
      </c>
      <c r="D1122" s="9">
        <f t="shared" si="18"/>
        <v>200</v>
      </c>
    </row>
    <row r="1123" spans="1:4" s="7" customFormat="1" hidden="1" x14ac:dyDescent="0.2">
      <c r="A1123" s="18" t="str">
        <f>HYPERLINK("http://clickpdu.ru/product_images/import/HTB114.jpg","Toshiba CT-90300 ic")</f>
        <v>Toshiba CT-90300 ic</v>
      </c>
      <c r="B1123" s="19">
        <v>160</v>
      </c>
      <c r="C1123" s="20"/>
      <c r="D1123" s="9">
        <f t="shared" si="18"/>
        <v>0</v>
      </c>
    </row>
    <row r="1124" spans="1:4" s="7" customFormat="1" x14ac:dyDescent="0.2">
      <c r="A1124" s="18" t="str">
        <f>HYPERLINK("http://clickpdu.ru/product_images/import/HTB105.jpg","Toshiba CT-90326 ic")</f>
        <v>Toshiba CT-90326 ic</v>
      </c>
      <c r="B1124" s="19">
        <v>150</v>
      </c>
      <c r="C1124" s="20">
        <v>1</v>
      </c>
      <c r="D1124" s="9">
        <f t="shared" si="18"/>
        <v>150</v>
      </c>
    </row>
    <row r="1125" spans="1:4" s="7" customFormat="1" hidden="1" x14ac:dyDescent="0.2">
      <c r="A1125" s="18" t="str">
        <f>HYPERLINK("http://clickpdu.ru/product_images/import/HTB118.jpg","Toshiba CT-90327 ic")</f>
        <v>Toshiba CT-90327 ic</v>
      </c>
      <c r="B1125" s="19">
        <v>200</v>
      </c>
      <c r="C1125" s="20"/>
      <c r="D1125" s="9">
        <f t="shared" si="18"/>
        <v>0</v>
      </c>
    </row>
    <row r="1126" spans="1:4" s="7" customFormat="1" hidden="1" x14ac:dyDescent="0.2">
      <c r="A1126" s="18" t="str">
        <f>HYPERLINK("http://clickpdu.ru/product_images/import/HTB119.jpg","Toshiba CT-90344 ic")</f>
        <v>Toshiba CT-90344 ic</v>
      </c>
      <c r="B1126" s="19">
        <v>200</v>
      </c>
      <c r="C1126" s="20"/>
      <c r="D1126" s="9">
        <f t="shared" si="18"/>
        <v>0</v>
      </c>
    </row>
    <row r="1127" spans="1:4" s="7" customFormat="1" hidden="1" x14ac:dyDescent="0.2">
      <c r="A1127" s="18" t="str">
        <f>HYPERLINK("http://clickpdu.ru/product_images/import/HTB120.jpg","Toshiba CT-90345 ic")</f>
        <v>Toshiba CT-90345 ic</v>
      </c>
      <c r="B1127" s="19">
        <v>200</v>
      </c>
      <c r="C1127" s="20"/>
      <c r="D1127" s="9">
        <f t="shared" si="18"/>
        <v>0</v>
      </c>
    </row>
    <row r="1128" spans="1:4" s="7" customFormat="1" hidden="1" x14ac:dyDescent="0.2">
      <c r="A1128" s="18" t="str">
        <f>HYPERLINK("http://clickpdu.ru/product_images/import/HTB122.jpg","Toshiba CT-90356 ic LED LCD REGZA")</f>
        <v>Toshiba CT-90356 ic LED LCD REGZA</v>
      </c>
      <c r="B1128" s="19">
        <v>200</v>
      </c>
      <c r="C1128" s="20"/>
      <c r="D1128" s="9">
        <f t="shared" si="18"/>
        <v>0</v>
      </c>
    </row>
    <row r="1129" spans="1:4" s="7" customFormat="1" hidden="1" x14ac:dyDescent="0.2">
      <c r="A1129" s="18" t="str">
        <f>HYPERLINK("http://clickpdu.ru/product_images/import/HTB130.jpg","Toshiba CT-90405 3D ic LCD TV")</f>
        <v>Toshiba CT-90405 3D ic LCD TV</v>
      </c>
      <c r="B1129" s="19">
        <v>250</v>
      </c>
      <c r="C1129" s="20"/>
      <c r="D1129" s="9">
        <f t="shared" si="18"/>
        <v>0</v>
      </c>
    </row>
    <row r="1130" spans="1:4" s="7" customFormat="1" x14ac:dyDescent="0.2">
      <c r="A1130" s="18" t="str">
        <f>HYPERLINK("http://clickpdu.ru/product_images/import/HTB007.jpg","Toshiba CT-9507  (ic)")</f>
        <v>Toshiba CT-9507  (ic)</v>
      </c>
      <c r="B1130" s="19">
        <v>125</v>
      </c>
      <c r="C1130" s="20">
        <v>1</v>
      </c>
      <c r="D1130" s="9">
        <f t="shared" si="18"/>
        <v>125</v>
      </c>
    </row>
    <row r="1131" spans="1:4" s="7" customFormat="1" hidden="1" x14ac:dyDescent="0.2">
      <c r="A1131" s="18" t="str">
        <f>HYPERLINK("http://clickpdu.ru/product_images/import/HTB016.jpg","Toshiba CT-9856 ic")</f>
        <v>Toshiba CT-9856 ic</v>
      </c>
      <c r="B1131" s="19">
        <v>100</v>
      </c>
      <c r="C1131" s="20"/>
      <c r="D1131" s="9">
        <f t="shared" si="18"/>
        <v>0</v>
      </c>
    </row>
    <row r="1132" spans="1:4" s="7" customFormat="1" hidden="1" x14ac:dyDescent="0.2">
      <c r="A1132" s="18" t="str">
        <f>HYPERLINK("http://clickpdu.ru/product_images/import/HTB017.jpg","Toshiba CT-9858 (ic) 29D3XR")</f>
        <v>Toshiba CT-9858 (ic) 29D3XR</v>
      </c>
      <c r="B1132" s="19">
        <v>100</v>
      </c>
      <c r="C1132" s="20"/>
      <c r="D1132" s="9">
        <f t="shared" si="18"/>
        <v>0</v>
      </c>
    </row>
    <row r="1133" spans="1:4" s="7" customFormat="1" x14ac:dyDescent="0.2">
      <c r="A1133" s="18" t="s">
        <v>3</v>
      </c>
      <c r="B1133" s="19">
        <v>120</v>
      </c>
      <c r="C1133" s="20">
        <v>1</v>
      </c>
      <c r="D1133" s="9">
        <f t="shared" si="18"/>
        <v>120</v>
      </c>
    </row>
    <row r="1134" spans="1:4" s="7" customFormat="1" x14ac:dyDescent="0.2">
      <c r="A1134" s="18" t="s">
        <v>4</v>
      </c>
      <c r="B1134" s="19">
        <v>100</v>
      </c>
      <c r="C1134" s="20">
        <v>1</v>
      </c>
      <c r="D1134" s="9">
        <f t="shared" si="18"/>
        <v>100</v>
      </c>
    </row>
    <row r="1135" spans="1:4" s="7" customFormat="1" hidden="1" x14ac:dyDescent="0.2">
      <c r="A1135" s="18" t="str">
        <f>HYPERLINK("http://clickpdu.ru/product_images/import/HTB023.jpg","Toshiba CT-9881 (CT-9858) ic")</f>
        <v>Toshiba CT-9881 (CT-9858) ic</v>
      </c>
      <c r="B1135" s="19">
        <v>130</v>
      </c>
      <c r="C1135" s="20"/>
      <c r="D1135" s="9">
        <f t="shared" si="18"/>
        <v>0</v>
      </c>
    </row>
    <row r="1136" spans="1:4" s="7" customFormat="1" x14ac:dyDescent="0.2">
      <c r="A1136" s="18" t="str">
        <f>HYPERLINK("http://clickpdu.ru/product_images/import/10242.jpg","Toshiba CT-9881(CT-9858) JAVA")</f>
        <v>Toshiba CT-9881(CT-9858) JAVA</v>
      </c>
      <c r="B1136" s="19">
        <v>130</v>
      </c>
      <c r="C1136" s="20">
        <v>1</v>
      </c>
      <c r="D1136" s="9">
        <f t="shared" si="18"/>
        <v>130</v>
      </c>
    </row>
    <row r="1137" spans="1:4" s="7" customFormat="1" x14ac:dyDescent="0.2">
      <c r="A1137" s="18" t="str">
        <f>HYPERLINK("http://clickpdu.ru/product_images/import/HTB026.jpg","Toshiba CT-9922 (ic) ")</f>
        <v xml:space="preserve">Toshiba CT-9922 (ic) </v>
      </c>
      <c r="B1137" s="19">
        <v>130</v>
      </c>
      <c r="C1137" s="20">
        <v>1</v>
      </c>
      <c r="D1137" s="9">
        <f t="shared" si="18"/>
        <v>130</v>
      </c>
    </row>
    <row r="1138" spans="1:4" s="7" customFormat="1" hidden="1" x14ac:dyDescent="0.2">
      <c r="A1138" s="18" t="str">
        <f>HYPERLINK("http://clickpdu.ru/product_images/import/HTB138.jpg","Toshiba DC-G1U ic TV+DVD моноблок VTD15FSR видеодвойка")</f>
        <v>Toshiba DC-G1U ic TV+DVD моноблок VTD15FSR видеодвойка</v>
      </c>
      <c r="B1138" s="19">
        <v>200</v>
      </c>
      <c r="C1138" s="20"/>
      <c r="D1138" s="9">
        <f t="shared" si="18"/>
        <v>0</v>
      </c>
    </row>
    <row r="1139" spans="1:4" s="7" customFormat="1" hidden="1" x14ac:dyDescent="0.2">
      <c r="A1139" s="18" t="str">
        <f>HYPERLINK("http://clickpdu.ru/product_images/import/HTB109.jpg","Toshiba SE-R0268 DVD ic ")</f>
        <v xml:space="preserve">Toshiba SE-R0268 DVD ic </v>
      </c>
      <c r="B1139" s="19">
        <v>120</v>
      </c>
      <c r="C1139" s="20"/>
      <c r="D1139" s="9">
        <f t="shared" si="18"/>
        <v>0</v>
      </c>
    </row>
    <row r="1140" spans="1:4" s="7" customFormat="1" hidden="1" x14ac:dyDescent="0.2">
      <c r="A1140" s="18" t="str">
        <f>HYPERLINK("http://clickpdu.ru/product_images/import/HTB108.jpg","Toshiba SE-R0301 ic")</f>
        <v>Toshiba SE-R0301 ic</v>
      </c>
      <c r="B1140" s="19">
        <v>120</v>
      </c>
      <c r="C1140" s="20"/>
      <c r="D1140" s="9">
        <f t="shared" si="18"/>
        <v>0</v>
      </c>
    </row>
    <row r="1141" spans="1:4" s="7" customFormat="1" hidden="1" x14ac:dyDescent="0.2">
      <c r="A1141" s="18" t="str">
        <f>HYPERLINK("http://clickpdu.ru/product_images/import/HTB107.jpg","Toshiba SE-R0302 DVD ic ")</f>
        <v xml:space="preserve">Toshiba SE-R0302 DVD ic </v>
      </c>
      <c r="B1141" s="19">
        <v>120</v>
      </c>
      <c r="C1141" s="20"/>
      <c r="D1141" s="9">
        <f t="shared" si="18"/>
        <v>0</v>
      </c>
    </row>
    <row r="1142" spans="1:4" s="7" customFormat="1" x14ac:dyDescent="0.2">
      <c r="A1142" s="18" t="str">
        <f>HYPERLINK("http://clickpdu.ru/product_images/import/HTB110.jpg","Toshiba SE-R0319/SE-R0337 ic")</f>
        <v>Toshiba SE-R0319/SE-R0337 ic</v>
      </c>
      <c r="B1142" s="19">
        <v>240</v>
      </c>
      <c r="C1142" s="20">
        <v>1</v>
      </c>
      <c r="D1142" s="9">
        <f t="shared" si="18"/>
        <v>240</v>
      </c>
    </row>
    <row r="1143" spans="1:4" s="7" customFormat="1" hidden="1" x14ac:dyDescent="0.2">
      <c r="A1143" s="18" t="str">
        <f>HYPERLINK("http://clickpdu.ru/product_images/import/HTB131.jpg","Toshiba SE-R0329 LCDTV+DVD ic")</f>
        <v>Toshiba SE-R0329 LCDTV+DVD ic</v>
      </c>
      <c r="B1143" s="19">
        <v>250</v>
      </c>
      <c r="C1143" s="20"/>
      <c r="D1143" s="9">
        <f t="shared" si="18"/>
        <v>0</v>
      </c>
    </row>
    <row r="1144" spans="1:4" s="7" customFormat="1" hidden="1" x14ac:dyDescent="0.2">
      <c r="A1144" s="18" t="str">
        <f>HYPERLINK("http://clickpdu.ru/product_images/import/HTB126.jpg","Toshiba WC-G1R ic TV-DVD-VCR")</f>
        <v>Toshiba WC-G1R ic TV-DVD-VCR</v>
      </c>
      <c r="B1144" s="19">
        <v>250</v>
      </c>
      <c r="C1144" s="20"/>
      <c r="D1144" s="9">
        <f t="shared" si="18"/>
        <v>0</v>
      </c>
    </row>
    <row r="1145" spans="1:4" s="7" customFormat="1" hidden="1" x14ac:dyDescent="0.2">
      <c r="A1145" s="18" t="str">
        <f>HYPERLINK("http://clickpdu.ru/product_images/import/HOB610.jpg","TRIMAX TR-2012HD / Lumax Y-133A2 ic DVB-T2 (LUMAX DVT2-4100HD, OPENBOX T2-01 HD, OPENBOX T2-03 HD)")</f>
        <v>TRIMAX TR-2012HD / Lumax Y-133A2 ic DVB-T2 (LUMAX DVT2-4100HD, OPENBOX T2-01 HD, OPENBOX T2-03 HD)</v>
      </c>
      <c r="B1145" s="19">
        <v>120</v>
      </c>
      <c r="C1145" s="20"/>
      <c r="D1145" s="9">
        <f t="shared" si="18"/>
        <v>0</v>
      </c>
    </row>
    <row r="1146" spans="1:4" s="7" customFormat="1" hidden="1" x14ac:dyDescent="0.2">
      <c r="A1146" s="15" t="str">
        <f>HYPERLINK("http://clickpdu.ru/product_images/import/HOB661.jpg","U2C U2C ic dvb-t2")</f>
        <v>U2C U2C ic dvb-t2</v>
      </c>
      <c r="B1146" s="16">
        <v>120</v>
      </c>
      <c r="C1146" s="17"/>
      <c r="D1146" s="14">
        <f t="shared" si="18"/>
        <v>0</v>
      </c>
    </row>
    <row r="1147" spans="1:4" s="7" customFormat="1" hidden="1" x14ac:dyDescent="0.2">
      <c r="A1147" s="18" t="str">
        <f>HYPERLINK("http://clickpdu.ru/product_images/import/HVD120.jpg","United DVD-7058/7070/7057(CX-501)  Mystery MDV-733U ориг.корпус (ic) SUPRA DVS-111")</f>
        <v>United DVD-7058/7070/7057(CX-501)  Mystery MDV-733U ориг.корпус (ic) SUPRA DVS-111</v>
      </c>
      <c r="B1147" s="19">
        <v>120</v>
      </c>
      <c r="C1147" s="20"/>
      <c r="D1147" s="9">
        <f t="shared" si="18"/>
        <v>0</v>
      </c>
    </row>
    <row r="1148" spans="1:4" s="7" customFormat="1" hidden="1" x14ac:dyDescent="0.2">
      <c r="A1148" s="18" t="str">
        <f>HYPERLINK("http://clickpdu.ru/product_images/import/HTK069.jpg","Vestel /Sanyo RC-2040 серебристый ic")</f>
        <v>Vestel /Sanyo RC-2040 серебристый ic</v>
      </c>
      <c r="B1148" s="19">
        <v>140</v>
      </c>
      <c r="C1148" s="20"/>
      <c r="D1148" s="9">
        <f t="shared" si="18"/>
        <v>0</v>
      </c>
    </row>
    <row r="1149" spans="1:4" s="7" customFormat="1" hidden="1" x14ac:dyDescent="0.2">
      <c r="A1149" s="18" t="str">
        <f>HYPERLINK("http://clickpdu.ru/product_images/import/HTK022.jpg","Vestel 11UV41A/2240  iс VR-2160 TS TF")</f>
        <v>Vestel 11UV41A/2240  iс VR-2160 TS TF</v>
      </c>
      <c r="B1149" s="19">
        <v>180</v>
      </c>
      <c r="C1149" s="20"/>
      <c r="D1149" s="9">
        <f t="shared" si="18"/>
        <v>0</v>
      </c>
    </row>
    <row r="1150" spans="1:4" s="7" customFormat="1" x14ac:dyDescent="0.2">
      <c r="A1150" s="18" t="str">
        <f>HYPERLINK("http://clickpdu.ru/product_images/import/HTK038.jpg","Vestel 2440/2441 ic")</f>
        <v>Vestel 2440/2441 ic</v>
      </c>
      <c r="B1150" s="19">
        <v>140</v>
      </c>
      <c r="C1150" s="20">
        <v>1</v>
      </c>
      <c r="D1150" s="9">
        <f t="shared" si="18"/>
        <v>140</v>
      </c>
    </row>
    <row r="1151" spans="1:4" s="7" customFormat="1" hidden="1" x14ac:dyDescent="0.2">
      <c r="A1151" s="18" t="str">
        <f>HYPERLINK("http://clickpdu.ru/product_images/import/HOT595.jpg","Vestel RC-1045 ic")</f>
        <v>Vestel RC-1045 ic</v>
      </c>
      <c r="B1151" s="19">
        <v>130</v>
      </c>
      <c r="C1151" s="20"/>
      <c r="D1151" s="9">
        <f t="shared" si="18"/>
        <v>0</v>
      </c>
    </row>
    <row r="1152" spans="1:4" s="7" customFormat="1" x14ac:dyDescent="0.2">
      <c r="A1152" s="18" t="str">
        <f>HYPERLINK("http://clickpdu.ru/product_images/import/HTK037.jpg","Vestel RC-1241  TEHNO TS-1405 ic")</f>
        <v>Vestel RC-1241  TEHNO TS-1405 ic</v>
      </c>
      <c r="B1152" s="19">
        <v>130</v>
      </c>
      <c r="C1152" s="20">
        <v>1</v>
      </c>
      <c r="D1152" s="9">
        <f t="shared" si="18"/>
        <v>130</v>
      </c>
    </row>
    <row r="1153" spans="1:4" s="7" customFormat="1" x14ac:dyDescent="0.2">
      <c r="A1153" s="18" t="str">
        <f>HYPERLINK("http://clickpdu.ru/product_images/import/HTK054.jpg","Vestel RC-2040/2140 Sanyo черный  ic STV-2026MKII")</f>
        <v>Vestel RC-2040/2140 Sanyo черный  ic STV-2026MKII</v>
      </c>
      <c r="B1153" s="19">
        <v>140</v>
      </c>
      <c r="C1153" s="20">
        <v>1</v>
      </c>
      <c r="D1153" s="9">
        <f t="shared" si="18"/>
        <v>140</v>
      </c>
    </row>
    <row r="1154" spans="1:4" s="7" customFormat="1" hidden="1" x14ac:dyDescent="0.2">
      <c r="A1154" s="18" t="str">
        <f>HYPERLINK("http://clickpdu.ru/product_images/import/1844.jpg","Vestel RC-5010-11 ic")</f>
        <v>Vestel RC-5010-11 ic</v>
      </c>
      <c r="B1154" s="19">
        <v>120</v>
      </c>
      <c r="C1154" s="20"/>
      <c r="D1154" s="9">
        <f t="shared" si="18"/>
        <v>0</v>
      </c>
    </row>
    <row r="1155" spans="1:4" s="7" customFormat="1" hidden="1" x14ac:dyDescent="0.2">
      <c r="A1155" s="18" t="str">
        <f>HYPERLINK("http://clickpdu.ru/product_images/import/HOB780.jpg","VR LT-19V05V ic LCD TV NEW")</f>
        <v>VR LT-19V05V ic LCD TV NEW</v>
      </c>
      <c r="B1155" s="19">
        <v>170</v>
      </c>
      <c r="C1155" s="20"/>
      <c r="D1155" s="9">
        <f t="shared" si="18"/>
        <v>0</v>
      </c>
    </row>
    <row r="1156" spans="1:4" s="7" customFormat="1" hidden="1" x14ac:dyDescent="0.2">
      <c r="A1156" s="18" t="str">
        <f>HYPERLINK("http://clickpdu.ru/product_images/import/HOB578.jpg","VR TVD34-M1-1 (CT-21VUAS-G) ic")</f>
        <v>VR TVD34-M1-1 (CT-21VUAS-G) ic</v>
      </c>
      <c r="B1156" s="19">
        <v>130</v>
      </c>
      <c r="C1156" s="20"/>
      <c r="D1156" s="9">
        <f t="shared" si="18"/>
        <v>0</v>
      </c>
    </row>
    <row r="1157" spans="1:4" s="7" customFormat="1" hidden="1" x14ac:dyDescent="0.2">
      <c r="A1157" s="18" t="str">
        <f>HYPERLINK("http://clickpdu.ru/product_images/import/HOB693.jpg","World Vision T34 ic DVB-T2 ic")</f>
        <v>World Vision T34 ic DVB-T2 ic</v>
      </c>
      <c r="B1157" s="19">
        <v>120</v>
      </c>
      <c r="C1157" s="20"/>
      <c r="D1157" s="9">
        <f t="shared" si="18"/>
        <v>0</v>
      </c>
    </row>
    <row r="1158" spans="1:4" s="7" customFormat="1" hidden="1" x14ac:dyDescent="0.2">
      <c r="A1158" s="15" t="str">
        <f>HYPERLINK("http://clickpdu.ru/product_images/import/12691.jpg","World Vision T35, T55 ic DVB-T2")</f>
        <v>World Vision T35, T55 ic DVB-T2</v>
      </c>
      <c r="B1158" s="16">
        <v>120</v>
      </c>
      <c r="C1158" s="17"/>
      <c r="D1158" s="14">
        <f t="shared" si="18"/>
        <v>0</v>
      </c>
    </row>
    <row r="1159" spans="1:4" s="7" customFormat="1" hidden="1" x14ac:dyDescent="0.2">
      <c r="A1159" s="18" t="str">
        <f>HYPERLINK("http://clickpdu.ru/product_images/import/HOB626.jpg","World Vision T40 (T43) (T53) ic DVB-T2")</f>
        <v>World Vision T40 (T43) (T53) ic DVB-T2</v>
      </c>
      <c r="B1159" s="19">
        <v>120</v>
      </c>
      <c r="C1159" s="20"/>
      <c r="D1159" s="9">
        <f t="shared" si="18"/>
        <v>0</v>
      </c>
    </row>
    <row r="1160" spans="1:4" s="7" customFormat="1" hidden="1" x14ac:dyDescent="0.2">
      <c r="A1160" s="18" t="str">
        <f>HYPERLINK("http://clickpdu.ru/product_images/import/HVD057.jpg","Xoro HSD-2031 (HSD-2130)  (ic)")</f>
        <v>Xoro HSD-2031 (HSD-2130)  (ic)</v>
      </c>
      <c r="B1160" s="19">
        <v>80</v>
      </c>
      <c r="C1160" s="20"/>
      <c r="D1160" s="9">
        <f t="shared" si="18"/>
        <v>0</v>
      </c>
    </row>
    <row r="1161" spans="1:4" s="7" customFormat="1" hidden="1" x14ac:dyDescent="0.2">
      <c r="A1161" s="18" t="str">
        <f>HYPERLINK("http://clickpdu.ru/product_images/import/HOB798.jpg","ZALA IP-TV GDL-62-ZTE030 ic ")</f>
        <v xml:space="preserve">ZALA IP-TV GDL-62-ZTE030 ic </v>
      </c>
      <c r="B1161" s="19">
        <v>200</v>
      </c>
      <c r="C1161" s="20"/>
      <c r="D1161" s="9">
        <f t="shared" si="18"/>
        <v>0</v>
      </c>
    </row>
    <row r="1162" spans="1:4" s="7" customFormat="1" x14ac:dyDescent="0.2">
      <c r="A1162" s="18" t="str">
        <f>HYPERLINK("http://clickpdu.ru/product_images/import/HOT950.jpg","Витязь RC-10 конус  RC-6-1 (ic)   37CTV730-7")</f>
        <v>Витязь RC-10 конус  RC-6-1 (ic)   37CTV730-7</v>
      </c>
      <c r="B1162" s="19">
        <v>150</v>
      </c>
      <c r="C1162" s="20">
        <v>1</v>
      </c>
      <c r="D1162" s="9">
        <f t="shared" si="18"/>
        <v>150</v>
      </c>
    </row>
    <row r="1163" spans="1:4" s="7" customFormat="1" x14ac:dyDescent="0.2">
      <c r="A1163" s="18" t="str">
        <f>HYPERLINK("http://clickpdu.ru/product_images/import/HOB726.jpg","Витязь RC-5 . ic черные кнопки")</f>
        <v>Витязь RC-5 . ic черные кнопки</v>
      </c>
      <c r="B1163" s="19">
        <v>130</v>
      </c>
      <c r="C1163" s="20">
        <v>1</v>
      </c>
      <c r="D1163" s="9">
        <f t="shared" si="18"/>
        <v>130</v>
      </c>
    </row>
    <row r="1164" spans="1:4" s="7" customFormat="1" hidden="1" x14ac:dyDescent="0.2">
      <c r="A1164" s="18" t="str">
        <f>HYPERLINK("http://clickpdu.ru/product_images/import/HOT309.jpg","Витязь RC-5 . fosfor ic")</f>
        <v>Витязь RC-5 . fosfor ic</v>
      </c>
      <c r="B1164" s="19">
        <v>130</v>
      </c>
      <c r="C1164" s="20"/>
      <c r="D1164" s="9">
        <f t="shared" si="18"/>
        <v>0</v>
      </c>
    </row>
    <row r="1165" spans="1:4" s="7" customFormat="1" hidden="1" x14ac:dyDescent="0.2">
      <c r="A1165" s="18" t="str">
        <f>HYPERLINK("http://clickpdu.ru/product_images/import/14562.jpg","Вымпел B-138HD ( ELGEEN) DVB-T2")</f>
        <v>Вымпел B-138HD ( ELGEEN) DVB-T2</v>
      </c>
      <c r="B1165" s="19">
        <v>120</v>
      </c>
      <c r="C1165" s="20"/>
      <c r="D1165" s="9">
        <f t="shared" si="18"/>
        <v>0</v>
      </c>
    </row>
    <row r="1166" spans="1:4" s="7" customFormat="1" x14ac:dyDescent="0.2">
      <c r="A1166" s="18" t="s">
        <v>6</v>
      </c>
      <c r="B1166" s="19">
        <v>130</v>
      </c>
      <c r="C1166" s="20">
        <v>1</v>
      </c>
      <c r="D1166" s="9">
        <f t="shared" si="18"/>
        <v>130</v>
      </c>
    </row>
    <row r="1167" spans="1:4" s="7" customFormat="1" hidden="1" x14ac:dyDescent="0.2">
      <c r="A1167" s="18" t="str">
        <f>HYPERLINK("http://clickpdu.ru/product_images/import/HOB799.jpg","Горизонт Horizont GW-2AEUR ic LCD TV")</f>
        <v>Горизонт Horizont GW-2AEUR ic LCD TV</v>
      </c>
      <c r="B1167" s="19">
        <v>150</v>
      </c>
      <c r="C1167" s="20"/>
      <c r="D1167" s="9">
        <f t="shared" si="18"/>
        <v>0</v>
      </c>
    </row>
    <row r="1168" spans="1:4" s="7" customFormat="1" hidden="1" x14ac:dyDescent="0.2">
      <c r="A1168" s="18" t="str">
        <f>HYPERLINK("http://clickpdu.ru/product_images/import/HOB800.jpg","Горизонт HORIZONT RC-E23 ic LCD TV")</f>
        <v>Горизонт HORIZONT RC-E23 ic LCD TV</v>
      </c>
      <c r="B1168" s="19">
        <v>160</v>
      </c>
      <c r="C1168" s="20"/>
      <c r="D1168" s="9">
        <f t="shared" si="18"/>
        <v>0</v>
      </c>
    </row>
    <row r="1169" spans="1:4" s="7" customFormat="1" x14ac:dyDescent="0.2">
      <c r="A1169" s="18" t="s">
        <v>5</v>
      </c>
      <c r="B1169" s="19">
        <v>130</v>
      </c>
      <c r="C1169" s="20">
        <v>1</v>
      </c>
      <c r="D1169" s="9">
        <f t="shared" si="18"/>
        <v>130</v>
      </c>
    </row>
    <row r="1170" spans="1:4" s="7" customFormat="1" hidden="1" x14ac:dyDescent="0.2">
      <c r="A1170" s="18" t="str">
        <f>HYPERLINK("http://clickpdu.ru/product_images/import/HOT369.jpg","Горизонт RC-5 . рыбка ic")</f>
        <v>Горизонт RC-5 . рыбка ic</v>
      </c>
      <c r="B1170" s="19">
        <v>100</v>
      </c>
      <c r="C1170" s="20"/>
      <c r="D1170" s="9">
        <f t="shared" si="18"/>
        <v>0</v>
      </c>
    </row>
    <row r="1171" spans="1:4" s="7" customFormat="1" x14ac:dyDescent="0.2">
      <c r="A1171" s="18" t="str">
        <f>HYPERLINK("http://clickpdu.ru/product_images/import/HOT312.jpg","Горизонт RC-6-7  ic")</f>
        <v>Горизонт RC-6-7  ic</v>
      </c>
      <c r="B1171" s="19">
        <v>130</v>
      </c>
      <c r="C1171" s="20">
        <v>1</v>
      </c>
      <c r="D1171" s="9">
        <f t="shared" si="18"/>
        <v>130</v>
      </c>
    </row>
    <row r="1172" spans="1:4" s="7" customFormat="1" hidden="1" x14ac:dyDescent="0.2">
      <c r="A1172" s="18" t="str">
        <f>HYPERLINK("http://clickpdu.ru/product_images/import/HOT305.jpg","Горизонт RC-6-7-2  (ic)")</f>
        <v>Горизонт RC-6-7-2  (ic)</v>
      </c>
      <c r="B1172" s="19">
        <v>130</v>
      </c>
      <c r="C1172" s="20"/>
      <c r="D1172" s="9">
        <f t="shared" si="18"/>
        <v>0</v>
      </c>
    </row>
    <row r="1173" spans="1:4" s="7" customFormat="1" hidden="1" x14ac:dyDescent="0.2">
      <c r="A1173" s="18" t="str">
        <f>HYPERLINK("http://clickpdu.ru/product_images/import/HOB008.jpg","Горизонт RC-6-7-5 ic")</f>
        <v>Горизонт RC-6-7-5 ic</v>
      </c>
      <c r="B1173" s="19">
        <v>130</v>
      </c>
      <c r="C1173" s="20"/>
      <c r="D1173" s="9">
        <f t="shared" si="18"/>
        <v>0</v>
      </c>
    </row>
    <row r="1174" spans="1:4" s="7" customFormat="1" hidden="1" x14ac:dyDescent="0.2">
      <c r="A1174" s="18" t="str">
        <f>HYPERLINK("http://clickpdu.ru/product_images/import/HOT883.jpg","Горизонт RC-7-7  ic 21AF41")</f>
        <v>Горизонт RC-7-7  ic 21AF41</v>
      </c>
      <c r="B1174" s="19">
        <v>150</v>
      </c>
      <c r="C1174" s="20"/>
      <c r="D1174" s="9">
        <f t="shared" si="18"/>
        <v>0</v>
      </c>
    </row>
    <row r="1175" spans="1:4" s="7" customFormat="1" hidden="1" x14ac:dyDescent="0.2">
      <c r="A1175" s="18" t="str">
        <f>HYPERLINK("http://clickpdu.ru/product_images/import/HOT861.jpg","Горизонт RC-7-9  ic")</f>
        <v>Горизонт RC-7-9  ic</v>
      </c>
      <c r="B1175" s="19">
        <v>100</v>
      </c>
      <c r="C1175" s="20"/>
      <c r="D1175" s="9">
        <f t="shared" si="18"/>
        <v>0</v>
      </c>
    </row>
    <row r="1176" spans="1:4" s="7" customFormat="1" hidden="1" x14ac:dyDescent="0.2">
      <c r="A1176" s="18" t="str">
        <f>HYPERLINK("http://clickpdu.ru/product_images/import/HOB264.jpg","Горизонт RC-A3-01 ( SHIVAKI RC-01) ic 15LCD827/ Polar WS-178 (81LTV3003)")</f>
        <v>Горизонт RC-A3-01 ( SHIVAKI RC-01) ic 15LCD827/ Polar WS-178 (81LTV3003)</v>
      </c>
      <c r="B1176" s="19">
        <v>150</v>
      </c>
      <c r="C1176" s="20"/>
      <c r="D1176" s="9">
        <f t="shared" si="18"/>
        <v>0</v>
      </c>
    </row>
    <row r="1177" spans="1:4" s="7" customFormat="1" hidden="1" x14ac:dyDescent="0.2">
      <c r="A1177" s="18" t="str">
        <f>HYPERLINK("http://clickpdu.ru/product_images/import/HOB083.jpg","Горизонт RC7-8 HUAYU (ic)")</f>
        <v>Горизонт RC7-8 HUAYU (ic)</v>
      </c>
      <c r="B1177" s="19">
        <v>150</v>
      </c>
      <c r="C1177" s="20"/>
      <c r="D1177" s="9">
        <f t="shared" si="18"/>
        <v>0</v>
      </c>
    </row>
    <row r="1178" spans="1:4" s="7" customFormat="1" hidden="1" x14ac:dyDescent="0.2">
      <c r="A1178" s="15" t="str">
        <f>HYPERLINK("http://clickpdu.ru/product_images/import/HOB1058.jpg","МТС DN300, DS300A, DC300A ic")</f>
        <v>МТС DN300, DS300A, DC300A ic</v>
      </c>
      <c r="B1178" s="16">
        <v>190</v>
      </c>
      <c r="C1178" s="17"/>
      <c r="D1178" s="14">
        <f t="shared" si="18"/>
        <v>0</v>
      </c>
    </row>
    <row r="1179" spans="1:4" s="7" customFormat="1" hidden="1" x14ac:dyDescent="0.2">
      <c r="A1179" s="15" t="str">
        <f>HYPERLINK("http://clickpdu.ru/product_images/import/HOB1059.jpg","МТС WS-28A ic")</f>
        <v>МТС WS-28A ic</v>
      </c>
      <c r="B1179" s="16">
        <v>150</v>
      </c>
      <c r="C1179" s="17"/>
      <c r="D1179" s="14">
        <f t="shared" si="18"/>
        <v>0</v>
      </c>
    </row>
    <row r="1180" spans="1:4" s="7" customFormat="1" hidden="1" x14ac:dyDescent="0.2">
      <c r="A1180" s="18" t="str">
        <f>HYPERLINK("http://clickpdu.ru/product_images/import/HOB705.jpg","НТВ+ OPENTECH OHS1740V ( JH-1005) ic")</f>
        <v>НТВ+ OPENTECH OHS1740V ( JH-1005) ic</v>
      </c>
      <c r="B1180" s="19">
        <v>200</v>
      </c>
      <c r="C1180" s="20"/>
      <c r="D1180" s="9">
        <f t="shared" ref="D1180:D1210" si="19">B1180*C1180</f>
        <v>0</v>
      </c>
    </row>
    <row r="1181" spans="1:4" s="7" customFormat="1" hidden="1" x14ac:dyDescent="0.2">
      <c r="A1181" s="18" t="str">
        <f>HYPERLINK("http://clickpdu.ru/product_images/import/HOB609.jpg","Радуга-ТВ World Vision S517IR ic DiZiPiA")</f>
        <v>Радуга-ТВ World Vision S517IR ic DiZiPiA</v>
      </c>
      <c r="B1181" s="19">
        <v>100</v>
      </c>
      <c r="C1181" s="20"/>
      <c r="D1181" s="9">
        <f t="shared" si="19"/>
        <v>0</v>
      </c>
    </row>
    <row r="1182" spans="1:4" s="7" customFormat="1" hidden="1" x14ac:dyDescent="0.2">
      <c r="A1182" s="15" t="str">
        <f>HYPERLINK("http://clickpdu.ru/product_images/import/HOB1057.jpg","Ростелеком MAG-250 HD IPTV ic")</f>
        <v>Ростелеком MAG-250 HD IPTV ic</v>
      </c>
      <c r="B1182" s="16">
        <v>210</v>
      </c>
      <c r="C1182" s="17"/>
      <c r="D1182" s="14">
        <f t="shared" si="19"/>
        <v>0</v>
      </c>
    </row>
    <row r="1183" spans="1:4" s="7" customFormat="1" hidden="1" x14ac:dyDescent="0.2">
      <c r="A1183" s="18" t="str">
        <f>HYPERLINK("http://clickpdu.ru/product_images/import/HOB707.jpg","Ростелеком SML-282 HD Base ic качество оригинала !!!")</f>
        <v>Ростелеком SML-282 HD Base ic качество оригинала !!!</v>
      </c>
      <c r="B1183" s="19">
        <v>250</v>
      </c>
      <c r="C1183" s="20"/>
      <c r="D1183" s="9">
        <f t="shared" si="19"/>
        <v>0</v>
      </c>
    </row>
    <row r="1184" spans="1:4" s="7" customFormat="1" hidden="1" x14ac:dyDescent="0.2">
      <c r="A1184" s="18" t="str">
        <f>HYPERLINK("http://clickpdu.ru/product_images/import/HOB685.jpg","Ростелеком SML-292 HD Base ic (MTC Smartlabs)")</f>
        <v>Ростелеком SML-292 HD Base ic (MTC Smartlabs)</v>
      </c>
      <c r="B1184" s="19">
        <v>130</v>
      </c>
      <c r="C1184" s="20"/>
      <c r="D1184" s="9">
        <f t="shared" si="19"/>
        <v>0</v>
      </c>
    </row>
    <row r="1185" spans="1:4" s="7" customFormat="1" x14ac:dyDescent="0.2">
      <c r="A1185" s="18" t="str">
        <f>HYPERLINK("http://clickpdu.ru/product_images/import/HOB190.jpg","Рубин  Izumi /Rolsen NEW7461(37M10) ic C1480/21R45/21SR45")</f>
        <v>Рубин  Izumi /Rolsen NEW7461(37M10) ic C1480/21R45/21SR45</v>
      </c>
      <c r="B1185" s="19">
        <v>120</v>
      </c>
      <c r="C1185" s="20">
        <v>1</v>
      </c>
      <c r="D1185" s="9">
        <f t="shared" si="19"/>
        <v>120</v>
      </c>
    </row>
    <row r="1186" spans="1:4" s="7" customFormat="1" x14ac:dyDescent="0.2">
      <c r="A1186" s="18" t="str">
        <f>HYPERLINK("http://clickpdu.ru/product_images/import/HOT114.jpg","Рубин  RC-500 с ТXТ ic")</f>
        <v>Рубин  RC-500 с ТXТ ic</v>
      </c>
      <c r="B1186" s="19">
        <v>120</v>
      </c>
      <c r="C1186" s="20">
        <v>1</v>
      </c>
      <c r="D1186" s="9">
        <f t="shared" si="19"/>
        <v>120</v>
      </c>
    </row>
    <row r="1187" spans="1:4" s="7" customFormat="1" hidden="1" x14ac:dyDescent="0.2">
      <c r="A1187" s="18" t="str">
        <f>HYPERLINK("http://clickpdu.ru/product_images/import/HVD173.jpg","Рубин /Rolsen  SG-102M/50S dvd  ic как оригинал")</f>
        <v>Рубин /Rolsen  SG-102M/50S dvd  ic как оригинал</v>
      </c>
      <c r="B1187" s="19">
        <v>120</v>
      </c>
      <c r="C1187" s="20"/>
      <c r="D1187" s="9">
        <f t="shared" si="19"/>
        <v>0</v>
      </c>
    </row>
    <row r="1188" spans="1:4" s="7" customFormat="1" hidden="1" x14ac:dyDescent="0.2">
      <c r="A1188" s="18" t="str">
        <f>HYPERLINK("http://clickpdu.ru/product_images/import/HOB719.jpg","Рубин RB-19SE1 ic")</f>
        <v>Рубин RB-19SE1 ic</v>
      </c>
      <c r="B1188" s="19">
        <v>200</v>
      </c>
      <c r="C1188" s="20"/>
      <c r="D1188" s="9">
        <f t="shared" si="19"/>
        <v>0</v>
      </c>
    </row>
    <row r="1189" spans="1:4" s="7" customFormat="1" hidden="1" x14ac:dyDescent="0.2">
      <c r="A1189" s="18" t="str">
        <f>HYPERLINK("http://clickpdu.ru/product_images/import/12035.jpg","Рубин RB-19SL2U, RB-22S2UF ic / RB-24S2U/RB-19S2U/ IRBIS")</f>
        <v>Рубин RB-19SL2U, RB-22S2UF ic / RB-24S2U/RB-19S2U/ IRBIS</v>
      </c>
      <c r="B1189" s="19">
        <v>140</v>
      </c>
      <c r="C1189" s="20"/>
      <c r="D1189" s="9">
        <f t="shared" si="19"/>
        <v>0</v>
      </c>
    </row>
    <row r="1190" spans="1:4" s="7" customFormat="1" hidden="1" x14ac:dyDescent="0.2">
      <c r="A1190" s="18" t="str">
        <f>HYPERLINK("http://clickpdu.ru/product_images/import/6140.jpg","Рубин RC-500 без T/TX JAVA")</f>
        <v>Рубин RC-500 без T/TX JAVA</v>
      </c>
      <c r="B1190" s="19">
        <v>120</v>
      </c>
      <c r="C1190" s="20"/>
      <c r="D1190" s="9">
        <f t="shared" si="19"/>
        <v>0</v>
      </c>
    </row>
    <row r="1191" spans="1:4" s="7" customFormat="1" x14ac:dyDescent="0.2">
      <c r="A1191" s="18" t="str">
        <f>HYPERLINK("http://clickpdu.ru/product_images/import/HOT385.jpg","Рубин RC-7  белый (ic)")</f>
        <v>Рубин RC-7  белый (ic)</v>
      </c>
      <c r="B1191" s="19">
        <v>130</v>
      </c>
      <c r="C1191" s="20">
        <v>1</v>
      </c>
      <c r="D1191" s="9">
        <f t="shared" si="19"/>
        <v>130</v>
      </c>
    </row>
    <row r="1192" spans="1:4" s="7" customFormat="1" hidden="1" x14ac:dyDescent="0.2">
      <c r="A1192" s="18" t="str">
        <f>HYPERLINK("http://clickpdu.ru/product_images/import/HOT324.jpg","Рубин RC-7 черный ic")</f>
        <v>Рубин RC-7 черный ic</v>
      </c>
      <c r="B1192" s="19">
        <v>130</v>
      </c>
      <c r="C1192" s="20"/>
      <c r="D1192" s="9">
        <f t="shared" si="19"/>
        <v>0</v>
      </c>
    </row>
    <row r="1193" spans="1:4" s="7" customFormat="1" hidden="1" x14ac:dyDescent="0.2">
      <c r="A1193" s="15" t="str">
        <f>HYPERLINK("http://clickpdu.ru/product_images/import/HOB1022.jpg","Рубин YX-CY309E (RB-19SE5T2C) ic ")</f>
        <v xml:space="preserve">Рубин YX-CY309E (RB-19SE5T2C) ic </v>
      </c>
      <c r="B1193" s="16">
        <v>180</v>
      </c>
      <c r="C1193" s="17"/>
      <c r="D1193" s="14">
        <f t="shared" si="19"/>
        <v>0</v>
      </c>
    </row>
    <row r="1194" spans="1:4" s="7" customFormat="1" hidden="1" x14ac:dyDescent="0.2">
      <c r="A1194" s="18" t="str">
        <f>HYPERLINK("http://clickpdu.ru/product_images/import/HOT400.jpg","Сокол , Akai TV K18F-C4 Erisson 21SF30 ic")</f>
        <v>Сокол , Akai TV K18F-C4 Erisson 21SF30 ic</v>
      </c>
      <c r="B1194" s="19">
        <v>120</v>
      </c>
      <c r="C1194" s="20"/>
      <c r="D1194" s="9">
        <f t="shared" si="19"/>
        <v>0</v>
      </c>
    </row>
    <row r="1195" spans="1:4" s="7" customFormat="1" hidden="1" x14ac:dyDescent="0.2">
      <c r="A1195" s="18" t="str">
        <f>HYPERLINK("http://clickpdu.ru/product_images/import/HOT932.jpg","Сокол DF-65 ic")</f>
        <v>Сокол DF-65 ic</v>
      </c>
      <c r="B1195" s="19">
        <v>130</v>
      </c>
      <c r="C1195" s="20"/>
      <c r="D1195" s="9">
        <f t="shared" si="19"/>
        <v>0</v>
      </c>
    </row>
    <row r="1196" spans="1:4" s="7" customFormat="1" x14ac:dyDescent="0.2">
      <c r="A1196" s="18" t="str">
        <f>HYPERLINK("http://clickpdu.ru/product_images/import/HOT837.jpg","Сокол RC-FX36A  ic")</f>
        <v>Сокол RC-FX36A  ic</v>
      </c>
      <c r="B1196" s="19">
        <v>130</v>
      </c>
      <c r="C1196" s="20">
        <v>1</v>
      </c>
      <c r="D1196" s="9">
        <f t="shared" si="19"/>
        <v>130</v>
      </c>
    </row>
    <row r="1197" spans="1:4" s="7" customFormat="1" hidden="1" x14ac:dyDescent="0.2">
      <c r="A1197" s="18" t="str">
        <f>HYPERLINK("http://clickpdu.ru/product_images/import/HOT110.jpg","Сокол TV RC-6151 ic большой")</f>
        <v>Сокол TV RC-6151 ic большой</v>
      </c>
      <c r="B1197" s="19">
        <v>150</v>
      </c>
      <c r="C1197" s="20"/>
      <c r="D1197" s="9">
        <f t="shared" si="19"/>
        <v>0</v>
      </c>
    </row>
    <row r="1198" spans="1:4" s="7" customFormat="1" hidden="1" x14ac:dyDescent="0.2">
      <c r="A1198" s="18" t="str">
        <f>HYPERLINK("http://clickpdu.ru/product_images/import/HOB305.jpg","СПЕКТР TV54ТЦ6107 ИФ-3 (10725) ic")</f>
        <v>СПЕКТР TV54ТЦ6107 ИФ-3 (10725) ic</v>
      </c>
      <c r="B1198" s="19">
        <v>100</v>
      </c>
      <c r="C1198" s="20"/>
      <c r="D1198" s="9">
        <f t="shared" si="19"/>
        <v>0</v>
      </c>
    </row>
    <row r="1199" spans="1:4" s="7" customFormat="1" hidden="1" x14ac:dyDescent="0.2">
      <c r="A1199" s="18" t="str">
        <f>HYPERLINK("http://clickpdu.ru/product_images/import/HOB611.jpg","ТЕЛЕКАРТА CHD-04/IR Continent ic SAT")</f>
        <v>ТЕЛЕКАРТА CHD-04/IR Continent ic SAT</v>
      </c>
      <c r="B1199" s="19">
        <v>150</v>
      </c>
      <c r="C1199" s="20"/>
      <c r="D1199" s="9">
        <f t="shared" si="19"/>
        <v>0</v>
      </c>
    </row>
    <row r="1200" spans="1:4" s="7" customFormat="1" hidden="1" x14ac:dyDescent="0.2">
      <c r="A1200" s="18" t="str">
        <f>HYPERLINK("http://clickpdu.ru/product_images/import/HOB630.jpg","ТЕЛЕКАРТА EVO-01 NEW! ic")</f>
        <v>ТЕЛЕКАРТА EVO-01 NEW! ic</v>
      </c>
      <c r="B1200" s="19">
        <v>150</v>
      </c>
      <c r="C1200" s="20"/>
      <c r="D1200" s="9">
        <f t="shared" si="19"/>
        <v>0</v>
      </c>
    </row>
    <row r="1201" spans="1:4" s="7" customFormat="1" x14ac:dyDescent="0.2">
      <c r="A1201" s="18" t="str">
        <f>HYPERLINK("http://clickpdu.ru/product_images/import/HSR410.jpg","Триколор DRE-5000 ic")</f>
        <v>Триколор DRE-5000 ic</v>
      </c>
      <c r="B1201" s="19">
        <v>100</v>
      </c>
      <c r="C1201" s="20">
        <v>1</v>
      </c>
      <c r="D1201" s="9">
        <f t="shared" si="19"/>
        <v>100</v>
      </c>
    </row>
    <row r="1202" spans="1:4" s="7" customFormat="1" hidden="1" x14ac:dyDescent="0.2">
      <c r="A1202" s="15" t="str">
        <f>HYPERLINK("http://clickpdu.ru/product_images/import/HSR671.jpg","Триколор General GS- B212 (GS-B211) ic")</f>
        <v>Триколор General GS- B212 (GS-B211) ic</v>
      </c>
      <c r="B1202" s="16">
        <v>150</v>
      </c>
      <c r="C1202" s="17"/>
      <c r="D1202" s="14">
        <f t="shared" si="19"/>
        <v>0</v>
      </c>
    </row>
    <row r="1203" spans="1:4" s="7" customFormat="1" x14ac:dyDescent="0.2">
      <c r="A1203" s="18" t="str">
        <f>HYPERLINK("http://clickpdu.ru/product_images/import/HOB537.jpg","Триколор GS8300 NEW ic")</f>
        <v>Триколор GS8300 NEW ic</v>
      </c>
      <c r="B1203" s="19">
        <v>130</v>
      </c>
      <c r="C1203" s="20">
        <v>1</v>
      </c>
      <c r="D1203" s="9">
        <f t="shared" si="19"/>
        <v>130</v>
      </c>
    </row>
    <row r="1204" spans="1:4" s="7" customFormat="1" hidden="1" x14ac:dyDescent="0.2">
      <c r="A1204" s="18" t="str">
        <f>HYPERLINK("http://clickpdu.ru/product_images/import/HSR451.jpg","Триколор GS8300M ic")</f>
        <v>Триколор GS8300M ic</v>
      </c>
      <c r="B1204" s="19">
        <v>150</v>
      </c>
      <c r="C1204" s="20"/>
      <c r="D1204" s="9">
        <f t="shared" si="19"/>
        <v>0</v>
      </c>
    </row>
    <row r="1205" spans="1:4" s="7" customFormat="1" hidden="1" x14ac:dyDescent="0.2">
      <c r="A1205" s="18" t="str">
        <f>HYPERLINK("http://clickpdu.ru/product_images/import/6411.jpg","Триколор GS8300N ic с СПЕЦ. напылением под оригинал")</f>
        <v>Триколор GS8300N ic с СПЕЦ. напылением под оригинал</v>
      </c>
      <c r="B1205" s="19">
        <v>150</v>
      </c>
      <c r="C1205" s="20"/>
      <c r="D1205" s="9">
        <f t="shared" si="19"/>
        <v>0</v>
      </c>
    </row>
    <row r="1206" spans="1:4" s="7" customFormat="1" x14ac:dyDescent="0.2">
      <c r="A1206" s="18" t="str">
        <f>HYPERLINK("http://clickpdu.ru/product_images/import/HSR564.jpg","Триколор GS8300N (GS8304) ic (9300)")</f>
        <v>Триколор GS8300N (GS8304) ic (9300)</v>
      </c>
      <c r="B1206" s="19">
        <v>135</v>
      </c>
      <c r="C1206" s="20">
        <v>1</v>
      </c>
      <c r="D1206" s="9">
        <f t="shared" si="19"/>
        <v>135</v>
      </c>
    </row>
    <row r="1207" spans="1:4" s="7" customFormat="1" x14ac:dyDescent="0.2">
      <c r="A1207" s="18" t="str">
        <f>HYPERLINK("http://clickpdu.ru/product_images/import/HSR617.jpg","Триколор GS8306 ic")</f>
        <v>Триколор GS8306 ic</v>
      </c>
      <c r="B1207" s="19">
        <v>145</v>
      </c>
      <c r="C1207" s="20">
        <v>1</v>
      </c>
      <c r="D1207" s="9">
        <f t="shared" si="19"/>
        <v>145</v>
      </c>
    </row>
    <row r="1208" spans="1:4" s="7" customFormat="1" hidden="1" x14ac:dyDescent="0.2">
      <c r="A1208" s="18" t="str">
        <f>HYPERLINK("http://clickpdu.ru/product_images/import/4142.jpg","Триколор HD9300 / HD-GS9305B ic")</f>
        <v>Триколор HD9300 / HD-GS9305B ic</v>
      </c>
      <c r="B1208" s="19">
        <v>160</v>
      </c>
      <c r="C1208" s="20"/>
      <c r="D1208" s="9">
        <f t="shared" si="19"/>
        <v>0</v>
      </c>
    </row>
    <row r="1209" spans="1:4" s="7" customFormat="1" hidden="1" x14ac:dyDescent="0.2">
      <c r="A1209" s="18" t="str">
        <f>HYPERLINK("http://clickpdu.ru/product_images/import/HSR429.jpg","Ямал BK3B-C24  SAT ic ")</f>
        <v xml:space="preserve">Ямал BK3B-C24  SAT ic </v>
      </c>
      <c r="B1209" s="19">
        <v>100</v>
      </c>
      <c r="C1209" s="20"/>
      <c r="D1209" s="9">
        <f t="shared" si="19"/>
        <v>0</v>
      </c>
    </row>
    <row r="1210" spans="1:4" x14ac:dyDescent="0.2">
      <c r="A1210" s="1" t="s">
        <v>7</v>
      </c>
      <c r="B1210" s="24">
        <v>150</v>
      </c>
      <c r="C1210" s="1">
        <v>2</v>
      </c>
      <c r="D1210" s="25">
        <f t="shared" si="19"/>
        <v>300</v>
      </c>
    </row>
  </sheetData>
  <autoFilter ref="A1:D1210">
    <filterColumn colId="2">
      <customFilters>
        <customFilter operator="notEqual" val=" "/>
      </customFilters>
    </filterColumn>
  </autoFilter>
  <dataConsolidate link="1"/>
  <phoneticPr fontId="3" type="noConversion"/>
  <printOptions gridLines="1" gridLinesSet="0"/>
  <pageMargins left="0.75" right="0.75" top="1" bottom="1" header="0.5" footer="0.5"/>
  <pageSetup paperSize="9" orientation="portrait" horizontalDpi="4294967292" r:id="rId1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tabSelected="1" workbookViewId="0">
      <selection activeCell="G25" sqref="G25"/>
    </sheetView>
  </sheetViews>
  <sheetFormatPr defaultRowHeight="12.75" x14ac:dyDescent="0.2"/>
  <cols>
    <col min="1" max="1" width="57.28515625" customWidth="1"/>
    <col min="2" max="2" width="12.7109375" customWidth="1"/>
    <col min="3" max="3" width="11.5703125" customWidth="1"/>
    <col min="4" max="4" width="14.7109375" customWidth="1"/>
  </cols>
  <sheetData>
    <row r="1" spans="1:4" x14ac:dyDescent="0.2">
      <c r="A1" s="11"/>
      <c r="B1" s="12"/>
      <c r="C1" s="8"/>
      <c r="D1" s="13">
        <f t="shared" ref="D1:D64" si="0">B1*C1</f>
        <v>0</v>
      </c>
    </row>
    <row r="2" spans="1:4" x14ac:dyDescent="0.2">
      <c r="A2" s="10" t="str">
        <f>HYPERLINK("http://clickpdu.ru/product_images/import/HAW018.jpg","Aiwa RC-6VT05 ic")</f>
        <v>Aiwa RC-6VT05 ic</v>
      </c>
      <c r="B2" s="6">
        <v>130</v>
      </c>
      <c r="C2" s="3">
        <v>1</v>
      </c>
      <c r="D2" s="9">
        <f t="shared" si="0"/>
        <v>130</v>
      </c>
    </row>
    <row r="3" spans="1:4" x14ac:dyDescent="0.2">
      <c r="A3" s="10" t="str">
        <f>HYPERLINK("http://clickpdu.ru/product_images/import/HAW020.jpg","Aiwa RC-TC141KE  ic")</f>
        <v>Aiwa RC-TC141KE  ic</v>
      </c>
      <c r="B3" s="6">
        <v>130</v>
      </c>
      <c r="C3" s="3">
        <v>1</v>
      </c>
      <c r="D3" s="9">
        <f t="shared" si="0"/>
        <v>130</v>
      </c>
    </row>
    <row r="4" spans="1:4" x14ac:dyDescent="0.2">
      <c r="A4" s="10" t="str">
        <f>HYPERLINK("http://clickpdu.ru/product_images/import/HAW008.jpg","Aiwa RC-TV2 к телевизору ic")</f>
        <v>Aiwa RC-TV2 к телевизору ic</v>
      </c>
      <c r="B4" s="6">
        <v>170</v>
      </c>
      <c r="C4" s="3">
        <v>1</v>
      </c>
      <c r="D4" s="9">
        <f t="shared" si="0"/>
        <v>170</v>
      </c>
    </row>
    <row r="5" spans="1:4" x14ac:dyDescent="0.2">
      <c r="A5" s="10" t="str">
        <f>HYPERLINK("http://clickpdu.ru/product_images/import/HOB565.jpg","Akado ND-2030C  (5960) ic NEW")</f>
        <v>Akado ND-2030C  (5960) ic NEW</v>
      </c>
      <c r="B5" s="6">
        <v>160</v>
      </c>
      <c r="C5" s="3">
        <v>1</v>
      </c>
      <c r="D5" s="9">
        <f t="shared" si="0"/>
        <v>160</v>
      </c>
    </row>
    <row r="6" spans="1:4" x14ac:dyDescent="0.2">
      <c r="A6" s="10" t="str">
        <f>HYPERLINK("http://clickpdu.ru/product_images/import/HOT833.jpg","Akado RC-635 , RC-632 ic")</f>
        <v>Akado RC-635 , RC-632 ic</v>
      </c>
      <c r="B6" s="6">
        <v>160</v>
      </c>
      <c r="C6" s="3">
        <v>1</v>
      </c>
      <c r="D6" s="9">
        <f t="shared" si="0"/>
        <v>160</v>
      </c>
    </row>
    <row r="7" spans="1:4" x14ac:dyDescent="0.2">
      <c r="A7" s="10" t="str">
        <f>HYPERLINK("http://clickpdu.ru/product_images/import/HOB530.jpg","Akai A3001011 ic LCD TV")</f>
        <v>Akai A3001011 ic LCD TV</v>
      </c>
      <c r="B7" s="6">
        <v>160</v>
      </c>
      <c r="C7" s="3">
        <v>1</v>
      </c>
      <c r="D7" s="9">
        <f t="shared" si="0"/>
        <v>160</v>
      </c>
    </row>
    <row r="8" spans="1:4" x14ac:dyDescent="0.2">
      <c r="A8" s="10" t="str">
        <f>HYPERLINK("http://clickpdu.ru/product_images/import/HOB477.jpg","Akai CX-507 ic ERISSON 19LEE01/ Saturn TV LED 19A//HYUNDAI H-LED19V13 , H-LED22V13, DNS, HELIX")</f>
        <v>Akai CX-507 ic ERISSON 19LEE01/ Saturn TV LED 19A//HYUNDAI H-LED19V13 , H-LED22V13, DNS, HELIX</v>
      </c>
      <c r="B8" s="6">
        <v>160</v>
      </c>
      <c r="C8" s="3">
        <v>1</v>
      </c>
      <c r="D8" s="9">
        <f t="shared" si="0"/>
        <v>160</v>
      </c>
    </row>
    <row r="9" spans="1:4" x14ac:dyDescent="0.2">
      <c r="A9" s="10" t="str">
        <f>HYPERLINK("http://clickpdu.ru/product_images/import/HOB484.jpg","Akai LTA-15A15M (LE-19A08G) Rolsen Ric L-19L1005U, RL-22/23L1005UF/HYUNDAI H-LED39V25")</f>
        <v>Akai LTA-15A15M (LE-19A08G) Rolsen Ric L-19L1005U, RL-22/23L1005UF/HYUNDAI H-LED39V25</v>
      </c>
      <c r="B9" s="6">
        <v>160</v>
      </c>
      <c r="C9" s="3">
        <v>1</v>
      </c>
      <c r="D9" s="9">
        <f t="shared" si="0"/>
        <v>160</v>
      </c>
    </row>
    <row r="10" spans="1:4" x14ac:dyDescent="0.2">
      <c r="A10" s="10" t="str">
        <f>HYPERLINK("http://clickpdu.ru/product_images/import/HID0369.jpg","Akai RC-51A ic")</f>
        <v>Akai RC-51A ic</v>
      </c>
      <c r="B10" s="6">
        <v>130</v>
      </c>
      <c r="C10" s="3">
        <v>1</v>
      </c>
      <c r="D10" s="9">
        <f t="shared" si="0"/>
        <v>130</v>
      </c>
    </row>
    <row r="11" spans="1:4" x14ac:dyDescent="0.2">
      <c r="A11" s="10" t="str">
        <f>HYPERLINK("http://clickpdu.ru/product_images/import/7686.jpg","Akai RM-611 ( RM-610) ЖК телевизор ic")</f>
        <v>Akai RM-611 ( RM-610) ЖК телевизор ic</v>
      </c>
      <c r="B11" s="6">
        <v>150</v>
      </c>
      <c r="C11" s="3">
        <v>1</v>
      </c>
      <c r="D11" s="9">
        <f t="shared" si="0"/>
        <v>150</v>
      </c>
    </row>
    <row r="12" spans="1:4" x14ac:dyDescent="0.2">
      <c r="A12" s="10" t="str">
        <f>HYPERLINK("http://clickpdu.ru/product_images/import/HOT941.jpg","BBK LT-21610 ЖК телевизор ic")</f>
        <v>BBK LT-21610 ЖК телевизор ic</v>
      </c>
      <c r="B12" s="6">
        <v>160</v>
      </c>
      <c r="C12" s="3">
        <v>1</v>
      </c>
      <c r="D12" s="9">
        <f t="shared" si="0"/>
        <v>160</v>
      </c>
    </row>
    <row r="13" spans="1:4" x14ac:dyDescent="0.2">
      <c r="A13" s="10" t="str">
        <f>HYPERLINK("http://clickpdu.ru/product_images/import/HOT957.jpg","BBK LT121 ЖК телевизор+DVD+караоке LD1006TI ic")</f>
        <v>BBK LT121 ЖК телевизор+DVD+караоке LD1006TI ic</v>
      </c>
      <c r="B13" s="6">
        <v>150</v>
      </c>
      <c r="C13" s="3">
        <v>1</v>
      </c>
      <c r="D13" s="9">
        <f t="shared" si="0"/>
        <v>150</v>
      </c>
    </row>
    <row r="14" spans="1:4" x14ac:dyDescent="0.2">
      <c r="A14" s="10" t="str">
        <f>HYPERLINK("http://clickpdu.ru/product_images/import/HOB158.jpg","BBK P4084-1 ( LT1504 ) ЖК телевизор ic")</f>
        <v>BBK P4084-1 ( LT1504 ) ЖК телевизор ic</v>
      </c>
      <c r="B14" s="6">
        <v>220</v>
      </c>
      <c r="C14" s="3">
        <v>1</v>
      </c>
      <c r="D14" s="9">
        <f t="shared" si="0"/>
        <v>220</v>
      </c>
    </row>
    <row r="15" spans="1:4" x14ac:dyDescent="0.2">
      <c r="A15" s="10" t="str">
        <f>HYPERLINK("http://clickpdu.ru/product_images/import/HOB387.jpg","BBK RC-2603 (RC-3704) ic  Prima RC-Y35-OK")</f>
        <v>BBK RC-2603 (RC-3704) ic  Prima RC-Y35-OK</v>
      </c>
      <c r="B15" s="6">
        <v>150</v>
      </c>
      <c r="C15" s="3">
        <v>1</v>
      </c>
      <c r="D15" s="9">
        <f t="shared" si="0"/>
        <v>150</v>
      </c>
    </row>
    <row r="16" spans="1:4" x14ac:dyDescent="0.2">
      <c r="A16" s="10" t="str">
        <f>HYPERLINK("http://clickpdu.ru/product_images/import/HVD260.jpg","BBK RC-LEM100 ic LCD LED TV")</f>
        <v>BBK RC-LEM100 ic LCD LED TV</v>
      </c>
      <c r="B16" s="6">
        <v>200</v>
      </c>
      <c r="C16" s="3">
        <v>1</v>
      </c>
      <c r="D16" s="9">
        <f t="shared" si="0"/>
        <v>200</v>
      </c>
    </row>
    <row r="17" spans="1:4" x14ac:dyDescent="0.2">
      <c r="A17" s="10" t="str">
        <f>HYPERLINK("http://clickpdu.ru/product_images/import/HVD148.jpg","BBK RC019-01R DVD плеер корпус ориг ic")</f>
        <v>BBK RC019-01R DVD плеер корпус ориг ic</v>
      </c>
      <c r="B17" s="6">
        <v>130</v>
      </c>
      <c r="C17" s="3">
        <v>1</v>
      </c>
      <c r="D17" s="9">
        <f t="shared" si="0"/>
        <v>130</v>
      </c>
    </row>
    <row r="18" spans="1:4" x14ac:dyDescent="0.2">
      <c r="A18" s="10" t="str">
        <f>HYPERLINK("http://clickpdu.ru/product_images/import/HVD201.jpg","BBK RC026-05R DVDплеер+USB+караоке ic")</f>
        <v>BBK RC026-05R DVDплеер+USB+караоке ic</v>
      </c>
      <c r="B18" s="6">
        <v>140</v>
      </c>
      <c r="C18" s="3">
        <v>1</v>
      </c>
      <c r="D18" s="9">
        <f t="shared" si="0"/>
        <v>140</v>
      </c>
    </row>
    <row r="19" spans="1:4" x14ac:dyDescent="0.2">
      <c r="A19" s="10" t="str">
        <f>HYPERLINK("http://clickpdu.ru/product_images/import/HVD251.jpg","BBK RC138 (RC-DVP101) ic DVD")</f>
        <v>BBK RC138 (RC-DVP101) ic DVD</v>
      </c>
      <c r="B19" s="6">
        <v>150</v>
      </c>
      <c r="C19" s="3">
        <v>1</v>
      </c>
      <c r="D19" s="9">
        <f t="shared" si="0"/>
        <v>150</v>
      </c>
    </row>
    <row r="20" spans="1:4" x14ac:dyDescent="0.2">
      <c r="A20" s="10" t="str">
        <f>HYPERLINK("http://clickpdu.ru/product_images/import/HOB263.jpg","BBK RC1902 ЖК телевизор FUSION LT2428 ic")</f>
        <v>BBK RC1902 ЖК телевизор FUSION LT2428 ic</v>
      </c>
      <c r="B20" s="6">
        <v>180</v>
      </c>
      <c r="C20" s="3">
        <v>1</v>
      </c>
      <c r="D20" s="9">
        <f t="shared" si="0"/>
        <v>180</v>
      </c>
    </row>
    <row r="21" spans="1:4" x14ac:dyDescent="0.2">
      <c r="A21" s="18" t="str">
        <f>HYPERLINK("http://clickpdu.ru/product_images/import/HSR430.jpg","Big Sat  /GLOBO HOF-44C ( 7010) ic SAT INTEGRAL для спутнкового ресивера")</f>
        <v>Big Sat  /GLOBO HOF-44C ( 7010) ic SAT INTEGRAL для спутнкового ресивера</v>
      </c>
      <c r="B21" s="19">
        <v>150</v>
      </c>
      <c r="C21" s="20">
        <v>1</v>
      </c>
      <c r="D21" s="9">
        <f t="shared" si="0"/>
        <v>150</v>
      </c>
    </row>
    <row r="22" spans="1:4" x14ac:dyDescent="0.2">
      <c r="A22" s="18" t="str">
        <f>HYPERLINK("http://clickpdu.ru/product_images/import/HOB776.jpg","Big Sat BS-S67CR ic")</f>
        <v>Big Sat BS-S67CR ic</v>
      </c>
      <c r="B22" s="19">
        <v>140</v>
      </c>
      <c r="C22" s="20">
        <v>1</v>
      </c>
      <c r="D22" s="9">
        <f t="shared" si="0"/>
        <v>140</v>
      </c>
    </row>
    <row r="23" spans="1:4" x14ac:dyDescent="0.2">
      <c r="A23" s="18" t="str">
        <f>HYPERLINK("http://clickpdu.ru/product_images/import/HOB549.jpg","Cisco 4011708C IR (RC-15344807) ic (с функцией програмирования)")</f>
        <v>Cisco 4011708C IR (RC-15344807) ic (с функцией програмирования)</v>
      </c>
      <c r="B23" s="19">
        <v>160</v>
      </c>
      <c r="C23" s="20">
        <v>1</v>
      </c>
      <c r="D23" s="9">
        <f t="shared" si="0"/>
        <v>160</v>
      </c>
    </row>
    <row r="24" spans="1:4" x14ac:dyDescent="0.2">
      <c r="A24" s="18" t="str">
        <f>HYPERLINK("http://clickpdu.ru/product_images/import/HDW009.jpg","Daewoo  R-28B04 (ic)")</f>
        <v>Daewoo  R-28B04 (ic)</v>
      </c>
      <c r="B24" s="19">
        <v>130</v>
      </c>
      <c r="C24" s="20">
        <v>1</v>
      </c>
      <c r="D24" s="9">
        <f t="shared" si="0"/>
        <v>130</v>
      </c>
    </row>
    <row r="25" spans="1:4" x14ac:dyDescent="0.2">
      <c r="A25" s="18" t="str">
        <f>HYPERLINK("http://clickpdu.ru/product_images/import/HDW002.jpg","Daewoo R-18A07/1414 (ic) ")</f>
        <v xml:space="preserve">Daewoo R-18A07/1414 (ic) </v>
      </c>
      <c r="B25" s="19">
        <v>140</v>
      </c>
      <c r="C25" s="20">
        <v>1</v>
      </c>
      <c r="D25" s="9">
        <f t="shared" si="0"/>
        <v>140</v>
      </c>
    </row>
    <row r="26" spans="1:4" x14ac:dyDescent="0.2">
      <c r="A26" s="18" t="str">
        <f>HYPERLINK("http://clickpdu.ru/product_images/import/HDW004.jpg","Daewoo R-25 ic")</f>
        <v>Daewoo R-25 ic</v>
      </c>
      <c r="B26" s="19">
        <v>140</v>
      </c>
      <c r="C26" s="20">
        <v>1</v>
      </c>
      <c r="D26" s="9">
        <f t="shared" si="0"/>
        <v>140</v>
      </c>
    </row>
    <row r="27" spans="1:4" x14ac:dyDescent="0.2">
      <c r="A27" s="18" t="str">
        <f>HYPERLINK("http://clickpdu.ru/product_images/import/HDW010.jpg","Daewoo R-40A01 ic")</f>
        <v>Daewoo R-40A01 ic</v>
      </c>
      <c r="B27" s="19">
        <v>130</v>
      </c>
      <c r="C27" s="20">
        <v>1</v>
      </c>
      <c r="D27" s="9">
        <f t="shared" si="0"/>
        <v>130</v>
      </c>
    </row>
    <row r="28" spans="1:4" x14ac:dyDescent="0.2">
      <c r="A28" s="18" t="str">
        <f>HYPERLINK("http://clickpdu.ru/product_images/import/HDW014.jpg","Daewoo R-40B02 (ic) ")</f>
        <v xml:space="preserve">Daewoo R-40B02 (ic) </v>
      </c>
      <c r="B28" s="19">
        <v>130</v>
      </c>
      <c r="C28" s="20">
        <v>1</v>
      </c>
      <c r="D28" s="9">
        <f t="shared" si="0"/>
        <v>130</v>
      </c>
    </row>
    <row r="29" spans="1:4" x14ac:dyDescent="0.2">
      <c r="A29" s="18" t="str">
        <f>HYPERLINK("http://clickpdu.ru/product_images/import/HDW066.jpg","Daewoo R-55H11 ic")</f>
        <v>Daewoo R-55H11 ic</v>
      </c>
      <c r="B29" s="19">
        <v>180</v>
      </c>
      <c r="C29" s="20">
        <v>1</v>
      </c>
      <c r="D29" s="9">
        <f t="shared" si="0"/>
        <v>180</v>
      </c>
    </row>
    <row r="30" spans="1:4" x14ac:dyDescent="0.2">
      <c r="A30" s="18" t="str">
        <f>HYPERLINK("http://clickpdu.ru/product_images/import/HDW054.jpg","Daewoo R49C05  ic")</f>
        <v>Daewoo R49C05  ic</v>
      </c>
      <c r="B30" s="19">
        <v>130</v>
      </c>
      <c r="C30" s="20">
        <v>1</v>
      </c>
      <c r="D30" s="9">
        <f t="shared" si="0"/>
        <v>130</v>
      </c>
    </row>
    <row r="31" spans="1:4" x14ac:dyDescent="0.2">
      <c r="A31" s="18" t="str">
        <f>HYPERLINK("http://clickpdu.ru/product_images/import/HOT754.jpg","Elenberg / Cameron 35009168/KK-Y2941 ic  (KK-Y294F)  21SL40")</f>
        <v>Elenberg / Cameron 35009168/KK-Y2941 ic  (KK-Y294F)  21SL40</v>
      </c>
      <c r="B31" s="19">
        <v>135</v>
      </c>
      <c r="C31" s="20">
        <v>1</v>
      </c>
      <c r="D31" s="9">
        <f t="shared" si="0"/>
        <v>135</v>
      </c>
    </row>
    <row r="32" spans="1:4" x14ac:dyDescent="0.2">
      <c r="A32" s="18" t="str">
        <f>HYPERLINK("http://clickpdu.ru/product_images/import/HKK048.jpg","Elenberg KK-Y261A  Funai FA1413H ic  Polar 54CTV3160 LCD/Avest как оригинал")</f>
        <v>Elenberg KK-Y261A  Funai FA1413H ic  Polar 54CTV3160 LCD/Avest как оригинал</v>
      </c>
      <c r="B32" s="19">
        <v>130</v>
      </c>
      <c r="C32" s="20">
        <v>1</v>
      </c>
      <c r="D32" s="9">
        <f t="shared" si="0"/>
        <v>130</v>
      </c>
    </row>
    <row r="33" spans="1:4" x14ac:dyDescent="0.2">
      <c r="A33" s="18" t="str">
        <f>HYPERLINK("http://clickpdu.ru/product_images/import/HOB318.jpg","Elenberg RC42C ic CTV-1515")</f>
        <v>Elenberg RC42C ic CTV-1515</v>
      </c>
      <c r="B33" s="19">
        <v>130</v>
      </c>
      <c r="C33" s="20">
        <v>1</v>
      </c>
      <c r="D33" s="9">
        <f t="shared" si="0"/>
        <v>130</v>
      </c>
    </row>
    <row r="34" spans="1:4" x14ac:dyDescent="0.2">
      <c r="A34" s="18" t="str">
        <f>HYPERLINK("http://clickpdu.ru/product_images/import/HSW008.jpg","Erisson (Akira) FHS08A ic")</f>
        <v>Erisson (Akira) FHS08A ic</v>
      </c>
      <c r="B34" s="19">
        <v>130</v>
      </c>
      <c r="C34" s="20">
        <v>1</v>
      </c>
      <c r="D34" s="9">
        <f t="shared" si="0"/>
        <v>130</v>
      </c>
    </row>
    <row r="35" spans="1:4" x14ac:dyDescent="0.2">
      <c r="A35" s="18" t="str">
        <f>HYPERLINK("http://clickpdu.ru/product_images/import/3776.jpg","Erisson 63301A  ic")</f>
        <v>Erisson 63301A  ic</v>
      </c>
      <c r="B35" s="19">
        <v>120</v>
      </c>
      <c r="C35" s="20">
        <v>1</v>
      </c>
      <c r="D35" s="9">
        <f t="shared" si="0"/>
        <v>120</v>
      </c>
    </row>
    <row r="36" spans="1:4" x14ac:dyDescent="0.2">
      <c r="A36" s="18" t="str">
        <f>HYPERLINK("http://clickpdu.ru/product_images/import/HOT537.jpg","Erisson BC-1202 (SV-21N03) ic")</f>
        <v>Erisson BC-1202 (SV-21N03) ic</v>
      </c>
      <c r="B36" s="19">
        <v>130</v>
      </c>
      <c r="C36" s="20">
        <v>1</v>
      </c>
      <c r="D36" s="9">
        <f t="shared" si="0"/>
        <v>130</v>
      </c>
    </row>
    <row r="37" spans="1:4" x14ac:dyDescent="0.2">
      <c r="A37" s="18" t="str">
        <f>HYPERLINK("http://clickpdu.ru/product_images/import/HOB012.jpg","Erisson E3743  ic 1401")</f>
        <v>Erisson E3743  ic 1401</v>
      </c>
      <c r="B37" s="19">
        <v>120</v>
      </c>
      <c r="C37" s="20">
        <v>1</v>
      </c>
      <c r="D37" s="9">
        <f t="shared" si="0"/>
        <v>120</v>
      </c>
    </row>
    <row r="38" spans="1:4" x14ac:dyDescent="0.2">
      <c r="A38" s="18" t="str">
        <f>HYPERLINK("http://clickpdu.ru/product_images/import/HOT939.jpg","Erisson HOF 08 B 311 H-TV1410/1406  /1407/1408 HDF07A590 /21F5/21UF20/14U15 ic")</f>
        <v>Erisson HOF 08 B 311 H-TV1410/1406  /1407/1408 HDF07A590 /21F5/21UF20/14U15 ic</v>
      </c>
      <c r="B38" s="19">
        <v>135</v>
      </c>
      <c r="C38" s="20">
        <v>1</v>
      </c>
      <c r="D38" s="9">
        <f t="shared" si="0"/>
        <v>135</v>
      </c>
    </row>
    <row r="39" spans="1:4" x14ac:dyDescent="0.2">
      <c r="A39" s="18" t="str">
        <f>HYPERLINK("http://clickpdu.ru/product_images/import/HOT297.jpg","Erisson LY-3700  ic")</f>
        <v>Erisson LY-3700  ic</v>
      </c>
      <c r="B39" s="19">
        <v>120</v>
      </c>
      <c r="C39" s="20">
        <v>1</v>
      </c>
      <c r="D39" s="9">
        <f t="shared" si="0"/>
        <v>120</v>
      </c>
    </row>
    <row r="40" spans="1:4" x14ac:dyDescent="0.2">
      <c r="A40" s="18" t="str">
        <f>HYPERLINK("http://clickpdu.ru/product_images/import/HOT382.jpg","Erisson RC-5W63 ic")</f>
        <v>Erisson RC-5W63 ic</v>
      </c>
      <c r="B40" s="19">
        <v>130</v>
      </c>
      <c r="C40" s="20">
        <v>1</v>
      </c>
      <c r="D40" s="9">
        <f t="shared" si="0"/>
        <v>130</v>
      </c>
    </row>
    <row r="41" spans="1:4" x14ac:dyDescent="0.2">
      <c r="A41" s="18" t="str">
        <f>HYPERLINK("http://clickpdu.ru/product_images/import/HOT058.jpg","Funai 2000 MK7,8 ic")</f>
        <v>Funai 2000 MK7,8 ic</v>
      </c>
      <c r="B41" s="19">
        <v>130</v>
      </c>
      <c r="C41" s="20">
        <v>1</v>
      </c>
      <c r="D41" s="9">
        <f t="shared" si="0"/>
        <v>130</v>
      </c>
    </row>
    <row r="42" spans="1:4" x14ac:dyDescent="0.2">
      <c r="A42" s="18" t="str">
        <f>HYPERLINK("http://clickpdu.ru/product_images/import/HOT017.jpg","Funai 2100A MK11  ic")</f>
        <v>Funai 2100A MK11  ic</v>
      </c>
      <c r="B42" s="19">
        <v>130</v>
      </c>
      <c r="C42" s="20">
        <v>1</v>
      </c>
      <c r="D42" s="9">
        <f t="shared" si="0"/>
        <v>130</v>
      </c>
    </row>
    <row r="43" spans="1:4" x14ac:dyDescent="0.2">
      <c r="A43" s="18" t="str">
        <f>HYPERLINK("http://clickpdu.ru/product_images/import/HOT0554.jpg","Funai MK12  ic правильный сигнал")</f>
        <v>Funai MK12  ic правильный сигнал</v>
      </c>
      <c r="B43" s="19">
        <v>130</v>
      </c>
      <c r="C43" s="20">
        <v>1</v>
      </c>
      <c r="D43" s="9">
        <f t="shared" si="0"/>
        <v>130</v>
      </c>
    </row>
    <row r="44" spans="1:4" x14ac:dyDescent="0.2">
      <c r="A44" s="18" t="str">
        <f>HYPERLINK("http://clickpdu.ru/product_images/import/HOB569.jpg","FUSION FLTV-22H11 ic Supra STV-LC3244WL")</f>
        <v>FUSION FLTV-22H11 ic Supra STV-LC3244WL</v>
      </c>
      <c r="B44" s="19">
        <v>160</v>
      </c>
      <c r="C44" s="20">
        <v>1</v>
      </c>
      <c r="D44" s="9">
        <f t="shared" si="0"/>
        <v>160</v>
      </c>
    </row>
    <row r="45" spans="1:4" x14ac:dyDescent="0.2">
      <c r="A45" s="18" t="str">
        <f>HYPERLINK("http://clickpdu.ru/product_images/import/HOB240.jpg","Globo 4160CX 4060CX GI  S1115, S1116  S1125 ic GI ONE")</f>
        <v>Globo 4160CX 4060CX GI  S1115, S1116  S1125 ic GI ONE</v>
      </c>
      <c r="B45" s="19">
        <v>140</v>
      </c>
      <c r="C45" s="20">
        <v>1</v>
      </c>
      <c r="D45" s="9">
        <f t="shared" si="0"/>
        <v>140</v>
      </c>
    </row>
    <row r="46" spans="1:4" x14ac:dyDescent="0.2">
      <c r="A46" s="18" t="str">
        <f>HYPERLINK("http://clickpdu.ru/product_images/import/HOB500.jpg","Globo X90 ic SAT")</f>
        <v>Globo X90 ic SAT</v>
      </c>
      <c r="B46" s="19">
        <v>130</v>
      </c>
      <c r="C46" s="20">
        <v>1</v>
      </c>
      <c r="D46" s="9">
        <f t="shared" si="0"/>
        <v>130</v>
      </c>
    </row>
    <row r="47" spans="1:4" x14ac:dyDescent="0.2">
      <c r="A47" s="18" t="str">
        <f>HYPERLINK("http://clickpdu.ru/product_images/import/HSR422.jpg","Goldeninterstar WJ-350 ( DSR8001 / DSR8005)  ic спутниковый ресивер")</f>
        <v>Goldeninterstar WJ-350 ( DSR8001 / DSR8005)  ic спутниковый ресивер</v>
      </c>
      <c r="B47" s="19">
        <v>140</v>
      </c>
      <c r="C47" s="20">
        <v>1</v>
      </c>
      <c r="D47" s="9">
        <f t="shared" si="0"/>
        <v>140</v>
      </c>
    </row>
    <row r="48" spans="1:4" x14ac:dyDescent="0.2">
      <c r="A48" s="18" t="str">
        <f>HYPERLINK("http://clickpdu.ru/product_images/import/HLG008.jpg","Goldstar 105-230A (105-210A) ic")</f>
        <v>Goldstar 105-230A (105-210A) ic</v>
      </c>
      <c r="B48" s="19">
        <v>130</v>
      </c>
      <c r="C48" s="20">
        <v>1</v>
      </c>
      <c r="D48" s="9">
        <f t="shared" si="0"/>
        <v>130</v>
      </c>
    </row>
    <row r="49" spans="1:4" x14ac:dyDescent="0.2">
      <c r="A49" s="18" t="str">
        <f>HYPERLINK("http://clickpdu.ru/product_images/import/1133.jpg","Goldstar VS-068A ( RC-570) (SAA3010) JAVA не оригинальный корпус")</f>
        <v>Goldstar VS-068A ( RC-570) (SAA3010) JAVA не оригинальный корпус</v>
      </c>
      <c r="B49" s="19">
        <v>120</v>
      </c>
      <c r="C49" s="20">
        <v>1</v>
      </c>
      <c r="D49" s="9">
        <f t="shared" si="0"/>
        <v>120</v>
      </c>
    </row>
    <row r="50" spans="1:4" x14ac:dyDescent="0.2">
      <c r="A50" s="18" t="str">
        <f>HYPERLINK("http://clickpdu.ru/product_images/import/HGR006.jpg","Grundig TP-711  ic")</f>
        <v>Grundig TP-711  ic</v>
      </c>
      <c r="B50" s="19">
        <v>120</v>
      </c>
      <c r="C50" s="20">
        <v>1</v>
      </c>
      <c r="D50" s="9">
        <f t="shared" si="0"/>
        <v>120</v>
      </c>
    </row>
    <row r="51" spans="1:4" x14ac:dyDescent="0.2">
      <c r="A51" s="18" t="str">
        <f>HYPERLINK("http://clickpdu.ru/product_images/import/HGR008.jpg","Grundig TP-720  ic")</f>
        <v>Grundig TP-720  ic</v>
      </c>
      <c r="B51" s="19">
        <v>130</v>
      </c>
      <c r="C51" s="20">
        <v>1</v>
      </c>
      <c r="D51" s="9">
        <f t="shared" si="0"/>
        <v>130</v>
      </c>
    </row>
    <row r="52" spans="1:4" x14ac:dyDescent="0.2">
      <c r="A52" s="18" t="str">
        <f>HYPERLINK("http://clickpdu.ru/product_images/import/HHT010.jpg","Hitachi CLE-898 ic ")</f>
        <v xml:space="preserve">Hitachi CLE-898 ic </v>
      </c>
      <c r="B52" s="19">
        <v>130</v>
      </c>
      <c r="C52" s="20">
        <v>1</v>
      </c>
      <c r="D52" s="9">
        <f t="shared" si="0"/>
        <v>130</v>
      </c>
    </row>
    <row r="53" spans="1:4" x14ac:dyDescent="0.2">
      <c r="A53" s="18" t="str">
        <f>HYPERLINK("http://clickpdu.ru/product_images/import/HHT021.jpg","Hitachi CLE-924  (ic)")</f>
        <v>Hitachi CLE-924  (ic)</v>
      </c>
      <c r="B53" s="19">
        <v>130</v>
      </c>
      <c r="C53" s="20">
        <v>1</v>
      </c>
      <c r="D53" s="9">
        <f t="shared" si="0"/>
        <v>130</v>
      </c>
    </row>
    <row r="54" spans="1:4" x14ac:dyDescent="0.2">
      <c r="A54" s="18" t="str">
        <f>HYPERLINK("http://clickpdu.ru/product_images/import/HHT023.jpg","Hitachi CLE-937  ic")</f>
        <v>Hitachi CLE-937  ic</v>
      </c>
      <c r="B54" s="19">
        <v>130</v>
      </c>
      <c r="C54" s="20">
        <v>1</v>
      </c>
      <c r="D54" s="9">
        <f t="shared" si="0"/>
        <v>130</v>
      </c>
    </row>
    <row r="55" spans="1:4" x14ac:dyDescent="0.2">
      <c r="A55" s="18" t="str">
        <f>HYPERLINK("http://clickpdu.ru/product_images/import/HHT044.jpg","Hitachi CLE-947 / 942  (ic)")</f>
        <v>Hitachi CLE-947 / 942  (ic)</v>
      </c>
      <c r="B55" s="19">
        <v>150</v>
      </c>
      <c r="C55" s="20">
        <v>1</v>
      </c>
      <c r="D55" s="9">
        <f t="shared" si="0"/>
        <v>150</v>
      </c>
    </row>
    <row r="56" spans="1:4" x14ac:dyDescent="0.2">
      <c r="A56" s="18" t="str">
        <f>HYPERLINK("http://clickpdu.ru/product_images/import/HHT065.jpg","Hitachi CLE-964 ic ")</f>
        <v xml:space="preserve">Hitachi CLE-964 ic </v>
      </c>
      <c r="B56" s="19">
        <v>130</v>
      </c>
      <c r="C56" s="20">
        <v>1</v>
      </c>
      <c r="D56" s="9">
        <f t="shared" si="0"/>
        <v>130</v>
      </c>
    </row>
    <row r="57" spans="1:4" x14ac:dyDescent="0.2">
      <c r="A57" s="18" t="str">
        <f>HYPERLINK("http://clickpdu.ru/product_images/import/HOB196.jpg","Hyundai (Braun) H-LCD2200 черный ic LCD TV H-LCD1509")</f>
        <v>Hyundai (Braun) H-LCD2200 черный ic LCD TV H-LCD1509</v>
      </c>
      <c r="B57" s="19">
        <v>140</v>
      </c>
      <c r="C57" s="20">
        <v>1</v>
      </c>
      <c r="D57" s="9">
        <f t="shared" si="0"/>
        <v>140</v>
      </c>
    </row>
    <row r="58" spans="1:4" x14ac:dyDescent="0.2">
      <c r="A58" s="18" t="str">
        <f>HYPERLINK("http://clickpdu.ru/product_images/import/HOB302.jpg","Hyundai /Supra / Izumi/Fusion RCF1B  ic")</f>
        <v>Hyundai /Supra / Izumi/Fusion RCF1B  ic</v>
      </c>
      <c r="B58" s="19">
        <v>160</v>
      </c>
      <c r="C58" s="20">
        <v>1</v>
      </c>
      <c r="D58" s="9">
        <f t="shared" si="0"/>
        <v>160</v>
      </c>
    </row>
    <row r="59" spans="1:4" x14ac:dyDescent="0.2">
      <c r="A59" s="18" t="str">
        <f>HYPERLINK("http://clickpdu.ru/product_images/import/HOB412.jpg","Hyundai H-LCD1516 ic (Akai)")</f>
        <v>Hyundai H-LCD1516 ic (Akai)</v>
      </c>
      <c r="B59" s="19">
        <v>130</v>
      </c>
      <c r="C59" s="20">
        <v>1</v>
      </c>
      <c r="D59" s="9">
        <f t="shared" si="0"/>
        <v>130</v>
      </c>
    </row>
    <row r="60" spans="1:4" x14ac:dyDescent="0.2">
      <c r="A60" s="18" t="str">
        <f>HYPERLINK("http://clickpdu.ru/product_images/import/HOB694.jpg","Hyundai H-LED24V16 Telefunken TF-LED22S2 ic")</f>
        <v>Hyundai H-LED24V16 Telefunken TF-LED22S2 ic</v>
      </c>
      <c r="B60" s="19">
        <v>150</v>
      </c>
      <c r="C60" s="20">
        <v>1</v>
      </c>
      <c r="D60" s="9">
        <f t="shared" si="0"/>
        <v>150</v>
      </c>
    </row>
    <row r="61" spans="1:4" x14ac:dyDescent="0.2">
      <c r="A61" s="18" t="str">
        <f>HYPERLINK("http://clickpdu.ru/product_images/import/HOB330.jpg","Hyundai H-LED32V6 / 19V6 (HCY-44B) ic Erisson 24LEN52")</f>
        <v>Hyundai H-LED32V6 / 19V6 (HCY-44B) ic Erisson 24LEN52</v>
      </c>
      <c r="B61" s="19">
        <v>150</v>
      </c>
      <c r="C61" s="20">
        <v>1</v>
      </c>
      <c r="D61" s="9">
        <f t="shared" si="0"/>
        <v>150</v>
      </c>
    </row>
    <row r="62" spans="1:4" x14ac:dyDescent="0.2">
      <c r="A62" s="18" t="str">
        <f>HYPERLINK("http://clickpdu.ru/product_images/import/HOB280.jpg","Hyundai RC-3901 как BC1202 с 1 кнопкой")</f>
        <v>Hyundai RC-3901 как BC1202 с 1 кнопкой</v>
      </c>
      <c r="B62" s="19">
        <v>130</v>
      </c>
      <c r="C62" s="20">
        <v>1</v>
      </c>
      <c r="D62" s="9">
        <f t="shared" si="0"/>
        <v>130</v>
      </c>
    </row>
    <row r="63" spans="1:4" x14ac:dyDescent="0.2">
      <c r="A63" s="18" t="str">
        <f>HYPERLINK("http://clickpdu.ru/product_images/import/HOB582.jpg","IZUMI HH988-1 ( SANSUI) ic")</f>
        <v>IZUMI HH988-1 ( SANSUI) ic</v>
      </c>
      <c r="B63" s="19">
        <v>170</v>
      </c>
      <c r="C63" s="20">
        <v>1</v>
      </c>
      <c r="D63" s="9">
        <f t="shared" si="0"/>
        <v>170</v>
      </c>
    </row>
    <row r="64" spans="1:4" x14ac:dyDescent="0.2">
      <c r="A64" s="18" t="str">
        <f>HYPERLINK("http://clickpdu.ru/product_images/import/HOB353.jpg","IZUMI KM-1128 ic TL15H310B (RC-615B) SANSUI")</f>
        <v>IZUMI KM-1128 ic TL15H310B (RC-615B) SANSUI</v>
      </c>
      <c r="B64" s="19">
        <v>140</v>
      </c>
      <c r="C64" s="20">
        <v>1</v>
      </c>
      <c r="D64" s="9">
        <f t="shared" si="0"/>
        <v>140</v>
      </c>
    </row>
    <row r="65" spans="1:4" x14ac:dyDescent="0.2">
      <c r="A65" s="18" t="str">
        <f>HYPERLINK("http://clickpdu.ru/product_images/import/HOB621.jpg","IZUMI TLE32F300B ic (ORION OLT-19200)")</f>
        <v>IZUMI TLE32F300B ic (ORION OLT-19200)</v>
      </c>
      <c r="B65" s="19">
        <v>150</v>
      </c>
      <c r="C65" s="20">
        <v>1</v>
      </c>
      <c r="D65" s="9">
        <f t="shared" ref="D65:D76" si="1">B65*C65</f>
        <v>150</v>
      </c>
    </row>
    <row r="66" spans="1:4" x14ac:dyDescent="0.2">
      <c r="A66" s="18" t="str">
        <f>HYPERLINK("http://clickpdu.ru/product_images/import/HJC083.jpg","JVC RM-C1150 ic как оригинал ")</f>
        <v xml:space="preserve">JVC RM-C1150 ic как оригинал </v>
      </c>
      <c r="B66" s="19">
        <v>130</v>
      </c>
      <c r="C66" s="20">
        <v>1</v>
      </c>
      <c r="D66" s="9">
        <f t="shared" si="1"/>
        <v>130</v>
      </c>
    </row>
    <row r="67" spans="1:4" x14ac:dyDescent="0.2">
      <c r="A67" s="18" t="str">
        <f>HYPERLINK("http://clickpdu.ru/product_images/import/HJC067.jpg","JVC RM-C1281 (ic) ")</f>
        <v xml:space="preserve">JVC RM-C1281 (ic) </v>
      </c>
      <c r="B67" s="19">
        <v>135</v>
      </c>
      <c r="C67" s="20">
        <v>1</v>
      </c>
      <c r="D67" s="9">
        <f t="shared" si="1"/>
        <v>135</v>
      </c>
    </row>
    <row r="68" spans="1:4" x14ac:dyDescent="0.2">
      <c r="A68" s="18" t="str">
        <f>HYPERLINK("http://clickpdu.ru/product_images/import/HJC064.jpg","JVC RM-C1302 (ic) ")</f>
        <v xml:space="preserve">JVC RM-C1302 (ic) </v>
      </c>
      <c r="B68" s="19">
        <v>135</v>
      </c>
      <c r="C68" s="20">
        <v>1</v>
      </c>
      <c r="D68" s="9">
        <f t="shared" si="1"/>
        <v>135</v>
      </c>
    </row>
    <row r="69" spans="1:4" x14ac:dyDescent="0.2">
      <c r="A69" s="18" t="str">
        <f>HYPERLINK("http://clickpdu.ru/product_images/import/HJC032.jpg","JVC RM-C355 (ic) (RM-C220) ")</f>
        <v xml:space="preserve">JVC RM-C355 (ic) (RM-C220) </v>
      </c>
      <c r="B69" s="19">
        <v>130</v>
      </c>
      <c r="C69" s="20">
        <v>1</v>
      </c>
      <c r="D69" s="9">
        <f t="shared" si="1"/>
        <v>130</v>
      </c>
    </row>
    <row r="70" spans="1:4" x14ac:dyDescent="0.2">
      <c r="A70" s="18" t="str">
        <f>HYPERLINK("http://clickpdu.ru/product_images/import/HJC062.jpg","JVC RM-C364GY ic белый")</f>
        <v>JVC RM-C364GY ic белый</v>
      </c>
      <c r="B70" s="19">
        <v>125</v>
      </c>
      <c r="C70" s="20">
        <v>2</v>
      </c>
      <c r="D70" s="9">
        <f t="shared" si="1"/>
        <v>250</v>
      </c>
    </row>
    <row r="71" spans="1:4" x14ac:dyDescent="0.2">
      <c r="A71" s="10" t="str">
        <f>HYPERLINK("http://clickpdu.ru/product_images/import/HJC020.jpg","JVC RM-C462  ic")</f>
        <v>JVC RM-C462  ic</v>
      </c>
      <c r="B71" s="6">
        <v>130</v>
      </c>
      <c r="C71" s="3">
        <v>1</v>
      </c>
      <c r="D71" s="9">
        <f t="shared" si="1"/>
        <v>130</v>
      </c>
    </row>
    <row r="72" spans="1:4" x14ac:dyDescent="0.2">
      <c r="A72" s="10" t="str">
        <f>HYPERLINK("http://clickpdu.ru/product_images/import/HJC036.jpg","JVC RM-C470 (ic) ")</f>
        <v xml:space="preserve">JVC RM-C470 (ic) </v>
      </c>
      <c r="B72" s="6">
        <v>130</v>
      </c>
      <c r="C72" s="3">
        <v>1</v>
      </c>
      <c r="D72" s="9">
        <f t="shared" si="1"/>
        <v>130</v>
      </c>
    </row>
    <row r="73" spans="1:4" x14ac:dyDescent="0.2">
      <c r="A73" s="10" t="str">
        <f>HYPERLINK("http://clickpdu.ru/product_images/import/HJC016.jpg","JVC RM-C498 (ic) ")</f>
        <v xml:space="preserve">JVC RM-C498 (ic) </v>
      </c>
      <c r="B73" s="6">
        <v>130</v>
      </c>
      <c r="C73" s="3">
        <v>1</v>
      </c>
      <c r="D73" s="9">
        <f t="shared" si="1"/>
        <v>130</v>
      </c>
    </row>
    <row r="74" spans="1:4" x14ac:dyDescent="0.2">
      <c r="A74" s="10" t="str">
        <f>HYPERLINK("http://clickpdu.ru/product_images/import/HJC043.jpg","JVC RM-C530 (RM-C531)  ic")</f>
        <v>JVC RM-C530 (RM-C531)  ic</v>
      </c>
      <c r="B74" s="6">
        <v>130</v>
      </c>
      <c r="C74" s="3">
        <v>1</v>
      </c>
      <c r="D74" s="9">
        <f t="shared" si="1"/>
        <v>130</v>
      </c>
    </row>
    <row r="75" spans="1:4" x14ac:dyDescent="0.2">
      <c r="A75" s="10" t="str">
        <f>HYPERLINK("http://clickpdu.ru/product_images/import/HJC013.jpg","JVC RM-C565 (ic) AV-K21T")</f>
        <v>JVC RM-C565 (ic) AV-K21T</v>
      </c>
      <c r="B75" s="6">
        <v>130</v>
      </c>
      <c r="C75" s="3">
        <v>1</v>
      </c>
      <c r="D75" s="9">
        <f t="shared" si="1"/>
        <v>130</v>
      </c>
    </row>
    <row r="76" spans="1:4" x14ac:dyDescent="0.2">
      <c r="A76" s="10" t="s">
        <v>1</v>
      </c>
      <c r="B76" s="6">
        <v>250</v>
      </c>
      <c r="C76" s="3">
        <v>1</v>
      </c>
      <c r="D76" s="9">
        <f t="shared" si="1"/>
        <v>250</v>
      </c>
    </row>
  </sheetData>
  <phoneticPr fontId="3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Спирин</dc:creator>
  <cp:lastModifiedBy>Elena</cp:lastModifiedBy>
  <cp:lastPrinted>2008-10-16T10:17:29Z</cp:lastPrinted>
  <dcterms:created xsi:type="dcterms:W3CDTF">2008-10-16T07:27:06Z</dcterms:created>
  <dcterms:modified xsi:type="dcterms:W3CDTF">2016-08-29T16:39:28Z</dcterms:modified>
</cp:coreProperties>
</file>