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1" i="1" l="1"/>
  <c r="C21" i="1"/>
  <c r="F21" i="1" s="1"/>
  <c r="C19" i="1"/>
  <c r="F19" i="1" s="1"/>
  <c r="D19" i="1"/>
  <c r="D13" i="1"/>
  <c r="C13" i="1"/>
  <c r="F13" i="1" s="1"/>
  <c r="B13" i="1"/>
  <c r="J13" i="1" s="1"/>
  <c r="H13" i="1"/>
  <c r="E5" i="1"/>
  <c r="E6" i="1"/>
  <c r="C5" i="1"/>
  <c r="C6" i="1"/>
  <c r="C4" i="1"/>
  <c r="E4" i="1"/>
  <c r="F22" i="1" l="1"/>
  <c r="H21" i="1" s="1"/>
  <c r="G21" i="1"/>
  <c r="J19" i="1"/>
  <c r="G19" i="1"/>
  <c r="H19" i="1" l="1"/>
  <c r="H22" i="1" s="1"/>
  <c r="G13" i="1" l="1"/>
</calcChain>
</file>

<file path=xl/comments1.xml><?xml version="1.0" encoding="utf-8"?>
<comments xmlns="http://schemas.openxmlformats.org/spreadsheetml/2006/main">
  <authors>
    <author>Yanna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кормов может менятся раз в неделю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проблема выпадающего списка в том что если поменять "силос" на "сенаж" в рационе название не изменится и будет ошибка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должно менятся т к от этого номера зависят столбцы
"Сух вещ-во" и
"Цена"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<sst xmlns="http://schemas.openxmlformats.org/spreadsheetml/2006/main" count="39" uniqueCount="23">
  <si>
    <t>шрот рапс</t>
  </si>
  <si>
    <t>шрот соев</t>
  </si>
  <si>
    <t>силос</t>
  </si>
  <si>
    <t xml:space="preserve">Лист </t>
  </si>
  <si>
    <t>Feeds Used</t>
  </si>
  <si>
    <t>№</t>
  </si>
  <si>
    <t>Корм</t>
  </si>
  <si>
    <t>% сух вещ</t>
  </si>
  <si>
    <t>Цена тн</t>
  </si>
  <si>
    <t>Цена кг</t>
  </si>
  <si>
    <t>раздой</t>
  </si>
  <si>
    <t>Ингредиенты:</t>
  </si>
  <si>
    <t>TMR</t>
  </si>
  <si>
    <t>№ из Feed Used</t>
  </si>
  <si>
    <t>Цена
руб/кг</t>
  </si>
  <si>
    <t>Сух в-во, 
%</t>
  </si>
  <si>
    <t>сух в-ва,
кг</t>
  </si>
  <si>
    <t>корма, 
кг</t>
  </si>
  <si>
    <t>цена рациона</t>
  </si>
  <si>
    <t>Корм,% в смеси</t>
  </si>
  <si>
    <t>Рацион 2</t>
  </si>
  <si>
    <t>Выпад список</t>
  </si>
  <si>
    <t>желт ячейки заполняют вручную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</si>
</sst>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&quot;р.&quot;_-;\-* #,##0&quot;р.&quot;_-;_-* &quot;-&quot;&quot;р.&quot;_-;_-@_-"/>
    <numFmt numFmtId="44" formatCode="_-* #,##0.00&quot;р.&quot;_-;\-* #,##0.00&quot;р.&quot;_-;_-* &quot;-&quot;??&quot;р.&quot;_-;_-@_-"/>
    <numFmt numFmtId="167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44" fontId="3" fillId="3" borderId="1" xfId="1" applyNumberFormat="1" applyFont="1" applyFill="1" applyBorder="1" applyProtection="1">
      <protection locked="0"/>
    </xf>
    <xf numFmtId="44" fontId="0" fillId="0" borderId="0" xfId="0" applyNumberFormat="1" applyFont="1"/>
    <xf numFmtId="0" fontId="0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NumberFormat="1" applyFont="1"/>
    <xf numFmtId="0" fontId="5" fillId="0" borderId="0" xfId="0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5" fillId="0" borderId="0" xfId="0" applyFont="1"/>
    <xf numFmtId="0" fontId="4" fillId="2" borderId="0" xfId="0" applyFont="1" applyFill="1" applyProtection="1">
      <protection locked="0"/>
    </xf>
    <xf numFmtId="0" fontId="5" fillId="0" borderId="0" xfId="0" applyNumberFormat="1" applyFont="1" applyFill="1"/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0" xfId="0" applyFont="1" applyBorder="1"/>
    <xf numFmtId="0" fontId="5" fillId="0" borderId="3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right"/>
    </xf>
    <xf numFmtId="44" fontId="3" fillId="4" borderId="1" xfId="1" applyNumberFormat="1" applyFont="1" applyFill="1" applyBorder="1" applyProtection="1">
      <protection locked="0"/>
    </xf>
    <xf numFmtId="0" fontId="5" fillId="4" borderId="2" xfId="0" applyNumberFormat="1" applyFont="1" applyFill="1" applyBorder="1" applyAlignment="1" applyProtection="1">
      <alignment horizontal="left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Protection="1">
      <protection locked="0"/>
    </xf>
    <xf numFmtId="0" fontId="2" fillId="5" borderId="0" xfId="0" applyFont="1" applyFill="1"/>
    <xf numFmtId="42" fontId="3" fillId="4" borderId="1" xfId="1" applyNumberFormat="1" applyFont="1" applyFill="1" applyBorder="1" applyProtection="1"/>
    <xf numFmtId="1" fontId="3" fillId="4" borderId="1" xfId="0" applyNumberFormat="1" applyFont="1" applyFill="1" applyBorder="1" applyProtection="1"/>
    <xf numFmtId="2" fontId="6" fillId="3" borderId="2" xfId="0" applyNumberFormat="1" applyFont="1" applyFill="1" applyBorder="1" applyAlignment="1" applyProtection="1">
      <alignment horizontal="right"/>
      <protection locked="0"/>
    </xf>
    <xf numFmtId="49" fontId="3" fillId="3" borderId="1" xfId="0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1" fontId="0" fillId="0" borderId="0" xfId="0" applyNumberFormat="1" applyFont="1"/>
    <xf numFmtId="2" fontId="2" fillId="0" borderId="0" xfId="0" applyNumberFormat="1" applyFont="1"/>
    <xf numFmtId="0" fontId="5" fillId="0" borderId="2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2" fontId="5" fillId="4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 applyProtection="1">
      <alignment horizontal="right"/>
      <protection locked="0"/>
    </xf>
    <xf numFmtId="0" fontId="0" fillId="6" borderId="0" xfId="0" applyFont="1" applyFill="1"/>
    <xf numFmtId="0" fontId="0" fillId="3" borderId="0" xfId="0" applyFont="1" applyFill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15" dropStyle="combo" dx="20" fmlaLink="$I$13" fmlaRange="$B$4:$B$6" noThreeD="1" val="0"/>
</file>

<file path=xl/ctrlProps/ctrlProp2.xml><?xml version="1.0" encoding="utf-8"?>
<formControlPr xmlns="http://schemas.microsoft.com/office/spreadsheetml/2009/9/main" objectType="Drop" dropLines="15" dropStyle="combo" dx="20" fmlaLink="$I$19" fmlaRange="$B$4:$B$6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15240</xdr:rowOff>
        </xdr:from>
        <xdr:to>
          <xdr:col>0</xdr:col>
          <xdr:colOff>1043940</xdr:colOff>
          <xdr:row>13</xdr:row>
          <xdr:rowOff>22860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15240</xdr:rowOff>
        </xdr:from>
        <xdr:to>
          <xdr:col>0</xdr:col>
          <xdr:colOff>1043940</xdr:colOff>
          <xdr:row>19</xdr:row>
          <xdr:rowOff>22860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8;&#1072;&#1073;&#1086;&#1095;&#1072;&#1103;\TMR\TMR_2016_6_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"/>
      <sheetName val="Main Menu"/>
      <sheetName val="Feeds Used"/>
      <sheetName val="TMR"/>
      <sheetName val="Cow Numbers"/>
      <sheetName val="Batch Size"/>
      <sheetName val="% of Mix As-Fed"/>
      <sheetName val="Mixing Record"/>
      <sheetName val="суточ расход"/>
      <sheetName val="план потреб"/>
      <sheetName val="ст-ть рац"/>
      <sheetName val="вспомогат"/>
      <sheetName val="графики"/>
      <sheetName val="сред пока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1" sqref="B21"/>
    </sheetView>
  </sheetViews>
  <sheetFormatPr defaultRowHeight="14.4" x14ac:dyDescent="0.3"/>
  <cols>
    <col min="1" max="1" width="15.33203125" style="1" customWidth="1"/>
    <col min="2" max="2" width="13.88671875" style="1" customWidth="1"/>
    <col min="3" max="3" width="10.6640625" style="1" customWidth="1"/>
    <col min="4" max="4" width="10.5546875" style="1" bestFit="1" customWidth="1"/>
    <col min="5" max="5" width="11.77734375" style="1" bestFit="1" customWidth="1"/>
    <col min="6" max="6" width="9" style="1" bestFit="1" customWidth="1"/>
    <col min="7" max="7" width="9.44140625" style="1" bestFit="1" customWidth="1"/>
    <col min="8" max="9" width="9" style="1" bestFit="1" customWidth="1"/>
    <col min="10" max="16384" width="8.88671875" style="1"/>
  </cols>
  <sheetData>
    <row r="1" spans="1:10" x14ac:dyDescent="0.3">
      <c r="B1" s="26" t="s">
        <v>3</v>
      </c>
      <c r="C1" s="26" t="s">
        <v>4</v>
      </c>
    </row>
    <row r="2" spans="1:10" customFormat="1" x14ac:dyDescent="0.3"/>
    <row r="3" spans="1:10" x14ac:dyDescent="0.3">
      <c r="A3" s="5" t="s">
        <v>5</v>
      </c>
      <c r="B3" s="5" t="s">
        <v>6</v>
      </c>
      <c r="C3" s="5" t="s">
        <v>5</v>
      </c>
      <c r="D3" s="6" t="s">
        <v>7</v>
      </c>
      <c r="E3" s="5" t="s">
        <v>8</v>
      </c>
      <c r="F3" s="5" t="s">
        <v>9</v>
      </c>
    </row>
    <row r="4" spans="1:10" x14ac:dyDescent="0.3">
      <c r="A4" s="4">
        <v>1</v>
      </c>
      <c r="B4" s="30" t="s">
        <v>0</v>
      </c>
      <c r="C4" s="28">
        <f>A4</f>
        <v>1</v>
      </c>
      <c r="D4" s="31">
        <v>88</v>
      </c>
      <c r="E4" s="27">
        <f>F4*1000</f>
        <v>15000</v>
      </c>
      <c r="F4" s="2">
        <v>15</v>
      </c>
      <c r="H4" s="39" t="s">
        <v>22</v>
      </c>
      <c r="I4" s="39"/>
    </row>
    <row r="5" spans="1:10" x14ac:dyDescent="0.3">
      <c r="A5" s="4">
        <v>2</v>
      </c>
      <c r="B5" s="30" t="s">
        <v>1</v>
      </c>
      <c r="C5" s="28">
        <f t="shared" ref="C5:C6" si="0">A5</f>
        <v>2</v>
      </c>
      <c r="D5" s="31">
        <v>50</v>
      </c>
      <c r="E5" s="27">
        <f t="shared" ref="E5:E6" si="1">F5*1000</f>
        <v>36000</v>
      </c>
      <c r="F5" s="2">
        <v>36</v>
      </c>
      <c r="H5" s="39"/>
      <c r="I5" s="39"/>
    </row>
    <row r="6" spans="1:10" x14ac:dyDescent="0.3">
      <c r="A6" s="4">
        <v>3</v>
      </c>
      <c r="B6" s="30" t="s">
        <v>2</v>
      </c>
      <c r="C6" s="28">
        <f t="shared" si="0"/>
        <v>3</v>
      </c>
      <c r="D6" s="31">
        <v>3</v>
      </c>
      <c r="E6" s="27">
        <f t="shared" si="1"/>
        <v>2000</v>
      </c>
      <c r="F6" s="2">
        <v>2</v>
      </c>
      <c r="H6" s="39"/>
      <c r="I6" s="39"/>
    </row>
    <row r="7" spans="1:10" x14ac:dyDescent="0.3">
      <c r="F7" s="3"/>
      <c r="H7" s="39"/>
      <c r="I7" s="39"/>
    </row>
    <row r="8" spans="1:10" x14ac:dyDescent="0.3">
      <c r="B8" s="26" t="s">
        <v>3</v>
      </c>
      <c r="C8" s="26" t="s">
        <v>12</v>
      </c>
    </row>
    <row r="10" spans="1:10" x14ac:dyDescent="0.3">
      <c r="A10" s="7" t="s">
        <v>20</v>
      </c>
      <c r="B10" s="8"/>
      <c r="C10" s="9"/>
      <c r="D10" s="10"/>
      <c r="E10" s="7"/>
      <c r="F10" s="8"/>
      <c r="G10" s="9"/>
      <c r="H10" s="10"/>
      <c r="I10" s="11"/>
    </row>
    <row r="11" spans="1:10" x14ac:dyDescent="0.3">
      <c r="A11" s="12" t="s">
        <v>10</v>
      </c>
      <c r="B11" s="13"/>
      <c r="C11" s="14"/>
      <c r="D11" s="10"/>
      <c r="E11" s="9"/>
      <c r="F11" s="9"/>
      <c r="G11" s="15"/>
      <c r="H11" s="9"/>
      <c r="I11" s="16"/>
    </row>
    <row r="12" spans="1:10" ht="41.4" x14ac:dyDescent="0.3">
      <c r="A12" s="18" t="s">
        <v>11</v>
      </c>
      <c r="B12" s="19" t="s">
        <v>6</v>
      </c>
      <c r="C12" s="18" t="s">
        <v>15</v>
      </c>
      <c r="D12" s="20" t="s">
        <v>14</v>
      </c>
      <c r="E12" s="18" t="s">
        <v>16</v>
      </c>
      <c r="F12" s="18" t="s">
        <v>17</v>
      </c>
      <c r="G12" s="20" t="s">
        <v>18</v>
      </c>
      <c r="H12" s="18" t="s">
        <v>19</v>
      </c>
      <c r="I12" s="24" t="s">
        <v>13</v>
      </c>
    </row>
    <row r="13" spans="1:10" ht="15" thickBot="1" x14ac:dyDescent="0.35">
      <c r="A13" s="17"/>
      <c r="B13" s="23" t="str">
        <f>IF(I13=""," ",VLOOKUP(I13,$A$4:$B$6,2,0))</f>
        <v>шрот рапс</v>
      </c>
      <c r="C13" s="21">
        <f>VLOOKUP(I13,$A$4:$D$6,4,0)</f>
        <v>88</v>
      </c>
      <c r="D13" s="22">
        <f>VLOOKUP(I13,$A$4:$F$6,6,0)</f>
        <v>15</v>
      </c>
      <c r="E13" s="29">
        <v>0.93</v>
      </c>
      <c r="F13" s="21">
        <f>IF(C13&gt;0,(E13/C13)*100,0)</f>
        <v>1.0568181818181819</v>
      </c>
      <c r="G13" s="22">
        <f>D13*F13</f>
        <v>15.852272727272728</v>
      </c>
      <c r="H13" s="21">
        <f>IF($G$39=0,0,(F13/$G$39)*100)</f>
        <v>0</v>
      </c>
      <c r="I13" s="25">
        <v>1</v>
      </c>
      <c r="J13" s="1">
        <f>VLOOKUP(B13,B4:C6,2,0)</f>
        <v>1</v>
      </c>
    </row>
    <row r="16" spans="1:10" x14ac:dyDescent="0.3">
      <c r="A16" s="7" t="s">
        <v>20</v>
      </c>
      <c r="B16" s="8"/>
      <c r="C16" s="9"/>
      <c r="D16" s="10"/>
      <c r="E16" s="7"/>
      <c r="F16" s="8"/>
      <c r="G16" s="9"/>
      <c r="H16" s="10"/>
      <c r="I16" s="11"/>
    </row>
    <row r="17" spans="1:10" x14ac:dyDescent="0.3">
      <c r="A17" s="12" t="s">
        <v>10</v>
      </c>
      <c r="B17" s="13"/>
      <c r="C17" s="14"/>
      <c r="D17" s="10"/>
      <c r="E17" s="9"/>
      <c r="F17" s="9"/>
      <c r="G17" s="15"/>
      <c r="H17" s="9"/>
      <c r="I17" s="16"/>
    </row>
    <row r="18" spans="1:10" ht="41.4" x14ac:dyDescent="0.3">
      <c r="A18" s="18" t="s">
        <v>11</v>
      </c>
      <c r="B18" s="19" t="s">
        <v>6</v>
      </c>
      <c r="C18" s="18" t="s">
        <v>15</v>
      </c>
      <c r="D18" s="18" t="s">
        <v>14</v>
      </c>
      <c r="E18" s="18" t="s">
        <v>16</v>
      </c>
      <c r="F18" s="18" t="s">
        <v>17</v>
      </c>
      <c r="G18" s="18" t="s">
        <v>18</v>
      </c>
      <c r="H18" s="18" t="s">
        <v>19</v>
      </c>
      <c r="I18" s="24" t="s">
        <v>13</v>
      </c>
    </row>
    <row r="19" spans="1:10" ht="15" thickBot="1" x14ac:dyDescent="0.35">
      <c r="A19" s="17"/>
      <c r="B19" s="34" t="s">
        <v>0</v>
      </c>
      <c r="C19" s="21">
        <f>VLOOKUP(I19,$A$4:$D$6,4,0)</f>
        <v>50</v>
      </c>
      <c r="D19" s="22">
        <f>VLOOKUP(I19,$A$4:$F$6,6,0)</f>
        <v>36</v>
      </c>
      <c r="E19" s="29">
        <v>0.93</v>
      </c>
      <c r="F19" s="21">
        <f>IF(C19&gt;0,(E19/C19)*100,0)</f>
        <v>1.86</v>
      </c>
      <c r="G19" s="22">
        <f>D19*F19</f>
        <v>66.960000000000008</v>
      </c>
      <c r="H19" s="21">
        <f>IF($F$22=0,0,(F19/$F$22)*100)</f>
        <v>5.9628125667877754</v>
      </c>
      <c r="I19" s="25">
        <v>2</v>
      </c>
      <c r="J19" s="1">
        <f>VLOOKUP(B19,B4:C6,2,0)</f>
        <v>1</v>
      </c>
    </row>
    <row r="20" spans="1:10" customFormat="1" x14ac:dyDescent="0.3"/>
    <row r="21" spans="1:10" x14ac:dyDescent="0.3">
      <c r="A21" s="38" t="s">
        <v>21</v>
      </c>
      <c r="B21" s="35" t="s">
        <v>2</v>
      </c>
      <c r="C21" s="36">
        <f>VLOOKUP(B21,$B$4:$D$6,3,0)</f>
        <v>3</v>
      </c>
      <c r="D21" s="22">
        <f>VLOOKUP(B21,$B$4:$F$6,5,0)</f>
        <v>2</v>
      </c>
      <c r="E21" s="37">
        <v>0.88</v>
      </c>
      <c r="F21" s="36">
        <f>IF(C21&gt;0,(E21/C21)*100,0)</f>
        <v>29.333333333333332</v>
      </c>
      <c r="G21" s="22">
        <f>D21*F21</f>
        <v>58.666666666666664</v>
      </c>
      <c r="H21" s="36">
        <f>IF($F$22=0,0,(F21/$F$22)*100)</f>
        <v>94.037187433212225</v>
      </c>
    </row>
    <row r="22" spans="1:10" x14ac:dyDescent="0.3">
      <c r="F22" s="33">
        <f>SUM(F19:F21)</f>
        <v>31.193333333333332</v>
      </c>
      <c r="H22" s="32">
        <f>SUM(H19:H21)</f>
        <v>100</v>
      </c>
    </row>
  </sheetData>
  <mergeCells count="1">
    <mergeCell ref="H4:I7"/>
  </mergeCells>
  <conditionalFormatting sqref="E13">
    <cfRule type="expression" dxfId="1" priority="2">
      <formula>AND(B13&gt;0,E13="")</formula>
    </cfRule>
  </conditionalFormatting>
  <conditionalFormatting sqref="E19 E21">
    <cfRule type="expression" dxfId="0" priority="1">
      <formula>AND(B19&gt;0,E19="")</formula>
    </cfRule>
  </conditionalFormatting>
  <dataValidations count="1">
    <dataValidation type="list" allowBlank="1" showInputMessage="1" showErrorMessage="1" sqref="B19 B21">
      <formula1>$B$4:$B$6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12</xdr:row>
                    <xdr:rowOff>15240</xdr:rowOff>
                  </from>
                  <to>
                    <xdr:col>0</xdr:col>
                    <xdr:colOff>1043940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0</xdr:col>
                    <xdr:colOff>0</xdr:colOff>
                    <xdr:row>18</xdr:row>
                    <xdr:rowOff>15240</xdr:rowOff>
                  </from>
                  <to>
                    <xdr:col>0</xdr:col>
                    <xdr:colOff>1043940</xdr:colOff>
                    <xdr:row>19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</dc:creator>
  <cp:lastModifiedBy>Yanna</cp:lastModifiedBy>
  <dcterms:created xsi:type="dcterms:W3CDTF">2016-09-14T03:56:12Z</dcterms:created>
  <dcterms:modified xsi:type="dcterms:W3CDTF">2016-09-14T04:29:04Z</dcterms:modified>
</cp:coreProperties>
</file>