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печать">Лист1!$B$1:INDEX(Лист1!$I:$I,COUNT(Лист1!$I:$I)-1)</definedName>
  </definedNames>
  <calcPr calcId="152511"/>
</workbook>
</file>

<file path=xl/calcChain.xml><?xml version="1.0" encoding="utf-8"?>
<calcChain xmlns="http://schemas.openxmlformats.org/spreadsheetml/2006/main">
  <c r="M2" i="1" l="1"/>
  <c r="L2" i="1"/>
  <c r="P200" i="1"/>
  <c r="O200" i="1"/>
  <c r="L200" i="1" s="1"/>
  <c r="Q200" i="1" s="1"/>
  <c r="N200" i="1"/>
  <c r="M200" i="1"/>
  <c r="B200" i="1"/>
  <c r="P199" i="1"/>
  <c r="O199" i="1"/>
  <c r="N199" i="1"/>
  <c r="M199" i="1"/>
  <c r="L199" i="1"/>
  <c r="B199" i="1"/>
  <c r="I200" i="1" s="1"/>
  <c r="P198" i="1"/>
  <c r="O198" i="1"/>
  <c r="N198" i="1"/>
  <c r="M198" i="1"/>
  <c r="L198" i="1"/>
  <c r="B198" i="1"/>
  <c r="P197" i="1"/>
  <c r="O197" i="1"/>
  <c r="L197" i="1" s="1"/>
  <c r="N197" i="1"/>
  <c r="M197" i="1"/>
  <c r="B197" i="1"/>
  <c r="P196" i="1"/>
  <c r="O196" i="1"/>
  <c r="L196" i="1" s="1"/>
  <c r="Q196" i="1" s="1"/>
  <c r="N196" i="1"/>
  <c r="M196" i="1"/>
  <c r="I196" i="1"/>
  <c r="B196" i="1"/>
  <c r="P195" i="1"/>
  <c r="O195" i="1"/>
  <c r="N195" i="1"/>
  <c r="M195" i="1"/>
  <c r="L195" i="1"/>
  <c r="B195" i="1"/>
  <c r="P194" i="1"/>
  <c r="O194" i="1"/>
  <c r="N194" i="1"/>
  <c r="M194" i="1"/>
  <c r="L194" i="1"/>
  <c r="B194" i="1"/>
  <c r="I195" i="1" s="1"/>
  <c r="P193" i="1"/>
  <c r="O193" i="1"/>
  <c r="L193" i="1" s="1"/>
  <c r="N193" i="1"/>
  <c r="M193" i="1"/>
  <c r="B193" i="1"/>
  <c r="P192" i="1"/>
  <c r="O192" i="1"/>
  <c r="L192" i="1" s="1"/>
  <c r="Q192" i="1" s="1"/>
  <c r="N192" i="1"/>
  <c r="M192" i="1"/>
  <c r="B192" i="1"/>
  <c r="P191" i="1"/>
  <c r="O191" i="1"/>
  <c r="N191" i="1"/>
  <c r="M191" i="1"/>
  <c r="L191" i="1"/>
  <c r="B191" i="1"/>
  <c r="I192" i="1" s="1"/>
  <c r="P190" i="1"/>
  <c r="O190" i="1"/>
  <c r="N190" i="1"/>
  <c r="M190" i="1"/>
  <c r="L190" i="1"/>
  <c r="B190" i="1"/>
  <c r="I191" i="1" s="1"/>
  <c r="P189" i="1"/>
  <c r="O189" i="1"/>
  <c r="N189" i="1"/>
  <c r="M189" i="1"/>
  <c r="L189" i="1"/>
  <c r="K189" i="1" s="1"/>
  <c r="B189" i="1"/>
  <c r="I190" i="1" s="1"/>
  <c r="P188" i="1"/>
  <c r="O188" i="1"/>
  <c r="L188" i="1" s="1"/>
  <c r="Q188" i="1" s="1"/>
  <c r="N188" i="1"/>
  <c r="M188" i="1"/>
  <c r="B188" i="1"/>
  <c r="I189" i="1" s="1"/>
  <c r="P187" i="1"/>
  <c r="O187" i="1"/>
  <c r="L187" i="1" s="1"/>
  <c r="N187" i="1"/>
  <c r="M187" i="1"/>
  <c r="B187" i="1"/>
  <c r="I188" i="1" s="1"/>
  <c r="P186" i="1"/>
  <c r="O186" i="1"/>
  <c r="N186" i="1"/>
  <c r="M186" i="1"/>
  <c r="L186" i="1"/>
  <c r="K186" i="1" s="1"/>
  <c r="B186" i="1"/>
  <c r="Q185" i="1"/>
  <c r="P185" i="1"/>
  <c r="O185" i="1"/>
  <c r="N185" i="1"/>
  <c r="M185" i="1"/>
  <c r="L185" i="1"/>
  <c r="K185" i="1" s="1"/>
  <c r="B185" i="1"/>
  <c r="I186" i="1" s="1"/>
  <c r="P184" i="1"/>
  <c r="O184" i="1"/>
  <c r="L184" i="1" s="1"/>
  <c r="N184" i="1"/>
  <c r="M184" i="1"/>
  <c r="B184" i="1"/>
  <c r="P183" i="1"/>
  <c r="O183" i="1"/>
  <c r="N183" i="1"/>
  <c r="M183" i="1"/>
  <c r="L183" i="1"/>
  <c r="Q183" i="1" s="1"/>
  <c r="B183" i="1"/>
  <c r="I184" i="1" s="1"/>
  <c r="P182" i="1"/>
  <c r="O182" i="1"/>
  <c r="N182" i="1"/>
  <c r="M182" i="1"/>
  <c r="L182" i="1"/>
  <c r="K182" i="1" s="1"/>
  <c r="B182" i="1"/>
  <c r="I183" i="1" s="1"/>
  <c r="P181" i="1"/>
  <c r="O181" i="1"/>
  <c r="N181" i="1"/>
  <c r="M181" i="1"/>
  <c r="L181" i="1"/>
  <c r="K181" i="1" s="1"/>
  <c r="B181" i="1"/>
  <c r="I182" i="1" s="1"/>
  <c r="P180" i="1"/>
  <c r="O180" i="1"/>
  <c r="L180" i="1" s="1"/>
  <c r="Q180" i="1" s="1"/>
  <c r="N180" i="1"/>
  <c r="M180" i="1"/>
  <c r="I180" i="1"/>
  <c r="B180" i="1"/>
  <c r="I181" i="1" s="1"/>
  <c r="P179" i="1"/>
  <c r="O179" i="1"/>
  <c r="L179" i="1" s="1"/>
  <c r="Q179" i="1" s="1"/>
  <c r="N179" i="1"/>
  <c r="M179" i="1"/>
  <c r="K179" i="1"/>
  <c r="B179" i="1"/>
  <c r="Q178" i="1"/>
  <c r="P178" i="1"/>
  <c r="O178" i="1"/>
  <c r="N178" i="1"/>
  <c r="M178" i="1"/>
  <c r="L178" i="1"/>
  <c r="K178" i="1" s="1"/>
  <c r="B178" i="1"/>
  <c r="I179" i="1" s="1"/>
  <c r="P177" i="1"/>
  <c r="O177" i="1"/>
  <c r="N177" i="1"/>
  <c r="M177" i="1"/>
  <c r="L177" i="1"/>
  <c r="K177" i="1" s="1"/>
  <c r="B177" i="1"/>
  <c r="P176" i="1"/>
  <c r="O176" i="1"/>
  <c r="L176" i="1" s="1"/>
  <c r="Q176" i="1" s="1"/>
  <c r="N176" i="1"/>
  <c r="M176" i="1"/>
  <c r="I176" i="1"/>
  <c r="B176" i="1"/>
  <c r="P175" i="1"/>
  <c r="O175" i="1"/>
  <c r="N175" i="1"/>
  <c r="M175" i="1"/>
  <c r="L175" i="1"/>
  <c r="B175" i="1"/>
  <c r="P174" i="1"/>
  <c r="O174" i="1"/>
  <c r="N174" i="1"/>
  <c r="M174" i="1"/>
  <c r="L174" i="1"/>
  <c r="B174" i="1"/>
  <c r="I175" i="1" s="1"/>
  <c r="Q173" i="1"/>
  <c r="P173" i="1"/>
  <c r="O173" i="1"/>
  <c r="N173" i="1"/>
  <c r="M173" i="1"/>
  <c r="L173" i="1"/>
  <c r="K173" i="1" s="1"/>
  <c r="B173" i="1"/>
  <c r="I174" i="1" s="1"/>
  <c r="P172" i="1"/>
  <c r="O172" i="1"/>
  <c r="L172" i="1" s="1"/>
  <c r="Q172" i="1" s="1"/>
  <c r="N172" i="1"/>
  <c r="M172" i="1"/>
  <c r="K172" i="1"/>
  <c r="B172" i="1"/>
  <c r="I173" i="1" s="1"/>
  <c r="P171" i="1"/>
  <c r="O171" i="1"/>
  <c r="L171" i="1" s="1"/>
  <c r="N171" i="1"/>
  <c r="M171" i="1"/>
  <c r="B171" i="1"/>
  <c r="I172" i="1" s="1"/>
  <c r="Q170" i="1"/>
  <c r="P170" i="1"/>
  <c r="O170" i="1"/>
  <c r="N170" i="1"/>
  <c r="M170" i="1"/>
  <c r="L170" i="1"/>
  <c r="K170" i="1" s="1"/>
  <c r="B170" i="1"/>
  <c r="I171" i="1" s="1"/>
  <c r="P169" i="1"/>
  <c r="O169" i="1"/>
  <c r="N169" i="1"/>
  <c r="M169" i="1"/>
  <c r="L169" i="1"/>
  <c r="K169" i="1" s="1"/>
  <c r="B169" i="1"/>
  <c r="P168" i="1"/>
  <c r="O168" i="1"/>
  <c r="L168" i="1" s="1"/>
  <c r="N168" i="1"/>
  <c r="M168" i="1"/>
  <c r="I168" i="1"/>
  <c r="B168" i="1"/>
  <c r="P167" i="1"/>
  <c r="O167" i="1"/>
  <c r="N167" i="1"/>
  <c r="M167" i="1"/>
  <c r="L167" i="1"/>
  <c r="Q167" i="1" s="1"/>
  <c r="B167" i="1"/>
  <c r="P166" i="1"/>
  <c r="O166" i="1"/>
  <c r="N166" i="1"/>
  <c r="M166" i="1"/>
  <c r="L166" i="1"/>
  <c r="K166" i="1" s="1"/>
  <c r="B166" i="1"/>
  <c r="I167" i="1" s="1"/>
  <c r="Q165" i="1"/>
  <c r="P165" i="1"/>
  <c r="O165" i="1"/>
  <c r="N165" i="1"/>
  <c r="M165" i="1"/>
  <c r="L165" i="1"/>
  <c r="K165" i="1" s="1"/>
  <c r="B165" i="1"/>
  <c r="I166" i="1" s="1"/>
  <c r="P164" i="1"/>
  <c r="O164" i="1"/>
  <c r="L164" i="1" s="1"/>
  <c r="Q164" i="1" s="1"/>
  <c r="N164" i="1"/>
  <c r="M164" i="1"/>
  <c r="K164" i="1"/>
  <c r="B164" i="1"/>
  <c r="I165" i="1" s="1"/>
  <c r="P163" i="1"/>
  <c r="O163" i="1"/>
  <c r="L163" i="1" s="1"/>
  <c r="Q163" i="1" s="1"/>
  <c r="N163" i="1"/>
  <c r="M163" i="1"/>
  <c r="B163" i="1"/>
  <c r="I164" i="1" s="1"/>
  <c r="P162" i="1"/>
  <c r="O162" i="1"/>
  <c r="N162" i="1"/>
  <c r="M162" i="1"/>
  <c r="L162" i="1"/>
  <c r="K162" i="1" s="1"/>
  <c r="B162" i="1"/>
  <c r="Q161" i="1"/>
  <c r="P161" i="1"/>
  <c r="O161" i="1"/>
  <c r="N161" i="1"/>
  <c r="M161" i="1"/>
  <c r="L161" i="1"/>
  <c r="K161" i="1" s="1"/>
  <c r="B161" i="1"/>
  <c r="P160" i="1"/>
  <c r="O160" i="1"/>
  <c r="L160" i="1" s="1"/>
  <c r="Q160" i="1" s="1"/>
  <c r="N160" i="1"/>
  <c r="M160" i="1"/>
  <c r="B160" i="1"/>
  <c r="P159" i="1"/>
  <c r="O159" i="1"/>
  <c r="N159" i="1"/>
  <c r="M159" i="1"/>
  <c r="L159" i="1"/>
  <c r="B159" i="1"/>
  <c r="I160" i="1" s="1"/>
  <c r="P158" i="1"/>
  <c r="O158" i="1"/>
  <c r="N158" i="1"/>
  <c r="M158" i="1"/>
  <c r="L158" i="1"/>
  <c r="B158" i="1"/>
  <c r="P157" i="1"/>
  <c r="O157" i="1"/>
  <c r="N157" i="1"/>
  <c r="M157" i="1"/>
  <c r="L157" i="1"/>
  <c r="K157" i="1" s="1"/>
  <c r="B157" i="1"/>
  <c r="I158" i="1" s="1"/>
  <c r="P156" i="1"/>
  <c r="O156" i="1"/>
  <c r="L156" i="1" s="1"/>
  <c r="Q156" i="1" s="1"/>
  <c r="N156" i="1"/>
  <c r="M156" i="1"/>
  <c r="I156" i="1"/>
  <c r="B156" i="1"/>
  <c r="I157" i="1" s="1"/>
  <c r="P155" i="1"/>
  <c r="O155" i="1"/>
  <c r="L155" i="1" s="1"/>
  <c r="N155" i="1"/>
  <c r="M155" i="1"/>
  <c r="B155" i="1"/>
  <c r="P154" i="1"/>
  <c r="O154" i="1"/>
  <c r="N154" i="1"/>
  <c r="M154" i="1"/>
  <c r="L154" i="1"/>
  <c r="K154" i="1" s="1"/>
  <c r="B154" i="1"/>
  <c r="Q153" i="1"/>
  <c r="P153" i="1"/>
  <c r="O153" i="1"/>
  <c r="N153" i="1"/>
  <c r="M153" i="1"/>
  <c r="L153" i="1"/>
  <c r="K153" i="1" s="1"/>
  <c r="B153" i="1"/>
  <c r="I154" i="1" s="1"/>
  <c r="P152" i="1"/>
  <c r="O152" i="1"/>
  <c r="L152" i="1" s="1"/>
  <c r="N152" i="1"/>
  <c r="M152" i="1"/>
  <c r="B152" i="1"/>
  <c r="P151" i="1"/>
  <c r="O151" i="1"/>
  <c r="N151" i="1"/>
  <c r="M151" i="1"/>
  <c r="L151" i="1"/>
  <c r="Q151" i="1" s="1"/>
  <c r="B151" i="1"/>
  <c r="I152" i="1" s="1"/>
  <c r="P150" i="1"/>
  <c r="O150" i="1"/>
  <c r="N150" i="1"/>
  <c r="M150" i="1"/>
  <c r="L150" i="1"/>
  <c r="K150" i="1" s="1"/>
  <c r="B150" i="1"/>
  <c r="P149" i="1"/>
  <c r="O149" i="1"/>
  <c r="N149" i="1"/>
  <c r="M149" i="1"/>
  <c r="L149" i="1"/>
  <c r="K149" i="1" s="1"/>
  <c r="B149" i="1"/>
  <c r="I150" i="1" s="1"/>
  <c r="P148" i="1"/>
  <c r="O148" i="1"/>
  <c r="L148" i="1" s="1"/>
  <c r="Q148" i="1" s="1"/>
  <c r="N148" i="1"/>
  <c r="M148" i="1"/>
  <c r="I148" i="1"/>
  <c r="B148" i="1"/>
  <c r="I149" i="1" s="1"/>
  <c r="P147" i="1"/>
  <c r="O147" i="1"/>
  <c r="L147" i="1" s="1"/>
  <c r="Q147" i="1" s="1"/>
  <c r="N147" i="1"/>
  <c r="M147" i="1"/>
  <c r="B147" i="1"/>
  <c r="P146" i="1"/>
  <c r="O146" i="1"/>
  <c r="N146" i="1"/>
  <c r="M146" i="1"/>
  <c r="L146" i="1"/>
  <c r="K146" i="1" s="1"/>
  <c r="B146" i="1"/>
  <c r="Q145" i="1"/>
  <c r="P145" i="1"/>
  <c r="O145" i="1"/>
  <c r="N145" i="1"/>
  <c r="M145" i="1"/>
  <c r="L145" i="1"/>
  <c r="K145" i="1" s="1"/>
  <c r="B145" i="1"/>
  <c r="P144" i="1"/>
  <c r="O144" i="1"/>
  <c r="L144" i="1" s="1"/>
  <c r="Q144" i="1" s="1"/>
  <c r="N144" i="1"/>
  <c r="M144" i="1"/>
  <c r="B144" i="1"/>
  <c r="P143" i="1"/>
  <c r="O143" i="1"/>
  <c r="N143" i="1"/>
  <c r="M143" i="1"/>
  <c r="L143" i="1"/>
  <c r="B143" i="1"/>
  <c r="I144" i="1" s="1"/>
  <c r="P142" i="1"/>
  <c r="O142" i="1"/>
  <c r="N142" i="1"/>
  <c r="M142" i="1"/>
  <c r="L142" i="1"/>
  <c r="B142" i="1"/>
  <c r="P141" i="1"/>
  <c r="O141" i="1"/>
  <c r="N141" i="1"/>
  <c r="M141" i="1"/>
  <c r="L141" i="1"/>
  <c r="K141" i="1" s="1"/>
  <c r="B141" i="1"/>
  <c r="I142" i="1" s="1"/>
  <c r="P140" i="1"/>
  <c r="O140" i="1"/>
  <c r="L140" i="1" s="1"/>
  <c r="Q140" i="1" s="1"/>
  <c r="N140" i="1"/>
  <c r="M140" i="1"/>
  <c r="I140" i="1"/>
  <c r="B140" i="1"/>
  <c r="I141" i="1" s="1"/>
  <c r="P139" i="1"/>
  <c r="O139" i="1"/>
  <c r="L139" i="1" s="1"/>
  <c r="N139" i="1"/>
  <c r="M139" i="1"/>
  <c r="B139" i="1"/>
  <c r="P138" i="1"/>
  <c r="O138" i="1"/>
  <c r="N138" i="1"/>
  <c r="M138" i="1"/>
  <c r="L138" i="1"/>
  <c r="K138" i="1" s="1"/>
  <c r="B138" i="1"/>
  <c r="P137" i="1"/>
  <c r="O137" i="1"/>
  <c r="N137" i="1"/>
  <c r="M137" i="1"/>
  <c r="L137" i="1"/>
  <c r="K137" i="1" s="1"/>
  <c r="B137" i="1"/>
  <c r="I138" i="1" s="1"/>
  <c r="P136" i="1"/>
  <c r="O136" i="1"/>
  <c r="L136" i="1" s="1"/>
  <c r="N136" i="1"/>
  <c r="M136" i="1"/>
  <c r="B136" i="1"/>
  <c r="P135" i="1"/>
  <c r="O135" i="1"/>
  <c r="N135" i="1"/>
  <c r="M135" i="1"/>
  <c r="L135" i="1"/>
  <c r="Q135" i="1" s="1"/>
  <c r="B135" i="1"/>
  <c r="I136" i="1" s="1"/>
  <c r="P134" i="1"/>
  <c r="O134" i="1"/>
  <c r="N134" i="1"/>
  <c r="M134" i="1"/>
  <c r="L134" i="1"/>
  <c r="K134" i="1" s="1"/>
  <c r="B134" i="1"/>
  <c r="P133" i="1"/>
  <c r="O133" i="1"/>
  <c r="N133" i="1"/>
  <c r="M133" i="1"/>
  <c r="L133" i="1"/>
  <c r="K133" i="1" s="1"/>
  <c r="B133" i="1"/>
  <c r="I134" i="1" s="1"/>
  <c r="P132" i="1"/>
  <c r="O132" i="1"/>
  <c r="L132" i="1" s="1"/>
  <c r="Q132" i="1" s="1"/>
  <c r="N132" i="1"/>
  <c r="M132" i="1"/>
  <c r="I132" i="1"/>
  <c r="B132" i="1"/>
  <c r="I133" i="1" s="1"/>
  <c r="P131" i="1"/>
  <c r="O131" i="1"/>
  <c r="L131" i="1" s="1"/>
  <c r="N131" i="1"/>
  <c r="M131" i="1"/>
  <c r="B131" i="1"/>
  <c r="P130" i="1"/>
  <c r="O130" i="1"/>
  <c r="N130" i="1"/>
  <c r="M130" i="1"/>
  <c r="L130" i="1"/>
  <c r="K130" i="1" s="1"/>
  <c r="B130" i="1"/>
  <c r="P129" i="1"/>
  <c r="O129" i="1"/>
  <c r="N129" i="1"/>
  <c r="M129" i="1"/>
  <c r="L129" i="1"/>
  <c r="K129" i="1" s="1"/>
  <c r="B129" i="1"/>
  <c r="P128" i="1"/>
  <c r="O128" i="1"/>
  <c r="L128" i="1" s="1"/>
  <c r="Q128" i="1" s="1"/>
  <c r="N128" i="1"/>
  <c r="M128" i="1"/>
  <c r="B128" i="1"/>
  <c r="P127" i="1"/>
  <c r="O127" i="1"/>
  <c r="N127" i="1"/>
  <c r="M127" i="1"/>
  <c r="L127" i="1"/>
  <c r="I127" i="1"/>
  <c r="B127" i="1"/>
  <c r="I128" i="1" s="1"/>
  <c r="P126" i="1"/>
  <c r="O126" i="1"/>
  <c r="L126" i="1" s="1"/>
  <c r="K126" i="1" s="1"/>
  <c r="N126" i="1"/>
  <c r="M126" i="1"/>
  <c r="B126" i="1"/>
  <c r="Q125" i="1"/>
  <c r="P125" i="1"/>
  <c r="O125" i="1"/>
  <c r="N125" i="1"/>
  <c r="M125" i="1"/>
  <c r="L125" i="1"/>
  <c r="K125" i="1" s="1"/>
  <c r="B125" i="1"/>
  <c r="I126" i="1" s="1"/>
  <c r="Q124" i="1"/>
  <c r="P124" i="1"/>
  <c r="O124" i="1"/>
  <c r="L124" i="1" s="1"/>
  <c r="K124" i="1" s="1"/>
  <c r="N124" i="1"/>
  <c r="M124" i="1"/>
  <c r="B124" i="1"/>
  <c r="I125" i="1" s="1"/>
  <c r="P123" i="1"/>
  <c r="O123" i="1"/>
  <c r="N123" i="1"/>
  <c r="M123" i="1"/>
  <c r="L123" i="1"/>
  <c r="I123" i="1"/>
  <c r="B123" i="1"/>
  <c r="I124" i="1" s="1"/>
  <c r="P122" i="1"/>
  <c r="O122" i="1"/>
  <c r="L122" i="1" s="1"/>
  <c r="K122" i="1" s="1"/>
  <c r="N122" i="1"/>
  <c r="M122" i="1"/>
  <c r="B122" i="1"/>
  <c r="Q121" i="1"/>
  <c r="P121" i="1"/>
  <c r="O121" i="1"/>
  <c r="N121" i="1"/>
  <c r="M121" i="1"/>
  <c r="L121" i="1"/>
  <c r="K121" i="1" s="1"/>
  <c r="B121" i="1"/>
  <c r="I122" i="1" s="1"/>
  <c r="Q120" i="1"/>
  <c r="P120" i="1"/>
  <c r="O120" i="1"/>
  <c r="L120" i="1" s="1"/>
  <c r="K120" i="1" s="1"/>
  <c r="N120" i="1"/>
  <c r="M120" i="1"/>
  <c r="B120" i="1"/>
  <c r="I121" i="1" s="1"/>
  <c r="P119" i="1"/>
  <c r="O119" i="1"/>
  <c r="N119" i="1"/>
  <c r="M119" i="1"/>
  <c r="L119" i="1"/>
  <c r="I119" i="1"/>
  <c r="B119" i="1"/>
  <c r="I120" i="1" s="1"/>
  <c r="P118" i="1"/>
  <c r="O118" i="1"/>
  <c r="L118" i="1" s="1"/>
  <c r="K118" i="1" s="1"/>
  <c r="N118" i="1"/>
  <c r="M118" i="1"/>
  <c r="B118" i="1"/>
  <c r="Q117" i="1"/>
  <c r="P117" i="1"/>
  <c r="O117" i="1"/>
  <c r="N117" i="1"/>
  <c r="M117" i="1"/>
  <c r="L117" i="1"/>
  <c r="K117" i="1" s="1"/>
  <c r="B117" i="1"/>
  <c r="I118" i="1" s="1"/>
  <c r="Q116" i="1"/>
  <c r="P116" i="1"/>
  <c r="O116" i="1"/>
  <c r="L116" i="1" s="1"/>
  <c r="K116" i="1" s="1"/>
  <c r="N116" i="1"/>
  <c r="M116" i="1"/>
  <c r="B116" i="1"/>
  <c r="P115" i="1"/>
  <c r="O115" i="1"/>
  <c r="L115" i="1" s="1"/>
  <c r="K115" i="1" s="1"/>
  <c r="N115" i="1"/>
  <c r="M115" i="1"/>
  <c r="B115" i="1"/>
  <c r="I116" i="1" s="1"/>
  <c r="P114" i="1"/>
  <c r="O114" i="1"/>
  <c r="N114" i="1"/>
  <c r="M114" i="1"/>
  <c r="L114" i="1"/>
  <c r="Q114" i="1" s="1"/>
  <c r="B114" i="1"/>
  <c r="P113" i="1"/>
  <c r="O113" i="1"/>
  <c r="L113" i="1" s="1"/>
  <c r="Q113" i="1" s="1"/>
  <c r="N113" i="1"/>
  <c r="M113" i="1"/>
  <c r="B113" i="1"/>
  <c r="I113" i="1" s="1"/>
  <c r="P112" i="1"/>
  <c r="O112" i="1"/>
  <c r="N112" i="1"/>
  <c r="M112" i="1"/>
  <c r="L112" i="1"/>
  <c r="B112" i="1"/>
  <c r="P111" i="1"/>
  <c r="O111" i="1"/>
  <c r="L111" i="1" s="1"/>
  <c r="K111" i="1" s="1"/>
  <c r="N111" i="1"/>
  <c r="M111" i="1"/>
  <c r="B111" i="1"/>
  <c r="I112" i="1" s="1"/>
  <c r="P110" i="1"/>
  <c r="O110" i="1"/>
  <c r="N110" i="1"/>
  <c r="M110" i="1"/>
  <c r="L110" i="1"/>
  <c r="Q110" i="1" s="1"/>
  <c r="I110" i="1"/>
  <c r="B110" i="1"/>
  <c r="P109" i="1"/>
  <c r="O109" i="1"/>
  <c r="L109" i="1" s="1"/>
  <c r="Q109" i="1" s="1"/>
  <c r="N109" i="1"/>
  <c r="M109" i="1"/>
  <c r="B109" i="1"/>
  <c r="I109" i="1" s="1"/>
  <c r="P108" i="1"/>
  <c r="O108" i="1"/>
  <c r="N108" i="1"/>
  <c r="M108" i="1"/>
  <c r="L108" i="1"/>
  <c r="B108" i="1"/>
  <c r="P107" i="1"/>
  <c r="O107" i="1"/>
  <c r="L107" i="1" s="1"/>
  <c r="N107" i="1"/>
  <c r="M107" i="1"/>
  <c r="B107" i="1"/>
  <c r="I108" i="1" s="1"/>
  <c r="P106" i="1"/>
  <c r="O106" i="1"/>
  <c r="N106" i="1"/>
  <c r="M106" i="1"/>
  <c r="L106" i="1"/>
  <c r="Q106" i="1" s="1"/>
  <c r="I106" i="1"/>
  <c r="B106" i="1"/>
  <c r="P105" i="1"/>
  <c r="O105" i="1"/>
  <c r="L105" i="1" s="1"/>
  <c r="N105" i="1"/>
  <c r="M105" i="1"/>
  <c r="B105" i="1"/>
  <c r="P104" i="1"/>
  <c r="O104" i="1"/>
  <c r="N104" i="1"/>
  <c r="M104" i="1"/>
  <c r="L104" i="1"/>
  <c r="B104" i="1"/>
  <c r="P103" i="1"/>
  <c r="O103" i="1"/>
  <c r="L103" i="1" s="1"/>
  <c r="K103" i="1" s="1"/>
  <c r="N103" i="1"/>
  <c r="M103" i="1"/>
  <c r="B103" i="1"/>
  <c r="P102" i="1"/>
  <c r="O102" i="1"/>
  <c r="N102" i="1"/>
  <c r="M102" i="1"/>
  <c r="L102" i="1"/>
  <c r="Q102" i="1" s="1"/>
  <c r="I102" i="1"/>
  <c r="B102" i="1"/>
  <c r="P101" i="1"/>
  <c r="O101" i="1"/>
  <c r="L101" i="1" s="1"/>
  <c r="Q101" i="1" s="1"/>
  <c r="N101" i="1"/>
  <c r="M101" i="1"/>
  <c r="B101" i="1"/>
  <c r="I101" i="1" s="1"/>
  <c r="P100" i="1"/>
  <c r="O100" i="1"/>
  <c r="N100" i="1"/>
  <c r="M100" i="1"/>
  <c r="L100" i="1"/>
  <c r="B100" i="1"/>
  <c r="AG99" i="1"/>
  <c r="P99" i="1"/>
  <c r="O99" i="1"/>
  <c r="L99" i="1" s="1"/>
  <c r="Q99" i="1" s="1"/>
  <c r="N99" i="1"/>
  <c r="M99" i="1"/>
  <c r="Q98" i="1"/>
  <c r="P98" i="1"/>
  <c r="O98" i="1"/>
  <c r="N98" i="1"/>
  <c r="M98" i="1"/>
  <c r="L98" i="1"/>
  <c r="K98" i="1" s="1"/>
  <c r="P97" i="1"/>
  <c r="O97" i="1"/>
  <c r="L97" i="1" s="1"/>
  <c r="Q97" i="1" s="1"/>
  <c r="N97" i="1"/>
  <c r="M97" i="1"/>
  <c r="P96" i="1"/>
  <c r="O96" i="1"/>
  <c r="N96" i="1"/>
  <c r="M96" i="1"/>
  <c r="L96" i="1"/>
  <c r="K96" i="1" s="1"/>
  <c r="Q95" i="1"/>
  <c r="P95" i="1"/>
  <c r="O95" i="1"/>
  <c r="L95" i="1" s="1"/>
  <c r="K95" i="1" s="1"/>
  <c r="N95" i="1"/>
  <c r="M95" i="1"/>
  <c r="P94" i="1"/>
  <c r="O94" i="1"/>
  <c r="L94" i="1" s="1"/>
  <c r="N94" i="1"/>
  <c r="M94" i="1"/>
  <c r="P93" i="1"/>
  <c r="O93" i="1"/>
  <c r="L93" i="1" s="1"/>
  <c r="Q93" i="1" s="1"/>
  <c r="N93" i="1"/>
  <c r="M93" i="1"/>
  <c r="P92" i="1"/>
  <c r="O92" i="1"/>
  <c r="L92" i="1" s="1"/>
  <c r="Q92" i="1" s="1"/>
  <c r="N92" i="1"/>
  <c r="M92" i="1"/>
  <c r="Q91" i="1"/>
  <c r="P91" i="1"/>
  <c r="O91" i="1"/>
  <c r="L91" i="1" s="1"/>
  <c r="N91" i="1"/>
  <c r="M91" i="1"/>
  <c r="Q90" i="1"/>
  <c r="P90" i="1"/>
  <c r="O90" i="1"/>
  <c r="L90" i="1" s="1"/>
  <c r="K90" i="1" s="1"/>
  <c r="N90" i="1"/>
  <c r="M90" i="1"/>
  <c r="P89" i="1"/>
  <c r="O89" i="1"/>
  <c r="L89" i="1" s="1"/>
  <c r="N89" i="1"/>
  <c r="M89" i="1"/>
  <c r="P88" i="1"/>
  <c r="O88" i="1"/>
  <c r="L88" i="1" s="1"/>
  <c r="Q88" i="1" s="1"/>
  <c r="N88" i="1"/>
  <c r="M88" i="1"/>
  <c r="P87" i="1"/>
  <c r="O87" i="1"/>
  <c r="L87" i="1" s="1"/>
  <c r="N87" i="1"/>
  <c r="M87" i="1"/>
  <c r="P86" i="1"/>
  <c r="O86" i="1"/>
  <c r="N86" i="1"/>
  <c r="M86" i="1"/>
  <c r="L86" i="1"/>
  <c r="P85" i="1"/>
  <c r="O85" i="1"/>
  <c r="L85" i="1" s="1"/>
  <c r="N85" i="1"/>
  <c r="M85" i="1"/>
  <c r="P84" i="1"/>
  <c r="O84" i="1"/>
  <c r="N84" i="1"/>
  <c r="M84" i="1"/>
  <c r="L84" i="1"/>
  <c r="P83" i="1"/>
  <c r="O83" i="1"/>
  <c r="L83" i="1" s="1"/>
  <c r="N83" i="1"/>
  <c r="M83" i="1"/>
  <c r="P82" i="1"/>
  <c r="O82" i="1"/>
  <c r="N82" i="1"/>
  <c r="M82" i="1"/>
  <c r="L82" i="1"/>
  <c r="Q82" i="1" s="1"/>
  <c r="P81" i="1"/>
  <c r="O81" i="1"/>
  <c r="N81" i="1"/>
  <c r="M81" i="1"/>
  <c r="L81" i="1"/>
  <c r="P80" i="1"/>
  <c r="O80" i="1"/>
  <c r="L80" i="1" s="1"/>
  <c r="N80" i="1"/>
  <c r="M80" i="1"/>
  <c r="P79" i="1"/>
  <c r="O79" i="1"/>
  <c r="L79" i="1" s="1"/>
  <c r="N79" i="1"/>
  <c r="M79" i="1"/>
  <c r="P78" i="1"/>
  <c r="O78" i="1"/>
  <c r="N78" i="1"/>
  <c r="M78" i="1"/>
  <c r="L78" i="1"/>
  <c r="K78" i="1" s="1"/>
  <c r="P77" i="1"/>
  <c r="O77" i="1"/>
  <c r="N77" i="1"/>
  <c r="M77" i="1"/>
  <c r="L77" i="1"/>
  <c r="P76" i="1"/>
  <c r="O76" i="1"/>
  <c r="L76" i="1" s="1"/>
  <c r="N76" i="1"/>
  <c r="M76" i="1"/>
  <c r="P75" i="1"/>
  <c r="O75" i="1"/>
  <c r="L75" i="1" s="1"/>
  <c r="K75" i="1" s="1"/>
  <c r="N75" i="1"/>
  <c r="M75" i="1"/>
  <c r="P74" i="1"/>
  <c r="O74" i="1"/>
  <c r="N74" i="1"/>
  <c r="M74" i="1"/>
  <c r="L74" i="1"/>
  <c r="K74" i="1" s="1"/>
  <c r="P73" i="1"/>
  <c r="O73" i="1"/>
  <c r="N73" i="1"/>
  <c r="M73" i="1"/>
  <c r="L73" i="1"/>
  <c r="P72" i="1"/>
  <c r="O72" i="1"/>
  <c r="N72" i="1"/>
  <c r="M72" i="1"/>
  <c r="L72" i="1"/>
  <c r="Q72" i="1" s="1"/>
  <c r="P71" i="1"/>
  <c r="O71" i="1"/>
  <c r="L71" i="1" s="1"/>
  <c r="N71" i="1"/>
  <c r="M71" i="1"/>
  <c r="P70" i="1"/>
  <c r="O70" i="1"/>
  <c r="N70" i="1"/>
  <c r="M70" i="1"/>
  <c r="L70" i="1"/>
  <c r="P69" i="1"/>
  <c r="O69" i="1"/>
  <c r="L69" i="1" s="1"/>
  <c r="Q69" i="1" s="1"/>
  <c r="N69" i="1"/>
  <c r="M69" i="1"/>
  <c r="P68" i="1"/>
  <c r="O68" i="1"/>
  <c r="N68" i="1"/>
  <c r="M68" i="1"/>
  <c r="L68" i="1"/>
  <c r="Q68" i="1" s="1"/>
  <c r="P67" i="1"/>
  <c r="O67" i="1"/>
  <c r="L67" i="1" s="1"/>
  <c r="N67" i="1"/>
  <c r="M67" i="1"/>
  <c r="P66" i="1"/>
  <c r="O66" i="1"/>
  <c r="N66" i="1"/>
  <c r="M66" i="1"/>
  <c r="L66" i="1"/>
  <c r="P65" i="1"/>
  <c r="O65" i="1"/>
  <c r="L65" i="1" s="1"/>
  <c r="Q65" i="1" s="1"/>
  <c r="N65" i="1"/>
  <c r="M65" i="1"/>
  <c r="P64" i="1"/>
  <c r="O64" i="1"/>
  <c r="N64" i="1"/>
  <c r="M64" i="1"/>
  <c r="L64" i="1"/>
  <c r="Q64" i="1" s="1"/>
  <c r="P63" i="1"/>
  <c r="O63" i="1"/>
  <c r="L63" i="1" s="1"/>
  <c r="N63" i="1"/>
  <c r="M63" i="1"/>
  <c r="P62" i="1"/>
  <c r="O62" i="1"/>
  <c r="N62" i="1"/>
  <c r="M62" i="1"/>
  <c r="L62" i="1"/>
  <c r="P61" i="1"/>
  <c r="O61" i="1"/>
  <c r="L61" i="1" s="1"/>
  <c r="Q61" i="1" s="1"/>
  <c r="N61" i="1"/>
  <c r="M61" i="1"/>
  <c r="P60" i="1"/>
  <c r="O60" i="1"/>
  <c r="L60" i="1" s="1"/>
  <c r="N60" i="1"/>
  <c r="M60" i="1"/>
  <c r="P59" i="1"/>
  <c r="O59" i="1"/>
  <c r="L59" i="1" s="1"/>
  <c r="K59" i="1" s="1"/>
  <c r="N59" i="1"/>
  <c r="M59" i="1"/>
  <c r="P58" i="1"/>
  <c r="O58" i="1"/>
  <c r="N58" i="1"/>
  <c r="M58" i="1"/>
  <c r="L58" i="1"/>
  <c r="Q58" i="1" s="1"/>
  <c r="P57" i="1"/>
  <c r="O57" i="1"/>
  <c r="L57" i="1" s="1"/>
  <c r="N57" i="1"/>
  <c r="M57" i="1"/>
  <c r="P56" i="1"/>
  <c r="O56" i="1"/>
  <c r="N56" i="1"/>
  <c r="M56" i="1"/>
  <c r="L56" i="1"/>
  <c r="P55" i="1"/>
  <c r="O55" i="1"/>
  <c r="L55" i="1" s="1"/>
  <c r="N55" i="1"/>
  <c r="M55" i="1"/>
  <c r="P54" i="1"/>
  <c r="O54" i="1"/>
  <c r="N54" i="1"/>
  <c r="M54" i="1"/>
  <c r="L54" i="1"/>
  <c r="Q54" i="1" s="1"/>
  <c r="P53" i="1"/>
  <c r="O53" i="1"/>
  <c r="L53" i="1" s="1"/>
  <c r="N53" i="1"/>
  <c r="M53" i="1"/>
  <c r="P52" i="1"/>
  <c r="O52" i="1"/>
  <c r="N52" i="1"/>
  <c r="M52" i="1"/>
  <c r="L52" i="1"/>
  <c r="P51" i="1"/>
  <c r="O51" i="1"/>
  <c r="L51" i="1" s="1"/>
  <c r="N51" i="1"/>
  <c r="M51" i="1"/>
  <c r="P50" i="1"/>
  <c r="O50" i="1"/>
  <c r="N50" i="1"/>
  <c r="M50" i="1"/>
  <c r="L50" i="1"/>
  <c r="Q50" i="1" s="1"/>
  <c r="P49" i="1"/>
  <c r="O49" i="1"/>
  <c r="L49" i="1" s="1"/>
  <c r="N49" i="1"/>
  <c r="M49" i="1"/>
  <c r="P48" i="1"/>
  <c r="O48" i="1"/>
  <c r="N48" i="1"/>
  <c r="M48" i="1"/>
  <c r="L48" i="1"/>
  <c r="P47" i="1"/>
  <c r="O47" i="1"/>
  <c r="L47" i="1" s="1"/>
  <c r="N47" i="1"/>
  <c r="M47" i="1"/>
  <c r="P46" i="1"/>
  <c r="O46" i="1"/>
  <c r="N46" i="1"/>
  <c r="M46" i="1"/>
  <c r="L46" i="1"/>
  <c r="P45" i="1"/>
  <c r="O45" i="1"/>
  <c r="L45" i="1" s="1"/>
  <c r="Q45" i="1" s="1"/>
  <c r="N45" i="1"/>
  <c r="M45" i="1"/>
  <c r="P44" i="1"/>
  <c r="O44" i="1"/>
  <c r="N44" i="1"/>
  <c r="M44" i="1"/>
  <c r="L44" i="1"/>
  <c r="P43" i="1"/>
  <c r="O43" i="1"/>
  <c r="L43" i="1" s="1"/>
  <c r="N43" i="1"/>
  <c r="M43" i="1"/>
  <c r="P42" i="1"/>
  <c r="O42" i="1"/>
  <c r="N42" i="1"/>
  <c r="M42" i="1"/>
  <c r="L42" i="1"/>
  <c r="P41" i="1"/>
  <c r="O41" i="1"/>
  <c r="L41" i="1" s="1"/>
  <c r="Q41" i="1" s="1"/>
  <c r="N41" i="1"/>
  <c r="M41" i="1"/>
  <c r="P40" i="1"/>
  <c r="O40" i="1"/>
  <c r="L40" i="1" s="1"/>
  <c r="N40" i="1"/>
  <c r="M40" i="1"/>
  <c r="Q39" i="1"/>
  <c r="P39" i="1"/>
  <c r="O39" i="1"/>
  <c r="N39" i="1"/>
  <c r="M39" i="1"/>
  <c r="L39" i="1"/>
  <c r="P38" i="1"/>
  <c r="O38" i="1"/>
  <c r="N38" i="1"/>
  <c r="M38" i="1"/>
  <c r="L38" i="1"/>
  <c r="P37" i="1"/>
  <c r="O37" i="1"/>
  <c r="L37" i="1" s="1"/>
  <c r="Q37" i="1" s="1"/>
  <c r="N37" i="1"/>
  <c r="M37" i="1"/>
  <c r="P36" i="1"/>
  <c r="O36" i="1"/>
  <c r="L36" i="1" s="1"/>
  <c r="N36" i="1"/>
  <c r="M36" i="1"/>
  <c r="Q35" i="1"/>
  <c r="P35" i="1"/>
  <c r="O35" i="1"/>
  <c r="N35" i="1"/>
  <c r="M35" i="1"/>
  <c r="L35" i="1"/>
  <c r="K35" i="1" s="1"/>
  <c r="P34" i="1"/>
  <c r="O34" i="1"/>
  <c r="N34" i="1"/>
  <c r="M34" i="1"/>
  <c r="L34" i="1"/>
  <c r="P33" i="1"/>
  <c r="O33" i="1"/>
  <c r="L33" i="1" s="1"/>
  <c r="Q33" i="1" s="1"/>
  <c r="N33" i="1"/>
  <c r="M33" i="1"/>
  <c r="P32" i="1"/>
  <c r="O32" i="1"/>
  <c r="L32" i="1" s="1"/>
  <c r="N32" i="1"/>
  <c r="M32" i="1"/>
  <c r="P31" i="1"/>
  <c r="O31" i="1"/>
  <c r="N31" i="1"/>
  <c r="M31" i="1"/>
  <c r="L31" i="1"/>
  <c r="K31" i="1" s="1"/>
  <c r="P30" i="1"/>
  <c r="O30" i="1"/>
  <c r="N30" i="1"/>
  <c r="M30" i="1"/>
  <c r="L30" i="1"/>
  <c r="Q30" i="1" s="1"/>
  <c r="P29" i="1"/>
  <c r="O29" i="1"/>
  <c r="L29" i="1" s="1"/>
  <c r="N29" i="1"/>
  <c r="M29" i="1"/>
  <c r="P28" i="1"/>
  <c r="O28" i="1"/>
  <c r="L28" i="1" s="1"/>
  <c r="Q28" i="1" s="1"/>
  <c r="N28" i="1"/>
  <c r="M28" i="1"/>
  <c r="P27" i="1"/>
  <c r="O27" i="1"/>
  <c r="N27" i="1"/>
  <c r="M27" i="1"/>
  <c r="L27" i="1"/>
  <c r="P26" i="1"/>
  <c r="O26" i="1"/>
  <c r="N26" i="1"/>
  <c r="M26" i="1"/>
  <c r="L26" i="1"/>
  <c r="Q26" i="1" s="1"/>
  <c r="P25" i="1"/>
  <c r="O25" i="1"/>
  <c r="L25" i="1" s="1"/>
  <c r="N25" i="1"/>
  <c r="M25" i="1"/>
  <c r="P24" i="1"/>
  <c r="O24" i="1"/>
  <c r="L24" i="1" s="1"/>
  <c r="Q24" i="1" s="1"/>
  <c r="N24" i="1"/>
  <c r="M24" i="1"/>
  <c r="P23" i="1"/>
  <c r="O23" i="1"/>
  <c r="N23" i="1"/>
  <c r="M23" i="1"/>
  <c r="L23" i="1"/>
  <c r="P22" i="1"/>
  <c r="O22" i="1"/>
  <c r="L22" i="1" s="1"/>
  <c r="N22" i="1"/>
  <c r="M22" i="1"/>
  <c r="P21" i="1"/>
  <c r="O21" i="1"/>
  <c r="N21" i="1"/>
  <c r="M21" i="1"/>
  <c r="L21" i="1"/>
  <c r="P20" i="1"/>
  <c r="O20" i="1"/>
  <c r="L20" i="1" s="1"/>
  <c r="N20" i="1"/>
  <c r="M20" i="1"/>
  <c r="P19" i="1"/>
  <c r="O19" i="1"/>
  <c r="N19" i="1"/>
  <c r="M19" i="1"/>
  <c r="L19" i="1"/>
  <c r="P18" i="1"/>
  <c r="O18" i="1"/>
  <c r="L18" i="1" s="1"/>
  <c r="N18" i="1"/>
  <c r="M18" i="1"/>
  <c r="P17" i="1"/>
  <c r="O17" i="1"/>
  <c r="N17" i="1"/>
  <c r="M17" i="1"/>
  <c r="L17" i="1"/>
  <c r="K17" i="1" s="1"/>
  <c r="P16" i="1"/>
  <c r="O16" i="1"/>
  <c r="L16" i="1" s="1"/>
  <c r="Q16" i="1" s="1"/>
  <c r="N16" i="1"/>
  <c r="M16" i="1"/>
  <c r="K16" i="1"/>
  <c r="P15" i="1"/>
  <c r="O15" i="1"/>
  <c r="N15" i="1"/>
  <c r="M15" i="1"/>
  <c r="L15" i="1"/>
  <c r="K15" i="1" s="1"/>
  <c r="P14" i="1"/>
  <c r="O14" i="1"/>
  <c r="N14" i="1"/>
  <c r="M14" i="1"/>
  <c r="L14" i="1"/>
  <c r="Q14" i="1" s="1"/>
  <c r="BG13" i="1"/>
  <c r="P13" i="1"/>
  <c r="O13" i="1"/>
  <c r="N13" i="1"/>
  <c r="M13" i="1"/>
  <c r="L13" i="1"/>
  <c r="K13" i="1" s="1"/>
  <c r="P12" i="1"/>
  <c r="O12" i="1"/>
  <c r="L12" i="1" s="1"/>
  <c r="Q12" i="1" s="1"/>
  <c r="N12" i="1"/>
  <c r="M12" i="1"/>
  <c r="B12" i="1"/>
  <c r="BJ11" i="1"/>
  <c r="P11" i="1"/>
  <c r="O11" i="1"/>
  <c r="L11" i="1" s="1"/>
  <c r="N11" i="1"/>
  <c r="M11" i="1"/>
  <c r="H11" i="1"/>
  <c r="G11" i="1" s="1"/>
  <c r="D11" i="1"/>
  <c r="B11" i="1"/>
  <c r="I12" i="1" s="1"/>
  <c r="BJ10" i="1"/>
  <c r="BI10" i="1" s="1"/>
  <c r="BF10" i="1"/>
  <c r="P10" i="1"/>
  <c r="O10" i="1"/>
  <c r="L10" i="1" s="1"/>
  <c r="N10" i="1"/>
  <c r="M10" i="1"/>
  <c r="H10" i="1"/>
  <c r="G10" i="1" s="1"/>
  <c r="D10" i="1"/>
  <c r="B10" i="1"/>
  <c r="BJ9" i="1"/>
  <c r="BI9" i="1" s="1"/>
  <c r="BF9" i="1"/>
  <c r="P9" i="1"/>
  <c r="O9" i="1"/>
  <c r="L9" i="1" s="1"/>
  <c r="N9" i="1"/>
  <c r="M9" i="1"/>
  <c r="B9" i="1"/>
  <c r="BN8" i="1"/>
  <c r="BJ8" i="1"/>
  <c r="BI8" i="1"/>
  <c r="BF8" i="1"/>
  <c r="P8" i="1"/>
  <c r="O8" i="1"/>
  <c r="N8" i="1"/>
  <c r="M8" i="1"/>
  <c r="L8" i="1"/>
  <c r="Q8" i="1" s="1"/>
  <c r="B8" i="1"/>
  <c r="BP7" i="1"/>
  <c r="P7" i="1"/>
  <c r="O7" i="1"/>
  <c r="L7" i="1" s="1"/>
  <c r="N7" i="1"/>
  <c r="M7" i="1"/>
  <c r="B7" i="1"/>
  <c r="BP6" i="1"/>
  <c r="P6" i="1"/>
  <c r="O6" i="1"/>
  <c r="L6" i="1" s="1"/>
  <c r="N6" i="1"/>
  <c r="M6" i="1"/>
  <c r="B6" i="1"/>
  <c r="I7" i="1" s="1"/>
  <c r="P5" i="1"/>
  <c r="O5" i="1"/>
  <c r="N5" i="1"/>
  <c r="M5" i="1"/>
  <c r="L5" i="1"/>
  <c r="K5" i="1" s="1"/>
  <c r="B5" i="1"/>
  <c r="P4" i="1"/>
  <c r="O4" i="1"/>
  <c r="N4" i="1"/>
  <c r="M4" i="1"/>
  <c r="L4" i="1"/>
  <c r="K4" i="1" s="1"/>
  <c r="B4" i="1"/>
  <c r="BE3" i="1"/>
  <c r="BD3" i="1"/>
  <c r="BC3" i="1"/>
  <c r="AB3" i="1"/>
  <c r="AA3" i="1"/>
  <c r="Z3" i="1"/>
  <c r="P3" i="1"/>
  <c r="O3" i="1"/>
  <c r="N3" i="1"/>
  <c r="M3" i="1"/>
  <c r="L3" i="1"/>
  <c r="K3" i="1" s="1"/>
  <c r="B3" i="1"/>
  <c r="P2" i="1"/>
  <c r="O2" i="1"/>
  <c r="N2" i="1"/>
  <c r="K2" i="1"/>
  <c r="B2" i="1"/>
  <c r="I3" i="1" s="1"/>
  <c r="B1" i="1"/>
  <c r="I1" i="1" s="1"/>
  <c r="I9" i="1" l="1"/>
  <c r="K12" i="1"/>
  <c r="K28" i="1"/>
  <c r="Q31" i="1"/>
  <c r="K37" i="1"/>
  <c r="K41" i="1"/>
  <c r="K69" i="1"/>
  <c r="K99" i="1"/>
  <c r="Q130" i="1"/>
  <c r="K132" i="1"/>
  <c r="Q133" i="1"/>
  <c r="Q138" i="1"/>
  <c r="K140" i="1"/>
  <c r="Q141" i="1"/>
  <c r="Q146" i="1"/>
  <c r="K148" i="1"/>
  <c r="Q149" i="1"/>
  <c r="Q154" i="1"/>
  <c r="K156" i="1"/>
  <c r="Q157" i="1"/>
  <c r="Q162" i="1"/>
  <c r="I170" i="1"/>
  <c r="I187" i="1"/>
  <c r="Q2" i="1"/>
  <c r="Q4" i="1"/>
  <c r="Q17" i="1"/>
  <c r="K65" i="1"/>
  <c r="Q74" i="1"/>
  <c r="Q78" i="1"/>
  <c r="K92" i="1"/>
  <c r="Q96" i="1"/>
  <c r="K101" i="1"/>
  <c r="I104" i="1"/>
  <c r="I105" i="1"/>
  <c r="K109" i="1"/>
  <c r="I115" i="1"/>
  <c r="Q115" i="1"/>
  <c r="I117" i="1"/>
  <c r="Q118" i="1"/>
  <c r="Q122" i="1"/>
  <c r="Q126" i="1"/>
  <c r="Q129" i="1"/>
  <c r="I135" i="1"/>
  <c r="Q137" i="1"/>
  <c r="I143" i="1"/>
  <c r="I151" i="1"/>
  <c r="I159" i="1"/>
  <c r="I199" i="1"/>
  <c r="I8" i="1"/>
  <c r="I11" i="1"/>
  <c r="Q15" i="1"/>
  <c r="Q75" i="1"/>
  <c r="Q103" i="1"/>
  <c r="I107" i="1"/>
  <c r="I114" i="1"/>
  <c r="I131" i="1"/>
  <c r="I139" i="1"/>
  <c r="I147" i="1"/>
  <c r="I155" i="1"/>
  <c r="I163" i="1"/>
  <c r="K163" i="1"/>
  <c r="Q169" i="1"/>
  <c r="Q177" i="1"/>
  <c r="K180" i="1"/>
  <c r="Q181" i="1"/>
  <c r="Q186" i="1"/>
  <c r="K188" i="1"/>
  <c r="Q189" i="1"/>
  <c r="Q11" i="1"/>
  <c r="K11" i="1"/>
  <c r="K6" i="1"/>
  <c r="Q6" i="1"/>
  <c r="K14" i="1"/>
  <c r="I2" i="1"/>
  <c r="I5" i="1"/>
  <c r="I4" i="1"/>
  <c r="I6" i="1"/>
  <c r="Q7" i="1"/>
  <c r="K7" i="1"/>
  <c r="K8" i="1"/>
  <c r="V4" i="1"/>
  <c r="AC4" i="1" s="1"/>
  <c r="U4" i="1"/>
  <c r="AB4" i="1" s="1"/>
  <c r="T4" i="1"/>
  <c r="AA4" i="1" s="1"/>
  <c r="AD4" i="1" s="1"/>
  <c r="S4" i="1"/>
  <c r="Q10" i="1"/>
  <c r="K10" i="1"/>
  <c r="K9" i="1"/>
  <c r="Q9" i="1"/>
  <c r="I10" i="1"/>
  <c r="Q18" i="1"/>
  <c r="K18" i="1"/>
  <c r="K34" i="1"/>
  <c r="Q34" i="1"/>
  <c r="K38" i="1"/>
  <c r="Q38" i="1"/>
  <c r="K42" i="1"/>
  <c r="Q42" i="1"/>
  <c r="K63" i="1"/>
  <c r="Q63" i="1"/>
  <c r="K108" i="1"/>
  <c r="Q108" i="1"/>
  <c r="I162" i="1"/>
  <c r="I161" i="1"/>
  <c r="K174" i="1"/>
  <c r="Q174" i="1"/>
  <c r="Q184" i="1"/>
  <c r="K184" i="1"/>
  <c r="K194" i="1"/>
  <c r="Q194" i="1"/>
  <c r="K197" i="1"/>
  <c r="Q197" i="1"/>
  <c r="Q3" i="1"/>
  <c r="BG4" i="1" s="1" a="1"/>
  <c r="BG4" i="1" s="1"/>
  <c r="Q5" i="1"/>
  <c r="G13" i="1"/>
  <c r="H13" i="1" s="1"/>
  <c r="Q13" i="1"/>
  <c r="K23" i="1"/>
  <c r="Q23" i="1"/>
  <c r="K26" i="1"/>
  <c r="Q32" i="1"/>
  <c r="K32" i="1"/>
  <c r="Q36" i="1"/>
  <c r="K36" i="1"/>
  <c r="K39" i="1"/>
  <c r="Q40" i="1"/>
  <c r="K40" i="1"/>
  <c r="Q51" i="1"/>
  <c r="K51" i="1"/>
  <c r="Q29" i="1"/>
  <c r="K29" i="1"/>
  <c r="K21" i="1"/>
  <c r="Q21" i="1"/>
  <c r="Q22" i="1"/>
  <c r="K22" i="1"/>
  <c r="K24" i="1"/>
  <c r="Q25" i="1"/>
  <c r="K25" i="1"/>
  <c r="Q43" i="1"/>
  <c r="K43" i="1"/>
  <c r="Q46" i="1"/>
  <c r="K46" i="1"/>
  <c r="K97" i="1"/>
  <c r="K91" i="1"/>
  <c r="K88" i="1"/>
  <c r="K19" i="1"/>
  <c r="Q19" i="1"/>
  <c r="Q20" i="1"/>
  <c r="K20" i="1"/>
  <c r="K27" i="1"/>
  <c r="Q27" i="1"/>
  <c r="K30" i="1"/>
  <c r="K33" i="1"/>
  <c r="Q47" i="1"/>
  <c r="K47" i="1"/>
  <c r="Q55" i="1"/>
  <c r="K55" i="1"/>
  <c r="K61" i="1"/>
  <c r="K44" i="1"/>
  <c r="Q44" i="1"/>
  <c r="K49" i="1"/>
  <c r="K53" i="1"/>
  <c r="K57" i="1"/>
  <c r="Q76" i="1"/>
  <c r="K76" i="1"/>
  <c r="K45" i="1"/>
  <c r="K48" i="1"/>
  <c r="Q48" i="1"/>
  <c r="K52" i="1"/>
  <c r="Q52" i="1"/>
  <c r="K56" i="1"/>
  <c r="Q56" i="1"/>
  <c r="K71" i="1"/>
  <c r="Q71" i="1"/>
  <c r="Q49" i="1"/>
  <c r="Q53" i="1"/>
  <c r="Q57" i="1"/>
  <c r="K67" i="1"/>
  <c r="Q67" i="1"/>
  <c r="K50" i="1"/>
  <c r="K54" i="1"/>
  <c r="K58" i="1"/>
  <c r="K62" i="1"/>
  <c r="Q62" i="1"/>
  <c r="K66" i="1"/>
  <c r="Q66" i="1"/>
  <c r="K70" i="1"/>
  <c r="Q70" i="1"/>
  <c r="Q85" i="1"/>
  <c r="K85" i="1"/>
  <c r="Q60" i="1"/>
  <c r="K60" i="1"/>
  <c r="Q73" i="1"/>
  <c r="K73" i="1"/>
  <c r="Q59" i="1"/>
  <c r="Q80" i="1"/>
  <c r="K80" i="1"/>
  <c r="K64" i="1"/>
  <c r="K68" i="1"/>
  <c r="K72" i="1"/>
  <c r="K84" i="1"/>
  <c r="Q84" i="1"/>
  <c r="Q87" i="1"/>
  <c r="K87" i="1"/>
  <c r="K77" i="1"/>
  <c r="Q77" i="1"/>
  <c r="K81" i="1"/>
  <c r="Q81" i="1"/>
  <c r="K86" i="1"/>
  <c r="Q86" i="1"/>
  <c r="Q79" i="1"/>
  <c r="K79" i="1"/>
  <c r="K82" i="1"/>
  <c r="Q83" i="1"/>
  <c r="K83" i="1"/>
  <c r="Q89" i="1"/>
  <c r="K89" i="1"/>
  <c r="K94" i="1"/>
  <c r="Q105" i="1"/>
  <c r="K105" i="1"/>
  <c r="K107" i="1"/>
  <c r="Q107" i="1"/>
  <c r="Q131" i="1"/>
  <c r="K131" i="1"/>
  <c r="Q139" i="1"/>
  <c r="K139" i="1"/>
  <c r="Q143" i="1"/>
  <c r="K143" i="1"/>
  <c r="K93" i="1"/>
  <c r="Q94" i="1"/>
  <c r="I103" i="1"/>
  <c r="K112" i="1"/>
  <c r="Q112" i="1"/>
  <c r="Q136" i="1"/>
  <c r="K136" i="1"/>
  <c r="Q155" i="1"/>
  <c r="K155" i="1"/>
  <c r="Q159" i="1"/>
  <c r="K159" i="1"/>
  <c r="I178" i="1"/>
  <c r="I177" i="1"/>
  <c r="K190" i="1"/>
  <c r="Q190" i="1"/>
  <c r="K193" i="1"/>
  <c r="Q193" i="1"/>
  <c r="I198" i="1"/>
  <c r="I197" i="1"/>
  <c r="Q199" i="1"/>
  <c r="K199" i="1"/>
  <c r="K100" i="1"/>
  <c r="Q100" i="1"/>
  <c r="I130" i="1"/>
  <c r="I129" i="1"/>
  <c r="K142" i="1"/>
  <c r="Q142" i="1"/>
  <c r="K147" i="1"/>
  <c r="Q152" i="1"/>
  <c r="K152" i="1"/>
  <c r="Q171" i="1"/>
  <c r="K171" i="1"/>
  <c r="Q175" i="1"/>
  <c r="K175" i="1"/>
  <c r="I194" i="1"/>
  <c r="I193" i="1"/>
  <c r="Q195" i="1"/>
  <c r="K195" i="1"/>
  <c r="K104" i="1"/>
  <c r="Q104" i="1"/>
  <c r="I111" i="1"/>
  <c r="Q111" i="1"/>
  <c r="K113" i="1"/>
  <c r="Q119" i="1"/>
  <c r="K119" i="1"/>
  <c r="Q123" i="1"/>
  <c r="K123" i="1"/>
  <c r="Q127" i="1"/>
  <c r="K127" i="1"/>
  <c r="I146" i="1"/>
  <c r="I145" i="1"/>
  <c r="K158" i="1"/>
  <c r="Q158" i="1"/>
  <c r="Q168" i="1"/>
  <c r="K168" i="1"/>
  <c r="Q187" i="1"/>
  <c r="K187" i="1"/>
  <c r="Q191" i="1"/>
  <c r="K191" i="1"/>
  <c r="K198" i="1"/>
  <c r="Q198" i="1"/>
  <c r="K102" i="1"/>
  <c r="K106" i="1"/>
  <c r="K110" i="1"/>
  <c r="K114" i="1"/>
  <c r="K135" i="1"/>
  <c r="K151" i="1"/>
  <c r="K167" i="1"/>
  <c r="K183" i="1"/>
  <c r="K128" i="1"/>
  <c r="Q134" i="1"/>
  <c r="I137" i="1"/>
  <c r="K144" i="1"/>
  <c r="Q150" i="1"/>
  <c r="I153" i="1"/>
  <c r="K160" i="1"/>
  <c r="Q166" i="1"/>
  <c r="I169" i="1"/>
  <c r="K176" i="1"/>
  <c r="Q182" i="1"/>
  <c r="I185" i="1"/>
  <c r="K192" i="1"/>
  <c r="K196" i="1"/>
  <c r="K200" i="1"/>
  <c r="AQ13" i="1" l="1"/>
  <c r="AQ98" i="1"/>
  <c r="AS86" i="1"/>
  <c r="U98" i="1"/>
  <c r="V5" i="1"/>
  <c r="BG5" i="1" a="1"/>
  <c r="BG5" i="1" s="1"/>
  <c r="AR10" i="1"/>
  <c r="T41" i="1"/>
  <c r="AR7" i="1"/>
  <c r="T16" i="1"/>
  <c r="U34" i="1"/>
  <c r="AQ6" i="1"/>
  <c r="AR5" i="1"/>
  <c r="S12" i="1"/>
  <c r="V10" i="1"/>
  <c r="AT23" i="1"/>
  <c r="AQ39" i="1"/>
  <c r="AQ21" i="1"/>
  <c r="AQ27" i="1"/>
  <c r="AT33" i="1"/>
  <c r="AR39" i="1"/>
  <c r="AT44" i="1"/>
  <c r="S64" i="1"/>
  <c r="AR14" i="1"/>
  <c r="AT20" i="1"/>
  <c r="AQ24" i="1"/>
  <c r="AQ28" i="1"/>
  <c r="AT32" i="1"/>
  <c r="AT36" i="1"/>
  <c r="AT40" i="1"/>
  <c r="AS45" i="1"/>
  <c r="T51" i="1"/>
  <c r="AQ16" i="1"/>
  <c r="AQ20" i="1"/>
  <c r="AR24" i="1"/>
  <c r="AT30" i="1"/>
  <c r="AQ32" i="1"/>
  <c r="AQ36" i="1"/>
  <c r="AQ40" i="1"/>
  <c r="AS51" i="1"/>
  <c r="S45" i="1"/>
  <c r="S49" i="1"/>
  <c r="S53" i="1"/>
  <c r="S57" i="1"/>
  <c r="AT73" i="1"/>
  <c r="AR48" i="1"/>
  <c r="AR52" i="1"/>
  <c r="AR56" i="1"/>
  <c r="U62" i="1"/>
  <c r="AT77" i="1"/>
  <c r="T44" i="1"/>
  <c r="V46" i="1"/>
  <c r="T48" i="1"/>
  <c r="V50" i="1"/>
  <c r="T52" i="1"/>
  <c r="V54" i="1"/>
  <c r="T56" i="1"/>
  <c r="AT66" i="1"/>
  <c r="AQ74" i="1"/>
  <c r="AR59" i="1"/>
  <c r="AT61" i="1"/>
  <c r="AR63" i="1"/>
  <c r="AT65" i="1"/>
  <c r="AR67" i="1"/>
  <c r="AT69" i="1"/>
  <c r="AS71" i="1"/>
  <c r="V75" i="1"/>
  <c r="S79" i="1"/>
  <c r="V89" i="1"/>
  <c r="AS59" i="1"/>
  <c r="AQ61" i="1"/>
  <c r="AS63" i="1"/>
  <c r="AQ65" i="1"/>
  <c r="AS67" i="1"/>
  <c r="AQ69" i="1"/>
  <c r="AS72" i="1"/>
  <c r="AR79" i="1"/>
  <c r="AQ84" i="1"/>
  <c r="T58" i="1"/>
  <c r="V60" i="1"/>
  <c r="T62" i="1"/>
  <c r="V64" i="1"/>
  <c r="T66" i="1"/>
  <c r="V68" i="1"/>
  <c r="T70" i="1"/>
  <c r="S72" i="1"/>
  <c r="U77" i="1"/>
  <c r="U86" i="1"/>
  <c r="AR89" i="1"/>
  <c r="V73" i="1"/>
  <c r="T75" i="1"/>
  <c r="V77" i="1"/>
  <c r="T79" i="1"/>
  <c r="V81" i="1"/>
  <c r="T83" i="1"/>
  <c r="T85" i="1"/>
  <c r="U87" i="1"/>
  <c r="AR90" i="1"/>
  <c r="AT71" i="1"/>
  <c r="AR73" i="1"/>
  <c r="AT75" i="1"/>
  <c r="AR77" i="1"/>
  <c r="AT79" i="1"/>
  <c r="AR81" i="1"/>
  <c r="AQ83" i="1"/>
  <c r="AQ85" i="1"/>
  <c r="AR87" i="1"/>
  <c r="AR91" i="1"/>
  <c r="T77" i="1"/>
  <c r="V79" i="1"/>
  <c r="T81" i="1"/>
  <c r="V83" i="1"/>
  <c r="V85" i="1"/>
  <c r="AT87" i="1"/>
  <c r="AT91" i="1"/>
  <c r="S88" i="1"/>
  <c r="S90" i="1"/>
  <c r="S92" i="1"/>
  <c r="S94" i="1"/>
  <c r="AR98" i="1"/>
  <c r="AR93" i="1"/>
  <c r="AQ99" i="1"/>
  <c r="AQ88" i="1"/>
  <c r="AQ90" i="1"/>
  <c r="AQ92" i="1"/>
  <c r="AT94" i="1"/>
  <c r="T97" i="1"/>
  <c r="S96" i="1"/>
  <c r="S98" i="1"/>
  <c r="V95" i="1"/>
  <c r="V97" i="1"/>
  <c r="V99" i="1"/>
  <c r="S97" i="1"/>
  <c r="S99" i="1"/>
  <c r="T11" i="1"/>
  <c r="S16" i="1"/>
  <c r="AR36" i="1"/>
  <c r="T43" i="1"/>
  <c r="AE4" i="1"/>
  <c r="S6" i="1"/>
  <c r="W6" i="1" s="1"/>
  <c r="S8" i="1"/>
  <c r="W8" i="1" s="1"/>
  <c r="T10" i="1"/>
  <c r="AS13" i="1"/>
  <c r="V17" i="1"/>
  <c r="AR22" i="1"/>
  <c r="V30" i="1"/>
  <c r="AS37" i="1"/>
  <c r="AR42" i="1"/>
  <c r="AS4" i="1"/>
  <c r="AY4" i="1" s="1"/>
  <c r="AQ12" i="1"/>
  <c r="S22" i="1"/>
  <c r="T6" i="1"/>
  <c r="T8" i="1"/>
  <c r="U10" i="1"/>
  <c r="AS12" i="1"/>
  <c r="AQ14" i="1"/>
  <c r="AT17" i="1"/>
  <c r="AS28" i="1"/>
  <c r="T45" i="1"/>
  <c r="V6" i="1"/>
  <c r="AQ8" i="1"/>
  <c r="AR4" i="1"/>
  <c r="AX4" i="1" s="1"/>
  <c r="AT6" i="1"/>
  <c r="AT8" i="1"/>
  <c r="AQ10" i="1"/>
  <c r="U13" i="1"/>
  <c r="AS16" i="1"/>
  <c r="T24" i="1"/>
  <c r="V31" i="1"/>
  <c r="AQ35" i="1"/>
  <c r="S40" i="1"/>
  <c r="T18" i="1"/>
  <c r="T20" i="1"/>
  <c r="T22" i="1"/>
  <c r="U24" i="1"/>
  <c r="S26" i="1"/>
  <c r="U28" i="1"/>
  <c r="S30" i="1"/>
  <c r="T32" i="1"/>
  <c r="V34" i="1"/>
  <c r="T36" i="1"/>
  <c r="V38" i="1"/>
  <c r="T40" i="1"/>
  <c r="V42" i="1"/>
  <c r="V45" i="1"/>
  <c r="S54" i="1"/>
  <c r="V11" i="1"/>
  <c r="S13" i="1"/>
  <c r="T15" i="1"/>
  <c r="S17" i="1"/>
  <c r="S19" i="1"/>
  <c r="S21" i="1"/>
  <c r="S23" i="1"/>
  <c r="U25" i="1"/>
  <c r="S27" i="1"/>
  <c r="U29" i="1"/>
  <c r="T31" i="1"/>
  <c r="V33" i="1"/>
  <c r="T35" i="1"/>
  <c r="V37" i="1"/>
  <c r="T39" i="1"/>
  <c r="V41" i="1"/>
  <c r="V43" i="1"/>
  <c r="AR46" i="1"/>
  <c r="AR54" i="1"/>
  <c r="U15" i="1"/>
  <c r="T17" i="1"/>
  <c r="T19" i="1"/>
  <c r="T21" i="1"/>
  <c r="T23" i="1"/>
  <c r="V25" i="1"/>
  <c r="T27" i="1"/>
  <c r="V29" i="1"/>
  <c r="U31" i="1"/>
  <c r="S33" i="1"/>
  <c r="U35" i="1"/>
  <c r="S37" i="1"/>
  <c r="U39" i="1"/>
  <c r="S41" i="1"/>
  <c r="U44" i="1"/>
  <c r="U52" i="1"/>
  <c r="AT43" i="1"/>
  <c r="AR45" i="1"/>
  <c r="AT47" i="1"/>
  <c r="AR49" i="1"/>
  <c r="AT51" i="1"/>
  <c r="AR53" i="1"/>
  <c r="AT55" i="1"/>
  <c r="AR57" i="1"/>
  <c r="T65" i="1"/>
  <c r="V74" i="1"/>
  <c r="V47" i="1"/>
  <c r="T49" i="1"/>
  <c r="V51" i="1"/>
  <c r="T53" i="1"/>
  <c r="V55" i="1"/>
  <c r="T57" i="1"/>
  <c r="AS65" i="1"/>
  <c r="AR71" i="1"/>
  <c r="AQ42" i="1"/>
  <c r="AS44" i="1"/>
  <c r="AQ46" i="1"/>
  <c r="AS48" i="1"/>
  <c r="AQ50" i="1"/>
  <c r="AS52" i="1"/>
  <c r="AQ54" i="1"/>
  <c r="AS56" i="1"/>
  <c r="AT62" i="1"/>
  <c r="V67" i="1"/>
  <c r="V94" i="1"/>
  <c r="T60" i="1"/>
  <c r="V62" i="1"/>
  <c r="T64" i="1"/>
  <c r="V66" i="1"/>
  <c r="T68" i="1"/>
  <c r="V70" i="1"/>
  <c r="AR72" i="1"/>
  <c r="AQ75" i="1"/>
  <c r="V82" i="1"/>
  <c r="S58" i="1"/>
  <c r="U60" i="1"/>
  <c r="S62" i="1"/>
  <c r="U64" i="1"/>
  <c r="S66" i="1"/>
  <c r="U68" i="1"/>
  <c r="S70" i="1"/>
  <c r="U73" i="1"/>
  <c r="T80" i="1"/>
  <c r="S85" i="1"/>
  <c r="AS58" i="1"/>
  <c r="AQ60" i="1"/>
  <c r="AS62" i="1"/>
  <c r="AQ64" i="1"/>
  <c r="AS66" i="1"/>
  <c r="AQ68" i="1"/>
  <c r="AS70" i="1"/>
  <c r="AS73" i="1"/>
  <c r="AS80" i="1"/>
  <c r="AQ86" i="1"/>
  <c r="AT93" i="1"/>
  <c r="AQ73" i="1"/>
  <c r="AS75" i="1"/>
  <c r="AQ77" i="1"/>
  <c r="AS79" i="1"/>
  <c r="AQ81" i="1"/>
  <c r="AT83" i="1"/>
  <c r="AT85" i="1"/>
  <c r="AQ87" i="1"/>
  <c r="T91" i="1"/>
  <c r="V72" i="1"/>
  <c r="T74" i="1"/>
  <c r="V76" i="1"/>
  <c r="T78" i="1"/>
  <c r="V80" i="1"/>
  <c r="T82" i="1"/>
  <c r="S84" i="1"/>
  <c r="S86" i="1"/>
  <c r="T88" i="1"/>
  <c r="T92" i="1"/>
  <c r="AS77" i="1"/>
  <c r="AQ79" i="1"/>
  <c r="AS81" i="1"/>
  <c r="AR83" i="1"/>
  <c r="AR85" i="1"/>
  <c r="V88" i="1"/>
  <c r="V92" i="1"/>
  <c r="AS88" i="1"/>
  <c r="AS90" i="1"/>
  <c r="AS92" i="1"/>
  <c r="AQ94" i="1"/>
  <c r="T99" i="1"/>
  <c r="T94" i="1"/>
  <c r="S87" i="1"/>
  <c r="S89" i="1"/>
  <c r="S91" i="1"/>
  <c r="S93" i="1"/>
  <c r="AS95" i="1"/>
  <c r="AS94" i="1"/>
  <c r="AS96" i="1"/>
  <c r="AS98" i="1"/>
  <c r="AR95" i="1"/>
  <c r="AR97" i="1"/>
  <c r="AS99" i="1"/>
  <c r="AS97" i="1"/>
  <c r="AT99" i="1"/>
  <c r="S68" i="1"/>
  <c r="AT9" i="1"/>
  <c r="S20" i="1"/>
  <c r="U42" i="1"/>
  <c r="U19" i="1"/>
  <c r="AS7" i="1"/>
  <c r="U14" i="1"/>
  <c r="U23" i="1"/>
  <c r="V59" i="1"/>
  <c r="U6" i="1"/>
  <c r="T12" i="1"/>
  <c r="AR29" i="1"/>
  <c r="AQ57" i="1"/>
  <c r="AQ23" i="1"/>
  <c r="AS29" i="1"/>
  <c r="AR35" i="1"/>
  <c r="AT41" i="1"/>
  <c r="S50" i="1"/>
  <c r="AT12" i="1"/>
  <c r="AT16" i="1"/>
  <c r="AT22" i="1"/>
  <c r="AS26" i="1"/>
  <c r="AS30" i="1"/>
  <c r="AR34" i="1"/>
  <c r="AR38" i="1"/>
  <c r="AT42" i="1"/>
  <c r="AS14" i="1"/>
  <c r="AQ18" i="1"/>
  <c r="AQ22" i="1"/>
  <c r="AT26" i="1"/>
  <c r="AR28" i="1"/>
  <c r="AS34" i="1"/>
  <c r="AS38" i="1"/>
  <c r="AS43" i="1"/>
  <c r="AT58" i="1"/>
  <c r="U47" i="1"/>
  <c r="U51" i="1"/>
  <c r="U55" i="1"/>
  <c r="AR64" i="1"/>
  <c r="AT46" i="1"/>
  <c r="AT50" i="1"/>
  <c r="AT54" i="1"/>
  <c r="U70" i="1"/>
  <c r="U58" i="1"/>
  <c r="W4" i="1"/>
  <c r="Z4" i="1"/>
  <c r="AT11" i="1"/>
  <c r="AT21" i="1"/>
  <c r="T37" i="1"/>
  <c r="AR44" i="1"/>
  <c r="AT4" i="1"/>
  <c r="AR6" i="1"/>
  <c r="AR8" i="1"/>
  <c r="AS10" i="1"/>
  <c r="T14" i="1"/>
  <c r="AQ17" i="1"/>
  <c r="AR25" i="1"/>
  <c r="AQ30" i="1"/>
  <c r="U38" i="1"/>
  <c r="AT48" i="1"/>
  <c r="U5" i="1"/>
  <c r="V13" i="1"/>
  <c r="S25" i="1"/>
  <c r="AQ4" i="1"/>
  <c r="AW4" i="1" s="1"/>
  <c r="AS6" i="1"/>
  <c r="AS8" i="1"/>
  <c r="AT10" i="1"/>
  <c r="T13" i="1"/>
  <c r="V15" i="1"/>
  <c r="S18" i="1"/>
  <c r="S29" i="1"/>
  <c r="V49" i="1"/>
  <c r="V7" i="1"/>
  <c r="T9" i="1"/>
  <c r="T5" i="1"/>
  <c r="U7" i="1"/>
  <c r="S9" i="1"/>
  <c r="S11" i="1"/>
  <c r="V14" i="1"/>
  <c r="AR18" i="1"/>
  <c r="V26" i="1"/>
  <c r="AQ31" i="1"/>
  <c r="S36" i="1"/>
  <c r="AQ49" i="1"/>
  <c r="AS18" i="1"/>
  <c r="AS20" i="1"/>
  <c r="AS22" i="1"/>
  <c r="AT24" i="1"/>
  <c r="AR26" i="1"/>
  <c r="AT28" i="1"/>
  <c r="AR30" i="1"/>
  <c r="AS32" i="1"/>
  <c r="AQ34" i="1"/>
  <c r="AS36" i="1"/>
  <c r="AQ38" i="1"/>
  <c r="AS40" i="1"/>
  <c r="AS42" i="1"/>
  <c r="AQ45" i="1"/>
  <c r="V58" i="1"/>
  <c r="AQ11" i="1"/>
  <c r="AR13" i="1"/>
  <c r="AS15" i="1"/>
  <c r="AR17" i="1"/>
  <c r="AR19" i="1"/>
  <c r="AR21" i="1"/>
  <c r="AR23" i="1"/>
  <c r="AT25" i="1"/>
  <c r="AR27" i="1"/>
  <c r="AT29" i="1"/>
  <c r="AS31" i="1"/>
  <c r="AQ33" i="1"/>
  <c r="AS35" i="1"/>
  <c r="AQ37" i="1"/>
  <c r="AS39" i="1"/>
  <c r="AQ41" i="1"/>
  <c r="AQ43" i="1"/>
  <c r="T47" i="1"/>
  <c r="T55" i="1"/>
  <c r="AT15" i="1"/>
  <c r="AS17" i="1"/>
  <c r="AS19" i="1"/>
  <c r="AS21" i="1"/>
  <c r="AS23" i="1"/>
  <c r="AQ25" i="1"/>
  <c r="AS27" i="1"/>
  <c r="AQ29" i="1"/>
  <c r="AT31" i="1"/>
  <c r="AR33" i="1"/>
  <c r="AT35" i="1"/>
  <c r="AR37" i="1"/>
  <c r="AT39" i="1"/>
  <c r="AR41" i="1"/>
  <c r="AS47" i="1"/>
  <c r="AS55" i="1"/>
  <c r="V44" i="1"/>
  <c r="T46" i="1"/>
  <c r="V48" i="1"/>
  <c r="T50" i="1"/>
  <c r="V52" i="1"/>
  <c r="T54" i="1"/>
  <c r="V56" i="1"/>
  <c r="AR60" i="1"/>
  <c r="AR68" i="1"/>
  <c r="AT81" i="1"/>
  <c r="AQ47" i="1"/>
  <c r="AS49" i="1"/>
  <c r="AQ51" i="1"/>
  <c r="AS53" i="1"/>
  <c r="AQ55" i="1"/>
  <c r="AS57" i="1"/>
  <c r="U66" i="1"/>
  <c r="T72" i="1"/>
  <c r="S43" i="1"/>
  <c r="U45" i="1"/>
  <c r="S47" i="1"/>
  <c r="U49" i="1"/>
  <c r="S51" i="1"/>
  <c r="U53" i="1"/>
  <c r="S55" i="1"/>
  <c r="U57" i="1"/>
  <c r="V63" i="1"/>
  <c r="AQ67" i="1"/>
  <c r="AQ58" i="1"/>
  <c r="AS60" i="1"/>
  <c r="AQ62" i="1"/>
  <c r="AS64" i="1"/>
  <c r="AQ66" i="1"/>
  <c r="AS68" i="1"/>
  <c r="AQ70" i="1"/>
  <c r="T73" i="1"/>
  <c r="V78" i="1"/>
  <c r="AQ82" i="1"/>
  <c r="AR58" i="1"/>
  <c r="AT60" i="1"/>
  <c r="AR62" i="1"/>
  <c r="AT64" i="1"/>
  <c r="AR66" i="1"/>
  <c r="AT68" i="1"/>
  <c r="AR70" i="1"/>
  <c r="AR75" i="1"/>
  <c r="AS83" i="1"/>
  <c r="T90" i="1"/>
  <c r="U59" i="1"/>
  <c r="S61" i="1"/>
  <c r="U63" i="1"/>
  <c r="S65" i="1"/>
  <c r="U67" i="1"/>
  <c r="S69" i="1"/>
  <c r="V71" i="1"/>
  <c r="U74" i="1"/>
  <c r="U81" i="1"/>
  <c r="T87" i="1"/>
  <c r="U72" i="1"/>
  <c r="S74" i="1"/>
  <c r="U76" i="1"/>
  <c r="S78" i="1"/>
  <c r="U80" i="1"/>
  <c r="S82" i="1"/>
  <c r="V84" i="1"/>
  <c r="V86" i="1"/>
  <c r="AT89" i="1"/>
  <c r="AT95" i="1"/>
  <c r="AQ72" i="1"/>
  <c r="AS74" i="1"/>
  <c r="AQ76" i="1"/>
  <c r="AS78" i="1"/>
  <c r="AQ80" i="1"/>
  <c r="AS82" i="1"/>
  <c r="AS84" i="1"/>
  <c r="AT90" i="1"/>
  <c r="S76" i="1"/>
  <c r="U78" i="1"/>
  <c r="S80" i="1"/>
  <c r="U82" i="1"/>
  <c r="T84" i="1"/>
  <c r="T86" i="1"/>
  <c r="AR88" i="1"/>
  <c r="AR92" i="1"/>
  <c r="U89" i="1"/>
  <c r="U91" i="1"/>
  <c r="U93" i="1"/>
  <c r="S95" i="1"/>
  <c r="AT92" i="1"/>
  <c r="AR94" i="1"/>
  <c r="AS87" i="1"/>
  <c r="AS89" i="1"/>
  <c r="AS91" i="1"/>
  <c r="AS93" i="1"/>
  <c r="V96" i="1"/>
  <c r="U95" i="1"/>
  <c r="U97" i="1"/>
  <c r="U99" i="1"/>
  <c r="T96" i="1"/>
  <c r="T98" i="1"/>
  <c r="U96" i="1"/>
  <c r="T33" i="1"/>
  <c r="AQ5" i="1"/>
  <c r="AR12" i="1"/>
  <c r="T28" i="1"/>
  <c r="AT56" i="1"/>
  <c r="AR32" i="1"/>
  <c r="AQ9" i="1"/>
  <c r="AR16" i="1"/>
  <c r="AT38" i="1"/>
  <c r="V8" i="1"/>
  <c r="U8" i="1"/>
  <c r="AR15" i="1"/>
  <c r="V35" i="1"/>
  <c r="AQ19" i="1"/>
  <c r="AS25" i="1"/>
  <c r="AR31" i="1"/>
  <c r="AT37" i="1"/>
  <c r="AT18" i="1"/>
  <c r="S10" i="1"/>
  <c r="V12" i="1"/>
  <c r="AS24" i="1"/>
  <c r="AR40" i="1"/>
  <c r="V53" i="1"/>
  <c r="S7" i="1"/>
  <c r="W7" i="1" s="1"/>
  <c r="U9" i="1"/>
  <c r="U11" i="1"/>
  <c r="S15" i="1"/>
  <c r="AT19" i="1"/>
  <c r="AT27" i="1"/>
  <c r="AS33" i="1"/>
  <c r="AS41" i="1"/>
  <c r="AQ53" i="1"/>
  <c r="AT5" i="1"/>
  <c r="U17" i="1"/>
  <c r="U27" i="1"/>
  <c r="S5" i="1"/>
  <c r="W5" i="1" s="1"/>
  <c r="T7" i="1"/>
  <c r="V9" i="1"/>
  <c r="AR11" i="1"/>
  <c r="AT13" i="1"/>
  <c r="AQ15" i="1"/>
  <c r="AR20" i="1"/>
  <c r="AT34" i="1"/>
  <c r="V57" i="1"/>
  <c r="AQ7" i="1"/>
  <c r="AS9" i="1"/>
  <c r="AS5" i="1"/>
  <c r="AT7" i="1"/>
  <c r="AR9" i="1"/>
  <c r="AS11" i="1"/>
  <c r="AT14" i="1"/>
  <c r="U21" i="1"/>
  <c r="AQ26" i="1"/>
  <c r="S32" i="1"/>
  <c r="V39" i="1"/>
  <c r="AT52" i="1"/>
  <c r="V19" i="1"/>
  <c r="V21" i="1"/>
  <c r="V23" i="1"/>
  <c r="T25" i="1"/>
  <c r="V27" i="1"/>
  <c r="T29" i="1"/>
  <c r="S31" i="1"/>
  <c r="U33" i="1"/>
  <c r="S35" i="1"/>
  <c r="U37" i="1"/>
  <c r="S39" i="1"/>
  <c r="U41" i="1"/>
  <c r="U43" i="1"/>
  <c r="S46" i="1"/>
  <c r="AQ59" i="1"/>
  <c r="U12" i="1"/>
  <c r="S14" i="1"/>
  <c r="U16" i="1"/>
  <c r="U18" i="1"/>
  <c r="U20" i="1"/>
  <c r="U22" i="1"/>
  <c r="V24" i="1"/>
  <c r="T26" i="1"/>
  <c r="V28" i="1"/>
  <c r="T30" i="1"/>
  <c r="U32" i="1"/>
  <c r="S34" i="1"/>
  <c r="U36" i="1"/>
  <c r="S38" i="1"/>
  <c r="U40" i="1"/>
  <c r="S42" i="1"/>
  <c r="S44" i="1"/>
  <c r="AR50" i="1"/>
  <c r="S60" i="1"/>
  <c r="V16" i="1"/>
  <c r="V18" i="1"/>
  <c r="V20" i="1"/>
  <c r="V22" i="1"/>
  <c r="S24" i="1"/>
  <c r="U26" i="1"/>
  <c r="S28" i="1"/>
  <c r="U30" i="1"/>
  <c r="V32" i="1"/>
  <c r="T34" i="1"/>
  <c r="V36" i="1"/>
  <c r="T38" i="1"/>
  <c r="V40" i="1"/>
  <c r="T42" i="1"/>
  <c r="U48" i="1"/>
  <c r="U56" i="1"/>
  <c r="AQ44" i="1"/>
  <c r="AS46" i="1"/>
  <c r="AQ48" i="1"/>
  <c r="AS50" i="1"/>
  <c r="AQ52" i="1"/>
  <c r="AS54" i="1"/>
  <c r="AQ56" i="1"/>
  <c r="T61" i="1"/>
  <c r="T69" i="1"/>
  <c r="U46" i="1"/>
  <c r="S48" i="1"/>
  <c r="U50" i="1"/>
  <c r="S52" i="1"/>
  <c r="U54" i="1"/>
  <c r="S56" i="1"/>
  <c r="AS61" i="1"/>
  <c r="AS69" i="1"/>
  <c r="S75" i="1"/>
  <c r="AR43" i="1"/>
  <c r="AT45" i="1"/>
  <c r="AR47" i="1"/>
  <c r="AT49" i="1"/>
  <c r="AR51" i="1"/>
  <c r="AT53" i="1"/>
  <c r="AR55" i="1"/>
  <c r="AT57" i="1"/>
  <c r="AQ63" i="1"/>
  <c r="AT70" i="1"/>
  <c r="S59" i="1"/>
  <c r="U61" i="1"/>
  <c r="S63" i="1"/>
  <c r="U65" i="1"/>
  <c r="S67" i="1"/>
  <c r="U69" i="1"/>
  <c r="S71" i="1"/>
  <c r="AT74" i="1"/>
  <c r="AQ78" i="1"/>
  <c r="S83" i="1"/>
  <c r="T59" i="1"/>
  <c r="V61" i="1"/>
  <c r="T63" i="1"/>
  <c r="V65" i="1"/>
  <c r="T67" i="1"/>
  <c r="V69" i="1"/>
  <c r="T71" i="1"/>
  <c r="T76" i="1"/>
  <c r="U84" i="1"/>
  <c r="AT97" i="1"/>
  <c r="AT59" i="1"/>
  <c r="AR61" i="1"/>
  <c r="AT63" i="1"/>
  <c r="AR65" i="1"/>
  <c r="AT67" i="1"/>
  <c r="AR69" i="1"/>
  <c r="AQ71" i="1"/>
  <c r="AS76" i="1"/>
  <c r="AS85" i="1"/>
  <c r="AT88" i="1"/>
  <c r="AT72" i="1"/>
  <c r="AR74" i="1"/>
  <c r="AT76" i="1"/>
  <c r="AR78" i="1"/>
  <c r="AT80" i="1"/>
  <c r="AR82" i="1"/>
  <c r="AR84" i="1"/>
  <c r="AR86" i="1"/>
  <c r="V90" i="1"/>
  <c r="U71" i="1"/>
  <c r="S73" i="1"/>
  <c r="U75" i="1"/>
  <c r="S77" i="1"/>
  <c r="U79" i="1"/>
  <c r="S81" i="1"/>
  <c r="U83" i="1"/>
  <c r="U85" i="1"/>
  <c r="V87" i="1"/>
  <c r="V91" i="1"/>
  <c r="AR76" i="1"/>
  <c r="AT78" i="1"/>
  <c r="AR80" i="1"/>
  <c r="AT82" i="1"/>
  <c r="AT84" i="1"/>
  <c r="AT86" i="1"/>
  <c r="T89" i="1"/>
  <c r="T93" i="1"/>
  <c r="AQ89" i="1"/>
  <c r="AQ91" i="1"/>
  <c r="AQ93" i="1"/>
  <c r="V98" i="1"/>
  <c r="V93" i="1"/>
  <c r="T95" i="1"/>
  <c r="U88" i="1"/>
  <c r="U90" i="1"/>
  <c r="U92" i="1"/>
  <c r="U94" i="1"/>
  <c r="AR96" i="1"/>
  <c r="AQ95" i="1"/>
  <c r="AQ97" i="1"/>
  <c r="AR99" i="1"/>
  <c r="AT96" i="1"/>
  <c r="AT98" i="1"/>
  <c r="AQ96" i="1"/>
  <c r="AV3" i="1" l="1"/>
  <c r="AV5" i="1"/>
  <c r="AV6" i="1" s="1"/>
  <c r="AZ4" i="1"/>
  <c r="BG6" i="1" a="1"/>
  <c r="BG6" i="1" s="1"/>
  <c r="BL4" i="1"/>
  <c r="BL5" i="1" s="1"/>
  <c r="BL6" i="1" s="1"/>
  <c r="BL7" i="1" s="1"/>
  <c r="W16" i="1" l="1"/>
  <c r="W97" i="1"/>
  <c r="W13" i="1"/>
  <c r="W51" i="1"/>
  <c r="W82" i="1"/>
  <c r="W24" i="1"/>
  <c r="W41" i="1"/>
  <c r="W56" i="1"/>
  <c r="W96" i="1"/>
  <c r="W49" i="1"/>
  <c r="W66" i="1"/>
  <c r="W95" i="1"/>
  <c r="W52" i="1"/>
  <c r="W54" i="1"/>
  <c r="W64" i="1"/>
  <c r="W90" i="1"/>
  <c r="W19" i="1"/>
  <c r="W50" i="1"/>
  <c r="W46" i="1"/>
  <c r="W69" i="1"/>
  <c r="W72" i="1"/>
  <c r="W84" i="1"/>
  <c r="W31" i="1"/>
  <c r="W73" i="1"/>
  <c r="W35" i="1"/>
  <c r="W23" i="1"/>
  <c r="W40" i="1"/>
  <c r="W91" i="1"/>
  <c r="W80" i="1"/>
  <c r="W98" i="1"/>
  <c r="W27" i="1"/>
  <c r="W43" i="1"/>
  <c r="W60" i="1"/>
  <c r="W14" i="1"/>
  <c r="W26" i="1"/>
  <c r="W18" i="1"/>
  <c r="W39" i="1"/>
  <c r="W81" i="1"/>
  <c r="W63" i="1"/>
  <c r="W87" i="1"/>
  <c r="G15" i="1"/>
  <c r="H15" i="1" s="1"/>
  <c r="AZ6" i="1"/>
  <c r="AX6" i="1"/>
  <c r="AW6" i="1"/>
  <c r="W36" i="1"/>
  <c r="W44" i="1"/>
  <c r="W30" i="1"/>
  <c r="W78" i="1"/>
  <c r="W45" i="1"/>
  <c r="W22" i="1"/>
  <c r="W33" i="1"/>
  <c r="W32" i="1"/>
  <c r="W70" i="1"/>
  <c r="W38" i="1"/>
  <c r="W92" i="1"/>
  <c r="W21" i="1"/>
  <c r="W93" i="1"/>
  <c r="W65" i="1"/>
  <c r="W34" i="1"/>
  <c r="W59" i="1"/>
  <c r="W79" i="1"/>
  <c r="W62" i="1"/>
  <c r="W77" i="1"/>
  <c r="W53" i="1"/>
  <c r="W37" i="1"/>
  <c r="AV7" i="1"/>
  <c r="AV8" i="1" s="1"/>
  <c r="W47" i="1"/>
  <c r="W75" i="1"/>
  <c r="W17" i="1"/>
  <c r="W48" i="1"/>
  <c r="W28" i="1"/>
  <c r="W99" i="1"/>
  <c r="W58" i="1"/>
  <c r="W20" i="1"/>
  <c r="W74" i="1"/>
  <c r="W15" i="1"/>
  <c r="W42" i="1"/>
  <c r="W67" i="1"/>
  <c r="W88" i="1"/>
  <c r="W68" i="1"/>
  <c r="BG8" i="1" a="1"/>
  <c r="BG8" i="1" s="1"/>
  <c r="BH9" i="1"/>
  <c r="W94" i="1"/>
  <c r="W85" i="1"/>
  <c r="W25" i="1"/>
  <c r="W55" i="1"/>
  <c r="W83" i="1"/>
  <c r="W89" i="1"/>
  <c r="W71" i="1"/>
  <c r="BG7" i="1" a="1"/>
  <c r="BG7" i="1" s="1"/>
  <c r="W86" i="1"/>
  <c r="AX5" i="1"/>
  <c r="AW5" i="1"/>
  <c r="G14" i="1"/>
  <c r="H14" i="1" s="1"/>
  <c r="AZ5" i="1"/>
  <c r="G12" i="1"/>
  <c r="H12" i="1" s="1"/>
  <c r="W29" i="1"/>
  <c r="W76" i="1"/>
  <c r="W57" i="1"/>
  <c r="W61" i="1"/>
  <c r="BH8" i="1"/>
  <c r="BG9" i="1" l="1" a="1"/>
  <c r="BG9" i="1" s="1"/>
  <c r="BG10" i="1" s="1" a="1"/>
  <c r="BG10" i="1" s="1"/>
  <c r="BG11" i="1" s="1" a="1"/>
  <c r="BG11" i="1" s="1"/>
  <c r="BG12" i="1" s="1" a="1"/>
  <c r="BG12" i="1" s="1"/>
  <c r="G16" i="1"/>
  <c r="H16" i="1" s="1"/>
  <c r="AZ7" i="1"/>
  <c r="AX7" i="1"/>
  <c r="AW7" i="1"/>
  <c r="AZ8" i="1"/>
  <c r="AX8" i="1"/>
  <c r="G17" i="1"/>
  <c r="H17" i="1" s="1"/>
  <c r="AW8" i="1"/>
  <c r="AV9" i="1"/>
  <c r="G18" i="1" l="1"/>
  <c r="H18" i="1" s="1"/>
  <c r="AW9" i="1"/>
  <c r="AX9" i="1"/>
  <c r="AZ9" i="1"/>
  <c r="AV10" i="1"/>
  <c r="AV11" i="1" s="1"/>
  <c r="AV12" i="1" l="1"/>
  <c r="AZ12" i="1" s="1"/>
  <c r="AZ10" i="1"/>
  <c r="G19" i="1"/>
  <c r="H19" i="1" s="1"/>
  <c r="AX10" i="1"/>
  <c r="AW10" i="1"/>
  <c r="G20" i="1"/>
  <c r="H20" i="1" s="1"/>
  <c r="AZ11" i="1"/>
  <c r="AX11" i="1"/>
  <c r="AW11" i="1"/>
  <c r="AX12" i="1" l="1"/>
  <c r="G21" i="1"/>
  <c r="H21" i="1" s="1"/>
  <c r="AW12" i="1"/>
  <c r="AV13" i="1"/>
  <c r="AZ13" i="1" s="1"/>
  <c r="AX13" i="1" l="1"/>
  <c r="AW13" i="1"/>
  <c r="AV14" i="1"/>
  <c r="G23" i="1" s="1"/>
  <c r="H23" i="1" s="1"/>
  <c r="G22" i="1"/>
  <c r="H22" i="1" s="1"/>
  <c r="AV15" i="1" l="1"/>
  <c r="AX15" i="1" s="1"/>
  <c r="AZ14" i="1"/>
  <c r="AW14" i="1"/>
  <c r="AX14" i="1"/>
  <c r="AV16" i="1" l="1"/>
  <c r="AV17" i="1" s="1"/>
  <c r="AZ17" i="1" s="1"/>
  <c r="G24" i="1"/>
  <c r="H24" i="1" s="1"/>
  <c r="AW15" i="1"/>
  <c r="AZ15" i="1"/>
  <c r="G25" i="1" l="1"/>
  <c r="H25" i="1" s="1"/>
  <c r="AX17" i="1"/>
  <c r="AV18" i="1"/>
  <c r="AW18" i="1" s="1"/>
  <c r="G26" i="1"/>
  <c r="H26" i="1" s="1"/>
  <c r="AW16" i="1"/>
  <c r="AW17" i="1"/>
  <c r="AX16" i="1"/>
  <c r="AZ16" i="1"/>
  <c r="AX18" i="1" l="1"/>
  <c r="G27" i="1"/>
  <c r="H27" i="1" s="1"/>
  <c r="AZ18" i="1"/>
  <c r="AV19" i="1"/>
  <c r="AW19" i="1" l="1"/>
  <c r="AZ19" i="1"/>
  <c r="AX19" i="1"/>
  <c r="G28" i="1"/>
  <c r="H28" i="1" s="1"/>
  <c r="AV20" i="1"/>
  <c r="AV21" i="1" l="1"/>
  <c r="AW20" i="1"/>
  <c r="AZ20" i="1"/>
  <c r="AX20" i="1"/>
  <c r="AW21" i="1" l="1"/>
  <c r="AZ21" i="1"/>
  <c r="AX21" i="1"/>
  <c r="G29" i="1"/>
  <c r="H29" i="1" s="1"/>
  <c r="AV22" i="1"/>
  <c r="AW22" i="1" l="1"/>
  <c r="G30" i="1"/>
  <c r="H30" i="1" s="1"/>
  <c r="AZ22" i="1"/>
  <c r="AV23" i="1"/>
  <c r="AX22" i="1"/>
  <c r="G31" i="1" l="1"/>
  <c r="AX23" i="1"/>
  <c r="AW23" i="1"/>
  <c r="AZ23" i="1"/>
  <c r="AV24" i="1"/>
  <c r="BJ4" i="1"/>
  <c r="BB4" i="1"/>
  <c r="AW24" i="1" l="1"/>
  <c r="AZ24" i="1"/>
  <c r="AX24" i="1"/>
  <c r="AV25" i="1"/>
  <c r="BJ5" i="1"/>
  <c r="BB5" i="1"/>
  <c r="BH4" i="1"/>
  <c r="BI4" i="1" s="1"/>
  <c r="AZ25" i="1" l="1"/>
  <c r="AX25" i="1"/>
  <c r="AW25" i="1"/>
  <c r="AV26" i="1"/>
  <c r="AV27" i="1" s="1"/>
  <c r="BH5" i="1"/>
  <c r="BI5" i="1" s="1"/>
  <c r="BJ6" i="1"/>
  <c r="BB6" i="1"/>
  <c r="AV28" i="1" l="1"/>
  <c r="AX28" i="1" s="1"/>
  <c r="AX27" i="1"/>
  <c r="AW27" i="1"/>
  <c r="AZ27" i="1"/>
  <c r="AX26" i="1"/>
  <c r="AW26" i="1"/>
  <c r="AZ26" i="1"/>
  <c r="AZ28" i="1"/>
  <c r="BJ7" i="1"/>
  <c r="BB7" i="1"/>
  <c r="BH6" i="1"/>
  <c r="BI6" i="1" s="1"/>
  <c r="AW28" i="1" l="1"/>
  <c r="AV29" i="1"/>
  <c r="AV30" i="1" s="1"/>
  <c r="BM4" i="1"/>
  <c r="AB1" i="1"/>
  <c r="AA1" i="1"/>
  <c r="BH7" i="1"/>
  <c r="BI7" i="1"/>
  <c r="BL13" i="1" s="1"/>
  <c r="AW29" i="1" l="1"/>
  <c r="AX29" i="1"/>
  <c r="AZ29" i="1"/>
  <c r="BM7" i="1"/>
  <c r="W12" i="1" s="1"/>
  <c r="BL14" i="1"/>
  <c r="BL15" i="1"/>
  <c r="BL8" i="1"/>
  <c r="BM6" i="1"/>
  <c r="BL9" i="1"/>
  <c r="W9" i="1"/>
  <c r="BL11" i="1"/>
  <c r="BL10" i="1"/>
  <c r="AX30" i="1"/>
  <c r="AW30" i="1"/>
  <c r="AZ30" i="1"/>
  <c r="AV31" i="1"/>
  <c r="BL12" i="1"/>
  <c r="BM5" i="1"/>
  <c r="W10" i="1" l="1"/>
  <c r="W11" i="1"/>
  <c r="AX31" i="1"/>
  <c r="AW31" i="1"/>
  <c r="AZ31" i="1"/>
  <c r="AV32" i="1"/>
  <c r="Y3" i="1" l="1"/>
  <c r="AD3" i="1" s="1"/>
  <c r="AZ32" i="1"/>
  <c r="AX32" i="1"/>
  <c r="AW32" i="1"/>
  <c r="AV33" i="1"/>
  <c r="Y5" i="1" l="1"/>
  <c r="AC5" i="1" s="1"/>
  <c r="AW33" i="1"/>
  <c r="AZ33" i="1"/>
  <c r="AX33" i="1"/>
  <c r="AV34" i="1"/>
  <c r="AA5" i="1" l="1"/>
  <c r="AD5" i="1" s="1"/>
  <c r="AE5" i="1" s="1"/>
  <c r="Z5" i="1"/>
  <c r="AB5" i="1"/>
  <c r="Y6" i="1"/>
  <c r="AA6" i="1" s="1"/>
  <c r="AD6" i="1" s="1"/>
  <c r="AE6" i="1" s="1"/>
  <c r="AX34" i="1"/>
  <c r="AW34" i="1"/>
  <c r="AZ34" i="1"/>
  <c r="AV35" i="1"/>
  <c r="Y7" i="1" l="1"/>
  <c r="Z7" i="1" s="1"/>
  <c r="AC6" i="1"/>
  <c r="Z6" i="1"/>
  <c r="AB6" i="1"/>
  <c r="AX35" i="1"/>
  <c r="AW35" i="1"/>
  <c r="AZ35" i="1"/>
  <c r="AV36" i="1"/>
  <c r="AA7" i="1" l="1"/>
  <c r="AD7" i="1" s="1"/>
  <c r="Y8" i="1"/>
  <c r="AA8" i="1" s="1"/>
  <c r="AD8" i="1" s="1"/>
  <c r="AE8" i="1" s="1"/>
  <c r="AB7" i="1"/>
  <c r="AZ36" i="1"/>
  <c r="AX36" i="1"/>
  <c r="AW36" i="1"/>
  <c r="AV37" i="1"/>
  <c r="Y9" i="1"/>
  <c r="Z8" i="1" l="1"/>
  <c r="AC8" i="1"/>
  <c r="AB8" i="1"/>
  <c r="AB9" i="1"/>
  <c r="AC9" i="1"/>
  <c r="AA9" i="1"/>
  <c r="AD9" i="1" s="1"/>
  <c r="AE9" i="1" s="1"/>
  <c r="Z9" i="1"/>
  <c r="Y10" i="1"/>
  <c r="AW37" i="1"/>
  <c r="AZ37" i="1"/>
  <c r="AX37" i="1"/>
  <c r="AV38" i="1"/>
  <c r="AA10" i="1" l="1"/>
  <c r="AD10" i="1" s="1"/>
  <c r="Z10" i="1"/>
  <c r="AB10" i="1"/>
  <c r="Y11" i="1"/>
  <c r="AX38" i="1"/>
  <c r="AW38" i="1"/>
  <c r="AZ38" i="1"/>
  <c r="AV39" i="1"/>
  <c r="AA11" i="1" l="1"/>
  <c r="AD11" i="1" s="1"/>
  <c r="AE11" i="1" s="1"/>
  <c r="AG11" i="1" s="1"/>
  <c r="AC11" i="1"/>
  <c r="AB11" i="1"/>
  <c r="Z11" i="1"/>
  <c r="Y12" i="1"/>
  <c r="AX39" i="1"/>
  <c r="AW39" i="1"/>
  <c r="AZ39" i="1"/>
  <c r="AV40" i="1"/>
  <c r="AZ40" i="1" l="1"/>
  <c r="AX40" i="1"/>
  <c r="AW40" i="1"/>
  <c r="AV41" i="1"/>
  <c r="Z12" i="1"/>
  <c r="AA12" i="1"/>
  <c r="AD12" i="1" s="1"/>
  <c r="AB12" i="1"/>
  <c r="Y13" i="1"/>
  <c r="AW41" i="1" l="1"/>
  <c r="AZ41" i="1"/>
  <c r="AX41" i="1"/>
  <c r="AV42" i="1"/>
  <c r="AB13" i="1"/>
  <c r="AA13" i="1"/>
  <c r="AD13" i="1" s="1"/>
  <c r="AE13" i="1" s="1"/>
  <c r="AG13" i="1" s="1"/>
  <c r="Z13" i="1"/>
  <c r="AC13" i="1"/>
  <c r="Y14" i="1"/>
  <c r="AZ42" i="1" l="1"/>
  <c r="AW42" i="1"/>
  <c r="AX42" i="1"/>
  <c r="AV43" i="1"/>
  <c r="AB14" i="1"/>
  <c r="AC14" i="1"/>
  <c r="AA14" i="1"/>
  <c r="AD14" i="1" s="1"/>
  <c r="AE14" i="1" s="1"/>
  <c r="AG14" i="1" s="1"/>
  <c r="Z14" i="1"/>
  <c r="Y15" i="1"/>
  <c r="AW43" i="1" l="1"/>
  <c r="AZ43" i="1"/>
  <c r="AX43" i="1"/>
  <c r="AV44" i="1"/>
  <c r="Z15" i="1"/>
  <c r="AC15" i="1"/>
  <c r="AB15" i="1"/>
  <c r="AA15" i="1"/>
  <c r="AD15" i="1" s="1"/>
  <c r="AE15" i="1" s="1"/>
  <c r="AG15" i="1" s="1"/>
  <c r="Y16" i="1"/>
  <c r="AA16" i="1" l="1"/>
  <c r="AD16" i="1" s="1"/>
  <c r="AE16" i="1" s="1"/>
  <c r="AG16" i="1" s="1"/>
  <c r="Z16" i="1"/>
  <c r="AC16" i="1"/>
  <c r="AB16" i="1"/>
  <c r="Y17" i="1"/>
  <c r="AX44" i="1"/>
  <c r="AZ44" i="1"/>
  <c r="AW44" i="1"/>
  <c r="AV45" i="1"/>
  <c r="AC17" i="1" l="1"/>
  <c r="AB17" i="1"/>
  <c r="AA17" i="1"/>
  <c r="AD17" i="1" s="1"/>
  <c r="AE17" i="1" s="1"/>
  <c r="AG17" i="1" s="1"/>
  <c r="Z17" i="1"/>
  <c r="Y18" i="1"/>
  <c r="AW45" i="1"/>
  <c r="AZ45" i="1"/>
  <c r="AX45" i="1"/>
  <c r="AV46" i="1"/>
  <c r="BE5" i="1"/>
  <c r="BD5" i="1"/>
  <c r="BD7" i="1"/>
  <c r="BE7" i="1"/>
  <c r="BE6" i="1"/>
  <c r="BD4" i="1"/>
  <c r="BC4" i="1"/>
  <c r="BC6" i="1"/>
  <c r="BC5" i="1"/>
  <c r="BF5" i="1" s="1"/>
  <c r="AC7" i="1" s="1"/>
  <c r="AE7" i="1" s="1"/>
  <c r="BC7" i="1"/>
  <c r="BF7" i="1" s="1"/>
  <c r="BF4" i="1" l="1"/>
  <c r="AC3" i="1" s="1"/>
  <c r="AE3" i="1" s="1"/>
  <c r="AG7" i="1" s="1"/>
  <c r="BE4" i="1"/>
  <c r="BP8" i="1"/>
  <c r="BN7" i="1"/>
  <c r="BN5" i="1"/>
  <c r="AA18" i="1"/>
  <c r="AD18" i="1" s="1"/>
  <c r="AE18" i="1" s="1"/>
  <c r="AG18" i="1" s="1"/>
  <c r="Z18" i="1"/>
  <c r="AC18" i="1"/>
  <c r="AB18" i="1"/>
  <c r="Y19" i="1"/>
  <c r="BD6" i="1"/>
  <c r="BF6" i="1" s="1"/>
  <c r="AC12" i="1" s="1"/>
  <c r="AE12" i="1" s="1"/>
  <c r="AZ46" i="1"/>
  <c r="AX46" i="1"/>
  <c r="AW46" i="1"/>
  <c r="AV47" i="1"/>
  <c r="AG5" i="1" l="1"/>
  <c r="BN6" i="1"/>
  <c r="AG3" i="1"/>
  <c r="AG8" i="1"/>
  <c r="AJ8" i="1" s="1"/>
  <c r="AG6" i="1"/>
  <c r="AN7" i="1" s="1"/>
  <c r="AG9" i="1"/>
  <c r="AG4" i="1"/>
  <c r="BN4" i="1"/>
  <c r="AC10" i="1"/>
  <c r="AE10" i="1" s="1"/>
  <c r="AG10" i="1" s="1"/>
  <c r="AW47" i="1"/>
  <c r="AZ47" i="1"/>
  <c r="AX47" i="1"/>
  <c r="AV48" i="1"/>
  <c r="AC19" i="1"/>
  <c r="AB19" i="1"/>
  <c r="AA19" i="1"/>
  <c r="AD19" i="1" s="1"/>
  <c r="AE19" i="1" s="1"/>
  <c r="AG19" i="1" s="1"/>
  <c r="Z19" i="1"/>
  <c r="Y20" i="1"/>
  <c r="AJ6" i="1"/>
  <c r="AM5" i="1"/>
  <c r="AJ3" i="1"/>
  <c r="AM4" i="1"/>
  <c r="AL5" i="1"/>
  <c r="AK4" i="1"/>
  <c r="AK5" i="1"/>
  <c r="AN4" i="1"/>
  <c r="AK3" i="1"/>
  <c r="AL8" i="1" l="1"/>
  <c r="AK7" i="1"/>
  <c r="AJ7" i="1"/>
  <c r="AK9" i="1"/>
  <c r="AN9" i="1"/>
  <c r="AL3" i="1"/>
  <c r="AL6" i="1"/>
  <c r="AM6" i="1"/>
  <c r="AI6" i="1" s="1"/>
  <c r="C16" i="1" s="1"/>
  <c r="AJ5" i="1"/>
  <c r="AN3" i="1"/>
  <c r="AN6" i="1"/>
  <c r="AN8" i="1"/>
  <c r="AN5" i="1"/>
  <c r="AI5" i="1" s="1"/>
  <c r="C15" i="1" s="1"/>
  <c r="AJ4" i="1"/>
  <c r="AL7" i="1"/>
  <c r="AM3" i="1"/>
  <c r="AM7" i="1"/>
  <c r="AI7" i="1" s="1"/>
  <c r="C17" i="1" s="1"/>
  <c r="AK6" i="1"/>
  <c r="AL4" i="1"/>
  <c r="AK8" i="1"/>
  <c r="AL9" i="1"/>
  <c r="AM9" i="1"/>
  <c r="AJ9" i="1"/>
  <c r="AM8" i="1"/>
  <c r="AG12" i="1"/>
  <c r="AK10" i="1" s="1"/>
  <c r="AI4" i="1"/>
  <c r="AA20" i="1"/>
  <c r="AD20" i="1" s="1"/>
  <c r="AE20" i="1" s="1"/>
  <c r="AG20" i="1" s="1"/>
  <c r="Z20" i="1"/>
  <c r="AC20" i="1"/>
  <c r="AB20" i="1"/>
  <c r="Y21" i="1"/>
  <c r="AX48" i="1"/>
  <c r="AW48" i="1"/>
  <c r="AZ48" i="1"/>
  <c r="AV49" i="1"/>
  <c r="AI9" i="1" l="1"/>
  <c r="C19" i="1" s="1"/>
  <c r="D19" i="1" s="1"/>
  <c r="C14" i="1"/>
  <c r="AI3" i="1"/>
  <c r="C13" i="1" s="1"/>
  <c r="B13" i="1" s="1"/>
  <c r="AI8" i="1"/>
  <c r="C18" i="1" s="1"/>
  <c r="B18" i="1" s="1"/>
  <c r="AM10" i="1"/>
  <c r="AL10" i="1"/>
  <c r="AJ10" i="1"/>
  <c r="AN10" i="1"/>
  <c r="AX49" i="1"/>
  <c r="AW49" i="1"/>
  <c r="AZ49" i="1"/>
  <c r="AV50" i="1"/>
  <c r="D14" i="1"/>
  <c r="B14" i="1"/>
  <c r="D15" i="1"/>
  <c r="B15" i="1"/>
  <c r="B16" i="1"/>
  <c r="D16" i="1"/>
  <c r="D17" i="1"/>
  <c r="B17" i="1"/>
  <c r="AC21" i="1"/>
  <c r="AB21" i="1"/>
  <c r="AA21" i="1"/>
  <c r="AD21" i="1" s="1"/>
  <c r="AE21" i="1" s="1"/>
  <c r="AG21" i="1" s="1"/>
  <c r="Z21" i="1"/>
  <c r="Y22" i="1"/>
  <c r="B19" i="1" l="1"/>
  <c r="D18" i="1"/>
  <c r="AI10" i="1"/>
  <c r="C20" i="1" s="1"/>
  <c r="B20" i="1" s="1"/>
  <c r="I20" i="1" s="1"/>
  <c r="D13" i="1"/>
  <c r="I18" i="1"/>
  <c r="I17" i="1"/>
  <c r="I16" i="1"/>
  <c r="AZ50" i="1"/>
  <c r="AX50" i="1"/>
  <c r="AW50" i="1"/>
  <c r="AV51" i="1"/>
  <c r="AA22" i="1"/>
  <c r="AD22" i="1" s="1"/>
  <c r="AE22" i="1" s="1"/>
  <c r="AG22" i="1" s="1"/>
  <c r="Z22" i="1"/>
  <c r="AC22" i="1"/>
  <c r="AB22" i="1"/>
  <c r="Y23" i="1"/>
  <c r="I15" i="1"/>
  <c r="I14" i="1"/>
  <c r="I13" i="1"/>
  <c r="I19" i="1"/>
  <c r="D20" i="1" l="1"/>
  <c r="AC23" i="1"/>
  <c r="AB23" i="1"/>
  <c r="AA23" i="1"/>
  <c r="AD23" i="1" s="1"/>
  <c r="AE23" i="1" s="1"/>
  <c r="AG23" i="1" s="1"/>
  <c r="Z23" i="1"/>
  <c r="Y24" i="1"/>
  <c r="AW51" i="1"/>
  <c r="AZ51" i="1"/>
  <c r="AX51" i="1"/>
  <c r="AV52" i="1"/>
  <c r="AB24" i="1" l="1"/>
  <c r="AA24" i="1"/>
  <c r="AD24" i="1" s="1"/>
  <c r="AE24" i="1" s="1"/>
  <c r="AG24" i="1" s="1"/>
  <c r="Z24" i="1"/>
  <c r="AC24" i="1"/>
  <c r="Y25" i="1"/>
  <c r="AX52" i="1"/>
  <c r="AW52" i="1"/>
  <c r="AZ52" i="1"/>
  <c r="AV53" i="1"/>
  <c r="AX53" i="1" l="1"/>
  <c r="AW53" i="1"/>
  <c r="AZ53" i="1"/>
  <c r="AV54" i="1"/>
  <c r="AA25" i="1"/>
  <c r="AD25" i="1" s="1"/>
  <c r="AE25" i="1" s="1"/>
  <c r="AG25" i="1" s="1"/>
  <c r="Z25" i="1"/>
  <c r="AC25" i="1"/>
  <c r="AB25" i="1"/>
  <c r="Y26" i="1"/>
  <c r="AZ54" i="1" l="1"/>
  <c r="AX54" i="1"/>
  <c r="AW54" i="1"/>
  <c r="AV55" i="1"/>
  <c r="Z26" i="1"/>
  <c r="AC26" i="1"/>
  <c r="AB26" i="1"/>
  <c r="AA26" i="1"/>
  <c r="AD26" i="1" s="1"/>
  <c r="AE26" i="1" s="1"/>
  <c r="AG26" i="1" s="1"/>
  <c r="Y27" i="1"/>
  <c r="AC27" i="1" l="1"/>
  <c r="AB27" i="1"/>
  <c r="AA27" i="1"/>
  <c r="AD27" i="1" s="1"/>
  <c r="AE27" i="1" s="1"/>
  <c r="AG27" i="1" s="1"/>
  <c r="Z27" i="1"/>
  <c r="Y28" i="1"/>
  <c r="AW55" i="1"/>
  <c r="AZ55" i="1"/>
  <c r="AX55" i="1"/>
  <c r="AV56" i="1"/>
  <c r="AB28" i="1" l="1"/>
  <c r="AA28" i="1"/>
  <c r="AD28" i="1" s="1"/>
  <c r="AE28" i="1" s="1"/>
  <c r="AG28" i="1" s="1"/>
  <c r="Z28" i="1"/>
  <c r="AC28" i="1"/>
  <c r="Y29" i="1"/>
  <c r="AX56" i="1"/>
  <c r="AW56" i="1"/>
  <c r="AZ56" i="1"/>
  <c r="AV57" i="1"/>
  <c r="AA29" i="1" l="1"/>
  <c r="AD29" i="1" s="1"/>
  <c r="AE29" i="1" s="1"/>
  <c r="AG29" i="1" s="1"/>
  <c r="Z29" i="1"/>
  <c r="AC29" i="1"/>
  <c r="AB29" i="1"/>
  <c r="Y30" i="1"/>
  <c r="AZ57" i="1"/>
  <c r="AX57" i="1"/>
  <c r="AW57" i="1"/>
  <c r="AV58" i="1"/>
  <c r="AX58" i="1" l="1"/>
  <c r="AW58" i="1"/>
  <c r="AZ58" i="1"/>
  <c r="AV59" i="1"/>
  <c r="Z30" i="1"/>
  <c r="AC30" i="1"/>
  <c r="AB30" i="1"/>
  <c r="AA30" i="1"/>
  <c r="AD30" i="1" s="1"/>
  <c r="AE30" i="1" s="1"/>
  <c r="AG30" i="1" s="1"/>
  <c r="Y31" i="1"/>
  <c r="Z31" i="1" l="1"/>
  <c r="AC31" i="1"/>
  <c r="AB31" i="1"/>
  <c r="AA31" i="1"/>
  <c r="AD31" i="1" s="1"/>
  <c r="AE31" i="1" s="1"/>
  <c r="AG31" i="1" s="1"/>
  <c r="Y32" i="1"/>
  <c r="AX59" i="1"/>
  <c r="AW59" i="1"/>
  <c r="AZ59" i="1"/>
  <c r="AV60" i="1"/>
  <c r="AA32" i="1" l="1"/>
  <c r="AD32" i="1" s="1"/>
  <c r="AE32" i="1" s="1"/>
  <c r="AG32" i="1" s="1"/>
  <c r="Z32" i="1"/>
  <c r="AC32" i="1"/>
  <c r="AB32" i="1"/>
  <c r="Y33" i="1"/>
  <c r="AZ60" i="1"/>
  <c r="AX60" i="1"/>
  <c r="AW60" i="1"/>
  <c r="AV61" i="1"/>
  <c r="AW61" i="1" l="1"/>
  <c r="AZ61" i="1"/>
  <c r="AX61" i="1"/>
  <c r="AV62" i="1"/>
  <c r="AB33" i="1"/>
  <c r="AA33" i="1"/>
  <c r="AD33" i="1" s="1"/>
  <c r="AE33" i="1" s="1"/>
  <c r="AG33" i="1" s="1"/>
  <c r="Z33" i="1"/>
  <c r="AC33" i="1"/>
  <c r="Y34" i="1"/>
  <c r="AX62" i="1" l="1"/>
  <c r="AW62" i="1"/>
  <c r="AZ62" i="1"/>
  <c r="AV63" i="1"/>
  <c r="AC34" i="1"/>
  <c r="AB34" i="1"/>
  <c r="AA34" i="1"/>
  <c r="AD34" i="1" s="1"/>
  <c r="AE34" i="1" s="1"/>
  <c r="AG34" i="1" s="1"/>
  <c r="Z34" i="1"/>
  <c r="Y35" i="1"/>
  <c r="AX63" i="1" l="1"/>
  <c r="AW63" i="1"/>
  <c r="AZ63" i="1"/>
  <c r="AV64" i="1"/>
  <c r="Z35" i="1"/>
  <c r="AC35" i="1"/>
  <c r="AB35" i="1"/>
  <c r="AA35" i="1"/>
  <c r="AD35" i="1" s="1"/>
  <c r="AE35" i="1" s="1"/>
  <c r="AG35" i="1" s="1"/>
  <c r="Y36" i="1"/>
  <c r="AA36" i="1" l="1"/>
  <c r="AD36" i="1" s="1"/>
  <c r="AE36" i="1" s="1"/>
  <c r="AG36" i="1" s="1"/>
  <c r="Z36" i="1"/>
  <c r="AC36" i="1"/>
  <c r="AB36" i="1"/>
  <c r="Y37" i="1"/>
  <c r="AZ64" i="1"/>
  <c r="AX64" i="1"/>
  <c r="AW64" i="1"/>
  <c r="AV65" i="1"/>
  <c r="AB37" i="1" l="1"/>
  <c r="AA37" i="1"/>
  <c r="AD37" i="1" s="1"/>
  <c r="AE37" i="1" s="1"/>
  <c r="AG37" i="1" s="1"/>
  <c r="Z37" i="1"/>
  <c r="AC37" i="1"/>
  <c r="Y38" i="1"/>
  <c r="AW65" i="1"/>
  <c r="AZ65" i="1"/>
  <c r="AX65" i="1"/>
  <c r="AV66" i="1"/>
  <c r="AC38" i="1" l="1"/>
  <c r="AB38" i="1"/>
  <c r="AA38" i="1"/>
  <c r="AD38" i="1" s="1"/>
  <c r="AE38" i="1" s="1"/>
  <c r="AG38" i="1" s="1"/>
  <c r="Z38" i="1"/>
  <c r="Y39" i="1"/>
  <c r="AX66" i="1"/>
  <c r="AW66" i="1"/>
  <c r="AZ66" i="1"/>
  <c r="AV67" i="1"/>
  <c r="Z39" i="1" l="1"/>
  <c r="AC39" i="1"/>
  <c r="AB39" i="1"/>
  <c r="AA39" i="1"/>
  <c r="AD39" i="1" s="1"/>
  <c r="AE39" i="1" s="1"/>
  <c r="AG39" i="1" s="1"/>
  <c r="Y40" i="1"/>
  <c r="AX67" i="1"/>
  <c r="AW67" i="1"/>
  <c r="AZ67" i="1"/>
  <c r="AV68" i="1"/>
  <c r="AA40" i="1" l="1"/>
  <c r="AD40" i="1" s="1"/>
  <c r="AE40" i="1" s="1"/>
  <c r="AG40" i="1" s="1"/>
  <c r="Z40" i="1"/>
  <c r="AC40" i="1"/>
  <c r="AB40" i="1"/>
  <c r="Y41" i="1"/>
  <c r="AZ68" i="1"/>
  <c r="AX68" i="1"/>
  <c r="AW68" i="1"/>
  <c r="AV69" i="1"/>
  <c r="AB41" i="1" l="1"/>
  <c r="AA41" i="1"/>
  <c r="AD41" i="1" s="1"/>
  <c r="AE41" i="1" s="1"/>
  <c r="AG41" i="1" s="1"/>
  <c r="Z41" i="1"/>
  <c r="AC41" i="1"/>
  <c r="Y42" i="1"/>
  <c r="AW69" i="1"/>
  <c r="AZ69" i="1"/>
  <c r="AX69" i="1"/>
  <c r="AV70" i="1"/>
  <c r="AC42" i="1" l="1"/>
  <c r="AB42" i="1"/>
  <c r="AA42" i="1"/>
  <c r="AD42" i="1" s="1"/>
  <c r="AE42" i="1" s="1"/>
  <c r="AG42" i="1" s="1"/>
  <c r="Z42" i="1"/>
  <c r="Y43" i="1"/>
  <c r="AX70" i="1"/>
  <c r="AW70" i="1"/>
  <c r="AZ70" i="1"/>
  <c r="AV71" i="1"/>
  <c r="AB43" i="1" l="1"/>
  <c r="Z43" i="1"/>
  <c r="AC43" i="1"/>
  <c r="AA43" i="1"/>
  <c r="AD43" i="1" s="1"/>
  <c r="AE43" i="1" s="1"/>
  <c r="AG43" i="1" s="1"/>
  <c r="Y44" i="1"/>
  <c r="AW71" i="1"/>
  <c r="AZ71" i="1"/>
  <c r="AX71" i="1"/>
  <c r="AV72" i="1"/>
  <c r="AC44" i="1" l="1"/>
  <c r="AA44" i="1"/>
  <c r="AD44" i="1" s="1"/>
  <c r="AE44" i="1" s="1"/>
  <c r="AG44" i="1" s="1"/>
  <c r="AB44" i="1"/>
  <c r="Z44" i="1"/>
  <c r="Y45" i="1"/>
  <c r="AZ72" i="1"/>
  <c r="AW72" i="1"/>
  <c r="AX72" i="1"/>
  <c r="AV73" i="1"/>
  <c r="AW73" i="1" l="1"/>
  <c r="AZ73" i="1"/>
  <c r="AX73" i="1"/>
  <c r="AV74" i="1"/>
  <c r="Z45" i="1"/>
  <c r="AB45" i="1"/>
  <c r="AA45" i="1"/>
  <c r="AD45" i="1" s="1"/>
  <c r="AE45" i="1" s="1"/>
  <c r="AG45" i="1" s="1"/>
  <c r="AC45" i="1"/>
  <c r="Y46" i="1"/>
  <c r="AX74" i="1" l="1"/>
  <c r="AW74" i="1"/>
  <c r="AZ74" i="1"/>
  <c r="AV75" i="1"/>
  <c r="AA46" i="1"/>
  <c r="AD46" i="1" s="1"/>
  <c r="AE46" i="1" s="1"/>
  <c r="AG46" i="1" s="1"/>
  <c r="Z46" i="1"/>
  <c r="AC46" i="1"/>
  <c r="AB46" i="1"/>
  <c r="Y47" i="1"/>
  <c r="AZ75" i="1" l="1"/>
  <c r="AX75" i="1"/>
  <c r="AW75" i="1"/>
  <c r="AV76" i="1"/>
  <c r="AB47" i="1"/>
  <c r="AA47" i="1"/>
  <c r="AD47" i="1" s="1"/>
  <c r="AE47" i="1" s="1"/>
  <c r="AG47" i="1" s="1"/>
  <c r="Z47" i="1"/>
  <c r="AC47" i="1"/>
  <c r="Y48" i="1"/>
  <c r="AC48" i="1" l="1"/>
  <c r="AB48" i="1"/>
  <c r="AA48" i="1"/>
  <c r="AD48" i="1" s="1"/>
  <c r="AE48" i="1" s="1"/>
  <c r="AG48" i="1" s="1"/>
  <c r="Z48" i="1"/>
  <c r="Y49" i="1"/>
  <c r="AW76" i="1"/>
  <c r="AZ76" i="1"/>
  <c r="AX76" i="1"/>
  <c r="AV77" i="1"/>
  <c r="Z49" i="1" l="1"/>
  <c r="AC49" i="1"/>
  <c r="AB49" i="1"/>
  <c r="AA49" i="1"/>
  <c r="AD49" i="1" s="1"/>
  <c r="AE49" i="1" s="1"/>
  <c r="AG49" i="1" s="1"/>
  <c r="Y50" i="1"/>
  <c r="AX77" i="1"/>
  <c r="AW77" i="1"/>
  <c r="AZ77" i="1"/>
  <c r="AV78" i="1"/>
  <c r="AA50" i="1" l="1"/>
  <c r="AD50" i="1" s="1"/>
  <c r="AE50" i="1" s="1"/>
  <c r="AG50" i="1" s="1"/>
  <c r="Z50" i="1"/>
  <c r="AC50" i="1"/>
  <c r="AB50" i="1"/>
  <c r="Y51" i="1"/>
  <c r="AX78" i="1"/>
  <c r="AW78" i="1"/>
  <c r="AZ78" i="1"/>
  <c r="AV79" i="1"/>
  <c r="AB51" i="1" l="1"/>
  <c r="AA51" i="1"/>
  <c r="AD51" i="1" s="1"/>
  <c r="AE51" i="1" s="1"/>
  <c r="AG51" i="1" s="1"/>
  <c r="Z51" i="1"/>
  <c r="AC51" i="1"/>
  <c r="Y52" i="1"/>
  <c r="AZ79" i="1"/>
  <c r="AX79" i="1"/>
  <c r="AW79" i="1"/>
  <c r="AV80" i="1"/>
  <c r="AW80" i="1" l="1"/>
  <c r="AZ80" i="1"/>
  <c r="AX80" i="1"/>
  <c r="AV81" i="1"/>
  <c r="AC52" i="1"/>
  <c r="AB52" i="1"/>
  <c r="AA52" i="1"/>
  <c r="AD52" i="1" s="1"/>
  <c r="AE52" i="1" s="1"/>
  <c r="AG52" i="1" s="1"/>
  <c r="Z52" i="1"/>
  <c r="Y53" i="1"/>
  <c r="Z53" i="1" l="1"/>
  <c r="AC53" i="1"/>
  <c r="AB53" i="1"/>
  <c r="AA53" i="1"/>
  <c r="AD53" i="1" s="1"/>
  <c r="AE53" i="1" s="1"/>
  <c r="AG53" i="1" s="1"/>
  <c r="Y54" i="1"/>
  <c r="AX81" i="1"/>
  <c r="AW81" i="1"/>
  <c r="AZ81" i="1"/>
  <c r="AV82" i="1"/>
  <c r="AA54" i="1" l="1"/>
  <c r="AD54" i="1" s="1"/>
  <c r="AE54" i="1" s="1"/>
  <c r="AG54" i="1" s="1"/>
  <c r="Z54" i="1"/>
  <c r="AC54" i="1"/>
  <c r="AB54" i="1"/>
  <c r="Y55" i="1"/>
  <c r="AX82" i="1"/>
  <c r="AW82" i="1"/>
  <c r="AZ82" i="1"/>
  <c r="AV83" i="1"/>
  <c r="AW83" i="1" l="1"/>
  <c r="AZ83" i="1"/>
  <c r="AX83" i="1"/>
  <c r="AV84" i="1"/>
  <c r="AB55" i="1"/>
  <c r="AA55" i="1"/>
  <c r="AD55" i="1" s="1"/>
  <c r="AE55" i="1" s="1"/>
  <c r="AG55" i="1" s="1"/>
  <c r="Z55" i="1"/>
  <c r="AC55" i="1"/>
  <c r="Y56" i="1"/>
  <c r="AC56" i="1" l="1"/>
  <c r="AB56" i="1"/>
  <c r="AA56" i="1"/>
  <c r="AD56" i="1" s="1"/>
  <c r="AE56" i="1" s="1"/>
  <c r="AG56" i="1" s="1"/>
  <c r="Z56" i="1"/>
  <c r="Y57" i="1"/>
  <c r="AX84" i="1"/>
  <c r="AW84" i="1"/>
  <c r="AZ84" i="1"/>
  <c r="AV85" i="1"/>
  <c r="Z57" i="1" l="1"/>
  <c r="AC57" i="1"/>
  <c r="AB57" i="1"/>
  <c r="AA57" i="1"/>
  <c r="AD57" i="1" s="1"/>
  <c r="AE57" i="1" s="1"/>
  <c r="AG57" i="1" s="1"/>
  <c r="Y58" i="1"/>
  <c r="AW85" i="1"/>
  <c r="AZ85" i="1"/>
  <c r="AX85" i="1"/>
  <c r="AV86" i="1"/>
  <c r="AC58" i="1" l="1"/>
  <c r="AB58" i="1"/>
  <c r="AA58" i="1"/>
  <c r="AD58" i="1" s="1"/>
  <c r="AE58" i="1" s="1"/>
  <c r="AG58" i="1" s="1"/>
  <c r="Z58" i="1"/>
  <c r="Y59" i="1"/>
  <c r="AX86" i="1"/>
  <c r="AW86" i="1"/>
  <c r="AZ86" i="1"/>
  <c r="AV87" i="1"/>
  <c r="Z59" i="1" l="1"/>
  <c r="AC59" i="1"/>
  <c r="AB59" i="1"/>
  <c r="AA59" i="1"/>
  <c r="AD59" i="1" s="1"/>
  <c r="AE59" i="1" s="1"/>
  <c r="AG59" i="1" s="1"/>
  <c r="Y60" i="1"/>
  <c r="AX87" i="1"/>
  <c r="AZ87" i="1"/>
  <c r="AW87" i="1"/>
  <c r="AV88" i="1"/>
  <c r="AA60" i="1" l="1"/>
  <c r="AD60" i="1" s="1"/>
  <c r="AE60" i="1" s="1"/>
  <c r="AG60" i="1" s="1"/>
  <c r="Z60" i="1"/>
  <c r="AC60" i="1"/>
  <c r="AB60" i="1"/>
  <c r="Y61" i="1"/>
  <c r="AZ88" i="1"/>
  <c r="AX88" i="1"/>
  <c r="AW88" i="1"/>
  <c r="AV89" i="1"/>
  <c r="AB61" i="1" l="1"/>
  <c r="AA61" i="1"/>
  <c r="AD61" i="1" s="1"/>
  <c r="AE61" i="1" s="1"/>
  <c r="AG61" i="1" s="1"/>
  <c r="Z61" i="1"/>
  <c r="AC61" i="1"/>
  <c r="Y62" i="1"/>
  <c r="AX89" i="1"/>
  <c r="AZ89" i="1"/>
  <c r="AW89" i="1"/>
  <c r="AV90" i="1"/>
  <c r="AZ90" i="1" l="1"/>
  <c r="AX90" i="1"/>
  <c r="AW90" i="1"/>
  <c r="AV91" i="1"/>
  <c r="AC62" i="1"/>
  <c r="AB62" i="1"/>
  <c r="AA62" i="1"/>
  <c r="AD62" i="1" s="1"/>
  <c r="AE62" i="1" s="1"/>
  <c r="AG62" i="1" s="1"/>
  <c r="Z62" i="1"/>
  <c r="Y63" i="1"/>
  <c r="AX91" i="1" l="1"/>
  <c r="AZ91" i="1"/>
  <c r="AW91" i="1"/>
  <c r="AV92" i="1"/>
  <c r="Z63" i="1"/>
  <c r="AC63" i="1"/>
  <c r="AB63" i="1"/>
  <c r="AA63" i="1"/>
  <c r="AD63" i="1" s="1"/>
  <c r="AE63" i="1" s="1"/>
  <c r="AG63" i="1" s="1"/>
  <c r="Y64" i="1"/>
  <c r="AZ92" i="1" l="1"/>
  <c r="AX92" i="1"/>
  <c r="AW92" i="1"/>
  <c r="AV93" i="1"/>
  <c r="AA64" i="1"/>
  <c r="AD64" i="1" s="1"/>
  <c r="AE64" i="1" s="1"/>
  <c r="AG64" i="1" s="1"/>
  <c r="Z64" i="1"/>
  <c r="AC64" i="1"/>
  <c r="AB64" i="1"/>
  <c r="Y65" i="1"/>
  <c r="AB65" i="1" l="1"/>
  <c r="AA65" i="1"/>
  <c r="AD65" i="1" s="1"/>
  <c r="AE65" i="1" s="1"/>
  <c r="AG65" i="1" s="1"/>
  <c r="Z65" i="1"/>
  <c r="AC65" i="1"/>
  <c r="Y66" i="1"/>
  <c r="AX93" i="1"/>
  <c r="AW93" i="1"/>
  <c r="AZ93" i="1"/>
  <c r="AV94" i="1"/>
  <c r="AC66" i="1" l="1"/>
  <c r="AB66" i="1"/>
  <c r="AA66" i="1"/>
  <c r="AD66" i="1" s="1"/>
  <c r="AE66" i="1" s="1"/>
  <c r="AG66" i="1" s="1"/>
  <c r="Z66" i="1"/>
  <c r="Y67" i="1"/>
  <c r="AX94" i="1"/>
  <c r="AZ94" i="1"/>
  <c r="AW94" i="1"/>
  <c r="AV95" i="1"/>
  <c r="Z67" i="1" l="1"/>
  <c r="AC67" i="1"/>
  <c r="AB67" i="1"/>
  <c r="AA67" i="1"/>
  <c r="AD67" i="1" s="1"/>
  <c r="AE67" i="1" s="1"/>
  <c r="AG67" i="1" s="1"/>
  <c r="Y68" i="1"/>
  <c r="AW95" i="1"/>
  <c r="AZ95" i="1"/>
  <c r="AX95" i="1"/>
  <c r="AV96" i="1"/>
  <c r="AA68" i="1" l="1"/>
  <c r="AD68" i="1" s="1"/>
  <c r="AE68" i="1" s="1"/>
  <c r="AG68" i="1" s="1"/>
  <c r="Z68" i="1"/>
  <c r="AC68" i="1"/>
  <c r="AB68" i="1"/>
  <c r="Y69" i="1"/>
  <c r="AZ96" i="1"/>
  <c r="AX96" i="1"/>
  <c r="AW96" i="1"/>
  <c r="AV97" i="1"/>
  <c r="AB69" i="1" l="1"/>
  <c r="AA69" i="1"/>
  <c r="AD69" i="1" s="1"/>
  <c r="AE69" i="1" s="1"/>
  <c r="AG69" i="1" s="1"/>
  <c r="Z69" i="1"/>
  <c r="AC69" i="1"/>
  <c r="Y70" i="1"/>
  <c r="AX97" i="1"/>
  <c r="AW97" i="1"/>
  <c r="AZ97" i="1"/>
  <c r="AV98" i="1"/>
  <c r="AC70" i="1" l="1"/>
  <c r="AB70" i="1"/>
  <c r="AA70" i="1"/>
  <c r="AD70" i="1" s="1"/>
  <c r="AE70" i="1" s="1"/>
  <c r="AG70" i="1" s="1"/>
  <c r="Z70" i="1"/>
  <c r="Y71" i="1"/>
  <c r="AZ98" i="1"/>
  <c r="AX98" i="1"/>
  <c r="AW98" i="1"/>
  <c r="AV99" i="1"/>
  <c r="Z71" i="1" l="1"/>
  <c r="AB71" i="1"/>
  <c r="AA71" i="1"/>
  <c r="AD71" i="1" s="1"/>
  <c r="AE71" i="1" s="1"/>
  <c r="AG71" i="1" s="1"/>
  <c r="AC71" i="1"/>
  <c r="Y72" i="1"/>
  <c r="AX99" i="1"/>
  <c r="AW99" i="1"/>
  <c r="AY99" i="1" s="1"/>
  <c r="AZ99" i="1"/>
  <c r="AY91" i="1" s="1"/>
  <c r="AY93" i="1" l="1"/>
  <c r="AA72" i="1"/>
  <c r="AD72" i="1" s="1"/>
  <c r="AE72" i="1" s="1"/>
  <c r="AG72" i="1" s="1"/>
  <c r="Z72" i="1"/>
  <c r="AB72" i="1"/>
  <c r="AC72" i="1"/>
  <c r="Y73" i="1"/>
  <c r="AY8" i="1"/>
  <c r="AY7" i="1"/>
  <c r="AY6" i="1"/>
  <c r="AY12" i="1"/>
  <c r="AY9" i="1"/>
  <c r="AY3" i="1"/>
  <c r="AY5" i="1"/>
  <c r="AY10" i="1"/>
  <c r="AY13" i="1"/>
  <c r="AY17" i="1"/>
  <c r="AY11" i="1"/>
  <c r="AY14" i="1"/>
  <c r="AY16" i="1"/>
  <c r="AY15" i="1"/>
  <c r="AY18" i="1"/>
  <c r="AY19" i="1"/>
  <c r="AY20" i="1"/>
  <c r="AY21" i="1"/>
  <c r="AY22" i="1"/>
  <c r="AY24" i="1"/>
  <c r="AY23" i="1"/>
  <c r="AY25" i="1"/>
  <c r="AY26" i="1"/>
  <c r="AY27" i="1"/>
  <c r="AY29" i="1"/>
  <c r="AY28" i="1"/>
  <c r="AY33" i="1"/>
  <c r="AY30" i="1"/>
  <c r="AY34" i="1"/>
  <c r="AY32" i="1"/>
  <c r="AY31" i="1"/>
  <c r="AY36" i="1"/>
  <c r="AY37" i="1"/>
  <c r="AY35" i="1"/>
  <c r="AY39" i="1"/>
  <c r="AY40" i="1"/>
  <c r="AY38" i="1"/>
  <c r="AY41" i="1"/>
  <c r="AY43" i="1"/>
  <c r="AY42" i="1"/>
  <c r="AY44" i="1"/>
  <c r="AY45" i="1"/>
  <c r="AY48" i="1"/>
  <c r="AY49" i="1"/>
  <c r="AY46" i="1"/>
  <c r="AY47" i="1"/>
  <c r="AY51" i="1"/>
  <c r="AY50" i="1"/>
  <c r="AY52" i="1"/>
  <c r="AY53" i="1"/>
  <c r="AY54" i="1"/>
  <c r="AY55" i="1"/>
  <c r="AY58" i="1"/>
  <c r="AY56" i="1"/>
  <c r="AY57" i="1"/>
  <c r="AY59" i="1"/>
  <c r="AY60" i="1"/>
  <c r="AY61" i="1"/>
  <c r="AY64" i="1"/>
  <c r="AY62" i="1"/>
  <c r="AY63" i="1"/>
  <c r="AY65" i="1"/>
  <c r="AY67" i="1"/>
  <c r="AY68" i="1"/>
  <c r="AY66" i="1"/>
  <c r="AY69" i="1"/>
  <c r="AY72" i="1"/>
  <c r="AY70" i="1"/>
  <c r="AY71" i="1"/>
  <c r="AY73" i="1"/>
  <c r="AY76" i="1"/>
  <c r="AY75" i="1"/>
  <c r="AY74" i="1"/>
  <c r="AY78" i="1"/>
  <c r="AY77" i="1"/>
  <c r="AY81" i="1"/>
  <c r="AY80" i="1"/>
  <c r="AY82" i="1"/>
  <c r="AY79" i="1"/>
  <c r="AY83" i="1"/>
  <c r="AY85" i="1"/>
  <c r="AY84" i="1"/>
  <c r="AY88" i="1"/>
  <c r="AY86" i="1"/>
  <c r="AY87" i="1"/>
  <c r="AY92" i="1"/>
  <c r="AY90" i="1"/>
  <c r="AY94" i="1"/>
  <c r="AY95" i="1"/>
  <c r="AY89" i="1"/>
  <c r="AY96" i="1"/>
  <c r="AY97" i="1"/>
  <c r="AY98" i="1"/>
  <c r="AB73" i="1" l="1"/>
  <c r="AA73" i="1"/>
  <c r="AD73" i="1" s="1"/>
  <c r="AE73" i="1" s="1"/>
  <c r="AG73" i="1" s="1"/>
  <c r="AC73" i="1"/>
  <c r="Z73" i="1"/>
  <c r="Y74" i="1"/>
  <c r="AC74" i="1" l="1"/>
  <c r="AB74" i="1"/>
  <c r="AA74" i="1"/>
  <c r="AD74" i="1" s="1"/>
  <c r="AE74" i="1" s="1"/>
  <c r="AG74" i="1" s="1"/>
  <c r="Z74" i="1"/>
  <c r="Y75" i="1"/>
  <c r="Z75" i="1" l="1"/>
  <c r="AC75" i="1"/>
  <c r="AA75" i="1"/>
  <c r="AD75" i="1" s="1"/>
  <c r="AE75" i="1" s="1"/>
  <c r="AG75" i="1" s="1"/>
  <c r="AB75" i="1"/>
  <c r="Y76" i="1"/>
  <c r="AB76" i="1" l="1"/>
  <c r="AA76" i="1"/>
  <c r="AD76" i="1" s="1"/>
  <c r="AE76" i="1" s="1"/>
  <c r="AG76" i="1" s="1"/>
  <c r="Z76" i="1"/>
  <c r="AC76" i="1"/>
  <c r="Y77" i="1"/>
  <c r="AC77" i="1" l="1"/>
  <c r="AB77" i="1"/>
  <c r="AA77" i="1"/>
  <c r="AD77" i="1" s="1"/>
  <c r="AE77" i="1" s="1"/>
  <c r="AG77" i="1" s="1"/>
  <c r="Z77" i="1"/>
  <c r="Y78" i="1"/>
  <c r="Z78" i="1" l="1"/>
  <c r="AC78" i="1"/>
  <c r="AB78" i="1"/>
  <c r="AA78" i="1"/>
  <c r="AD78" i="1" s="1"/>
  <c r="AE78" i="1" s="1"/>
  <c r="AG78" i="1" s="1"/>
  <c r="Y79" i="1"/>
  <c r="AA79" i="1" l="1"/>
  <c r="AD79" i="1" s="1"/>
  <c r="AE79" i="1" s="1"/>
  <c r="AG79" i="1" s="1"/>
  <c r="Z79" i="1"/>
  <c r="AC79" i="1"/>
  <c r="AB79" i="1"/>
  <c r="Y80" i="1"/>
  <c r="AB80" i="1" l="1"/>
  <c r="AA80" i="1"/>
  <c r="AD80" i="1" s="1"/>
  <c r="AE80" i="1" s="1"/>
  <c r="AG80" i="1" s="1"/>
  <c r="Z80" i="1"/>
  <c r="AC80" i="1"/>
  <c r="Y81" i="1"/>
  <c r="AC81" i="1" l="1"/>
  <c r="AB81" i="1"/>
  <c r="AA81" i="1"/>
  <c r="AD81" i="1" s="1"/>
  <c r="AE81" i="1" s="1"/>
  <c r="AG81" i="1" s="1"/>
  <c r="Z81" i="1"/>
  <c r="Y82" i="1"/>
  <c r="Z82" i="1" l="1"/>
  <c r="AC82" i="1"/>
  <c r="AB82" i="1"/>
  <c r="AA82" i="1"/>
  <c r="AD82" i="1" s="1"/>
  <c r="AE82" i="1" s="1"/>
  <c r="AG82" i="1" s="1"/>
  <c r="Y83" i="1"/>
  <c r="AA83" i="1" l="1"/>
  <c r="AE83" i="1"/>
  <c r="AG83" i="1" s="1"/>
  <c r="Z83" i="1"/>
  <c r="AC83" i="1"/>
  <c r="AB83" i="1"/>
  <c r="Y84" i="1"/>
  <c r="AC84" i="1" l="1"/>
  <c r="AB84" i="1"/>
  <c r="AA84" i="1"/>
  <c r="Z84" i="1"/>
  <c r="AE84" i="1"/>
  <c r="AG84" i="1" s="1"/>
  <c r="Y85" i="1"/>
  <c r="AA85" i="1" l="1"/>
  <c r="AE85" i="1"/>
  <c r="AG85" i="1" s="1"/>
  <c r="Z85" i="1"/>
  <c r="AC85" i="1"/>
  <c r="AB85" i="1"/>
  <c r="Y86" i="1"/>
  <c r="AC86" i="1" l="1"/>
  <c r="AB86" i="1"/>
  <c r="AA86" i="1"/>
  <c r="AE86" i="1"/>
  <c r="AG86" i="1" s="1"/>
  <c r="Z86" i="1"/>
  <c r="Y87" i="1"/>
  <c r="AB87" i="1" l="1"/>
  <c r="AE87" i="1"/>
  <c r="AG87" i="1" s="1"/>
  <c r="AC87" i="1"/>
  <c r="AA87" i="1"/>
  <c r="Z87" i="1"/>
  <c r="Y88" i="1"/>
  <c r="AE88" i="1" l="1"/>
  <c r="AG88" i="1" s="1"/>
  <c r="Z88" i="1"/>
  <c r="AB88" i="1"/>
  <c r="AC88" i="1"/>
  <c r="AA88" i="1"/>
  <c r="Y89" i="1"/>
  <c r="AB89" i="1" l="1"/>
  <c r="AE89" i="1"/>
  <c r="AG89" i="1" s="1"/>
  <c r="Z89" i="1"/>
  <c r="AC89" i="1"/>
  <c r="AA89" i="1"/>
  <c r="Y90" i="1"/>
  <c r="AE90" i="1" l="1"/>
  <c r="AG90" i="1" s="1"/>
  <c r="Z90" i="1"/>
  <c r="AB90" i="1"/>
  <c r="AA90" i="1"/>
  <c r="AC90" i="1"/>
  <c r="Y91" i="1"/>
  <c r="AB91" i="1" l="1"/>
  <c r="AE91" i="1"/>
  <c r="AG91" i="1" s="1"/>
  <c r="Z91" i="1"/>
  <c r="AC91" i="1"/>
  <c r="AA91" i="1"/>
  <c r="Y92" i="1"/>
  <c r="AE92" i="1" l="1"/>
  <c r="AG92" i="1" s="1"/>
  <c r="Z92" i="1"/>
  <c r="AC92" i="1"/>
  <c r="AB92" i="1"/>
  <c r="AA92" i="1"/>
  <c r="Y93" i="1"/>
  <c r="AB93" i="1" l="1"/>
  <c r="AA93" i="1"/>
  <c r="AE93" i="1"/>
  <c r="AG93" i="1" s="1"/>
  <c r="Z93" i="1"/>
  <c r="AC93" i="1"/>
  <c r="Y94" i="1"/>
  <c r="AE94" i="1" l="1"/>
  <c r="AG94" i="1" s="1"/>
  <c r="Z94" i="1"/>
  <c r="AC94" i="1"/>
  <c r="AB94" i="1"/>
  <c r="AA94" i="1"/>
  <c r="Y95" i="1"/>
  <c r="AA95" i="1" l="1"/>
  <c r="AE95" i="1"/>
  <c r="AG95" i="1" s="1"/>
  <c r="Z95" i="1"/>
  <c r="AC95" i="1"/>
  <c r="AB95" i="1"/>
  <c r="Y96" i="1"/>
  <c r="AE96" i="1" l="1"/>
  <c r="AG96" i="1" s="1"/>
  <c r="Z96" i="1"/>
  <c r="AC96" i="1"/>
  <c r="AB96" i="1"/>
  <c r="AA96" i="1"/>
  <c r="Y97" i="1"/>
  <c r="AB97" i="1" l="1"/>
  <c r="AA97" i="1"/>
  <c r="AE97" i="1"/>
  <c r="AG97" i="1" s="1"/>
  <c r="Z97" i="1"/>
  <c r="AC97" i="1"/>
  <c r="Y98" i="1"/>
  <c r="AE98" i="1" l="1"/>
  <c r="AG98" i="1" s="1"/>
  <c r="Z98" i="1"/>
  <c r="AC98" i="1"/>
  <c r="AB98" i="1"/>
  <c r="AA98" i="1"/>
  <c r="Y99" i="1"/>
  <c r="AB99" i="1" l="1"/>
  <c r="AA99" i="1"/>
  <c r="Z99" i="1"/>
  <c r="AC99" i="1"/>
  <c r="AK98" i="1"/>
  <c r="AJ99" i="1"/>
  <c r="AK87" i="1"/>
  <c r="AN83" i="1"/>
  <c r="AI83" i="1" s="1"/>
  <c r="AK77" i="1"/>
  <c r="AN91" i="1"/>
  <c r="AI91" i="1" s="1"/>
  <c r="AK68" i="1"/>
  <c r="AJ96" i="1"/>
  <c r="AK89" i="1"/>
  <c r="AN86" i="1"/>
  <c r="AI86" i="1" s="1"/>
  <c r="AM92" i="1"/>
  <c r="AM87" i="1"/>
  <c r="C97" i="1" s="1"/>
  <c r="AL92" i="1"/>
  <c r="AM98" i="1"/>
  <c r="AJ95" i="1"/>
  <c r="AM62" i="1"/>
  <c r="C72" i="1" s="1"/>
  <c r="AK83" i="1"/>
  <c r="AN74" i="1"/>
  <c r="AI74" i="1" s="1"/>
  <c r="AK76" i="1"/>
  <c r="AM91" i="1"/>
  <c r="AJ84" i="1"/>
  <c r="AN97" i="1"/>
  <c r="AI97" i="1" s="1"/>
  <c r="AN95" i="1"/>
  <c r="AI95" i="1" s="1"/>
  <c r="AK88" i="1"/>
  <c r="AM81" i="1"/>
  <c r="C91" i="1" s="1"/>
  <c r="AL73" i="1"/>
  <c r="AM88" i="1"/>
  <c r="C98" i="1" s="1"/>
  <c r="AN80" i="1"/>
  <c r="AI80" i="1" s="1"/>
  <c r="AN98" i="1"/>
  <c r="AI98" i="1" s="1"/>
  <c r="AK99" i="1"/>
  <c r="AN96" i="1"/>
  <c r="AI96" i="1" s="1"/>
  <c r="AN47" i="1"/>
  <c r="AI47" i="1" s="1"/>
  <c r="AM29" i="1"/>
  <c r="C39" i="1" s="1"/>
  <c r="AN49" i="1"/>
  <c r="AI49" i="1" s="1"/>
  <c r="AN45" i="1"/>
  <c r="AI45" i="1" s="1"/>
  <c r="AJ11" i="1"/>
  <c r="AM90" i="1"/>
  <c r="AK66" i="1"/>
  <c r="AK50" i="1"/>
  <c r="AN85" i="1"/>
  <c r="AI85" i="1" s="1"/>
  <c r="AN58" i="1"/>
  <c r="AI58" i="1" s="1"/>
  <c r="AN40" i="1"/>
  <c r="AI40" i="1" s="1"/>
  <c r="AJ74" i="1"/>
  <c r="AJ57" i="1"/>
  <c r="AM22" i="1"/>
  <c r="C32" i="1" s="1"/>
  <c r="AJ21" i="1"/>
  <c r="AK21" i="1"/>
  <c r="AL72" i="1"/>
  <c r="AN68" i="1"/>
  <c r="AI68" i="1" s="1"/>
  <c r="AN24" i="1"/>
  <c r="AI24" i="1" s="1"/>
  <c r="AK93" i="1"/>
  <c r="AK54" i="1"/>
  <c r="AL90" i="1"/>
  <c r="AN43" i="1"/>
  <c r="AI43" i="1" s="1"/>
  <c r="AM82" i="1"/>
  <c r="C92" i="1" s="1"/>
  <c r="AK17" i="1"/>
  <c r="AK14" i="1"/>
  <c r="AJ52" i="1"/>
  <c r="AL26" i="1"/>
  <c r="AK26" i="1"/>
  <c r="AL33" i="1"/>
  <c r="AK75" i="1"/>
  <c r="AN18" i="1"/>
  <c r="AI18" i="1" s="1"/>
  <c r="AL64" i="1"/>
  <c r="AL43" i="1"/>
  <c r="AK67" i="1"/>
  <c r="AJ53" i="1"/>
  <c r="AJ42" i="1"/>
  <c r="AL14" i="1"/>
  <c r="AN75" i="1"/>
  <c r="AI75" i="1" s="1"/>
  <c r="AL58" i="1"/>
  <c r="AN63" i="1"/>
  <c r="AI63" i="1" s="1"/>
  <c r="AN59" i="1"/>
  <c r="AI59" i="1" s="1"/>
  <c r="AL29" i="1"/>
  <c r="AK11" i="1"/>
  <c r="AK33" i="1"/>
  <c r="AL45" i="1"/>
  <c r="AL86" i="1"/>
  <c r="AJ86" i="1"/>
  <c r="AK37" i="1"/>
  <c r="AK12" i="1"/>
  <c r="AK36" i="1"/>
  <c r="AJ69" i="1"/>
  <c r="AN57" i="1"/>
  <c r="AI57" i="1" s="1"/>
  <c r="AJ37" i="1"/>
  <c r="AM75" i="1"/>
  <c r="C85" i="1" s="1"/>
  <c r="AM53" i="1"/>
  <c r="C63" i="1" s="1"/>
  <c r="AN17" i="1"/>
  <c r="AI17" i="1" s="1"/>
  <c r="AK62" i="1"/>
  <c r="AN81" i="1"/>
  <c r="AI81" i="1" s="1"/>
  <c r="AL20" i="1"/>
  <c r="AJ71" i="1"/>
  <c r="AM35" i="1"/>
  <c r="C45" i="1" s="1"/>
  <c r="AN14" i="1"/>
  <c r="AI14" i="1" s="1"/>
  <c r="AN50" i="1"/>
  <c r="AI50" i="1" s="1"/>
  <c r="AL65" i="1"/>
  <c r="AM24" i="1"/>
  <c r="C34" i="1" s="1"/>
  <c r="AM95" i="1"/>
  <c r="AM30" i="1"/>
  <c r="C40" i="1" s="1"/>
  <c r="AL24" i="1"/>
  <c r="AM79" i="1"/>
  <c r="C89" i="1" s="1"/>
  <c r="AK55" i="1"/>
  <c r="AM49" i="1"/>
  <c r="C59" i="1" s="1"/>
  <c r="AN22" i="1"/>
  <c r="AI22" i="1" s="1"/>
  <c r="AM48" i="1"/>
  <c r="C58" i="1" s="1"/>
  <c r="AN33" i="1"/>
  <c r="AI33" i="1" s="1"/>
  <c r="AL15" i="1"/>
  <c r="AN15" i="1"/>
  <c r="AI15" i="1" s="1"/>
  <c r="AM55" i="1"/>
  <c r="C65" i="1" s="1"/>
  <c r="AK74" i="1"/>
  <c r="AL21" i="1"/>
  <c r="AJ32" i="1"/>
  <c r="AK59" i="1"/>
  <c r="AJ26" i="1"/>
  <c r="AK28" i="1"/>
  <c r="AM56" i="1"/>
  <c r="C66" i="1" s="1"/>
  <c r="AM94" i="1"/>
  <c r="AL49" i="1"/>
  <c r="AL17" i="1"/>
  <c r="AN11" i="1"/>
  <c r="AK79" i="1"/>
  <c r="AM72" i="1"/>
  <c r="C82" i="1" s="1"/>
  <c r="AK32" i="1"/>
  <c r="AK61" i="1"/>
  <c r="AN61" i="1"/>
  <c r="AI61" i="1" s="1"/>
  <c r="AL12" i="1"/>
  <c r="AN28" i="1"/>
  <c r="AI28" i="1" s="1"/>
  <c r="AK69" i="1"/>
  <c r="AL19" i="1"/>
  <c r="AM40" i="1"/>
  <c r="C50" i="1" s="1"/>
  <c r="AL35" i="1"/>
  <c r="AL36" i="1"/>
  <c r="AK24" i="1"/>
  <c r="AJ80" i="1"/>
  <c r="AJ34" i="1"/>
  <c r="AL57" i="1"/>
  <c r="AJ97" i="1"/>
  <c r="AJ65" i="1"/>
  <c r="AJ28" i="1"/>
  <c r="AM11" i="1"/>
  <c r="C21" i="1" s="1"/>
  <c r="AL11" i="1"/>
  <c r="AN32" i="1"/>
  <c r="AI32" i="1" s="1"/>
  <c r="AK13" i="1"/>
  <c r="AN13" i="1"/>
  <c r="AI13" i="1" s="1"/>
  <c r="AK18" i="1"/>
  <c r="AJ82" i="1"/>
  <c r="AN30" i="1"/>
  <c r="AI30" i="1" s="1"/>
  <c r="AK82" i="1"/>
  <c r="AL31" i="1"/>
  <c r="AM19" i="1"/>
  <c r="C29" i="1" s="1"/>
  <c r="AK53" i="1"/>
  <c r="AJ23" i="1"/>
  <c r="AN19" i="1"/>
  <c r="AI19" i="1" s="1"/>
  <c r="AM58" i="1"/>
  <c r="C68" i="1" s="1"/>
  <c r="AM70" i="1"/>
  <c r="C80" i="1" s="1"/>
  <c r="AK81" i="1"/>
  <c r="AN48" i="1"/>
  <c r="AI48" i="1" s="1"/>
  <c r="AL99" i="1"/>
  <c r="AL40" i="1"/>
  <c r="AJ54" i="1"/>
  <c r="AN16" i="1"/>
  <c r="AI16" i="1" s="1"/>
  <c r="AL39" i="1"/>
  <c r="AM50" i="1"/>
  <c r="C60" i="1" s="1"/>
  <c r="AJ70" i="1"/>
  <c r="AK20" i="1"/>
  <c r="AL96" i="1"/>
  <c r="AJ27" i="1"/>
  <c r="AK65" i="1"/>
  <c r="AJ16" i="1"/>
  <c r="AJ89" i="1"/>
  <c r="AJ49" i="1"/>
  <c r="AK90" i="1"/>
  <c r="AJ83" i="1"/>
  <c r="AL62" i="1"/>
  <c r="AJ13" i="1"/>
  <c r="AJ73" i="1"/>
  <c r="AN26" i="1"/>
  <c r="AI26" i="1" s="1"/>
  <c r="AN60" i="1"/>
  <c r="AI60" i="1" s="1"/>
  <c r="AM97" i="1"/>
  <c r="AM59" i="1"/>
  <c r="C69" i="1" s="1"/>
  <c r="AJ29" i="1"/>
  <c r="AL38" i="1"/>
  <c r="AK97" i="1"/>
  <c r="AJ62" i="1"/>
  <c r="AM85" i="1"/>
  <c r="C95" i="1" s="1"/>
  <c r="AJ45" i="1"/>
  <c r="AJ48" i="1"/>
  <c r="AK34" i="1"/>
  <c r="AL22" i="1"/>
  <c r="AL66" i="1"/>
  <c r="AL28" i="1"/>
  <c r="AM51" i="1"/>
  <c r="C61" i="1" s="1"/>
  <c r="AL88" i="1"/>
  <c r="AK44" i="1"/>
  <c r="AK84" i="1"/>
  <c r="AL56" i="1"/>
  <c r="AM61" i="1"/>
  <c r="C71" i="1" s="1"/>
  <c r="AM54" i="1"/>
  <c r="C64" i="1" s="1"/>
  <c r="AK49" i="1"/>
  <c r="AJ77" i="1"/>
  <c r="AM83" i="1"/>
  <c r="C93" i="1" s="1"/>
  <c r="AL52" i="1"/>
  <c r="AM66" i="1"/>
  <c r="C76" i="1" s="1"/>
  <c r="AJ64" i="1"/>
  <c r="AJ85" i="1"/>
  <c r="AM77" i="1"/>
  <c r="C87" i="1" s="1"/>
  <c r="AJ47" i="1"/>
  <c r="AM42" i="1"/>
  <c r="C52" i="1" s="1"/>
  <c r="AN20" i="1"/>
  <c r="AI20" i="1" s="1"/>
  <c r="AL25" i="1"/>
  <c r="AM67" i="1"/>
  <c r="C77" i="1" s="1"/>
  <c r="AJ36" i="1"/>
  <c r="AJ87" i="1"/>
  <c r="AJ59" i="1"/>
  <c r="AM37" i="1"/>
  <c r="C47" i="1" s="1"/>
  <c r="AN44" i="1"/>
  <c r="AI44" i="1" s="1"/>
  <c r="AJ79" i="1"/>
  <c r="AJ43" i="1"/>
  <c r="AL84" i="1"/>
  <c r="AK70" i="1"/>
  <c r="AL75" i="1"/>
  <c r="AL23" i="1"/>
  <c r="AL68" i="1"/>
  <c r="AM80" i="1"/>
  <c r="C90" i="1" s="1"/>
  <c r="AL46" i="1"/>
  <c r="AK27" i="1"/>
  <c r="AL34" i="1"/>
  <c r="AJ18" i="1"/>
  <c r="AN70" i="1"/>
  <c r="AI70" i="1" s="1"/>
  <c r="AL83" i="1"/>
  <c r="AM18" i="1"/>
  <c r="C28" i="1" s="1"/>
  <c r="AL87" i="1"/>
  <c r="AK58" i="1"/>
  <c r="AK39" i="1"/>
  <c r="AM16" i="1"/>
  <c r="C26" i="1" s="1"/>
  <c r="AN92" i="1"/>
  <c r="AI92" i="1" s="1"/>
  <c r="AJ93" i="1"/>
  <c r="AM84" i="1"/>
  <c r="C94" i="1" s="1"/>
  <c r="AN62" i="1"/>
  <c r="AI62" i="1" s="1"/>
  <c r="AL44" i="1"/>
  <c r="AM64" i="1"/>
  <c r="C74" i="1" s="1"/>
  <c r="AM32" i="1"/>
  <c r="C42" i="1" s="1"/>
  <c r="AN21" i="1"/>
  <c r="AI21" i="1" s="1"/>
  <c r="AJ22" i="1"/>
  <c r="AK30" i="1"/>
  <c r="AJ72" i="1"/>
  <c r="AL48" i="1"/>
  <c r="AL77" i="1"/>
  <c r="AL69" i="1"/>
  <c r="AL74" i="1"/>
  <c r="AJ41" i="1"/>
  <c r="AN94" i="1"/>
  <c r="AI94" i="1" s="1"/>
  <c r="AN89" i="1"/>
  <c r="AI89" i="1" s="1"/>
  <c r="AM36" i="1"/>
  <c r="C46" i="1" s="1"/>
  <c r="AK95" i="1"/>
  <c r="AN88" i="1"/>
  <c r="AI88" i="1" s="1"/>
  <c r="AN72" i="1"/>
  <c r="AI72" i="1" s="1"/>
  <c r="AN23" i="1"/>
  <c r="AI23" i="1" s="1"/>
  <c r="AK56" i="1"/>
  <c r="AM76" i="1"/>
  <c r="C86" i="1" s="1"/>
  <c r="AJ35" i="1"/>
  <c r="AL94" i="1"/>
  <c r="AN55" i="1"/>
  <c r="AI55" i="1" s="1"/>
  <c r="AJ61" i="1"/>
  <c r="AN64" i="1"/>
  <c r="AI64" i="1" s="1"/>
  <c r="AM12" i="1"/>
  <c r="C22" i="1" s="1"/>
  <c r="AM89" i="1"/>
  <c r="C99" i="1" s="1"/>
  <c r="AJ15" i="1"/>
  <c r="AK94" i="1"/>
  <c r="AJ66" i="1"/>
  <c r="AM27" i="1"/>
  <c r="C37" i="1" s="1"/>
  <c r="AJ91" i="1"/>
  <c r="AN36" i="1"/>
  <c r="AI36" i="1" s="1"/>
  <c r="AJ76" i="1"/>
  <c r="AM13" i="1"/>
  <c r="C23" i="1" s="1"/>
  <c r="AJ88" i="1"/>
  <c r="AK40" i="1"/>
  <c r="AM23" i="1"/>
  <c r="C33" i="1" s="1"/>
  <c r="AN65" i="1"/>
  <c r="AI65" i="1" s="1"/>
  <c r="AN38" i="1"/>
  <c r="AI38" i="1" s="1"/>
  <c r="AN42" i="1"/>
  <c r="AI42" i="1" s="1"/>
  <c r="AL98" i="1"/>
  <c r="AM20" i="1"/>
  <c r="C30" i="1" s="1"/>
  <c r="AL30" i="1"/>
  <c r="AN37" i="1"/>
  <c r="AI37" i="1" s="1"/>
  <c r="AL60" i="1"/>
  <c r="AJ50" i="1"/>
  <c r="AL51" i="1"/>
  <c r="AN79" i="1"/>
  <c r="AI79" i="1" s="1"/>
  <c r="AM68" i="1"/>
  <c r="C78" i="1" s="1"/>
  <c r="AL95" i="1"/>
  <c r="AL54" i="1"/>
  <c r="AJ39" i="1"/>
  <c r="AK47" i="1"/>
  <c r="AL70" i="1"/>
  <c r="AM34" i="1"/>
  <c r="C44" i="1" s="1"/>
  <c r="AL91" i="1"/>
  <c r="AN34" i="1"/>
  <c r="AI34" i="1" s="1"/>
  <c r="AM63" i="1"/>
  <c r="C73" i="1" s="1"/>
  <c r="AL61" i="1"/>
  <c r="AN93" i="1"/>
  <c r="AI93" i="1" s="1"/>
  <c r="AN25" i="1"/>
  <c r="AI25" i="1" s="1"/>
  <c r="AM17" i="1"/>
  <c r="C27" i="1" s="1"/>
  <c r="AL18" i="1"/>
  <c r="AL55" i="1"/>
  <c r="AL81" i="1"/>
  <c r="AM41" i="1"/>
  <c r="C51" i="1" s="1"/>
  <c r="AK31" i="1"/>
  <c r="AJ44" i="1"/>
  <c r="AL67" i="1"/>
  <c r="AN35" i="1"/>
  <c r="AI35" i="1" s="1"/>
  <c r="AN53" i="1"/>
  <c r="AI53" i="1" s="1"/>
  <c r="AL53" i="1"/>
  <c r="AJ19" i="1"/>
  <c r="AL42" i="1"/>
  <c r="AM25" i="1"/>
  <c r="C35" i="1" s="1"/>
  <c r="AK15" i="1"/>
  <c r="AK42" i="1"/>
  <c r="AJ38" i="1"/>
  <c r="AK19" i="1"/>
  <c r="AM69" i="1"/>
  <c r="C79" i="1" s="1"/>
  <c r="AM15" i="1"/>
  <c r="C25" i="1" s="1"/>
  <c r="AN51" i="1"/>
  <c r="AI51" i="1" s="1"/>
  <c r="AL27" i="1"/>
  <c r="AK64" i="1"/>
  <c r="AK22" i="1"/>
  <c r="AL47" i="1"/>
  <c r="AN69" i="1"/>
  <c r="AI69" i="1" s="1"/>
  <c r="AM43" i="1"/>
  <c r="C53" i="1" s="1"/>
  <c r="AM52" i="1"/>
  <c r="C62" i="1" s="1"/>
  <c r="AJ58" i="1"/>
  <c r="AL79" i="1"/>
  <c r="AK51" i="1"/>
  <c r="AM60" i="1"/>
  <c r="C70" i="1" s="1"/>
  <c r="AM71" i="1"/>
  <c r="C81" i="1" s="1"/>
  <c r="AM33" i="1"/>
  <c r="C43" i="1" s="1"/>
  <c r="AJ56" i="1"/>
  <c r="AM39" i="1"/>
  <c r="C49" i="1" s="1"/>
  <c r="AJ17" i="1"/>
  <c r="AL80" i="1"/>
  <c r="AJ24" i="1"/>
  <c r="AJ40" i="1"/>
  <c r="AJ94" i="1"/>
  <c r="AM31" i="1"/>
  <c r="C41" i="1" s="1"/>
  <c r="AN52" i="1"/>
  <c r="AI52" i="1" s="1"/>
  <c r="AM47" i="1"/>
  <c r="C57" i="1" s="1"/>
  <c r="AM26" i="1"/>
  <c r="C36" i="1" s="1"/>
  <c r="AN12" i="1"/>
  <c r="AI12" i="1" s="1"/>
  <c r="AN76" i="1"/>
  <c r="AI76" i="1" s="1"/>
  <c r="AJ60" i="1"/>
  <c r="AN78" i="1"/>
  <c r="AI78" i="1" s="1"/>
  <c r="AK48" i="1"/>
  <c r="AK25" i="1"/>
  <c r="AL41" i="1"/>
  <c r="AN99" i="1"/>
  <c r="AI99" i="1" s="1"/>
  <c r="AN84" i="1"/>
  <c r="AI84" i="1" s="1"/>
  <c r="AN87" i="1"/>
  <c r="AI87" i="1" s="1"/>
  <c r="AM38" i="1"/>
  <c r="C48" i="1" s="1"/>
  <c r="AK45" i="1"/>
  <c r="AM28" i="1"/>
  <c r="C38" i="1" s="1"/>
  <c r="AL85" i="1"/>
  <c r="AJ55" i="1"/>
  <c r="AK80" i="1"/>
  <c r="AL78" i="1"/>
  <c r="AL50" i="1"/>
  <c r="AN31" i="1"/>
  <c r="AI31" i="1" s="1"/>
  <c r="AK23" i="1"/>
  <c r="AL97" i="1"/>
  <c r="AK29" i="1"/>
  <c r="AJ78" i="1"/>
  <c r="AK86" i="1"/>
  <c r="AK57" i="1"/>
  <c r="AM74" i="1"/>
  <c r="C84" i="1" s="1"/>
  <c r="AK71" i="1"/>
  <c r="AM46" i="1"/>
  <c r="C56" i="1" s="1"/>
  <c r="AN77" i="1"/>
  <c r="AI77" i="1" s="1"/>
  <c r="AL32" i="1"/>
  <c r="AM93" i="1"/>
  <c r="AK73" i="1"/>
  <c r="AN29" i="1"/>
  <c r="AI29" i="1" s="1"/>
  <c r="AK91" i="1"/>
  <c r="AL93" i="1"/>
  <c r="AJ51" i="1"/>
  <c r="AL59" i="1"/>
  <c r="AK38" i="1"/>
  <c r="AN39" i="1"/>
  <c r="AI39" i="1" s="1"/>
  <c r="AJ75" i="1"/>
  <c r="AJ67" i="1"/>
  <c r="AN71" i="1"/>
  <c r="AI71" i="1" s="1"/>
  <c r="AK52" i="1"/>
  <c r="AN82" i="1"/>
  <c r="AI82" i="1" s="1"/>
  <c r="AJ68" i="1"/>
  <c r="AN27" i="1"/>
  <c r="AI27" i="1" s="1"/>
  <c r="AJ25" i="1"/>
  <c r="AM57" i="1"/>
  <c r="C67" i="1" s="1"/>
  <c r="AJ81" i="1"/>
  <c r="AK72" i="1"/>
  <c r="AL13" i="1"/>
  <c r="AJ20" i="1"/>
  <c r="AM96" i="1"/>
  <c r="AM14" i="1"/>
  <c r="C24" i="1" s="1"/>
  <c r="AK35" i="1"/>
  <c r="AN73" i="1"/>
  <c r="AI73" i="1" s="1"/>
  <c r="AN46" i="1"/>
  <c r="AI46" i="1" s="1"/>
  <c r="AK78" i="1"/>
  <c r="AM65" i="1"/>
  <c r="C75" i="1" s="1"/>
  <c r="AM73" i="1"/>
  <c r="C83" i="1" s="1"/>
  <c r="AL37" i="1"/>
  <c r="AJ98" i="1"/>
  <c r="AN67" i="1"/>
  <c r="AI67" i="1" s="1"/>
  <c r="AM78" i="1"/>
  <c r="C88" i="1" s="1"/>
  <c r="AJ92" i="1"/>
  <c r="AL76" i="1"/>
  <c r="AJ63" i="1"/>
  <c r="AJ14" i="1"/>
  <c r="AK96" i="1"/>
  <c r="AJ33" i="1"/>
  <c r="AK43" i="1"/>
  <c r="AK41" i="1"/>
  <c r="AK85" i="1"/>
  <c r="AN90" i="1"/>
  <c r="AI90" i="1" s="1"/>
  <c r="AK46" i="1"/>
  <c r="AK63" i="1"/>
  <c r="AK60" i="1"/>
  <c r="AL16" i="1"/>
  <c r="AN66" i="1"/>
  <c r="AI66" i="1" s="1"/>
  <c r="AM99" i="1"/>
  <c r="AJ31" i="1"/>
  <c r="AL63" i="1"/>
  <c r="AL82" i="1"/>
  <c r="AN56" i="1"/>
  <c r="AI56" i="1" s="1"/>
  <c r="AM86" i="1"/>
  <c r="C96" i="1" s="1"/>
  <c r="AN54" i="1"/>
  <c r="AI54" i="1" s="1"/>
  <c r="AJ30" i="1"/>
  <c r="AJ12" i="1"/>
  <c r="AN41" i="1"/>
  <c r="AI41" i="1" s="1"/>
  <c r="AM44" i="1"/>
  <c r="C54" i="1" s="1"/>
  <c r="AL71" i="1"/>
  <c r="AL89" i="1"/>
  <c r="AM21" i="1"/>
  <c r="C31" i="1" s="1"/>
  <c r="AK16" i="1"/>
  <c r="AM45" i="1"/>
  <c r="C55" i="1" s="1"/>
  <c r="AJ46" i="1"/>
  <c r="AJ90" i="1"/>
  <c r="AK92" i="1"/>
  <c r="B96" i="1" l="1"/>
  <c r="D96" i="1"/>
  <c r="B38" i="1"/>
  <c r="D38" i="1"/>
  <c r="B52" i="1"/>
  <c r="D52" i="1"/>
  <c r="D61" i="1"/>
  <c r="B61" i="1"/>
  <c r="D69" i="1"/>
  <c r="B69" i="1"/>
  <c r="D97" i="1"/>
  <c r="B97" i="1"/>
  <c r="D88" i="1"/>
  <c r="B88" i="1"/>
  <c r="D83" i="1"/>
  <c r="B83" i="1"/>
  <c r="B67" i="1"/>
  <c r="D67" i="1"/>
  <c r="B56" i="1"/>
  <c r="D56" i="1"/>
  <c r="D36" i="1"/>
  <c r="B36" i="1"/>
  <c r="B81" i="1"/>
  <c r="D81" i="1"/>
  <c r="D51" i="1"/>
  <c r="B51" i="1"/>
  <c r="I52" i="1" s="1"/>
  <c r="D27" i="1"/>
  <c r="B27" i="1"/>
  <c r="D73" i="1"/>
  <c r="B73" i="1"/>
  <c r="D30" i="1"/>
  <c r="B30" i="1"/>
  <c r="D23" i="1"/>
  <c r="B23" i="1"/>
  <c r="D37" i="1"/>
  <c r="B37" i="1"/>
  <c r="I38" i="1" s="1"/>
  <c r="D99" i="1"/>
  <c r="B99" i="1"/>
  <c r="I100" i="1" s="1"/>
  <c r="D26" i="1"/>
  <c r="B26" i="1"/>
  <c r="I27" i="1" s="1"/>
  <c r="B28" i="1"/>
  <c r="D28" i="1"/>
  <c r="D47" i="1"/>
  <c r="B47" i="1"/>
  <c r="B77" i="1"/>
  <c r="D77" i="1"/>
  <c r="D76" i="1"/>
  <c r="B76" i="1"/>
  <c r="D60" i="1"/>
  <c r="B60" i="1"/>
  <c r="D80" i="1"/>
  <c r="B80" i="1"/>
  <c r="I81" i="1" s="1"/>
  <c r="B59" i="1"/>
  <c r="D59" i="1"/>
  <c r="D40" i="1"/>
  <c r="B40" i="1"/>
  <c r="B63" i="1"/>
  <c r="D63" i="1"/>
  <c r="D92" i="1"/>
  <c r="B92" i="1"/>
  <c r="B98" i="1"/>
  <c r="D98" i="1"/>
  <c r="D31" i="1"/>
  <c r="B31" i="1"/>
  <c r="D41" i="1"/>
  <c r="B41" i="1"/>
  <c r="B35" i="1"/>
  <c r="D35" i="1"/>
  <c r="AI11" i="1"/>
  <c r="BN17" i="1"/>
  <c r="BN16" i="1"/>
  <c r="BN20" i="1"/>
  <c r="BN14" i="1"/>
  <c r="BN15" i="1"/>
  <c r="BN10" i="1"/>
  <c r="BP10" i="1" s="1"/>
  <c r="BN18" i="1"/>
  <c r="BN21" i="1"/>
  <c r="BN22" i="1"/>
  <c r="BN9" i="1"/>
  <c r="BP9" i="1" s="1"/>
  <c r="BN13" i="1"/>
  <c r="BN19" i="1"/>
  <c r="BN11" i="1"/>
  <c r="BP11" i="1" s="1"/>
  <c r="BN12" i="1"/>
  <c r="BP12" i="1" s="1"/>
  <c r="D72" i="1"/>
  <c r="B72" i="1"/>
  <c r="D55" i="1"/>
  <c r="B55" i="1"/>
  <c r="I56" i="1" s="1"/>
  <c r="B75" i="1"/>
  <c r="I76" i="1" s="1"/>
  <c r="D75" i="1"/>
  <c r="B48" i="1"/>
  <c r="D48" i="1"/>
  <c r="B57" i="1"/>
  <c r="D57" i="1"/>
  <c r="B49" i="1"/>
  <c r="D49" i="1"/>
  <c r="B70" i="1"/>
  <c r="D70" i="1"/>
  <c r="B62" i="1"/>
  <c r="I63" i="1" s="1"/>
  <c r="D62" i="1"/>
  <c r="B25" i="1"/>
  <c r="I26" i="1" s="1"/>
  <c r="D25" i="1"/>
  <c r="B78" i="1"/>
  <c r="D78" i="1"/>
  <c r="D33" i="1"/>
  <c r="B33" i="1"/>
  <c r="B22" i="1"/>
  <c r="I23" i="1" s="1"/>
  <c r="D22" i="1"/>
  <c r="D46" i="1"/>
  <c r="B46" i="1"/>
  <c r="B42" i="1"/>
  <c r="D42" i="1"/>
  <c r="B94" i="1"/>
  <c r="D94" i="1"/>
  <c r="D87" i="1"/>
  <c r="B87" i="1"/>
  <c r="D64" i="1"/>
  <c r="B64" i="1"/>
  <c r="D68" i="1"/>
  <c r="B68" i="1"/>
  <c r="B29" i="1"/>
  <c r="I30" i="1" s="1"/>
  <c r="D29" i="1"/>
  <c r="D50" i="1"/>
  <c r="B50" i="1"/>
  <c r="B82" i="1"/>
  <c r="I83" i="1" s="1"/>
  <c r="D82" i="1"/>
  <c r="D85" i="1"/>
  <c r="B85" i="1"/>
  <c r="B43" i="1"/>
  <c r="D43" i="1"/>
  <c r="B44" i="1"/>
  <c r="D44" i="1"/>
  <c r="B86" i="1"/>
  <c r="D86" i="1"/>
  <c r="D90" i="1"/>
  <c r="B90" i="1"/>
  <c r="D21" i="1"/>
  <c r="B21" i="1"/>
  <c r="B66" i="1"/>
  <c r="I67" i="1" s="1"/>
  <c r="D66" i="1"/>
  <c r="D54" i="1"/>
  <c r="B54" i="1"/>
  <c r="B24" i="1"/>
  <c r="D24" i="1"/>
  <c r="B84" i="1"/>
  <c r="D84" i="1"/>
  <c r="B53" i="1"/>
  <c r="I54" i="1" s="1"/>
  <c r="D53" i="1"/>
  <c r="D79" i="1"/>
  <c r="B79" i="1"/>
  <c r="B74" i="1"/>
  <c r="D74" i="1"/>
  <c r="D93" i="1"/>
  <c r="B93" i="1"/>
  <c r="B71" i="1"/>
  <c r="I72" i="1" s="1"/>
  <c r="D71" i="1"/>
  <c r="D95" i="1"/>
  <c r="B95" i="1"/>
  <c r="I96" i="1" s="1"/>
  <c r="D65" i="1"/>
  <c r="B65" i="1"/>
  <c r="B58" i="1"/>
  <c r="I59" i="1" s="1"/>
  <c r="D58" i="1"/>
  <c r="B89" i="1"/>
  <c r="D89" i="1"/>
  <c r="B34" i="1"/>
  <c r="I35" i="1" s="1"/>
  <c r="D34" i="1"/>
  <c r="D45" i="1"/>
  <c r="B45" i="1"/>
  <c r="I46" i="1" s="1"/>
  <c r="D32" i="1"/>
  <c r="B32" i="1"/>
  <c r="I33" i="1" s="1"/>
  <c r="B39" i="1"/>
  <c r="D39" i="1"/>
  <c r="D91" i="1"/>
  <c r="B91" i="1"/>
  <c r="I77" i="1" l="1"/>
  <c r="I90" i="1"/>
  <c r="I79" i="1"/>
  <c r="I85" i="1"/>
  <c r="I87" i="1"/>
  <c r="I44" i="1"/>
  <c r="I95" i="1"/>
  <c r="I71" i="1"/>
  <c r="I32" i="1"/>
  <c r="I93" i="1"/>
  <c r="I41" i="1"/>
  <c r="I48" i="1"/>
  <c r="I28" i="1"/>
  <c r="I98" i="1"/>
  <c r="I62" i="1"/>
  <c r="I51" i="1"/>
  <c r="I69" i="1"/>
  <c r="I88" i="1"/>
  <c r="I36" i="1"/>
  <c r="I55" i="1"/>
  <c r="I73" i="1"/>
  <c r="I99" i="1"/>
  <c r="I66" i="1"/>
  <c r="I91" i="1"/>
  <c r="I86" i="1"/>
  <c r="I82" i="1"/>
  <c r="I57" i="1"/>
  <c r="I39" i="1"/>
  <c r="I84" i="1"/>
  <c r="I40" i="1"/>
  <c r="I75" i="1"/>
  <c r="I25" i="1"/>
  <c r="I45" i="1"/>
  <c r="I43" i="1"/>
  <c r="I50" i="1"/>
  <c r="I49" i="1"/>
  <c r="I42" i="1"/>
  <c r="I61" i="1"/>
  <c r="I24" i="1"/>
  <c r="I74" i="1"/>
  <c r="I37" i="1"/>
  <c r="I89" i="1"/>
  <c r="I70" i="1"/>
  <c r="I58" i="1"/>
  <c r="I31" i="1"/>
  <c r="I92" i="1"/>
  <c r="I94" i="1"/>
  <c r="I80" i="1"/>
  <c r="I22" i="1"/>
  <c r="I21" i="1"/>
  <c r="I65" i="1"/>
  <c r="I47" i="1"/>
  <c r="I34" i="1"/>
  <c r="I64" i="1"/>
  <c r="I60" i="1"/>
  <c r="I78" i="1"/>
  <c r="I29" i="1"/>
  <c r="I68" i="1"/>
  <c r="I53" i="1"/>
  <c r="I97" i="1"/>
</calcChain>
</file>

<file path=xl/sharedStrings.xml><?xml version="1.0" encoding="utf-8"?>
<sst xmlns="http://schemas.openxmlformats.org/spreadsheetml/2006/main" count="39" uniqueCount="16">
  <si>
    <t>Первый</t>
  </si>
  <si>
    <t>Операция</t>
  </si>
  <si>
    <t>Дата для сводной</t>
  </si>
  <si>
    <t>Агент</t>
  </si>
  <si>
    <t>Сумма</t>
  </si>
  <si>
    <t>Год</t>
  </si>
  <si>
    <t>Сводная!$B$1:ИНДЕКС(Сводная!$I:$I;СЧЁТ(Сводная!$I:$I)-1)</t>
  </si>
  <si>
    <t>оплата</t>
  </si>
  <si>
    <t>Порядок</t>
  </si>
  <si>
    <t>год</t>
  </si>
  <si>
    <t>пени</t>
  </si>
  <si>
    <t>начисление/оплата</t>
  </si>
  <si>
    <t>Начисление за весь период</t>
  </si>
  <si>
    <t>Оплата за весь период</t>
  </si>
  <si>
    <t>В том числе</t>
  </si>
  <si>
    <t>начисл./оплач.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</si>
</sst>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mmmm\ yyyy;@"/>
    <numFmt numFmtId="166" formatCode="[$-FC19]dd\ m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4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0" fontId="4" fillId="0" borderId="0" xfId="0" applyFont="1"/>
    <xf numFmtId="2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1" fontId="5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4" fontId="9" fillId="2" borderId="0" xfId="0" applyNumberFormat="1" applyFont="1" applyFill="1" applyBorder="1" applyAlignment="1">
      <alignment horizontal="right"/>
    </xf>
    <xf numFmtId="166" fontId="0" fillId="0" borderId="0" xfId="0" applyNumberFormat="1" applyBorder="1"/>
    <xf numFmtId="4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20">
    <dxf>
      <font>
        <color theme="3" tint="0.59996337778862885"/>
      </font>
    </dxf>
    <dxf>
      <font>
        <color theme="0"/>
      </font>
    </dxf>
    <dxf>
      <font>
        <color theme="3" tint="0.59996337778862885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0F0F0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rgb="FFF0F0F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0F0F0"/>
        </patternFill>
      </fill>
    </dxf>
    <dxf>
      <font>
        <b/>
        <i/>
      </font>
      <fill>
        <patternFill>
          <bgColor rgb="FFF0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User\Desktop\&#1057;&#1074;&#1086;&#1076;&#1085;&#1072;&#1103;%20&#1086;&#1087;&#1083;&#1072;&#1090;&#1072;%20&#1087;&#1086;%20&#1083;&#1080;&#1094;&#1077;&#1074;&#1086;&#1084;&#1091;%20&#1089;&#1095;&#1077;&#1090;&#1091;%20&#1055;&#1045;&#1053;&#104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9;&#1093;&#1086;&#1076;&#1085;&#1099;&#108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Сводная"/>
      <sheetName val="Справка"/>
      <sheetName val="Вводные"/>
      <sheetName val="Соглашение"/>
      <sheetName val="Собираемость"/>
      <sheetName val="Спецсчета и авар."/>
      <sheetName val="Пени"/>
      <sheetName val="Начисление пени"/>
      <sheetName val="Примеры для пени"/>
    </sheetNames>
    <sheetDataSet>
      <sheetData sheetId="0">
        <row r="2">
          <cell r="Z2" t="str">
            <v/>
          </cell>
          <cell r="AA2" t="str">
            <v/>
          </cell>
          <cell r="AB2" t="str">
            <v/>
          </cell>
        </row>
        <row r="3">
          <cell r="S3" t="str">
            <v/>
          </cell>
          <cell r="T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S4" t="str">
            <v/>
          </cell>
          <cell r="T4" t="str">
            <v/>
          </cell>
          <cell r="Z4" t="str">
            <v/>
          </cell>
          <cell r="AA4" t="str">
            <v/>
          </cell>
          <cell r="AB4" t="str">
            <v/>
          </cell>
        </row>
        <row r="5">
          <cell r="O5">
            <v>4339.1099999999997</v>
          </cell>
          <cell r="S5" t="str">
            <v/>
          </cell>
          <cell r="T5" t="str">
            <v/>
          </cell>
          <cell r="Z5" t="str">
            <v/>
          </cell>
          <cell r="AA5" t="str">
            <v/>
          </cell>
          <cell r="AB5" t="str">
            <v/>
          </cell>
        </row>
        <row r="6">
          <cell r="O6">
            <v>4792.1499999999996</v>
          </cell>
          <cell r="S6" t="str">
            <v>Оплата</v>
          </cell>
          <cell r="T6">
            <v>42613</v>
          </cell>
          <cell r="Z6" t="str">
            <v>Сбербанк</v>
          </cell>
          <cell r="AA6">
            <v>855.15</v>
          </cell>
          <cell r="AB6">
            <v>2016</v>
          </cell>
        </row>
        <row r="7">
          <cell r="S7" t="str">
            <v>Пени</v>
          </cell>
          <cell r="T7">
            <v>42634</v>
          </cell>
          <cell r="Z7" t="str">
            <v/>
          </cell>
          <cell r="AA7">
            <v>0</v>
          </cell>
          <cell r="AB7">
            <v>2016</v>
          </cell>
        </row>
        <row r="8">
          <cell r="O8">
            <v>0</v>
          </cell>
          <cell r="S8" t="str">
            <v>Начисление</v>
          </cell>
          <cell r="T8">
            <v>42614</v>
          </cell>
          <cell r="Z8" t="str">
            <v/>
          </cell>
          <cell r="AA8">
            <v>178.61</v>
          </cell>
          <cell r="AB8">
            <v>2016</v>
          </cell>
        </row>
        <row r="9">
          <cell r="O9">
            <v>0</v>
          </cell>
          <cell r="S9" t="str">
            <v/>
          </cell>
          <cell r="T9" t="str">
            <v/>
          </cell>
          <cell r="Z9" t="str">
            <v/>
          </cell>
          <cell r="AA9" t="str">
            <v/>
          </cell>
          <cell r="AB9" t="str">
            <v/>
          </cell>
        </row>
        <row r="10">
          <cell r="S10" t="str">
            <v/>
          </cell>
          <cell r="T10" t="str">
            <v/>
          </cell>
          <cell r="Z10" t="str">
            <v/>
          </cell>
          <cell r="AA10" t="str">
            <v/>
          </cell>
          <cell r="AB10" t="str">
            <v/>
          </cell>
        </row>
        <row r="11">
          <cell r="S11" t="str">
            <v>Начисление</v>
          </cell>
          <cell r="T11">
            <v>42583</v>
          </cell>
          <cell r="Z11" t="str">
            <v/>
          </cell>
          <cell r="AA11">
            <v>178.61</v>
          </cell>
          <cell r="AB11">
            <v>2016</v>
          </cell>
        </row>
        <row r="12">
          <cell r="S12" t="str">
            <v/>
          </cell>
          <cell r="T12" t="str">
            <v/>
          </cell>
          <cell r="Z12" t="str">
            <v/>
          </cell>
          <cell r="AA12" t="str">
            <v/>
          </cell>
          <cell r="AB12" t="str">
            <v/>
          </cell>
        </row>
        <row r="13">
          <cell r="S13" t="str">
            <v/>
          </cell>
          <cell r="T13" t="str">
            <v/>
          </cell>
          <cell r="Z13" t="str">
            <v/>
          </cell>
          <cell r="AA13" t="str">
            <v/>
          </cell>
          <cell r="AB13" t="str">
            <v/>
          </cell>
        </row>
        <row r="14">
          <cell r="S14" t="str">
            <v>Начисление</v>
          </cell>
          <cell r="T14">
            <v>42552</v>
          </cell>
          <cell r="Z14" t="str">
            <v/>
          </cell>
          <cell r="AA14">
            <v>178.61</v>
          </cell>
          <cell r="AB14">
            <v>2016</v>
          </cell>
        </row>
        <row r="15">
          <cell r="S15" t="str">
            <v/>
          </cell>
          <cell r="T15" t="str">
            <v/>
          </cell>
          <cell r="Z15" t="str">
            <v/>
          </cell>
          <cell r="AA15" t="str">
            <v/>
          </cell>
          <cell r="AB15" t="str">
            <v/>
          </cell>
        </row>
        <row r="16">
          <cell r="S16" t="str">
            <v/>
          </cell>
          <cell r="T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S17" t="str">
            <v>Пени</v>
          </cell>
          <cell r="T17">
            <v>42543</v>
          </cell>
          <cell r="Z17" t="str">
            <v/>
          </cell>
          <cell r="AA17">
            <v>0</v>
          </cell>
          <cell r="AB17">
            <v>2016</v>
          </cell>
        </row>
        <row r="18">
          <cell r="S18" t="str">
            <v>Начисление</v>
          </cell>
          <cell r="T18">
            <v>42522</v>
          </cell>
          <cell r="Z18" t="str">
            <v/>
          </cell>
          <cell r="AA18">
            <v>178.61</v>
          </cell>
          <cell r="AB18">
            <v>2016</v>
          </cell>
        </row>
        <row r="19">
          <cell r="S19" t="str">
            <v/>
          </cell>
          <cell r="T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S20" t="str">
            <v/>
          </cell>
          <cell r="T20" t="str">
            <v/>
          </cell>
          <cell r="Z20" t="str">
            <v/>
          </cell>
          <cell r="AA20" t="str">
            <v/>
          </cell>
          <cell r="AB20" t="str">
            <v/>
          </cell>
        </row>
        <row r="21">
          <cell r="S21" t="str">
            <v>Оплата</v>
          </cell>
          <cell r="T21">
            <v>42507</v>
          </cell>
          <cell r="Z21" t="str">
            <v>Сбербанк</v>
          </cell>
          <cell r="AA21">
            <v>169.6</v>
          </cell>
          <cell r="AB21">
            <v>2016</v>
          </cell>
        </row>
        <row r="22">
          <cell r="S22" t="str">
            <v>Пени</v>
          </cell>
          <cell r="T22">
            <v>42513</v>
          </cell>
          <cell r="Z22" t="str">
            <v/>
          </cell>
          <cell r="AA22">
            <v>0</v>
          </cell>
          <cell r="AB22">
            <v>2016</v>
          </cell>
        </row>
        <row r="23">
          <cell r="S23" t="str">
            <v>Начисление</v>
          </cell>
          <cell r="T23">
            <v>42491</v>
          </cell>
          <cell r="Z23" t="str">
            <v/>
          </cell>
          <cell r="AA23">
            <v>178.61</v>
          </cell>
          <cell r="AB23">
            <v>2016</v>
          </cell>
        </row>
        <row r="24">
          <cell r="S24" t="str">
            <v/>
          </cell>
          <cell r="T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S25" t="str">
            <v/>
          </cell>
          <cell r="T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S26" t="str">
            <v>Начисление</v>
          </cell>
          <cell r="T26">
            <v>42461</v>
          </cell>
          <cell r="Z26" t="str">
            <v/>
          </cell>
          <cell r="AA26">
            <v>178.61</v>
          </cell>
          <cell r="AB26">
            <v>2016</v>
          </cell>
        </row>
        <row r="27">
          <cell r="S27" t="str">
            <v/>
          </cell>
          <cell r="T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S28" t="str">
            <v/>
          </cell>
          <cell r="T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S29" t="str">
            <v>Начисление</v>
          </cell>
          <cell r="T29">
            <v>42430</v>
          </cell>
          <cell r="Z29" t="str">
            <v/>
          </cell>
          <cell r="AA29">
            <v>178.61</v>
          </cell>
          <cell r="AB29">
            <v>2016</v>
          </cell>
        </row>
        <row r="30">
          <cell r="S30" t="str">
            <v>Оплата</v>
          </cell>
          <cell r="T30">
            <v>42452</v>
          </cell>
          <cell r="Z30" t="str">
            <v>Сбербанк</v>
          </cell>
          <cell r="AA30">
            <v>893</v>
          </cell>
          <cell r="AB30">
            <v>2016</v>
          </cell>
        </row>
        <row r="31">
          <cell r="S31" t="str">
            <v/>
          </cell>
          <cell r="T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S32" t="str">
            <v/>
          </cell>
          <cell r="T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S33" t="str">
            <v>Начисление</v>
          </cell>
          <cell r="T33">
            <v>42401</v>
          </cell>
          <cell r="Z33" t="str">
            <v/>
          </cell>
          <cell r="AA33">
            <v>178.61</v>
          </cell>
          <cell r="AB33">
            <v>2016</v>
          </cell>
        </row>
        <row r="34">
          <cell r="O34" t="str">
            <v>Начисление</v>
          </cell>
          <cell r="P34" t="str">
            <v>Оплата</v>
          </cell>
          <cell r="Q34" t="str">
            <v>Пени</v>
          </cell>
          <cell r="S34" t="str">
            <v/>
          </cell>
          <cell r="T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N35">
            <v>2016</v>
          </cell>
          <cell r="O35">
            <v>1607.4900000000002</v>
          </cell>
          <cell r="P35">
            <v>1917.75</v>
          </cell>
          <cell r="Q35">
            <v>0</v>
          </cell>
          <cell r="S35" t="str">
            <v/>
          </cell>
          <cell r="T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N36">
            <v>2015</v>
          </cell>
          <cell r="O36">
            <v>2053.2199999999998</v>
          </cell>
          <cell r="P36">
            <v>2874.4</v>
          </cell>
          <cell r="Q36">
            <v>0</v>
          </cell>
          <cell r="S36" t="str">
            <v>Начисление</v>
          </cell>
          <cell r="T36">
            <v>42370</v>
          </cell>
          <cell r="Z36" t="str">
            <v/>
          </cell>
          <cell r="AA36">
            <v>178.61</v>
          </cell>
          <cell r="AB36">
            <v>2016</v>
          </cell>
        </row>
        <row r="37">
          <cell r="N37">
            <v>2014</v>
          </cell>
          <cell r="O37">
            <v>678.4</v>
          </cell>
          <cell r="P37">
            <v>0</v>
          </cell>
          <cell r="Q37">
            <v>0</v>
          </cell>
          <cell r="S37" t="str">
            <v/>
          </cell>
          <cell r="T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N38" t="str">
            <v/>
          </cell>
          <cell r="O38">
            <v>0</v>
          </cell>
          <cell r="P38">
            <v>0</v>
          </cell>
          <cell r="Q38">
            <v>0</v>
          </cell>
          <cell r="S38" t="str">
            <v/>
          </cell>
          <cell r="T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S39" t="str">
            <v>Начисление</v>
          </cell>
          <cell r="T39">
            <v>42339</v>
          </cell>
          <cell r="Z39" t="str">
            <v/>
          </cell>
          <cell r="AA39">
            <v>178.61</v>
          </cell>
          <cell r="AB39">
            <v>2015</v>
          </cell>
        </row>
        <row r="40">
          <cell r="S40" t="str">
            <v/>
          </cell>
          <cell r="T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S41" t="str">
            <v/>
          </cell>
          <cell r="T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S42" t="str">
            <v>Перерасчет</v>
          </cell>
          <cell r="T42" t="str">
            <v/>
          </cell>
          <cell r="Z42" t="str">
            <v/>
          </cell>
          <cell r="AA42">
            <v>9.01</v>
          </cell>
          <cell r="AB42" t="str">
            <v/>
          </cell>
        </row>
        <row r="43">
          <cell r="S43" t="str">
            <v>Перерасчет</v>
          </cell>
          <cell r="T43" t="str">
            <v/>
          </cell>
          <cell r="Z43" t="str">
            <v/>
          </cell>
          <cell r="AA43">
            <v>9.01</v>
          </cell>
          <cell r="AB43" t="str">
            <v/>
          </cell>
        </row>
        <row r="44">
          <cell r="S44" t="str">
            <v>Перерасчет</v>
          </cell>
          <cell r="T44" t="str">
            <v/>
          </cell>
          <cell r="Z44" t="str">
            <v/>
          </cell>
          <cell r="AA44">
            <v>9.01</v>
          </cell>
          <cell r="AB44" t="str">
            <v/>
          </cell>
        </row>
        <row r="45">
          <cell r="S45" t="str">
            <v>Перерасчет</v>
          </cell>
          <cell r="T45" t="str">
            <v/>
          </cell>
          <cell r="Z45" t="str">
            <v/>
          </cell>
          <cell r="AA45">
            <v>9.01</v>
          </cell>
          <cell r="AB45" t="str">
            <v/>
          </cell>
        </row>
        <row r="46">
          <cell r="S46" t="str">
            <v>Перерасчет</v>
          </cell>
          <cell r="T46" t="str">
            <v/>
          </cell>
          <cell r="Z46" t="str">
            <v/>
          </cell>
          <cell r="AA46">
            <v>9.01</v>
          </cell>
          <cell r="AB46" t="str">
            <v/>
          </cell>
        </row>
        <row r="47">
          <cell r="S47" t="str">
            <v>Перерасчет</v>
          </cell>
          <cell r="T47" t="str">
            <v/>
          </cell>
          <cell r="Z47" t="str">
            <v/>
          </cell>
          <cell r="AA47">
            <v>9.01</v>
          </cell>
          <cell r="AB47" t="str">
            <v/>
          </cell>
        </row>
        <row r="48">
          <cell r="S48" t="str">
            <v>Перерасчет</v>
          </cell>
          <cell r="T48" t="str">
            <v/>
          </cell>
          <cell r="Z48" t="str">
            <v/>
          </cell>
          <cell r="AA48">
            <v>9.01</v>
          </cell>
          <cell r="AB48" t="str">
            <v/>
          </cell>
        </row>
        <row r="49">
          <cell r="S49" t="str">
            <v>Перерасчет</v>
          </cell>
          <cell r="T49" t="str">
            <v/>
          </cell>
          <cell r="Z49" t="str">
            <v/>
          </cell>
          <cell r="AA49">
            <v>9.01</v>
          </cell>
          <cell r="AB49" t="str">
            <v/>
          </cell>
        </row>
        <row r="50">
          <cell r="S50" t="str">
            <v>Перерасчет</v>
          </cell>
          <cell r="T50" t="str">
            <v/>
          </cell>
          <cell r="Z50" t="str">
            <v/>
          </cell>
          <cell r="AA50">
            <v>9.01</v>
          </cell>
          <cell r="AB50" t="str">
            <v/>
          </cell>
        </row>
        <row r="51">
          <cell r="S51" t="str">
            <v>Перерасчет</v>
          </cell>
          <cell r="T51" t="str">
            <v/>
          </cell>
          <cell r="Z51" t="str">
            <v/>
          </cell>
          <cell r="AA51">
            <v>9.01</v>
          </cell>
          <cell r="AB51" t="str">
            <v/>
          </cell>
        </row>
        <row r="52">
          <cell r="S52" t="str">
            <v>Перерасчет</v>
          </cell>
          <cell r="T52" t="str">
            <v/>
          </cell>
          <cell r="Z52" t="str">
            <v/>
          </cell>
          <cell r="AA52">
            <v>9.01</v>
          </cell>
          <cell r="AB52" t="str">
            <v/>
          </cell>
        </row>
        <row r="53">
          <cell r="S53" t="str">
            <v>Перерасчет</v>
          </cell>
          <cell r="T53" t="str">
            <v/>
          </cell>
          <cell r="Z53" t="str">
            <v/>
          </cell>
          <cell r="AA53">
            <v>9.01</v>
          </cell>
          <cell r="AB53" t="str">
            <v/>
          </cell>
        </row>
        <row r="54">
          <cell r="S54" t="str">
            <v>Перерасчет</v>
          </cell>
          <cell r="T54" t="str">
            <v/>
          </cell>
          <cell r="Z54" t="str">
            <v/>
          </cell>
          <cell r="AA54">
            <v>9.01</v>
          </cell>
          <cell r="AB54" t="str">
            <v/>
          </cell>
        </row>
        <row r="55">
          <cell r="S55" t="str">
            <v>Перерасчет</v>
          </cell>
          <cell r="T55" t="str">
            <v/>
          </cell>
          <cell r="Z55" t="str">
            <v/>
          </cell>
          <cell r="AA55">
            <v>9.01</v>
          </cell>
          <cell r="AB55" t="str">
            <v/>
          </cell>
        </row>
        <row r="56">
          <cell r="S56" t="str">
            <v>Начисление</v>
          </cell>
          <cell r="T56">
            <v>42309</v>
          </cell>
          <cell r="Z56" t="str">
            <v/>
          </cell>
          <cell r="AA56">
            <v>178.61</v>
          </cell>
          <cell r="AB56">
            <v>2015</v>
          </cell>
        </row>
        <row r="57">
          <cell r="S57" t="str">
            <v>Оплата</v>
          </cell>
          <cell r="T57">
            <v>42314</v>
          </cell>
          <cell r="Z57" t="str">
            <v>Сбербанк</v>
          </cell>
          <cell r="AA57">
            <v>2374.4</v>
          </cell>
          <cell r="AB57">
            <v>2015</v>
          </cell>
        </row>
        <row r="58">
          <cell r="S58" t="str">
            <v>Оплата</v>
          </cell>
          <cell r="T58">
            <v>42327</v>
          </cell>
          <cell r="Z58" t="str">
            <v>Сбербанк</v>
          </cell>
          <cell r="AA58">
            <v>500</v>
          </cell>
          <cell r="AB58">
            <v>2015</v>
          </cell>
        </row>
        <row r="59">
          <cell r="S59" t="str">
            <v/>
          </cell>
          <cell r="T59" t="str">
            <v/>
          </cell>
          <cell r="Z59" t="str">
            <v/>
          </cell>
          <cell r="AA59" t="str">
            <v/>
          </cell>
          <cell r="AB59" t="str">
            <v/>
          </cell>
        </row>
        <row r="60">
          <cell r="S60" t="str">
            <v/>
          </cell>
          <cell r="T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S61" t="str">
            <v>Начисление</v>
          </cell>
          <cell r="T61">
            <v>42278</v>
          </cell>
          <cell r="Z61" t="str">
            <v/>
          </cell>
          <cell r="AA61">
            <v>169.6</v>
          </cell>
          <cell r="AB61">
            <v>2015</v>
          </cell>
        </row>
        <row r="62">
          <cell r="S62" t="str">
            <v/>
          </cell>
          <cell r="T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S63" t="str">
            <v/>
          </cell>
          <cell r="T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S64" t="str">
            <v>Начисление</v>
          </cell>
          <cell r="T64">
            <v>42248</v>
          </cell>
          <cell r="Z64" t="str">
            <v/>
          </cell>
          <cell r="AA64">
            <v>169.6</v>
          </cell>
          <cell r="AB64">
            <v>2015</v>
          </cell>
        </row>
        <row r="65">
          <cell r="S65" t="str">
            <v/>
          </cell>
          <cell r="T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S66" t="str">
            <v/>
          </cell>
          <cell r="T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S67" t="str">
            <v>Начисление</v>
          </cell>
          <cell r="T67">
            <v>42217</v>
          </cell>
          <cell r="Z67" t="str">
            <v/>
          </cell>
          <cell r="AA67">
            <v>169.6</v>
          </cell>
          <cell r="AB67">
            <v>2015</v>
          </cell>
        </row>
        <row r="68">
          <cell r="S68" t="str">
            <v/>
          </cell>
          <cell r="T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S69" t="str">
            <v/>
          </cell>
          <cell r="T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S70" t="str">
            <v>Начисление</v>
          </cell>
          <cell r="T70">
            <v>42186</v>
          </cell>
          <cell r="Z70" t="str">
            <v/>
          </cell>
          <cell r="AA70">
            <v>169.6</v>
          </cell>
          <cell r="AB70">
            <v>2015</v>
          </cell>
        </row>
        <row r="71">
          <cell r="S71" t="str">
            <v/>
          </cell>
          <cell r="T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S72" t="str">
            <v/>
          </cell>
          <cell r="T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S73" t="str">
            <v>Начисление</v>
          </cell>
          <cell r="T73">
            <v>42156</v>
          </cell>
          <cell r="Z73" t="str">
            <v/>
          </cell>
          <cell r="AA73">
            <v>169.6</v>
          </cell>
          <cell r="AB73">
            <v>2015</v>
          </cell>
        </row>
        <row r="74">
          <cell r="S74" t="str">
            <v/>
          </cell>
          <cell r="T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S75" t="str">
            <v/>
          </cell>
          <cell r="T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S76" t="str">
            <v>Начисление</v>
          </cell>
          <cell r="T76">
            <v>42125</v>
          </cell>
          <cell r="Z76" t="str">
            <v/>
          </cell>
          <cell r="AA76">
            <v>169.6</v>
          </cell>
          <cell r="AB76">
            <v>2015</v>
          </cell>
        </row>
        <row r="77">
          <cell r="S77" t="str">
            <v/>
          </cell>
          <cell r="T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S78" t="str">
            <v/>
          </cell>
          <cell r="T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S79" t="str">
            <v>Начисление</v>
          </cell>
          <cell r="T79">
            <v>42095</v>
          </cell>
          <cell r="Z79" t="str">
            <v/>
          </cell>
          <cell r="AA79">
            <v>169.6</v>
          </cell>
          <cell r="AB79">
            <v>2015</v>
          </cell>
        </row>
        <row r="80">
          <cell r="S80" t="str">
            <v/>
          </cell>
          <cell r="T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S81" t="str">
            <v/>
          </cell>
          <cell r="T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S82" t="str">
            <v>Начисление</v>
          </cell>
          <cell r="T82">
            <v>42064</v>
          </cell>
          <cell r="Z82" t="str">
            <v/>
          </cell>
          <cell r="AA82">
            <v>169.6</v>
          </cell>
          <cell r="AB82">
            <v>2015</v>
          </cell>
        </row>
        <row r="83">
          <cell r="S83" t="str">
            <v/>
          </cell>
          <cell r="T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S84" t="str">
            <v/>
          </cell>
          <cell r="T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S85" t="str">
            <v>Начисление</v>
          </cell>
          <cell r="T85">
            <v>42036</v>
          </cell>
          <cell r="Z85" t="str">
            <v/>
          </cell>
          <cell r="AA85">
            <v>169.6</v>
          </cell>
          <cell r="AB85">
            <v>2015</v>
          </cell>
        </row>
        <row r="86">
          <cell r="S86" t="str">
            <v/>
          </cell>
          <cell r="T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S87" t="str">
            <v/>
          </cell>
          <cell r="T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S88" t="str">
            <v>Начисление</v>
          </cell>
          <cell r="T88">
            <v>42005</v>
          </cell>
          <cell r="Z88" t="str">
            <v/>
          </cell>
          <cell r="AA88">
            <v>169.6</v>
          </cell>
          <cell r="AB88">
            <v>2015</v>
          </cell>
        </row>
        <row r="89">
          <cell r="S89" t="str">
            <v/>
          </cell>
          <cell r="T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S90" t="str">
            <v/>
          </cell>
          <cell r="T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S91" t="str">
            <v>Начисление</v>
          </cell>
          <cell r="T91">
            <v>41974</v>
          </cell>
          <cell r="Z91" t="str">
            <v/>
          </cell>
          <cell r="AA91">
            <v>169.6</v>
          </cell>
          <cell r="AB91">
            <v>2014</v>
          </cell>
        </row>
        <row r="92">
          <cell r="S92" t="str">
            <v/>
          </cell>
          <cell r="T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S93" t="str">
            <v/>
          </cell>
          <cell r="T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S94" t="str">
            <v>Начисление</v>
          </cell>
          <cell r="T94">
            <v>41944</v>
          </cell>
          <cell r="Z94" t="str">
            <v/>
          </cell>
          <cell r="AA94">
            <v>169.6</v>
          </cell>
          <cell r="AB94">
            <v>2014</v>
          </cell>
        </row>
        <row r="95">
          <cell r="S95" t="str">
            <v/>
          </cell>
          <cell r="T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S96" t="str">
            <v/>
          </cell>
          <cell r="T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S97" t="str">
            <v>Начисление</v>
          </cell>
          <cell r="T97">
            <v>41913</v>
          </cell>
          <cell r="Z97" t="str">
            <v/>
          </cell>
          <cell r="AA97">
            <v>169.6</v>
          </cell>
          <cell r="AB97">
            <v>2014</v>
          </cell>
        </row>
        <row r="98">
          <cell r="S98" t="str">
            <v/>
          </cell>
          <cell r="T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S99" t="str">
            <v/>
          </cell>
          <cell r="T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S100" t="str">
            <v>Начисление</v>
          </cell>
          <cell r="T100">
            <v>41883</v>
          </cell>
          <cell r="Z100" t="str">
            <v/>
          </cell>
          <cell r="AA100">
            <v>169.6</v>
          </cell>
          <cell r="AB100">
            <v>2014</v>
          </cell>
        </row>
        <row r="101">
          <cell r="S101" t="str">
            <v/>
          </cell>
          <cell r="T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S102" t="str">
            <v/>
          </cell>
          <cell r="T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S103" t="str">
            <v/>
          </cell>
          <cell r="T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S104" t="str">
            <v/>
          </cell>
          <cell r="T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S105" t="str">
            <v/>
          </cell>
          <cell r="T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S106" t="str">
            <v/>
          </cell>
          <cell r="T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S107" t="str">
            <v/>
          </cell>
          <cell r="T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S108" t="str">
            <v/>
          </cell>
          <cell r="T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S109" t="str">
            <v/>
          </cell>
          <cell r="T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S110" t="str">
            <v/>
          </cell>
          <cell r="T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S111" t="str">
            <v/>
          </cell>
          <cell r="T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S112" t="str">
            <v/>
          </cell>
          <cell r="T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S113" t="str">
            <v/>
          </cell>
          <cell r="T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S114" t="str">
            <v/>
          </cell>
          <cell r="T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S115" t="str">
            <v/>
          </cell>
          <cell r="T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S116" t="str">
            <v/>
          </cell>
          <cell r="T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S117" t="str">
            <v/>
          </cell>
          <cell r="T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S118" t="str">
            <v/>
          </cell>
          <cell r="T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S119" t="str">
            <v/>
          </cell>
          <cell r="T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S120" t="str">
            <v/>
          </cell>
          <cell r="T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S121" t="str">
            <v/>
          </cell>
          <cell r="T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S122" t="str">
            <v/>
          </cell>
          <cell r="T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S123" t="str">
            <v/>
          </cell>
          <cell r="T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S124" t="str">
            <v/>
          </cell>
          <cell r="T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S125" t="str">
            <v/>
          </cell>
          <cell r="T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S126" t="str">
            <v/>
          </cell>
          <cell r="T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S127" t="str">
            <v/>
          </cell>
          <cell r="T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S128" t="str">
            <v/>
          </cell>
          <cell r="T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S129" t="str">
            <v/>
          </cell>
          <cell r="T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S130" t="str">
            <v/>
          </cell>
          <cell r="T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S131" t="str">
            <v/>
          </cell>
          <cell r="T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S132" t="str">
            <v/>
          </cell>
          <cell r="T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S133" t="str">
            <v/>
          </cell>
          <cell r="T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S134" t="str">
            <v/>
          </cell>
          <cell r="T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35">
          <cell r="S135" t="str">
            <v/>
          </cell>
          <cell r="T135" t="str">
            <v/>
          </cell>
          <cell r="Z135" t="str">
            <v/>
          </cell>
          <cell r="AA135" t="str">
            <v/>
          </cell>
          <cell r="AB135" t="str">
            <v/>
          </cell>
        </row>
        <row r="136">
          <cell r="S136" t="str">
            <v/>
          </cell>
          <cell r="T136" t="str">
            <v/>
          </cell>
          <cell r="Z136" t="str">
            <v/>
          </cell>
          <cell r="AA136" t="str">
            <v/>
          </cell>
          <cell r="AB136" t="str">
            <v/>
          </cell>
        </row>
        <row r="137">
          <cell r="S137" t="str">
            <v/>
          </cell>
          <cell r="T137" t="str">
            <v/>
          </cell>
          <cell r="Z137" t="str">
            <v/>
          </cell>
          <cell r="AA137" t="str">
            <v/>
          </cell>
          <cell r="AB137" t="str">
            <v/>
          </cell>
        </row>
        <row r="138">
          <cell r="S138" t="str">
            <v/>
          </cell>
          <cell r="T138" t="str">
            <v/>
          </cell>
          <cell r="Z138" t="str">
            <v/>
          </cell>
          <cell r="AA138" t="str">
            <v/>
          </cell>
          <cell r="AB138" t="str">
            <v/>
          </cell>
        </row>
        <row r="139">
          <cell r="S139" t="str">
            <v/>
          </cell>
          <cell r="T139" t="str">
            <v/>
          </cell>
          <cell r="Z139" t="str">
            <v/>
          </cell>
          <cell r="AA139" t="str">
            <v/>
          </cell>
          <cell r="AB139" t="str">
            <v/>
          </cell>
        </row>
        <row r="140">
          <cell r="S140" t="str">
            <v/>
          </cell>
          <cell r="T140" t="str">
            <v/>
          </cell>
          <cell r="Z140" t="str">
            <v/>
          </cell>
          <cell r="AA140" t="str">
            <v/>
          </cell>
          <cell r="AB140" t="str">
            <v/>
          </cell>
        </row>
        <row r="141">
          <cell r="S141" t="str">
            <v/>
          </cell>
          <cell r="T141" t="str">
            <v/>
          </cell>
          <cell r="Z141" t="str">
            <v/>
          </cell>
          <cell r="AA141" t="str">
            <v/>
          </cell>
          <cell r="AB141" t="str">
            <v/>
          </cell>
        </row>
        <row r="142">
          <cell r="S142" t="str">
            <v/>
          </cell>
          <cell r="T142" t="str">
            <v/>
          </cell>
          <cell r="Z142" t="str">
            <v/>
          </cell>
          <cell r="AA142" t="str">
            <v/>
          </cell>
          <cell r="AB142" t="str">
            <v/>
          </cell>
        </row>
        <row r="143">
          <cell r="S143" t="str">
            <v/>
          </cell>
          <cell r="T143" t="str">
            <v/>
          </cell>
          <cell r="Z143" t="str">
            <v/>
          </cell>
          <cell r="AA143" t="str">
            <v/>
          </cell>
          <cell r="AB143" t="str">
            <v/>
          </cell>
        </row>
        <row r="144">
          <cell r="S144" t="str">
            <v/>
          </cell>
          <cell r="T144" t="str">
            <v/>
          </cell>
          <cell r="Z144" t="str">
            <v/>
          </cell>
          <cell r="AA144" t="str">
            <v/>
          </cell>
          <cell r="AB144" t="str">
            <v/>
          </cell>
        </row>
        <row r="145">
          <cell r="S145" t="str">
            <v/>
          </cell>
          <cell r="T145" t="str">
            <v/>
          </cell>
          <cell r="Z145" t="str">
            <v/>
          </cell>
          <cell r="AA145" t="str">
            <v/>
          </cell>
          <cell r="AB145" t="str">
            <v/>
          </cell>
        </row>
        <row r="146">
          <cell r="S146" t="str">
            <v/>
          </cell>
          <cell r="T146" t="str">
            <v/>
          </cell>
          <cell r="Z146" t="str">
            <v/>
          </cell>
          <cell r="AA146" t="str">
            <v/>
          </cell>
          <cell r="AB146" t="str">
            <v/>
          </cell>
        </row>
        <row r="147">
          <cell r="S147" t="str">
            <v/>
          </cell>
          <cell r="T147" t="str">
            <v/>
          </cell>
          <cell r="Z147" t="str">
            <v/>
          </cell>
          <cell r="AA147" t="str">
            <v/>
          </cell>
          <cell r="AB147" t="str">
            <v/>
          </cell>
        </row>
        <row r="148">
          <cell r="S148" t="str">
            <v/>
          </cell>
          <cell r="T148" t="str">
            <v/>
          </cell>
          <cell r="Z148" t="str">
            <v/>
          </cell>
          <cell r="AA148" t="str">
            <v/>
          </cell>
          <cell r="AB148" t="str">
            <v/>
          </cell>
        </row>
        <row r="149">
          <cell r="S149" t="str">
            <v/>
          </cell>
          <cell r="T149" t="str">
            <v/>
          </cell>
          <cell r="Z149" t="str">
            <v/>
          </cell>
          <cell r="AA149" t="str">
            <v/>
          </cell>
          <cell r="AB149" t="str">
            <v/>
          </cell>
        </row>
        <row r="150">
          <cell r="S150" t="str">
            <v/>
          </cell>
          <cell r="T150" t="str">
            <v/>
          </cell>
          <cell r="Z150" t="str">
            <v/>
          </cell>
          <cell r="AA150" t="str">
            <v/>
          </cell>
          <cell r="AB150" t="str">
            <v/>
          </cell>
        </row>
        <row r="151">
          <cell r="S151" t="str">
            <v/>
          </cell>
          <cell r="T151" t="str">
            <v/>
          </cell>
          <cell r="Z151" t="str">
            <v/>
          </cell>
          <cell r="AA151" t="str">
            <v/>
          </cell>
          <cell r="AB151" t="str">
            <v/>
          </cell>
        </row>
        <row r="152">
          <cell r="S152" t="str">
            <v/>
          </cell>
          <cell r="T152" t="str">
            <v/>
          </cell>
          <cell r="Z152" t="str">
            <v/>
          </cell>
          <cell r="AA152" t="str">
            <v/>
          </cell>
          <cell r="AB152" t="str">
            <v/>
          </cell>
        </row>
        <row r="153">
          <cell r="S153" t="str">
            <v/>
          </cell>
          <cell r="T153" t="str">
            <v/>
          </cell>
          <cell r="Z153" t="str">
            <v/>
          </cell>
          <cell r="AA153" t="str">
            <v/>
          </cell>
          <cell r="AB153" t="str">
            <v/>
          </cell>
        </row>
        <row r="154">
          <cell r="S154" t="str">
            <v/>
          </cell>
          <cell r="T154" t="str">
            <v/>
          </cell>
          <cell r="Z154" t="str">
            <v/>
          </cell>
          <cell r="AA154" t="str">
            <v/>
          </cell>
          <cell r="AB154" t="str">
            <v/>
          </cell>
        </row>
        <row r="155">
          <cell r="S155" t="str">
            <v/>
          </cell>
          <cell r="T155" t="str">
            <v/>
          </cell>
          <cell r="Z155" t="str">
            <v/>
          </cell>
          <cell r="AA155" t="str">
            <v/>
          </cell>
          <cell r="AB155" t="str">
            <v/>
          </cell>
        </row>
        <row r="156">
          <cell r="S156" t="str">
            <v/>
          </cell>
          <cell r="T156" t="str">
            <v/>
          </cell>
          <cell r="Z156" t="str">
            <v/>
          </cell>
          <cell r="AA156" t="str">
            <v/>
          </cell>
          <cell r="AB156" t="str">
            <v/>
          </cell>
        </row>
        <row r="157">
          <cell r="S157" t="str">
            <v/>
          </cell>
          <cell r="T157" t="str">
            <v/>
          </cell>
          <cell r="Z157" t="str">
            <v/>
          </cell>
          <cell r="AA157" t="str">
            <v/>
          </cell>
          <cell r="AB157" t="str">
            <v/>
          </cell>
        </row>
        <row r="158">
          <cell r="S158" t="str">
            <v/>
          </cell>
          <cell r="T158" t="str">
            <v/>
          </cell>
          <cell r="Z158" t="str">
            <v/>
          </cell>
          <cell r="AA158" t="str">
            <v/>
          </cell>
          <cell r="AB158" t="str">
            <v/>
          </cell>
        </row>
        <row r="159">
          <cell r="S159" t="str">
            <v/>
          </cell>
          <cell r="T159" t="str">
            <v/>
          </cell>
          <cell r="Z159" t="str">
            <v/>
          </cell>
          <cell r="AA159" t="str">
            <v/>
          </cell>
          <cell r="AB159" t="str">
            <v/>
          </cell>
        </row>
        <row r="160">
          <cell r="S160" t="str">
            <v/>
          </cell>
          <cell r="T160" t="str">
            <v/>
          </cell>
          <cell r="Z160" t="str">
            <v/>
          </cell>
          <cell r="AA160" t="str">
            <v/>
          </cell>
          <cell r="AB160" t="str">
            <v/>
          </cell>
        </row>
        <row r="161">
          <cell r="S161" t="str">
            <v/>
          </cell>
          <cell r="T161" t="str">
            <v/>
          </cell>
          <cell r="Z161" t="str">
            <v/>
          </cell>
          <cell r="AA161" t="str">
            <v/>
          </cell>
          <cell r="AB161" t="str">
            <v/>
          </cell>
        </row>
        <row r="162">
          <cell r="S162" t="str">
            <v/>
          </cell>
          <cell r="T162" t="str">
            <v/>
          </cell>
          <cell r="Z162" t="str">
            <v/>
          </cell>
          <cell r="AA162" t="str">
            <v/>
          </cell>
          <cell r="AB162" t="str">
            <v/>
          </cell>
        </row>
        <row r="163">
          <cell r="S163" t="str">
            <v/>
          </cell>
          <cell r="T163" t="str">
            <v/>
          </cell>
          <cell r="Z163" t="str">
            <v/>
          </cell>
          <cell r="AA163" t="str">
            <v/>
          </cell>
          <cell r="AB163" t="str">
            <v/>
          </cell>
        </row>
        <row r="164">
          <cell r="S164" t="str">
            <v/>
          </cell>
          <cell r="T164" t="str">
            <v/>
          </cell>
          <cell r="Z164" t="str">
            <v/>
          </cell>
          <cell r="AA164" t="str">
            <v/>
          </cell>
          <cell r="AB164" t="str">
            <v/>
          </cell>
        </row>
        <row r="165">
          <cell r="S165" t="str">
            <v/>
          </cell>
          <cell r="T165" t="str">
            <v/>
          </cell>
          <cell r="Z165" t="str">
            <v/>
          </cell>
          <cell r="AA165" t="str">
            <v/>
          </cell>
          <cell r="AB165" t="str">
            <v/>
          </cell>
        </row>
        <row r="166">
          <cell r="S166" t="str">
            <v/>
          </cell>
          <cell r="T166" t="str">
            <v/>
          </cell>
          <cell r="Z166" t="str">
            <v/>
          </cell>
          <cell r="AA166" t="str">
            <v/>
          </cell>
          <cell r="AB166" t="str">
            <v/>
          </cell>
        </row>
        <row r="167">
          <cell r="S167" t="str">
            <v/>
          </cell>
          <cell r="T167" t="str">
            <v/>
          </cell>
          <cell r="Z167" t="str">
            <v/>
          </cell>
          <cell r="AA167" t="str">
            <v/>
          </cell>
          <cell r="AB167" t="str">
            <v/>
          </cell>
        </row>
        <row r="168">
          <cell r="S168" t="str">
            <v/>
          </cell>
          <cell r="T168" t="str">
            <v/>
          </cell>
          <cell r="Z168" t="str">
            <v/>
          </cell>
          <cell r="AA168" t="str">
            <v/>
          </cell>
          <cell r="AB168" t="str">
            <v/>
          </cell>
        </row>
        <row r="169">
          <cell r="S169" t="str">
            <v/>
          </cell>
          <cell r="T169" t="str">
            <v/>
          </cell>
          <cell r="Z169" t="str">
            <v/>
          </cell>
          <cell r="AA169" t="str">
            <v/>
          </cell>
          <cell r="AB169" t="str">
            <v/>
          </cell>
        </row>
        <row r="170">
          <cell r="S170" t="str">
            <v/>
          </cell>
          <cell r="T170" t="str">
            <v/>
          </cell>
          <cell r="Z170" t="str">
            <v/>
          </cell>
          <cell r="AA170" t="str">
            <v/>
          </cell>
          <cell r="AB170" t="str">
            <v/>
          </cell>
        </row>
        <row r="171">
          <cell r="S171" t="str">
            <v/>
          </cell>
          <cell r="T171" t="str">
            <v/>
          </cell>
          <cell r="Z171" t="str">
            <v/>
          </cell>
          <cell r="AA171" t="str">
            <v/>
          </cell>
          <cell r="AB171" t="str">
            <v/>
          </cell>
        </row>
        <row r="172">
          <cell r="S172" t="str">
            <v/>
          </cell>
          <cell r="T172" t="str">
            <v/>
          </cell>
          <cell r="Z172" t="str">
            <v/>
          </cell>
          <cell r="AA172" t="str">
            <v/>
          </cell>
          <cell r="AB172" t="str">
            <v/>
          </cell>
        </row>
        <row r="173">
          <cell r="S173" t="str">
            <v/>
          </cell>
          <cell r="T173" t="str">
            <v/>
          </cell>
          <cell r="Z173" t="str">
            <v/>
          </cell>
          <cell r="AA173" t="str">
            <v/>
          </cell>
          <cell r="AB173" t="str">
            <v/>
          </cell>
        </row>
        <row r="174">
          <cell r="S174" t="str">
            <v/>
          </cell>
          <cell r="T174" t="str">
            <v/>
          </cell>
          <cell r="Z174" t="str">
            <v/>
          </cell>
          <cell r="AA174" t="str">
            <v/>
          </cell>
          <cell r="AB174" t="str">
            <v/>
          </cell>
        </row>
        <row r="175">
          <cell r="S175" t="str">
            <v/>
          </cell>
          <cell r="T175" t="str">
            <v/>
          </cell>
          <cell r="Z175" t="str">
            <v/>
          </cell>
          <cell r="AA175" t="str">
            <v/>
          </cell>
          <cell r="AB175" t="str">
            <v/>
          </cell>
        </row>
        <row r="176">
          <cell r="S176" t="str">
            <v/>
          </cell>
          <cell r="T176" t="str">
            <v/>
          </cell>
          <cell r="Z176" t="str">
            <v/>
          </cell>
          <cell r="AA176" t="str">
            <v/>
          </cell>
          <cell r="AB176" t="str">
            <v/>
          </cell>
        </row>
        <row r="177">
          <cell r="S177" t="str">
            <v/>
          </cell>
          <cell r="T177" t="str">
            <v/>
          </cell>
          <cell r="Z177" t="str">
            <v/>
          </cell>
          <cell r="AA177" t="str">
            <v/>
          </cell>
          <cell r="AB177" t="str">
            <v/>
          </cell>
        </row>
        <row r="178">
          <cell r="S178" t="str">
            <v/>
          </cell>
          <cell r="T178" t="str">
            <v/>
          </cell>
          <cell r="Z178" t="str">
            <v/>
          </cell>
          <cell r="AA178" t="str">
            <v/>
          </cell>
          <cell r="AB178" t="str">
            <v/>
          </cell>
        </row>
        <row r="179">
          <cell r="S179" t="str">
            <v/>
          </cell>
          <cell r="T179" t="str">
            <v/>
          </cell>
          <cell r="Z179" t="str">
            <v/>
          </cell>
          <cell r="AA179" t="str">
            <v/>
          </cell>
          <cell r="AB179" t="str">
            <v/>
          </cell>
        </row>
        <row r="180">
          <cell r="S180" t="str">
            <v/>
          </cell>
          <cell r="T180" t="str">
            <v/>
          </cell>
          <cell r="Z180" t="str">
            <v/>
          </cell>
          <cell r="AA180" t="str">
            <v/>
          </cell>
          <cell r="AB180" t="str">
            <v/>
          </cell>
        </row>
        <row r="181">
          <cell r="S181" t="str">
            <v/>
          </cell>
          <cell r="T181" t="str">
            <v/>
          </cell>
          <cell r="Z181" t="str">
            <v/>
          </cell>
          <cell r="AA181" t="str">
            <v/>
          </cell>
          <cell r="AB181" t="str">
            <v/>
          </cell>
        </row>
        <row r="182">
          <cell r="S182" t="str">
            <v/>
          </cell>
          <cell r="T182" t="str">
            <v/>
          </cell>
          <cell r="Z182" t="str">
            <v/>
          </cell>
          <cell r="AA182" t="str">
            <v/>
          </cell>
          <cell r="AB182" t="str">
            <v/>
          </cell>
        </row>
        <row r="183">
          <cell r="S183" t="str">
            <v/>
          </cell>
          <cell r="T183" t="str">
            <v/>
          </cell>
          <cell r="Z183" t="str">
            <v/>
          </cell>
          <cell r="AA183" t="str">
            <v/>
          </cell>
          <cell r="AB183" t="str">
            <v/>
          </cell>
        </row>
        <row r="184">
          <cell r="S184" t="str">
            <v/>
          </cell>
          <cell r="T184" t="str">
            <v/>
          </cell>
          <cell r="Z184" t="str">
            <v/>
          </cell>
          <cell r="AA184" t="str">
            <v/>
          </cell>
          <cell r="AB184" t="str">
            <v/>
          </cell>
        </row>
        <row r="185">
          <cell r="S185" t="str">
            <v/>
          </cell>
          <cell r="T185" t="str">
            <v/>
          </cell>
          <cell r="Z185" t="str">
            <v/>
          </cell>
          <cell r="AA185" t="str">
            <v/>
          </cell>
          <cell r="AB185" t="str">
            <v/>
          </cell>
        </row>
        <row r="186">
          <cell r="S186" t="str">
            <v/>
          </cell>
          <cell r="T186" t="str">
            <v/>
          </cell>
          <cell r="Z186" t="str">
            <v/>
          </cell>
          <cell r="AA186" t="str">
            <v/>
          </cell>
          <cell r="AB186" t="str">
            <v/>
          </cell>
        </row>
        <row r="187">
          <cell r="S187" t="str">
            <v/>
          </cell>
          <cell r="T187" t="str">
            <v/>
          </cell>
          <cell r="Z187" t="str">
            <v/>
          </cell>
          <cell r="AA187" t="str">
            <v/>
          </cell>
          <cell r="AB187" t="str">
            <v/>
          </cell>
        </row>
        <row r="188">
          <cell r="S188" t="str">
            <v/>
          </cell>
          <cell r="T188" t="str">
            <v/>
          </cell>
          <cell r="Z188" t="str">
            <v/>
          </cell>
          <cell r="AA188" t="str">
            <v/>
          </cell>
          <cell r="AB188" t="str">
            <v/>
          </cell>
        </row>
        <row r="189">
          <cell r="S189" t="str">
            <v/>
          </cell>
          <cell r="T189" t="str">
            <v/>
          </cell>
          <cell r="Z189" t="str">
            <v/>
          </cell>
          <cell r="AA189" t="str">
            <v/>
          </cell>
          <cell r="AB189" t="str">
            <v/>
          </cell>
        </row>
        <row r="190">
          <cell r="S190" t="str">
            <v/>
          </cell>
          <cell r="T190" t="str">
            <v/>
          </cell>
          <cell r="Z190" t="str">
            <v/>
          </cell>
          <cell r="AA190" t="str">
            <v/>
          </cell>
          <cell r="AB190" t="str">
            <v/>
          </cell>
        </row>
        <row r="191">
          <cell r="S191" t="str">
            <v/>
          </cell>
          <cell r="T191" t="str">
            <v/>
          </cell>
          <cell r="Z191" t="str">
            <v/>
          </cell>
          <cell r="AA191" t="str">
            <v/>
          </cell>
          <cell r="AB191" t="str">
            <v/>
          </cell>
        </row>
        <row r="192">
          <cell r="S192" t="str">
            <v/>
          </cell>
          <cell r="T192" t="str">
            <v/>
          </cell>
          <cell r="Z192" t="str">
            <v/>
          </cell>
          <cell r="AA192" t="str">
            <v/>
          </cell>
          <cell r="AB192" t="str">
            <v/>
          </cell>
        </row>
        <row r="193">
          <cell r="S193" t="str">
            <v/>
          </cell>
          <cell r="T193" t="str">
            <v/>
          </cell>
          <cell r="Z193" t="str">
            <v/>
          </cell>
          <cell r="AA193" t="str">
            <v/>
          </cell>
          <cell r="AB193" t="str">
            <v/>
          </cell>
        </row>
        <row r="194">
          <cell r="S194" t="str">
            <v/>
          </cell>
          <cell r="T194" t="str">
            <v/>
          </cell>
          <cell r="Z194" t="str">
            <v/>
          </cell>
          <cell r="AA194" t="str">
            <v/>
          </cell>
          <cell r="AB194" t="str">
            <v/>
          </cell>
        </row>
        <row r="195">
          <cell r="S195" t="str">
            <v/>
          </cell>
          <cell r="T195" t="str">
            <v/>
          </cell>
          <cell r="Z195" t="str">
            <v/>
          </cell>
          <cell r="AA195" t="str">
            <v/>
          </cell>
          <cell r="AB195" t="str">
            <v/>
          </cell>
        </row>
        <row r="196">
          <cell r="S196" t="str">
            <v/>
          </cell>
          <cell r="T196" t="str">
            <v/>
          </cell>
          <cell r="Z196" t="str">
            <v/>
          </cell>
          <cell r="AA196" t="str">
            <v/>
          </cell>
          <cell r="AB196" t="str">
            <v/>
          </cell>
        </row>
        <row r="197">
          <cell r="S197" t="str">
            <v/>
          </cell>
          <cell r="T197" t="str">
            <v/>
          </cell>
          <cell r="Z197" t="str">
            <v/>
          </cell>
          <cell r="AA197" t="str">
            <v/>
          </cell>
          <cell r="AB197" t="str">
            <v/>
          </cell>
        </row>
        <row r="198">
          <cell r="S198" t="str">
            <v/>
          </cell>
          <cell r="T198" t="str">
            <v/>
          </cell>
          <cell r="Z198" t="str">
            <v/>
          </cell>
          <cell r="AA198" t="str">
            <v/>
          </cell>
          <cell r="AB198" t="str">
            <v/>
          </cell>
        </row>
        <row r="199">
          <cell r="S199" t="str">
            <v/>
          </cell>
          <cell r="T199" t="str">
            <v/>
          </cell>
          <cell r="Z199" t="str">
            <v/>
          </cell>
          <cell r="AA199" t="str">
            <v/>
          </cell>
          <cell r="AB199" t="str">
            <v/>
          </cell>
        </row>
        <row r="200">
          <cell r="S200" t="str">
            <v/>
          </cell>
          <cell r="T200" t="str">
            <v/>
          </cell>
          <cell r="Z200" t="str">
            <v/>
          </cell>
          <cell r="AA200" t="str">
            <v/>
          </cell>
          <cell r="AB20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00"/>
  <sheetViews>
    <sheetView tabSelected="1" workbookViewId="0">
      <selection activeCell="A14" sqref="A14"/>
    </sheetView>
  </sheetViews>
  <sheetFormatPr defaultRowHeight="15" outlineLevelCol="1" x14ac:dyDescent="0.25"/>
  <cols>
    <col min="1" max="1" width="6.375" customWidth="1"/>
    <col min="2" max="2" width="5.75" style="1" hidden="1" customWidth="1"/>
    <col min="3" max="3" width="28.375" customWidth="1"/>
    <col min="4" max="4" width="16.75" customWidth="1"/>
    <col min="5" max="5" width="1.625" customWidth="1"/>
    <col min="6" max="6" width="1.375" customWidth="1"/>
    <col min="7" max="7" width="21.875" customWidth="1"/>
    <col min="8" max="8" width="5" customWidth="1"/>
    <col min="9" max="9" width="3.625" style="1" hidden="1" customWidth="1" outlineLevel="1"/>
    <col min="10" max="10" width="5.75" hidden="1" customWidth="1" outlineLevel="1"/>
    <col min="11" max="11" width="18" hidden="1" customWidth="1" outlineLevel="1"/>
    <col min="12" max="12" width="16.875" hidden="1" customWidth="1" outlineLevel="1"/>
    <col min="13" max="13" width="18.125" hidden="1" customWidth="1" outlineLevel="1"/>
    <col min="14" max="14" width="9.875" hidden="1" customWidth="1" outlineLevel="1"/>
    <col min="15" max="15" width="7.625" hidden="1" customWidth="1" outlineLevel="1"/>
    <col min="16" max="17" width="5" hidden="1" customWidth="1" outlineLevel="1"/>
    <col min="18" max="18" width="9.125" hidden="1" customWidth="1" outlineLevel="1"/>
    <col min="19" max="19" width="12" hidden="1" customWidth="1" outlineLevel="1"/>
    <col min="20" max="20" width="18.125" hidden="1" customWidth="1" outlineLevel="1"/>
    <col min="21" max="21" width="15.25" hidden="1" customWidth="1" outlineLevel="1"/>
    <col min="22" max="22" width="7.625" hidden="1" customWidth="1" outlineLevel="1"/>
    <col min="23" max="23" width="5" hidden="1" customWidth="1" outlineLevel="1"/>
    <col min="24" max="24" width="9.75" hidden="1" customWidth="1" outlineLevel="1"/>
    <col min="25" max="26" width="9.125" hidden="1" customWidth="1" outlineLevel="1"/>
    <col min="27" max="27" width="18.125" hidden="1" customWidth="1" outlineLevel="1"/>
    <col min="28" max="28" width="15.25" hidden="1" customWidth="1" outlineLevel="1"/>
    <col min="29" max="29" width="17.375" hidden="1" customWidth="1" outlineLevel="1"/>
    <col min="30" max="30" width="11" hidden="1" customWidth="1" outlineLevel="1"/>
    <col min="31" max="32" width="11.75" hidden="1" customWidth="1" outlineLevel="1"/>
    <col min="33" max="33" width="9.375" hidden="1" customWidth="1" outlineLevel="1"/>
    <col min="34" max="34" width="5" hidden="1" customWidth="1" outlineLevel="1"/>
    <col min="35" max="35" width="9.375" hidden="1" customWidth="1" outlineLevel="1"/>
    <col min="36" max="36" width="13.25" hidden="1" customWidth="1" outlineLevel="1"/>
    <col min="37" max="37" width="17.25" hidden="1" customWidth="1" outlineLevel="1"/>
    <col min="38" max="38" width="13.25" hidden="1" customWidth="1" outlineLevel="1"/>
    <col min="39" max="39" width="17.25" hidden="1" customWidth="1" outlineLevel="1"/>
    <col min="40" max="41" width="10.75" hidden="1" customWidth="1" outlineLevel="1"/>
    <col min="42" max="42" width="4.25" hidden="1" customWidth="1" outlineLevel="1"/>
    <col min="43" max="43" width="10.125" hidden="1" customWidth="1" outlineLevel="1"/>
    <col min="44" max="44" width="18.125" hidden="1" customWidth="1" outlineLevel="1"/>
    <col min="45" max="45" width="7" hidden="1" customWidth="1" outlineLevel="1"/>
    <col min="46" max="46" width="8.625" style="4" hidden="1" customWidth="1" outlineLevel="1"/>
    <col min="47" max="47" width="9.125" hidden="1" customWidth="1" outlineLevel="1"/>
    <col min="48" max="48" width="9.375" hidden="1" customWidth="1" outlineLevel="1"/>
    <col min="49" max="49" width="16.75" hidden="1" customWidth="1" outlineLevel="1"/>
    <col min="50" max="50" width="19.125" hidden="1" customWidth="1" outlineLevel="1"/>
    <col min="51" max="51" width="6.75" hidden="1" customWidth="1" outlineLevel="1"/>
    <col min="52" max="54" width="9.125" hidden="1" customWidth="1" outlineLevel="1"/>
    <col min="55" max="55" width="13.875" hidden="1" customWidth="1" outlineLevel="1"/>
    <col min="56" max="57" width="9.125" hidden="1" customWidth="1" outlineLevel="1"/>
    <col min="58" max="58" width="20.75" hidden="1" customWidth="1" outlineLevel="1"/>
    <col min="59" max="61" width="6" hidden="1" customWidth="1" outlineLevel="1"/>
    <col min="62" max="62" width="6.625" hidden="1" customWidth="1" outlineLevel="1"/>
    <col min="63" max="63" width="5.625" hidden="1" customWidth="1" outlineLevel="1"/>
    <col min="64" max="64" width="7" hidden="1" customWidth="1" outlineLevel="1"/>
    <col min="65" max="65" width="20.75" hidden="1" customWidth="1" outlineLevel="1"/>
    <col min="66" max="66" width="12.75" hidden="1" customWidth="1" outlineLevel="1"/>
    <col min="67" max="67" width="9.125" customWidth="1" collapsed="1"/>
    <col min="68" max="68" width="16.25" customWidth="1"/>
    <col min="69" max="69" width="12" customWidth="1"/>
  </cols>
  <sheetData>
    <row r="1" spans="2:68" ht="23.25" x14ac:dyDescent="0.25">
      <c r="B1" s="1">
        <f t="shared" ref="B1:B64" si="0">IF(C1="",0,C1)</f>
        <v>0</v>
      </c>
      <c r="C1" s="2"/>
      <c r="D1" s="3"/>
      <c r="E1" s="3"/>
      <c r="F1" s="3"/>
      <c r="G1" s="3"/>
      <c r="H1" s="3"/>
      <c r="I1" s="1">
        <f>IFERROR(IF((#REF!+B1)&lt;1,"",#REF!+B1),1)</f>
        <v>1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S1" t="s">
        <v>6</v>
      </c>
      <c r="AA1" t="b">
        <f ca="1">CHOOSE(MATCH(AD4,BB4:BB7),AC1,AD1,AE1,AF1)</f>
        <v>1</v>
      </c>
      <c r="AB1">
        <f ca="1">MATCH(AD4,BB4:BB7)</f>
        <v>3</v>
      </c>
      <c r="AC1" t="b">
        <v>1</v>
      </c>
      <c r="AD1" t="b">
        <v>1</v>
      </c>
      <c r="AE1" t="b">
        <v>1</v>
      </c>
      <c r="AF1" t="b">
        <v>0</v>
      </c>
    </row>
    <row r="2" spans="2:68" x14ac:dyDescent="0.25">
      <c r="B2" s="1">
        <f t="shared" si="0"/>
        <v>0</v>
      </c>
      <c r="C2" s="5"/>
      <c r="D2" s="3"/>
      <c r="E2" s="3"/>
      <c r="F2" s="3"/>
      <c r="G2" s="3"/>
      <c r="H2" s="3"/>
      <c r="I2" s="1" t="str">
        <f t="shared" ref="I2:I65" si="1">IFERROR(IF((B1+B2)&lt;1,"",B1+B2),1)</f>
        <v/>
      </c>
      <c r="K2" t="e">
        <f>IF(L2&lt;&gt;"",COUNTIF($L$1:L2,L2)&amp;L2,"")</f>
        <v>#REF!</v>
      </c>
      <c r="L2" t="e">
        <f>IF(AND([2]Исходный!S2="Пени",O2=0),"",(IF(O2=0,"",IF([2]Исходный!S2="","",[2]Исходный!S2))))</f>
        <v>#REF!</v>
      </c>
      <c r="M2" s="6" t="e">
        <f>IF([2]Исходный!T2="","",[2]Исходный!T2)</f>
        <v>#REF!</v>
      </c>
      <c r="N2" s="6" t="str">
        <f>[1]Исходный!Z2</f>
        <v/>
      </c>
      <c r="O2" s="7" t="str">
        <f>[1]Исходный!AA2</f>
        <v/>
      </c>
      <c r="P2" s="8" t="str">
        <f>[1]Исходный!AB2</f>
        <v/>
      </c>
      <c r="Q2" s="8" t="e">
        <f t="shared" ref="Q2:Q65" si="2">IF(L2="оплата",P2,"")</f>
        <v>#REF!</v>
      </c>
      <c r="S2" t="s">
        <v>7</v>
      </c>
      <c r="Y2" t="s">
        <v>8</v>
      </c>
      <c r="Z2" t="s">
        <v>1</v>
      </c>
      <c r="AA2" t="s">
        <v>2</v>
      </c>
      <c r="AB2" t="s">
        <v>3</v>
      </c>
      <c r="AC2" t="s">
        <v>4</v>
      </c>
      <c r="AD2" t="s">
        <v>9</v>
      </c>
      <c r="AI2" t="s">
        <v>8</v>
      </c>
      <c r="AJ2" t="s">
        <v>1</v>
      </c>
      <c r="AK2" t="s">
        <v>2</v>
      </c>
      <c r="AL2" t="s">
        <v>3</v>
      </c>
      <c r="AM2" t="s">
        <v>4</v>
      </c>
      <c r="AN2" t="s">
        <v>9</v>
      </c>
      <c r="AQ2" t="s">
        <v>10</v>
      </c>
      <c r="AT2"/>
      <c r="AW2" t="s">
        <v>1</v>
      </c>
      <c r="AX2" t="s">
        <v>2</v>
      </c>
      <c r="AY2" t="s">
        <v>4</v>
      </c>
      <c r="AZ2" s="4" t="s">
        <v>9</v>
      </c>
    </row>
    <row r="3" spans="2:68" ht="7.5" customHeight="1" x14ac:dyDescent="0.25">
      <c r="B3" s="1">
        <f t="shared" si="0"/>
        <v>0</v>
      </c>
      <c r="D3" s="4"/>
      <c r="I3" s="1" t="str">
        <f t="shared" si="1"/>
        <v/>
      </c>
      <c r="K3" t="str">
        <f>IF(L3&lt;&gt;"",COUNTIF($L$1:L3,L3)&amp;L3,"")</f>
        <v/>
      </c>
      <c r="L3" t="str">
        <f>IF(AND([1]Исходный!S3="Пени",O3=0),"",(IF(O3=0,"",IF([1]Исходный!S3="","",[1]Исходный!S3))))</f>
        <v/>
      </c>
      <c r="M3" s="6" t="str">
        <f>IF([1]Исходный!T3="","",[1]Исходный!T3)</f>
        <v/>
      </c>
      <c r="N3" s="6" t="str">
        <f>[1]Исходный!Z3</f>
        <v/>
      </c>
      <c r="O3" s="7" t="str">
        <f>[1]Исходный!AA3</f>
        <v/>
      </c>
      <c r="P3" s="8" t="str">
        <f>[1]Исходный!AB3</f>
        <v/>
      </c>
      <c r="Q3" s="8" t="str">
        <f t="shared" si="2"/>
        <v/>
      </c>
      <c r="S3" t="s">
        <v>1</v>
      </c>
      <c r="T3" t="s">
        <v>2</v>
      </c>
      <c r="U3" t="s">
        <v>3</v>
      </c>
      <c r="V3" t="s">
        <v>4</v>
      </c>
      <c r="W3" t="s">
        <v>5</v>
      </c>
      <c r="Y3" s="9">
        <f ca="1">MAX(W4:W54)</f>
        <v>2016</v>
      </c>
      <c r="Z3" t="str">
        <f>""</f>
        <v/>
      </c>
      <c r="AA3" t="str">
        <f>""</f>
        <v/>
      </c>
      <c r="AB3" t="str">
        <f>""</f>
        <v/>
      </c>
      <c r="AC3" t="str">
        <f t="shared" ref="AC3:AC66" ca="1" si="3">IFERROR(VLOOKUP($Y3,$R$3:$W$100,5,FALSE),IF(Z3="",VLOOKUP(Y3,$BB$4:$BF$7,5,FALSE),""))</f>
        <v>1607,49 / 1917,75</v>
      </c>
      <c r="AD3">
        <f ca="1">IF(LEN(IF(AA3="",Y3,YEAR(AA3)))=4,IF(AA3="",Y3,YEAR(AA3)),"")</f>
        <v>2016</v>
      </c>
      <c r="AE3" t="str">
        <f t="shared" ref="AE3:AE66" ca="1" si="4">IFERROR(IF(AND(LEN(Y3)&lt;4,OR(AD3=2014,AD3=2015,AD3=2016,AD3=2017),CHOOSE(MATCH(AD3,$BA$4:$BA$8,0),$AC$1,$AD$1,$AE$1,$AF$1)),"ТЕКСТ",IF(AND(Z3="",AC3&lt;&gt;""),"текст","")),"")</f>
        <v>текст</v>
      </c>
      <c r="AG3">
        <f ca="1">IF(AE3&lt;&gt;"",COUNTIF($AE$3:AE3,AE3),"")</f>
        <v>1</v>
      </c>
      <c r="AH3">
        <v>1</v>
      </c>
      <c r="AI3">
        <f t="shared" ref="AI3:AI66" ca="1" si="5">IF(AN3="","",INDEX($Y$2:$AD$200,MATCH(AM3,$AC$2:$AC$200,0),MATCH($AI$2,$Y$2:$AD$2,0)))</f>
        <v>2016</v>
      </c>
      <c r="AJ3" t="str">
        <f t="shared" ref="AJ3:AN18" ca="1" si="6">IFERROR(INDEX($Z$2:$AG$200,MATCH($AH3,$AG$2:$AG$200,0),MATCH(AJ$2,$Z$2:$AD$2,0)),"")</f>
        <v/>
      </c>
      <c r="AK3" s="6" t="str">
        <f t="shared" ca="1" si="6"/>
        <v/>
      </c>
      <c r="AL3" t="str">
        <f t="shared" ca="1" si="6"/>
        <v/>
      </c>
      <c r="AM3" t="str">
        <f t="shared" ca="1" si="6"/>
        <v>1607,49 / 1917,75</v>
      </c>
      <c r="AN3">
        <f t="shared" ca="1" si="6"/>
        <v>2016</v>
      </c>
      <c r="AQ3" t="s">
        <v>1</v>
      </c>
      <c r="AR3" t="s">
        <v>2</v>
      </c>
      <c r="AS3" t="s">
        <v>4</v>
      </c>
      <c r="AT3" s="4" t="s">
        <v>9</v>
      </c>
      <c r="AV3">
        <f>MAX(AT4:AT54)</f>
        <v>0</v>
      </c>
      <c r="AY3">
        <f>IFERROR(VLOOKUP($AV3,$AP$3:$AT$100,AY$2,FALSE),IF(AW3="",SUMIF(AZ$3:AZ$100,AV3,AY$3:AY$100),""))</f>
        <v>0</v>
      </c>
      <c r="AZ3" s="4"/>
      <c r="BC3" t="str">
        <f>[1]Исходный!O34</f>
        <v>Начисление</v>
      </c>
      <c r="BD3" t="str">
        <f>[1]Исходный!P34</f>
        <v>Оплата</v>
      </c>
      <c r="BE3" t="str">
        <f>[1]Исходный!Q34</f>
        <v>Пени</v>
      </c>
      <c r="BF3" t="s">
        <v>11</v>
      </c>
    </row>
    <row r="4" spans="2:68" ht="34.5" customHeight="1" x14ac:dyDescent="0.25">
      <c r="B4" s="1">
        <f t="shared" si="0"/>
        <v>0</v>
      </c>
      <c r="C4" s="10"/>
      <c r="D4" s="11"/>
      <c r="E4" s="11"/>
      <c r="F4" s="11"/>
      <c r="G4" s="12"/>
      <c r="I4" s="1" t="str">
        <f t="shared" si="1"/>
        <v/>
      </c>
      <c r="K4" t="str">
        <f>IF(L4&lt;&gt;"",COUNTIF($L$1:L4,L4)&amp;L4,"")</f>
        <v/>
      </c>
      <c r="L4" t="str">
        <f>IF(AND([1]Исходный!S4="Пени",O4=0),"",(IF(O4=0,"",IF([1]Исходный!S4="","",[1]Исходный!S4))))</f>
        <v/>
      </c>
      <c r="M4" s="6" t="str">
        <f>IF([1]Исходный!T4="","",[1]Исходный!T4)</f>
        <v/>
      </c>
      <c r="N4" s="6" t="str">
        <f>[1]Исходный!Z4</f>
        <v/>
      </c>
      <c r="O4" s="7" t="str">
        <f>[1]Исходный!AA4</f>
        <v/>
      </c>
      <c r="P4" s="8" t="str">
        <f>[1]Исходный!AB4</f>
        <v/>
      </c>
      <c r="Q4" s="8" t="str">
        <f t="shared" si="2"/>
        <v/>
      </c>
      <c r="R4">
        <v>1</v>
      </c>
      <c r="S4" s="6" t="str">
        <f t="shared" ref="S4:V23" si="7">IFERROR(INDEX($K$1:$P$199,MATCH($R4&amp;$S$2,$K$1:$K$199,0),MATCH(S$3,$K$1:$P$1,0)),"")</f>
        <v>Оплата</v>
      </c>
      <c r="T4" s="6">
        <f t="shared" si="7"/>
        <v>42613</v>
      </c>
      <c r="U4" s="6" t="str">
        <f t="shared" si="7"/>
        <v>Сбербанк</v>
      </c>
      <c r="V4">
        <f t="shared" si="7"/>
        <v>855.15</v>
      </c>
      <c r="W4">
        <f t="shared" ref="W4:W67" si="8">IFERROR(IF(S4&lt;&gt;"",INDEX($K$1:$P$199,MATCH($R4&amp;$S$2,$K$1:$K$199,0),MATCH(W$3,$K$1:$P$1,0)),IF(VLOOKUP(R4,$BL$4:$BN$7,2,FALSE)=0,"",VLOOKUP(R4,$BL$4:$BN$7,2,FALSE))),"")</f>
        <v>2016</v>
      </c>
      <c r="Y4">
        <v>1</v>
      </c>
      <c r="Z4" t="str">
        <f t="shared" ref="Z4:Z67" si="9">IFERROR(VLOOKUP($Y4,$R$3:$W$100,2,FALSE),"")</f>
        <v>Оплата</v>
      </c>
      <c r="AA4" s="6">
        <f t="shared" ref="AA4:AA67" si="10">IFERROR(VLOOKUP($Y4,$R$3:$W$100,3,FALSE),"")</f>
        <v>42613</v>
      </c>
      <c r="AB4" t="str">
        <f t="shared" ref="AB4:AB67" si="11">IFERROR(VLOOKUP($Y4,$R$3:$W$100,4,FALSE),"")</f>
        <v>Сбербанк</v>
      </c>
      <c r="AC4">
        <f t="shared" si="3"/>
        <v>855.15</v>
      </c>
      <c r="AD4">
        <f t="shared" ref="AD4:AD67" si="12">IF(LEN(IF(AA4="",Y4,YEAR(AA4)))=4,IF(AA4="",Y4,YEAR(AA4)),"")</f>
        <v>2016</v>
      </c>
      <c r="AE4" t="str">
        <f t="shared" si="4"/>
        <v>ТЕКСТ</v>
      </c>
      <c r="AG4">
        <f ca="1">IF(AE4&lt;&gt;"",COUNTIF($AE$3:AE4,AE4),"")</f>
        <v>2</v>
      </c>
      <c r="AH4">
        <v>2</v>
      </c>
      <c r="AI4">
        <f t="shared" ca="1" si="5"/>
        <v>1</v>
      </c>
      <c r="AJ4" t="str">
        <f t="shared" ca="1" si="6"/>
        <v>Оплата</v>
      </c>
      <c r="AK4" s="6">
        <f t="shared" ca="1" si="6"/>
        <v>42613</v>
      </c>
      <c r="AL4" t="str">
        <f t="shared" ca="1" si="6"/>
        <v>Сбербанк</v>
      </c>
      <c r="AM4">
        <f t="shared" ca="1" si="6"/>
        <v>855.15</v>
      </c>
      <c r="AN4">
        <f t="shared" ca="1" si="6"/>
        <v>2016</v>
      </c>
      <c r="AP4">
        <v>1</v>
      </c>
      <c r="AQ4" s="6" t="str">
        <f t="shared" ref="AQ4:AT23" si="13">IFERROR(INDEX($K$1:$P$199,MATCH($R4&amp;$AQ$2,$K$1:$K$199,0),MATCH(AQ$3,$K$1:$P$1,0)),"")</f>
        <v/>
      </c>
      <c r="AR4" s="6" t="str">
        <f t="shared" si="13"/>
        <v/>
      </c>
      <c r="AS4" t="str">
        <f t="shared" si="13"/>
        <v/>
      </c>
      <c r="AT4" t="str">
        <f t="shared" si="13"/>
        <v/>
      </c>
      <c r="AV4">
        <v>1</v>
      </c>
      <c r="AW4" t="str">
        <f>IFERROR(VLOOKUP($AV4,$AP$3:$AT$100,2,FALSE),"")</f>
        <v/>
      </c>
      <c r="AX4" s="6" t="str">
        <f>IFERROR(VLOOKUP($AV4,$AP$3:$AT$100,3,FALSE),"")</f>
        <v/>
      </c>
      <c r="AY4" t="str">
        <f>IFERROR(VLOOKUP($AV4,$AP$3:$AT$100,4,FALSE),IF(AW4="",SUMIF(AZ$3:AZ$100,AV4,AY$3:AY$100),""))</f>
        <v/>
      </c>
      <c r="AZ4" t="str">
        <f>IFERROR(VLOOKUP($AV4,$AP$3:$AT$100,5,FALSE),"")</f>
        <v/>
      </c>
      <c r="BA4">
        <v>2014</v>
      </c>
      <c r="BB4">
        <f ca="1">[1]Исходный!N35</f>
        <v>2016</v>
      </c>
      <c r="BC4">
        <f ca="1">[1]Исходный!O35</f>
        <v>1607.4900000000002</v>
      </c>
      <c r="BD4">
        <f ca="1">[1]Исходный!P35</f>
        <v>1917.75</v>
      </c>
      <c r="BE4">
        <f ca="1">[1]Исходный!Q35</f>
        <v>0</v>
      </c>
      <c r="BF4" t="str">
        <f ca="1">IF(BC4=0,"",BC4&amp;" / "&amp;BD4)</f>
        <v>1607,49 / 1917,75</v>
      </c>
      <c r="BG4" t="str">
        <f t="array" ref="BG4">IFERROR(INDEX($Q$2:$Q$199,MATCH(,COUNTIF(BG$3:BG3,$Q$2:$Q$199),)),"")</f>
        <v/>
      </c>
      <c r="BH4">
        <f ca="1">IFERROR(IF(VLOOKUP(BJ4,$BG$4:$BG$8,1,)&gt;1,"",),1)</f>
        <v>1</v>
      </c>
      <c r="BI4">
        <f ca="1">IF(BJ4="","",IF(SUM($BH$4:BH4)=0,"",SUM($BH$4:BH4)))</f>
        <v>1</v>
      </c>
      <c r="BJ4">
        <f ca="1">IF([1]Исходный!N35=0,"",[1]Исходный!N35)</f>
        <v>2016</v>
      </c>
      <c r="BK4">
        <v>1</v>
      </c>
      <c r="BL4">
        <f>ROWS(S4:S101)-COUNTIF(S4:S101,"")+1</f>
        <v>6</v>
      </c>
      <c r="BM4">
        <f ca="1">IFERROR(VLOOKUP(BK4,$BI$3:$BJ$8,2,FALSE),"")</f>
        <v>2016</v>
      </c>
      <c r="BN4" t="str">
        <f ca="1">IFERROR(VLOOKUP(BM4,BB4:BF7,5,FALSE),"")</f>
        <v>1607,49 / 1917,75</v>
      </c>
    </row>
    <row r="5" spans="2:68" ht="19.5" thickBot="1" x14ac:dyDescent="0.3">
      <c r="B5" s="1">
        <f t="shared" si="0"/>
        <v>0</v>
      </c>
      <c r="C5" s="13"/>
      <c r="D5" s="14"/>
      <c r="E5" s="15"/>
      <c r="F5" s="15"/>
      <c r="G5" s="16"/>
      <c r="H5" s="15"/>
      <c r="I5" s="1" t="str">
        <f t="shared" si="1"/>
        <v/>
      </c>
      <c r="K5" t="str">
        <f>IF(L5&lt;&gt;"",COUNTIF($L$1:L5,L5)&amp;L5,"")</f>
        <v/>
      </c>
      <c r="L5" t="str">
        <f>IF(AND([1]Исходный!S5="Пени",O5=0),"",(IF(O5=0,"",IF([1]Исходный!S5="","",[1]Исходный!S5))))</f>
        <v/>
      </c>
      <c r="M5" s="6" t="str">
        <f>IF([1]Исходный!T5="","",[1]Исходный!T5)</f>
        <v/>
      </c>
      <c r="N5" s="6" t="str">
        <f>[1]Исходный!Z5</f>
        <v/>
      </c>
      <c r="O5" s="7" t="str">
        <f>[1]Исходный!AA5</f>
        <v/>
      </c>
      <c r="P5" s="8" t="str">
        <f>[1]Исходный!AB5</f>
        <v/>
      </c>
      <c r="Q5" s="8" t="str">
        <f t="shared" si="2"/>
        <v/>
      </c>
      <c r="R5">
        <v>2</v>
      </c>
      <c r="S5" s="6" t="str">
        <f t="shared" si="7"/>
        <v>Оплата</v>
      </c>
      <c r="T5" s="6">
        <f t="shared" si="7"/>
        <v>42507</v>
      </c>
      <c r="U5" s="6" t="str">
        <f t="shared" si="7"/>
        <v>Сбербанк</v>
      </c>
      <c r="V5">
        <f t="shared" si="7"/>
        <v>169.6</v>
      </c>
      <c r="W5">
        <f t="shared" si="8"/>
        <v>2016</v>
      </c>
      <c r="Y5">
        <f ca="1">IF(COUNTIF(Y$3:Y4,"&lt;"&amp;MIN(W$4:W$100)-1)=IFERROR(MATCH(INDEX(Y$1:Y4,SUMPRODUCT(MAX((Y$3:Y4&gt;MAX(R$4:R$100))*ROW(Y$3:Y4))))-1,W$4:W$100,),1)-1,SMALL(Y$3:Y4,COUNTIF(Y$3:Y4,"&lt;"&amp;MIN(W$4:W$100))+1)-1,1+IFERROR(LARGE(Y$3:Y4,COUNTIF(Y$3:Y4,"&gt;"&amp;MIN(W$4:W$100)-1)+1),0))</f>
        <v>2</v>
      </c>
      <c r="Z5" t="str">
        <f t="shared" ca="1" si="9"/>
        <v>Оплата</v>
      </c>
      <c r="AA5" s="6">
        <f t="shared" ca="1" si="10"/>
        <v>42507</v>
      </c>
      <c r="AB5" t="str">
        <f t="shared" ca="1" si="11"/>
        <v>Сбербанк</v>
      </c>
      <c r="AC5">
        <f t="shared" ca="1" si="3"/>
        <v>169.6</v>
      </c>
      <c r="AD5">
        <f t="shared" ca="1" si="12"/>
        <v>2016</v>
      </c>
      <c r="AE5" t="str">
        <f t="shared" ca="1" si="4"/>
        <v>ТЕКСТ</v>
      </c>
      <c r="AG5">
        <f ca="1">IF(AE5&lt;&gt;"",COUNTIF($AE$3:AE5,AE5),"")</f>
        <v>3</v>
      </c>
      <c r="AH5">
        <v>3</v>
      </c>
      <c r="AI5">
        <f t="shared" ca="1" si="5"/>
        <v>2</v>
      </c>
      <c r="AJ5" t="str">
        <f t="shared" ca="1" si="6"/>
        <v>Оплата</v>
      </c>
      <c r="AK5" s="6">
        <f t="shared" ca="1" si="6"/>
        <v>42507</v>
      </c>
      <c r="AL5" t="str">
        <f t="shared" ca="1" si="6"/>
        <v>Сбербанк</v>
      </c>
      <c r="AM5">
        <f t="shared" ca="1" si="6"/>
        <v>169.6</v>
      </c>
      <c r="AN5">
        <f t="shared" ca="1" si="6"/>
        <v>2016</v>
      </c>
      <c r="AP5">
        <v>2</v>
      </c>
      <c r="AQ5" s="6" t="str">
        <f t="shared" si="13"/>
        <v/>
      </c>
      <c r="AR5" s="6" t="str">
        <f t="shared" si="13"/>
        <v/>
      </c>
      <c r="AS5" t="str">
        <f t="shared" si="13"/>
        <v/>
      </c>
      <c r="AT5" t="str">
        <f t="shared" si="13"/>
        <v/>
      </c>
      <c r="AV5">
        <f>IF(COUNTIF(AV$3:AV4,"&lt;"&amp;MIN(AT$4:AT$100)-1)=IFERROR(MATCH(INDEX(AV$1:AV4,SUMPRODUCT(MAX((AV$3:AV4&gt;MAX(R$4:R$100))*ROW(AV$3:AV4))))-1,AT$4:AT$100,),1)-1,SMALL(AV$3:AV4,COUNTIF(AV$3:AV4,"&lt;"&amp;MIN(AT$4:AT$100))+1)-1,1+IFERROR(LARGE(AV$3:AV4,COUNTIF(AV$3:AV4,"&gt;"&amp;MIN(AT$4:AT$100)-1)+1),0))</f>
        <v>-1</v>
      </c>
      <c r="AW5" t="str">
        <f t="shared" ref="AW5:AW68" si="14">IFERROR(VLOOKUP($AV5,$AP$3:$AT$100,2,FALSE),"")</f>
        <v/>
      </c>
      <c r="AX5" s="6" t="str">
        <f t="shared" ref="AX5:AX68" si="15">IFERROR(VLOOKUP($AV5,$AP$3:$AT$100,3,FALSE),"")</f>
        <v/>
      </c>
      <c r="AY5">
        <f t="shared" ref="AY5:AY68" si="16">IFERROR(VLOOKUP($AV5,$AP$3:$AT$100,4,FALSE),IF(AW5="",SUMIF(AZ$3:AZ$100,AV5,AY$3:AY$100),""))</f>
        <v>0</v>
      </c>
      <c r="AZ5" t="str">
        <f t="shared" ref="AZ5:AZ68" si="17">IFERROR(VLOOKUP($AV5,$AP$3:$AT$100,5,FALSE),"")</f>
        <v/>
      </c>
      <c r="BA5">
        <v>2015</v>
      </c>
      <c r="BB5">
        <f ca="1">[1]Исходный!N36</f>
        <v>2015</v>
      </c>
      <c r="BC5">
        <f ca="1">[1]Исходный!O36</f>
        <v>2053.2199999999998</v>
      </c>
      <c r="BD5">
        <f ca="1">[1]Исходный!P36</f>
        <v>2874.4</v>
      </c>
      <c r="BE5">
        <f ca="1">[1]Исходный!Q36</f>
        <v>0</v>
      </c>
      <c r="BF5" t="str">
        <f ca="1">IF(BC5=0,"",BC5&amp;" / "&amp;BD5)</f>
        <v>2053,22 / 2874,4</v>
      </c>
      <c r="BG5" t="str">
        <f t="array" ref="BG5">IFERROR(INDEX($Q$2:$Q$199,MATCH(,COUNTIF(BG$3:BG4,$Q$2:$Q$199),)),"")</f>
        <v/>
      </c>
      <c r="BH5">
        <f t="shared" ref="BH5:BH9" ca="1" si="18">IFERROR(IF(VLOOKUP(BJ5,$BG$4:$BG$8,1,)&gt;1,"",),1)</f>
        <v>1</v>
      </c>
      <c r="BI5">
        <f ca="1">IF(BJ5="","",IF(SUM($BH$4:BH5)=0,"",SUM($BH$4:BH5)))</f>
        <v>2</v>
      </c>
      <c r="BJ5">
        <f ca="1">IF([1]Исходный!N36=0,"",[1]Исходный!N36)</f>
        <v>2015</v>
      </c>
      <c r="BK5">
        <v>2</v>
      </c>
      <c r="BL5">
        <f>BL4+1</f>
        <v>7</v>
      </c>
      <c r="BM5">
        <f t="shared" ref="BM5:BM7" ca="1" si="19">IFERROR(VLOOKUP(BK5,$BI$3:$BJ$8,2,FALSE),"")</f>
        <v>2015</v>
      </c>
      <c r="BN5" t="str">
        <f t="shared" ref="BN5:BN8" ca="1" si="20">IFERROR(VLOOKUP(BM5,BB5:BF8,5,FALSE),"")</f>
        <v>2053,22 / 2874,4</v>
      </c>
    </row>
    <row r="6" spans="2:68" ht="15.75" x14ac:dyDescent="0.25">
      <c r="B6" s="1">
        <f t="shared" si="0"/>
        <v>0</v>
      </c>
      <c r="C6" s="17"/>
      <c r="D6" s="4"/>
      <c r="I6" s="1" t="str">
        <f t="shared" si="1"/>
        <v/>
      </c>
      <c r="K6" t="str">
        <f>IF(L6&lt;&gt;"",COUNTIF($L$1:L6,L6)&amp;L6,"")</f>
        <v>1Оплата</v>
      </c>
      <c r="L6" t="str">
        <f>IF(AND([1]Исходный!S6="Пени",O6=0),"",(IF(O6=0,"",IF([1]Исходный!S6="","",[1]Исходный!S6))))</f>
        <v>Оплата</v>
      </c>
      <c r="M6" s="6">
        <f>IF([1]Исходный!T6="","",[1]Исходный!T6)</f>
        <v>42613</v>
      </c>
      <c r="N6" s="6" t="str">
        <f>[1]Исходный!Z6</f>
        <v>Сбербанк</v>
      </c>
      <c r="O6" s="7">
        <f>[1]Исходный!AA6</f>
        <v>855.15</v>
      </c>
      <c r="P6" s="8">
        <f>[1]Исходный!AB6</f>
        <v>2016</v>
      </c>
      <c r="Q6" s="8">
        <f t="shared" si="2"/>
        <v>2016</v>
      </c>
      <c r="R6">
        <v>3</v>
      </c>
      <c r="S6" s="6" t="str">
        <f t="shared" si="7"/>
        <v>Оплата</v>
      </c>
      <c r="T6" s="6">
        <f t="shared" si="7"/>
        <v>42452</v>
      </c>
      <c r="U6" s="6" t="str">
        <f t="shared" si="7"/>
        <v>Сбербанк</v>
      </c>
      <c r="V6">
        <f t="shared" si="7"/>
        <v>893</v>
      </c>
      <c r="W6">
        <f t="shared" si="8"/>
        <v>2016</v>
      </c>
      <c r="Y6">
        <f ca="1">IF(COUNTIF(Y$3:Y5,"&lt;"&amp;MIN(W$4:W$100)-1)=IFERROR(MATCH(INDEX(Y$1:Y5,SUMPRODUCT(MAX((Y$3:Y5&gt;MAX(R$4:R$100))*ROW(Y$3:Y5))))-1,W$4:W$100,),1)-1,SMALL(Y$3:Y5,COUNTIF(Y$3:Y5,"&lt;"&amp;MIN(W$4:W$100))+1)-1,1+IFERROR(LARGE(Y$3:Y5,COUNTIF(Y$3:Y5,"&gt;"&amp;MIN(W$4:W$100)-1)+1),0))</f>
        <v>3</v>
      </c>
      <c r="Z6" t="str">
        <f t="shared" ca="1" si="9"/>
        <v>Оплата</v>
      </c>
      <c r="AA6" s="6">
        <f t="shared" ca="1" si="10"/>
        <v>42452</v>
      </c>
      <c r="AB6" t="str">
        <f t="shared" ca="1" si="11"/>
        <v>Сбербанк</v>
      </c>
      <c r="AC6">
        <f t="shared" ca="1" si="3"/>
        <v>893</v>
      </c>
      <c r="AD6">
        <f t="shared" ca="1" si="12"/>
        <v>2016</v>
      </c>
      <c r="AE6" t="str">
        <f t="shared" ca="1" si="4"/>
        <v>ТЕКСТ</v>
      </c>
      <c r="AG6">
        <f ca="1">IF(AE6&lt;&gt;"",COUNTIF($AE$3:AE6,AE6),"")</f>
        <v>4</v>
      </c>
      <c r="AH6">
        <v>4</v>
      </c>
      <c r="AI6">
        <f t="shared" ca="1" si="5"/>
        <v>3</v>
      </c>
      <c r="AJ6" t="str">
        <f t="shared" ca="1" si="6"/>
        <v>Оплата</v>
      </c>
      <c r="AK6" s="6">
        <f t="shared" ca="1" si="6"/>
        <v>42452</v>
      </c>
      <c r="AL6" t="str">
        <f t="shared" ca="1" si="6"/>
        <v>Сбербанк</v>
      </c>
      <c r="AM6">
        <f t="shared" ca="1" si="6"/>
        <v>893</v>
      </c>
      <c r="AN6">
        <f t="shared" ca="1" si="6"/>
        <v>2016</v>
      </c>
      <c r="AP6">
        <v>3</v>
      </c>
      <c r="AQ6" s="6" t="str">
        <f t="shared" si="13"/>
        <v/>
      </c>
      <c r="AR6" s="6" t="str">
        <f t="shared" si="13"/>
        <v/>
      </c>
      <c r="AS6" t="str">
        <f t="shared" si="13"/>
        <v/>
      </c>
      <c r="AT6" t="str">
        <f t="shared" si="13"/>
        <v/>
      </c>
      <c r="AV6">
        <f>IF(COUNTIF(AV$3:AV5,"&lt;"&amp;MIN(AT$4:AT$100)-1)=IFERROR(MATCH(INDEX(AV$1:AV5,SUMPRODUCT(MAX((AV$3:AV5&gt;MAX(R$4:R$100))*ROW(AV$3:AV5))))-1,AT$4:AT$100,),1)-1,SMALL(AV$3:AV5,COUNTIF(AV$3:AV5,"&lt;"&amp;MIN(AT$4:AT$100))+1)-1,1+IFERROR(LARGE(AV$3:AV5,COUNTIF(AV$3:AV5,"&gt;"&amp;MIN(AT$4:AT$100)-1)+1),0))</f>
        <v>-1</v>
      </c>
      <c r="AW6" t="str">
        <f t="shared" si="14"/>
        <v/>
      </c>
      <c r="AX6" s="6" t="str">
        <f t="shared" si="15"/>
        <v/>
      </c>
      <c r="AY6">
        <f t="shared" si="16"/>
        <v>0</v>
      </c>
      <c r="AZ6" t="str">
        <f t="shared" si="17"/>
        <v/>
      </c>
      <c r="BA6">
        <v>2016</v>
      </c>
      <c r="BB6">
        <f ca="1">[1]Исходный!N37</f>
        <v>2014</v>
      </c>
      <c r="BC6">
        <f ca="1">[1]Исходный!O37</f>
        <v>678.4</v>
      </c>
      <c r="BD6">
        <f ca="1">[1]Исходный!P37</f>
        <v>0</v>
      </c>
      <c r="BE6">
        <f ca="1">[1]Исходный!Q37</f>
        <v>0</v>
      </c>
      <c r="BF6" t="str">
        <f ca="1">IF(BC6=0,"",BC6&amp;" / "&amp;BD6)</f>
        <v>678,4 / 0</v>
      </c>
      <c r="BG6" t="str">
        <f t="array" ref="BG6">IFERROR(INDEX($Q$2:$Q$199,MATCH(,COUNTIF(BG$3:BG5,$Q$2:$Q$199),)),"")</f>
        <v/>
      </c>
      <c r="BH6">
        <f t="shared" ca="1" si="18"/>
        <v>1</v>
      </c>
      <c r="BI6">
        <f ca="1">IF(BJ6="","",IF(SUM($BH$4:BH6)=0,"",SUM($BH$4:BH6)))</f>
        <v>3</v>
      </c>
      <c r="BJ6">
        <f ca="1">IF([1]Исходный!N37=0,"",[1]Исходный!N37)</f>
        <v>2014</v>
      </c>
      <c r="BK6">
        <v>3</v>
      </c>
      <c r="BL6">
        <f>BL5+1</f>
        <v>8</v>
      </c>
      <c r="BM6">
        <f t="shared" ca="1" si="19"/>
        <v>2014</v>
      </c>
      <c r="BN6" t="str">
        <f t="shared" ca="1" si="20"/>
        <v>678,4 / 0</v>
      </c>
      <c r="BP6" t="str">
        <f>IFERROR(VLOOKUP(#REF!,$BB$4:$BF$7,5,FALSE),"")</f>
        <v/>
      </c>
    </row>
    <row r="7" spans="2:68" ht="15.75" x14ac:dyDescent="0.25">
      <c r="B7" s="1">
        <f t="shared" si="0"/>
        <v>0</v>
      </c>
      <c r="C7" s="18"/>
      <c r="D7" s="3"/>
      <c r="E7" s="3"/>
      <c r="F7" s="3"/>
      <c r="G7" s="3"/>
      <c r="H7" s="3"/>
      <c r="I7" s="1" t="str">
        <f t="shared" si="1"/>
        <v/>
      </c>
      <c r="K7" t="str">
        <f>IF(L7&lt;&gt;"",COUNTIF($L$1:L7,L7)&amp;L7,"")</f>
        <v/>
      </c>
      <c r="L7" t="str">
        <f>IF(AND([1]Исходный!S7="Пени",O7=0),"",(IF(O7=0,"",IF([1]Исходный!S7="","",[1]Исходный!S7))))</f>
        <v/>
      </c>
      <c r="M7" s="6">
        <f>IF([1]Исходный!T7="","",[1]Исходный!T7)</f>
        <v>42634</v>
      </c>
      <c r="N7" s="6" t="str">
        <f>[1]Исходный!Z7</f>
        <v/>
      </c>
      <c r="O7" s="7">
        <f>[1]Исходный!AA7</f>
        <v>0</v>
      </c>
      <c r="P7" s="8">
        <f>[1]Исходный!AB7</f>
        <v>2016</v>
      </c>
      <c r="Q7" s="8" t="str">
        <f t="shared" si="2"/>
        <v/>
      </c>
      <c r="R7">
        <v>4</v>
      </c>
      <c r="S7" s="6" t="str">
        <f t="shared" si="7"/>
        <v>Оплата</v>
      </c>
      <c r="T7" s="6">
        <f t="shared" si="7"/>
        <v>42314</v>
      </c>
      <c r="U7" s="6" t="str">
        <f t="shared" si="7"/>
        <v>Сбербанк</v>
      </c>
      <c r="V7">
        <f t="shared" si="7"/>
        <v>2374.4</v>
      </c>
      <c r="W7">
        <f t="shared" si="8"/>
        <v>2015</v>
      </c>
      <c r="Y7">
        <f ca="1">IF(COUNTIF(Y$3:Y6,"&lt;"&amp;MIN(W$4:W$100)-1)=IFERROR(MATCH(INDEX(Y$1:Y6,SUMPRODUCT(MAX((Y$3:Y6&gt;MAX(R$4:R$100))*ROW(Y$3:Y6))))-1,W$4:W$100,),1)-1,SMALL(Y$3:Y6,COUNTIF(Y$3:Y6,"&lt;"&amp;MIN(W$4:W$100))+1)-1,1+IFERROR(LARGE(Y$3:Y6,COUNTIF(Y$3:Y6,"&gt;"&amp;MIN(W$4:W$100)-1)+1),0))</f>
        <v>2015</v>
      </c>
      <c r="Z7" t="str">
        <f t="shared" ca="1" si="9"/>
        <v/>
      </c>
      <c r="AA7" s="6" t="str">
        <f t="shared" ca="1" si="10"/>
        <v/>
      </c>
      <c r="AB7" t="str">
        <f t="shared" ca="1" si="11"/>
        <v/>
      </c>
      <c r="AC7" t="str">
        <f t="shared" ca="1" si="3"/>
        <v>2053,22 / 2874,4</v>
      </c>
      <c r="AD7">
        <f t="shared" ca="1" si="12"/>
        <v>2015</v>
      </c>
      <c r="AE7" t="str">
        <f t="shared" ca="1" si="4"/>
        <v>текст</v>
      </c>
      <c r="AG7">
        <f ca="1">IF(AE7&lt;&gt;"",COUNTIF($AE$3:AE7,AE7),"")</f>
        <v>5</v>
      </c>
      <c r="AH7">
        <v>5</v>
      </c>
      <c r="AI7">
        <f t="shared" ca="1" si="5"/>
        <v>2015</v>
      </c>
      <c r="AJ7" t="str">
        <f t="shared" ca="1" si="6"/>
        <v/>
      </c>
      <c r="AK7" s="6" t="str">
        <f t="shared" ca="1" si="6"/>
        <v/>
      </c>
      <c r="AL7" t="str">
        <f t="shared" ca="1" si="6"/>
        <v/>
      </c>
      <c r="AM7" t="str">
        <f t="shared" ca="1" si="6"/>
        <v>2053,22 / 2874,4</v>
      </c>
      <c r="AN7">
        <f t="shared" ca="1" si="6"/>
        <v>2015</v>
      </c>
      <c r="AP7">
        <v>4</v>
      </c>
      <c r="AQ7" s="6" t="str">
        <f t="shared" si="13"/>
        <v/>
      </c>
      <c r="AR7" s="6" t="str">
        <f t="shared" si="13"/>
        <v/>
      </c>
      <c r="AS7" t="str">
        <f t="shared" si="13"/>
        <v/>
      </c>
      <c r="AT7" t="str">
        <f t="shared" si="13"/>
        <v/>
      </c>
      <c r="AV7">
        <f>IF(COUNTIF(AV$3:AV6,"&lt;"&amp;MIN(AT$4:AT$100)-1)=IFERROR(MATCH(INDEX(AV$1:AV6,SUMPRODUCT(MAX((AV$3:AV6&gt;MAX(R$4:R$100))*ROW(AV$3:AV6))))-1,AT$4:AT$100,),1)-1,SMALL(AV$3:AV6,COUNTIF(AV$3:AV6,"&lt;"&amp;MIN(AT$4:AT$100))+1)-1,1+IFERROR(LARGE(AV$3:AV6,COUNTIF(AV$3:AV6,"&gt;"&amp;MIN(AT$4:AT$100)-1)+1),0))</f>
        <v>-1</v>
      </c>
      <c r="AW7" t="str">
        <f t="shared" si="14"/>
        <v/>
      </c>
      <c r="AX7" s="6" t="str">
        <f t="shared" si="15"/>
        <v/>
      </c>
      <c r="AY7">
        <f t="shared" si="16"/>
        <v>0</v>
      </c>
      <c r="AZ7" t="str">
        <f t="shared" si="17"/>
        <v/>
      </c>
      <c r="BA7">
        <v>2017</v>
      </c>
      <c r="BB7" t="str">
        <f ca="1">[1]Исходный!N38</f>
        <v/>
      </c>
      <c r="BC7">
        <f ca="1">[1]Исходный!O38</f>
        <v>0</v>
      </c>
      <c r="BD7">
        <f ca="1">[1]Исходный!P38</f>
        <v>0</v>
      </c>
      <c r="BE7">
        <f ca="1">[1]Исходный!Q38</f>
        <v>0</v>
      </c>
      <c r="BF7" t="str">
        <f ca="1">IF(BC7=0,"",BC7&amp;" / "&amp;BD7)</f>
        <v/>
      </c>
      <c r="BG7" t="str">
        <f t="array" ref="BG7">IFERROR(INDEX($Q$2:$Q$199,MATCH(,COUNTIF(BG$3:BG6,$Q$2:$Q$199),)),"")</f>
        <v/>
      </c>
      <c r="BH7" t="str">
        <f t="shared" ca="1" si="18"/>
        <v/>
      </c>
      <c r="BI7" t="str">
        <f ca="1">IF(BJ7="","",IF(SUM($BH$4:BH7)=0,"",SUM($BH$4:BH7)))</f>
        <v/>
      </c>
      <c r="BJ7" t="str">
        <f ca="1">IF([1]Исходный!N38=0,"",[1]Исходный!N38)</f>
        <v/>
      </c>
      <c r="BK7">
        <v>4</v>
      </c>
      <c r="BL7">
        <f>BL6+1</f>
        <v>9</v>
      </c>
      <c r="BM7" t="str">
        <f t="shared" ca="1" si="19"/>
        <v/>
      </c>
      <c r="BN7" t="str">
        <f t="shared" ca="1" si="20"/>
        <v/>
      </c>
      <c r="BP7" t="str">
        <f>IFERROR(VLOOKUP(#REF!,$BB$4:$BF$7,5,FALSE),"")</f>
        <v/>
      </c>
    </row>
    <row r="8" spans="2:68" ht="15.75" x14ac:dyDescent="0.25">
      <c r="B8" s="1">
        <f t="shared" si="0"/>
        <v>0</v>
      </c>
      <c r="C8" s="19"/>
      <c r="D8" s="3"/>
      <c r="E8" s="3"/>
      <c r="F8" s="3"/>
      <c r="G8" s="3"/>
      <c r="H8" s="3"/>
      <c r="I8" s="1" t="str">
        <f t="shared" si="1"/>
        <v/>
      </c>
      <c r="K8" t="str">
        <f>IF(L8&lt;&gt;"",COUNTIF($L$1:L8,L8)&amp;L8,"")</f>
        <v>1Начисление</v>
      </c>
      <c r="L8" t="str">
        <f>IF(AND([1]Исходный!S8="Пени",O8=0),"",(IF(O8=0,"",IF([1]Исходный!S8="","",[1]Исходный!S8))))</f>
        <v>Начисление</v>
      </c>
      <c r="M8" s="6">
        <f>IF([1]Исходный!T8="","",[1]Исходный!T8)</f>
        <v>42614</v>
      </c>
      <c r="N8" s="6" t="str">
        <f>[1]Исходный!Z8</f>
        <v/>
      </c>
      <c r="O8" s="7">
        <f>[1]Исходный!AA8</f>
        <v>178.61</v>
      </c>
      <c r="P8" s="8">
        <f>[1]Исходный!AB8</f>
        <v>2016</v>
      </c>
      <c r="Q8" s="8" t="str">
        <f t="shared" si="2"/>
        <v/>
      </c>
      <c r="R8">
        <v>5</v>
      </c>
      <c r="S8" s="6" t="str">
        <f t="shared" si="7"/>
        <v>Оплата</v>
      </c>
      <c r="T8" s="6">
        <f t="shared" si="7"/>
        <v>42327</v>
      </c>
      <c r="U8" s="6" t="str">
        <f t="shared" si="7"/>
        <v>Сбербанк</v>
      </c>
      <c r="V8">
        <f t="shared" si="7"/>
        <v>500</v>
      </c>
      <c r="W8">
        <f t="shared" si="8"/>
        <v>2015</v>
      </c>
      <c r="Y8">
        <f ca="1">IF(COUNTIF(Y$3:Y7,"&lt;"&amp;MIN(W$4:W$100)-1)=IFERROR(MATCH(INDEX(Y$1:Y7,SUMPRODUCT(MAX((Y$3:Y7&gt;MAX(R$4:R$100))*ROW(Y$3:Y7))))-1,W$4:W$100,),1)-1,SMALL(Y$3:Y7,COUNTIF(Y$3:Y7,"&lt;"&amp;MIN(W$4:W$100))+1)-1,1+IFERROR(LARGE(Y$3:Y7,COUNTIF(Y$3:Y7,"&gt;"&amp;MIN(W$4:W$100)-1)+1),0))</f>
        <v>4</v>
      </c>
      <c r="Z8" t="str">
        <f t="shared" ca="1" si="9"/>
        <v>Оплата</v>
      </c>
      <c r="AA8" s="6">
        <f t="shared" ca="1" si="10"/>
        <v>42314</v>
      </c>
      <c r="AB8" t="str">
        <f t="shared" ca="1" si="11"/>
        <v>Сбербанк</v>
      </c>
      <c r="AC8">
        <f t="shared" ca="1" si="3"/>
        <v>2374.4</v>
      </c>
      <c r="AD8">
        <f t="shared" ca="1" si="12"/>
        <v>2015</v>
      </c>
      <c r="AE8" t="str">
        <f t="shared" ca="1" si="4"/>
        <v>ТЕКСТ</v>
      </c>
      <c r="AG8">
        <f ca="1">IF(AE8&lt;&gt;"",COUNTIF($AE$3:AE8,AE8),"")</f>
        <v>6</v>
      </c>
      <c r="AH8">
        <v>6</v>
      </c>
      <c r="AI8">
        <f t="shared" ca="1" si="5"/>
        <v>4</v>
      </c>
      <c r="AJ8" t="str">
        <f t="shared" ca="1" si="6"/>
        <v>Оплата</v>
      </c>
      <c r="AK8" s="6">
        <f t="shared" ca="1" si="6"/>
        <v>42314</v>
      </c>
      <c r="AL8" t="str">
        <f t="shared" ca="1" si="6"/>
        <v>Сбербанк</v>
      </c>
      <c r="AM8">
        <f t="shared" ca="1" si="6"/>
        <v>2374.4</v>
      </c>
      <c r="AN8">
        <f t="shared" ca="1" si="6"/>
        <v>2015</v>
      </c>
      <c r="AP8">
        <v>5</v>
      </c>
      <c r="AQ8" s="6" t="str">
        <f t="shared" si="13"/>
        <v/>
      </c>
      <c r="AR8" s="6" t="str">
        <f t="shared" si="13"/>
        <v/>
      </c>
      <c r="AS8" t="str">
        <f t="shared" si="13"/>
        <v/>
      </c>
      <c r="AT8" t="str">
        <f t="shared" si="13"/>
        <v/>
      </c>
      <c r="AV8">
        <f>IF(COUNTIF(AV$3:AV7,"&lt;"&amp;MIN(AT$4:AT$100)-1)=IFERROR(MATCH(INDEX(AV$1:AV7,SUMPRODUCT(MAX((AV$3:AV7&gt;MAX(R$4:R$100))*ROW(AV$3:AV7))))-1,AT$4:AT$100,),1)-1,SMALL(AV$3:AV7,COUNTIF(AV$3:AV7,"&lt;"&amp;MIN(AT$4:AT$100))+1)-1,1+IFERROR(LARGE(AV$3:AV7,COUNTIF(AV$3:AV7,"&gt;"&amp;MIN(AT$4:AT$100)-1)+1),0))</f>
        <v>-1</v>
      </c>
      <c r="AW8" t="str">
        <f t="shared" si="14"/>
        <v/>
      </c>
      <c r="AX8" s="6" t="str">
        <f t="shared" si="15"/>
        <v/>
      </c>
      <c r="AY8">
        <f t="shared" si="16"/>
        <v>0</v>
      </c>
      <c r="AZ8" t="str">
        <f t="shared" si="17"/>
        <v/>
      </c>
      <c r="BA8">
        <v>2018</v>
      </c>
      <c r="BF8" t="str">
        <f t="shared" ref="BF8:BF10" si="21">IF(BC8=0,"",BC8&amp;" / "&amp;BD8)</f>
        <v/>
      </c>
      <c r="BG8" t="str">
        <f t="array" ref="BG8">IFERROR(INDEX($Q$2:$Q$199,MATCH(,COUNTIF(BG$3:BG7,$Q$2:$Q$199),)),"")</f>
        <v/>
      </c>
      <c r="BH8" t="str">
        <f t="shared" si="18"/>
        <v/>
      </c>
      <c r="BI8" t="str">
        <f>IF(BJ8="","",IF(SUM($BH$4:BH8)=0,"",SUM($BH$4:BH8)))</f>
        <v/>
      </c>
      <c r="BJ8" t="str">
        <f>IF([1]Исходный!N39=0,"",[1]Исходный!N39)</f>
        <v/>
      </c>
      <c r="BK8">
        <v>5</v>
      </c>
      <c r="BL8" t="str">
        <f t="shared" ref="BL8:BL15" ca="1" si="22">IFERROR(VLOOKUP(BK8,$BI$3:$BJ$8,2,FALSE),"")</f>
        <v/>
      </c>
      <c r="BN8" t="str">
        <f t="shared" si="20"/>
        <v/>
      </c>
      <c r="BP8" t="str">
        <f t="shared" ref="BP8:BP12" ca="1" si="23">IFERROR(VLOOKUP(BN8,$BB$4:$BF$7,5,FALSE),"")</f>
        <v/>
      </c>
    </row>
    <row r="9" spans="2:68" ht="6.75" customHeight="1" x14ac:dyDescent="0.25">
      <c r="B9" s="1">
        <f t="shared" si="0"/>
        <v>0</v>
      </c>
      <c r="I9" s="1" t="str">
        <f t="shared" si="1"/>
        <v/>
      </c>
      <c r="K9" t="str">
        <f>IF(L9&lt;&gt;"",COUNTIF($L$1:L9,L9)&amp;L9,"")</f>
        <v/>
      </c>
      <c r="L9" t="str">
        <f>IF(AND([1]Исходный!S9="Пени",O9=0),"",(IF(O9=0,"",IF([1]Исходный!S9="","",[1]Исходный!S9))))</f>
        <v/>
      </c>
      <c r="M9" s="6" t="str">
        <f>IF([1]Исходный!T9="","",[1]Исходный!T9)</f>
        <v/>
      </c>
      <c r="N9" s="6" t="str">
        <f>[1]Исходный!Z9</f>
        <v/>
      </c>
      <c r="O9" s="7" t="str">
        <f>[1]Исходный!AA9</f>
        <v/>
      </c>
      <c r="P9" s="8" t="str">
        <f>[1]Исходный!AB9</f>
        <v/>
      </c>
      <c r="Q9" s="8" t="str">
        <f t="shared" si="2"/>
        <v/>
      </c>
      <c r="R9">
        <v>6</v>
      </c>
      <c r="S9" s="6" t="str">
        <f t="shared" si="7"/>
        <v/>
      </c>
      <c r="T9" s="6" t="str">
        <f t="shared" si="7"/>
        <v/>
      </c>
      <c r="U9" s="6" t="str">
        <f t="shared" si="7"/>
        <v/>
      </c>
      <c r="V9" t="str">
        <f t="shared" si="7"/>
        <v/>
      </c>
      <c r="W9">
        <f t="shared" ca="1" si="8"/>
        <v>2016</v>
      </c>
      <c r="Y9">
        <f ca="1">IF(COUNTIF(Y$3:Y8,"&lt;"&amp;MIN(W$4:W$100)-1)=IFERROR(MATCH(INDEX(Y$1:Y8,SUMPRODUCT(MAX((Y$3:Y8&gt;MAX(R$4:R$100))*ROW(Y$3:Y8))))-1,W$4:W$100,),1)-1,SMALL(Y$3:Y8,COUNTIF(Y$3:Y8,"&lt;"&amp;MIN(W$4:W$100))+1)-1,1+IFERROR(LARGE(Y$3:Y8,COUNTIF(Y$3:Y8,"&gt;"&amp;MIN(W$4:W$100)-1)+1),0))</f>
        <v>5</v>
      </c>
      <c r="Z9" t="str">
        <f t="shared" ca="1" si="9"/>
        <v>Оплата</v>
      </c>
      <c r="AA9" s="6">
        <f t="shared" ca="1" si="10"/>
        <v>42327</v>
      </c>
      <c r="AB9" t="str">
        <f t="shared" ca="1" si="11"/>
        <v>Сбербанк</v>
      </c>
      <c r="AC9">
        <f t="shared" ca="1" si="3"/>
        <v>500</v>
      </c>
      <c r="AD9">
        <f t="shared" ca="1" si="12"/>
        <v>2015</v>
      </c>
      <c r="AE9" t="str">
        <f t="shared" ca="1" si="4"/>
        <v>ТЕКСТ</v>
      </c>
      <c r="AG9">
        <f ca="1">IF(AE9&lt;&gt;"",COUNTIF($AE$3:AE9,AE9),"")</f>
        <v>7</v>
      </c>
      <c r="AH9">
        <v>7</v>
      </c>
      <c r="AI9">
        <f t="shared" ca="1" si="5"/>
        <v>5</v>
      </c>
      <c r="AJ9" t="str">
        <f t="shared" ca="1" si="6"/>
        <v>Оплата</v>
      </c>
      <c r="AK9" s="6">
        <f t="shared" ca="1" si="6"/>
        <v>42327</v>
      </c>
      <c r="AL9" t="str">
        <f t="shared" ca="1" si="6"/>
        <v>Сбербанк</v>
      </c>
      <c r="AM9">
        <f t="shared" ca="1" si="6"/>
        <v>500</v>
      </c>
      <c r="AN9">
        <f t="shared" ca="1" si="6"/>
        <v>2015</v>
      </c>
      <c r="AP9">
        <v>6</v>
      </c>
      <c r="AQ9" s="6" t="str">
        <f t="shared" si="13"/>
        <v/>
      </c>
      <c r="AR9" s="6" t="str">
        <f t="shared" si="13"/>
        <v/>
      </c>
      <c r="AS9" t="str">
        <f t="shared" si="13"/>
        <v/>
      </c>
      <c r="AT9" t="str">
        <f t="shared" si="13"/>
        <v/>
      </c>
      <c r="AV9">
        <f>IF(COUNTIF(AV$3:AV8,"&lt;"&amp;MIN(AT$4:AT$100)-1)=IFERROR(MATCH(INDEX(AV$1:AV8,SUMPRODUCT(MAX((AV$3:AV8&gt;MAX(R$4:R$100))*ROW(AV$3:AV8))))-1,AT$4:AT$100,),1)-1,SMALL(AV$3:AV8,COUNTIF(AV$3:AV8,"&lt;"&amp;MIN(AT$4:AT$100))+1)-1,1+IFERROR(LARGE(AV$3:AV8,COUNTIF(AV$3:AV8,"&gt;"&amp;MIN(AT$4:AT$100)-1)+1),0))</f>
        <v>-1</v>
      </c>
      <c r="AW9" t="str">
        <f t="shared" si="14"/>
        <v/>
      </c>
      <c r="AX9" s="6" t="str">
        <f t="shared" si="15"/>
        <v/>
      </c>
      <c r="AY9">
        <f t="shared" si="16"/>
        <v>0</v>
      </c>
      <c r="AZ9" t="str">
        <f t="shared" si="17"/>
        <v/>
      </c>
      <c r="BF9" t="str">
        <f t="shared" si="21"/>
        <v/>
      </c>
      <c r="BG9" t="str">
        <f t="array" ref="BG9">IFERROR(INDEX($Q$2:$Q$199,MATCH(,COUNTIF(BG$3:BG8,$Q$2:$Q$199),)),"")</f>
        <v/>
      </c>
      <c r="BH9" t="str">
        <f t="shared" si="18"/>
        <v/>
      </c>
      <c r="BI9" t="str">
        <f>IF(BJ9="","",IF(SUM($BH$4:BH9)=0,"",SUM($BH$4:BH9)))</f>
        <v/>
      </c>
      <c r="BJ9" t="str">
        <f>IF([1]Исходный!N40=0,"",[1]Исходный!N40)</f>
        <v/>
      </c>
      <c r="BL9" t="str">
        <f t="shared" ca="1" si="22"/>
        <v/>
      </c>
      <c r="BN9" t="str">
        <f t="shared" ref="BN9:BN22" ca="1" si="24">IFERROR(VLOOKUP(R9,$AN$3:$AN$100,2,FALSE),"")</f>
        <v/>
      </c>
      <c r="BP9" t="str">
        <f t="shared" ca="1" si="23"/>
        <v/>
      </c>
    </row>
    <row r="10" spans="2:68" x14ac:dyDescent="0.25">
      <c r="B10" s="1" t="str">
        <f t="shared" si="0"/>
        <v>Начисление за весь период</v>
      </c>
      <c r="C10" s="20" t="s">
        <v>12</v>
      </c>
      <c r="D10" s="21">
        <f>[1]Исходный!O5</f>
        <v>4339.1099999999997</v>
      </c>
      <c r="G10" s="1" t="str">
        <f>IF(OR(H10=0,H10=""),"","Пени за все время")</f>
        <v/>
      </c>
      <c r="H10" s="1">
        <f>[1]Исходный!O9+[1]Исходный!O8</f>
        <v>0</v>
      </c>
      <c r="I10" s="1">
        <f t="shared" si="1"/>
        <v>1</v>
      </c>
      <c r="K10" t="str">
        <f>IF(L10&lt;&gt;"",COUNTIF($L$1:L10,L10)&amp;L10,"")</f>
        <v/>
      </c>
      <c r="L10" t="str">
        <f>IF(AND([1]Исходный!S10="Пени",O10=0),"",(IF(O10=0,"",IF([1]Исходный!S10="","",[1]Исходный!S10))))</f>
        <v/>
      </c>
      <c r="M10" s="6" t="str">
        <f>IF([1]Исходный!T10="","",[1]Исходный!T10)</f>
        <v/>
      </c>
      <c r="N10" s="6" t="str">
        <f>[1]Исходный!Z10</f>
        <v/>
      </c>
      <c r="O10" s="7" t="str">
        <f>[1]Исходный!AA10</f>
        <v/>
      </c>
      <c r="P10" s="8" t="str">
        <f>[1]Исходный!AB10</f>
        <v/>
      </c>
      <c r="Q10" s="8" t="str">
        <f t="shared" si="2"/>
        <v/>
      </c>
      <c r="R10">
        <v>7</v>
      </c>
      <c r="S10" s="6" t="str">
        <f t="shared" si="7"/>
        <v/>
      </c>
      <c r="T10" s="6" t="str">
        <f t="shared" si="7"/>
        <v/>
      </c>
      <c r="U10" s="6" t="str">
        <f t="shared" si="7"/>
        <v/>
      </c>
      <c r="V10" t="str">
        <f t="shared" si="7"/>
        <v/>
      </c>
      <c r="W10">
        <f t="shared" ca="1" si="8"/>
        <v>2015</v>
      </c>
      <c r="Y10">
        <f ca="1">IF(COUNTIF(Y$3:Y9,"&lt;"&amp;MIN(W$4:W$100)-1)=IFERROR(MATCH(INDEX(Y$1:Y9,SUMPRODUCT(MAX((Y$3:Y9&gt;MAX(R$4:R$100))*ROW(Y$3:Y9))))-1,W$4:W$100,),1)-1,SMALL(Y$3:Y9,COUNTIF(Y$3:Y9,"&lt;"&amp;MIN(W$4:W$100))+1)-1,1+IFERROR(LARGE(Y$3:Y9,COUNTIF(Y$3:Y9,"&gt;"&amp;MIN(W$4:W$100)-1)+1),0))</f>
        <v>6</v>
      </c>
      <c r="Z10" t="str">
        <f t="shared" ca="1" si="9"/>
        <v/>
      </c>
      <c r="AA10" s="6" t="str">
        <f t="shared" ca="1" si="10"/>
        <v/>
      </c>
      <c r="AB10" t="str">
        <f t="shared" ca="1" si="11"/>
        <v/>
      </c>
      <c r="AC10" t="str">
        <f t="shared" ca="1" si="3"/>
        <v/>
      </c>
      <c r="AD10" t="str">
        <f t="shared" ca="1" si="12"/>
        <v/>
      </c>
      <c r="AE10" t="str">
        <f t="shared" ca="1" si="4"/>
        <v/>
      </c>
      <c r="AG10" t="str">
        <f ca="1">IF(AE10&lt;&gt;"",COUNTIF($AE$3:AE10,AE10),"")</f>
        <v/>
      </c>
      <c r="AH10">
        <v>8</v>
      </c>
      <c r="AI10">
        <f t="shared" ca="1" si="5"/>
        <v>2014</v>
      </c>
      <c r="AJ10" t="str">
        <f t="shared" ca="1" si="6"/>
        <v/>
      </c>
      <c r="AK10" s="6" t="str">
        <f t="shared" ca="1" si="6"/>
        <v/>
      </c>
      <c r="AL10" t="str">
        <f t="shared" ca="1" si="6"/>
        <v/>
      </c>
      <c r="AM10" t="str">
        <f t="shared" ca="1" si="6"/>
        <v>678,4 / 0</v>
      </c>
      <c r="AN10">
        <f t="shared" ca="1" si="6"/>
        <v>2014</v>
      </c>
      <c r="AP10">
        <v>7</v>
      </c>
      <c r="AQ10" s="6" t="str">
        <f t="shared" si="13"/>
        <v/>
      </c>
      <c r="AR10" s="6" t="str">
        <f t="shared" si="13"/>
        <v/>
      </c>
      <c r="AS10" t="str">
        <f t="shared" si="13"/>
        <v/>
      </c>
      <c r="AT10" t="str">
        <f t="shared" si="13"/>
        <v/>
      </c>
      <c r="AV10">
        <f>IF(COUNTIF(AV$3:AV9,"&lt;"&amp;MIN(AT$4:AT$100)-1)=IFERROR(MATCH(INDEX(AV$1:AV9,SUMPRODUCT(MAX((AV$3:AV9&gt;MAX(R$4:R$100))*ROW(AV$3:AV9))))-1,AT$4:AT$100,),1)-1,SMALL(AV$3:AV9,COUNTIF(AV$3:AV9,"&lt;"&amp;MIN(AT$4:AT$100))+1)-1,1+IFERROR(LARGE(AV$3:AV9,COUNTIF(AV$3:AV9,"&gt;"&amp;MIN(AT$4:AT$100)-1)+1),0))</f>
        <v>-1</v>
      </c>
      <c r="AW10" t="str">
        <f t="shared" si="14"/>
        <v/>
      </c>
      <c r="AX10" s="6" t="str">
        <f t="shared" si="15"/>
        <v/>
      </c>
      <c r="AY10">
        <f t="shared" si="16"/>
        <v>0</v>
      </c>
      <c r="AZ10" t="str">
        <f t="shared" si="17"/>
        <v/>
      </c>
      <c r="BF10" t="str">
        <f t="shared" si="21"/>
        <v/>
      </c>
      <c r="BG10" t="str">
        <f t="array" ref="BG10">IFERROR(INDEX($Q$2:$Q$199,MATCH(,COUNTIF(BG$3:BG9,$Q$2:$Q$199),)),"")</f>
        <v/>
      </c>
      <c r="BI10" t="str">
        <f>IF(BJ10="","",IF(SUM($BH$4:BH10)=0,"",SUM($BH$4:BH10)))</f>
        <v/>
      </c>
      <c r="BJ10" t="str">
        <f>IF([1]Исходный!N41=0,"",[1]Исходный!N41)</f>
        <v/>
      </c>
      <c r="BL10" t="str">
        <f t="shared" ca="1" si="22"/>
        <v/>
      </c>
      <c r="BN10" t="str">
        <f t="shared" ca="1" si="24"/>
        <v/>
      </c>
      <c r="BP10" t="str">
        <f t="shared" ca="1" si="23"/>
        <v/>
      </c>
    </row>
    <row r="11" spans="2:68" x14ac:dyDescent="0.25">
      <c r="B11" s="1" t="str">
        <f t="shared" si="0"/>
        <v>Оплата за весь период</v>
      </c>
      <c r="C11" s="20" t="s">
        <v>13</v>
      </c>
      <c r="D11" s="21">
        <f>[1]Исходный!O6</f>
        <v>4792.1499999999996</v>
      </c>
      <c r="G11" t="str">
        <f>IF(H11=0,"--------------------------------","Перерасчет по пени")</f>
        <v>--------------------------------</v>
      </c>
      <c r="H11">
        <f>IF([1]Исходный!O8&lt;&gt;0,[1]Исходный!O8,0)</f>
        <v>0</v>
      </c>
      <c r="I11" s="1">
        <f t="shared" si="1"/>
        <v>1</v>
      </c>
      <c r="K11" t="str">
        <f>IF(L11&lt;&gt;"",COUNTIF($L$1:L11,L11)&amp;L11,"")</f>
        <v>2Начисление</v>
      </c>
      <c r="L11" t="str">
        <f>IF(AND([1]Исходный!S11="Пени",O11=0),"",(IF(O11=0,"",IF([1]Исходный!S11="","",[1]Исходный!S11))))</f>
        <v>Начисление</v>
      </c>
      <c r="M11" s="6">
        <f>IF([1]Исходный!T11="","",[1]Исходный!T11)</f>
        <v>42583</v>
      </c>
      <c r="N11" s="6" t="str">
        <f>[1]Исходный!Z11</f>
        <v/>
      </c>
      <c r="O11" s="7">
        <f>[1]Исходный!AA11</f>
        <v>178.61</v>
      </c>
      <c r="P11" s="8">
        <f>[1]Исходный!AB11</f>
        <v>2016</v>
      </c>
      <c r="Q11" s="8" t="str">
        <f t="shared" si="2"/>
        <v/>
      </c>
      <c r="R11">
        <v>8</v>
      </c>
      <c r="S11" s="6" t="str">
        <f t="shared" si="7"/>
        <v/>
      </c>
      <c r="T11" s="6" t="str">
        <f t="shared" si="7"/>
        <v/>
      </c>
      <c r="U11" s="6" t="str">
        <f t="shared" si="7"/>
        <v/>
      </c>
      <c r="V11" t="str">
        <f t="shared" si="7"/>
        <v/>
      </c>
      <c r="W11">
        <f t="shared" ca="1" si="8"/>
        <v>2014</v>
      </c>
      <c r="Y11">
        <f ca="1">IF(COUNTIF(Y$3:Y10,"&lt;"&amp;MIN(W$4:W$100)-1)=IFERROR(MATCH(INDEX(Y$1:Y10,SUMPRODUCT(MAX((Y$3:Y10&gt;MAX(R$4:R$100))*ROW(Y$3:Y10))))-1,W$4:W$100,),1)-1,SMALL(Y$3:Y10,COUNTIF(Y$3:Y10,"&lt;"&amp;MIN(W$4:W$100))+1)-1,1+IFERROR(LARGE(Y$3:Y10,COUNTIF(Y$3:Y10,"&gt;"&amp;MIN(W$4:W$100)-1)+1),0))</f>
        <v>7</v>
      </c>
      <c r="Z11" t="str">
        <f t="shared" ca="1" si="9"/>
        <v/>
      </c>
      <c r="AA11" s="6" t="str">
        <f t="shared" ca="1" si="10"/>
        <v/>
      </c>
      <c r="AB11" t="str">
        <f t="shared" ca="1" si="11"/>
        <v/>
      </c>
      <c r="AC11" t="str">
        <f t="shared" ca="1" si="3"/>
        <v/>
      </c>
      <c r="AD11" t="str">
        <f t="shared" ca="1" si="12"/>
        <v/>
      </c>
      <c r="AE11" t="str">
        <f t="shared" ca="1" si="4"/>
        <v/>
      </c>
      <c r="AG11" t="str">
        <f ca="1">IF(AE11&lt;&gt;"",COUNTIF($AE$3:AE11,AE11),"")</f>
        <v/>
      </c>
      <c r="AH11">
        <v>9</v>
      </c>
      <c r="AI11" t="str">
        <f t="shared" ca="1" si="5"/>
        <v/>
      </c>
      <c r="AJ11" t="str">
        <f t="shared" ca="1" si="6"/>
        <v/>
      </c>
      <c r="AK11" s="6" t="str">
        <f t="shared" ca="1" si="6"/>
        <v/>
      </c>
      <c r="AL11" t="str">
        <f t="shared" ca="1" si="6"/>
        <v/>
      </c>
      <c r="AM11" t="str">
        <f t="shared" ca="1" si="6"/>
        <v/>
      </c>
      <c r="AN11" t="str">
        <f t="shared" ca="1" si="6"/>
        <v/>
      </c>
      <c r="AP11">
        <v>8</v>
      </c>
      <c r="AQ11" s="6" t="str">
        <f t="shared" si="13"/>
        <v/>
      </c>
      <c r="AR11" s="6" t="str">
        <f t="shared" si="13"/>
        <v/>
      </c>
      <c r="AS11" t="str">
        <f t="shared" si="13"/>
        <v/>
      </c>
      <c r="AT11" t="str">
        <f t="shared" si="13"/>
        <v/>
      </c>
      <c r="AV11">
        <f>IF(COUNTIF(AV$3:AV10,"&lt;"&amp;MIN(AT$4:AT$100)-1)=IFERROR(MATCH(INDEX(AV$1:AV10,SUMPRODUCT(MAX((AV$3:AV10&gt;MAX(R$4:R$100))*ROW(AV$3:AV10))))-1,AT$4:AT$100,),1)-1,SMALL(AV$3:AV10,COUNTIF(AV$3:AV10,"&lt;"&amp;MIN(AT$4:AT$100))+1)-1,1+IFERROR(LARGE(AV$3:AV10,COUNTIF(AV$3:AV10,"&gt;"&amp;MIN(AT$4:AT$100)-1)+1),0))</f>
        <v>-1</v>
      </c>
      <c r="AW11" t="str">
        <f t="shared" si="14"/>
        <v/>
      </c>
      <c r="AX11" s="6" t="str">
        <f t="shared" si="15"/>
        <v/>
      </c>
      <c r="AY11">
        <f t="shared" si="16"/>
        <v>0</v>
      </c>
      <c r="AZ11" t="str">
        <f t="shared" si="17"/>
        <v/>
      </c>
      <c r="BG11" t="str">
        <f t="array" ref="BG11">IFERROR(INDEX($Q$2:$Q$199,MATCH(,COUNTIF(BG$3:BG10,$Q$2:$Q$199),)),"")</f>
        <v/>
      </c>
      <c r="BJ11" t="str">
        <f>IF([1]Исходный!N42=0,"",[1]Исходный!N42)</f>
        <v/>
      </c>
      <c r="BL11" t="str">
        <f t="shared" ca="1" si="22"/>
        <v/>
      </c>
      <c r="BN11" t="str">
        <f t="shared" ca="1" si="24"/>
        <v/>
      </c>
      <c r="BP11" t="str">
        <f t="shared" ca="1" si="23"/>
        <v/>
      </c>
    </row>
    <row r="12" spans="2:68" x14ac:dyDescent="0.25">
      <c r="B12" s="1" t="str">
        <f t="shared" si="0"/>
        <v>В том числе</v>
      </c>
      <c r="C12" s="22" t="s">
        <v>14</v>
      </c>
      <c r="D12" s="23" t="s">
        <v>15</v>
      </c>
      <c r="G12" t="str">
        <f>IF(AV3=2015,"",IF(OR($H$10=0,$H$10=""),"",IF(AY3="","",IF(AX3="","Всего начислено в "&amp;AV3&amp;" г.","     "&amp;TEXT(AX3,"ДД.ММ.ГГГГ")))))</f>
        <v/>
      </c>
      <c r="H12" t="str">
        <f>IF(G12="","",AY3)</f>
        <v/>
      </c>
      <c r="I12" s="1">
        <f t="shared" si="1"/>
        <v>1</v>
      </c>
      <c r="K12" t="str">
        <f>IF(L12&lt;&gt;"",COUNTIF($L$1:L12,L12)&amp;L12,"")</f>
        <v/>
      </c>
      <c r="L12" t="str">
        <f>IF(AND([1]Исходный!S12="Пени",O12=0),"",(IF(O12=0,"",IF([1]Исходный!S12="","",[1]Исходный!S12))))</f>
        <v/>
      </c>
      <c r="M12" s="6" t="str">
        <f>IF([1]Исходный!T12="","",[1]Исходный!T12)</f>
        <v/>
      </c>
      <c r="N12" s="6" t="str">
        <f>[1]Исходный!Z12</f>
        <v/>
      </c>
      <c r="O12" s="7" t="str">
        <f>[1]Исходный!AA12</f>
        <v/>
      </c>
      <c r="P12" s="8" t="str">
        <f>[1]Исходный!AB12</f>
        <v/>
      </c>
      <c r="Q12" s="8" t="str">
        <f t="shared" si="2"/>
        <v/>
      </c>
      <c r="R12">
        <v>9</v>
      </c>
      <c r="S12" s="6" t="str">
        <f t="shared" si="7"/>
        <v/>
      </c>
      <c r="T12" s="6" t="str">
        <f t="shared" si="7"/>
        <v/>
      </c>
      <c r="U12" s="6" t="str">
        <f t="shared" si="7"/>
        <v/>
      </c>
      <c r="V12" t="str">
        <f t="shared" si="7"/>
        <v/>
      </c>
      <c r="W12" t="str">
        <f t="shared" ca="1" si="8"/>
        <v/>
      </c>
      <c r="Y12">
        <f ca="1">IF(COUNTIF(Y$3:Y11,"&lt;"&amp;MIN(W$4:W$100)-1)=IFERROR(MATCH(INDEX(Y$1:Y11,SUMPRODUCT(MAX((Y$3:Y11&gt;MAX(R$4:R$100))*ROW(Y$3:Y11))))-1,W$4:W$100,),1)-1,SMALL(Y$3:Y11,COUNTIF(Y$3:Y11,"&lt;"&amp;MIN(W$4:W$100))+1)-1,1+IFERROR(LARGE(Y$3:Y11,COUNTIF(Y$3:Y11,"&gt;"&amp;MIN(W$4:W$100)-1)+1),0))</f>
        <v>2014</v>
      </c>
      <c r="Z12" t="str">
        <f t="shared" ca="1" si="9"/>
        <v/>
      </c>
      <c r="AA12" s="6" t="str">
        <f t="shared" ca="1" si="10"/>
        <v/>
      </c>
      <c r="AB12" t="str">
        <f t="shared" ca="1" si="11"/>
        <v/>
      </c>
      <c r="AC12" t="str">
        <f t="shared" ca="1" si="3"/>
        <v>678,4 / 0</v>
      </c>
      <c r="AD12">
        <f t="shared" ca="1" si="12"/>
        <v>2014</v>
      </c>
      <c r="AE12" t="str">
        <f t="shared" ca="1" si="4"/>
        <v>текст</v>
      </c>
      <c r="AG12">
        <f ca="1">IF(AE12&lt;&gt;"",COUNTIF($AE$3:AE12,AE12),"")</f>
        <v>8</v>
      </c>
      <c r="AH12">
        <v>10</v>
      </c>
      <c r="AI12" t="str">
        <f t="shared" ca="1" si="5"/>
        <v/>
      </c>
      <c r="AJ12" t="str">
        <f t="shared" ca="1" si="6"/>
        <v/>
      </c>
      <c r="AK12" s="6" t="str">
        <f t="shared" ca="1" si="6"/>
        <v/>
      </c>
      <c r="AL12" t="str">
        <f t="shared" ca="1" si="6"/>
        <v/>
      </c>
      <c r="AM12" t="str">
        <f t="shared" ca="1" si="6"/>
        <v/>
      </c>
      <c r="AN12" t="str">
        <f t="shared" ca="1" si="6"/>
        <v/>
      </c>
      <c r="AP12">
        <v>9</v>
      </c>
      <c r="AQ12" s="6" t="str">
        <f t="shared" si="13"/>
        <v/>
      </c>
      <c r="AR12" s="6" t="str">
        <f t="shared" si="13"/>
        <v/>
      </c>
      <c r="AS12" t="str">
        <f t="shared" si="13"/>
        <v/>
      </c>
      <c r="AT12" t="str">
        <f t="shared" si="13"/>
        <v/>
      </c>
      <c r="AV12">
        <f>IF(COUNTIF(AV$3:AV11,"&lt;"&amp;MIN(AT$4:AT$100)-1)=IFERROR(MATCH(INDEX(AV$1:AV11,SUMPRODUCT(MAX((AV$3:AV11&gt;MAX(R$4:R$100))*ROW(AV$3:AV11))))-1,AT$4:AT$100,),1)-1,SMALL(AV$3:AV11,COUNTIF(AV$3:AV11,"&lt;"&amp;MIN(AT$4:AT$100))+1)-1,1+IFERROR(LARGE(AV$3:AV11,COUNTIF(AV$3:AV11,"&gt;"&amp;MIN(AT$4:AT$100)-1)+1),0))</f>
        <v>-1</v>
      </c>
      <c r="AW12" t="str">
        <f t="shared" si="14"/>
        <v/>
      </c>
      <c r="AX12" s="6" t="str">
        <f t="shared" si="15"/>
        <v/>
      </c>
      <c r="AY12">
        <f t="shared" si="16"/>
        <v>0</v>
      </c>
      <c r="AZ12" t="str">
        <f t="shared" si="17"/>
        <v/>
      </c>
      <c r="BG12" t="str">
        <f t="array" ref="BG12">IFERROR(INDEX($Q$2:$Q$199,MATCH(,COUNTIF(BG$3:BG11,$Q$2:$Q$199),)),"")</f>
        <v/>
      </c>
      <c r="BL12" t="str">
        <f t="shared" ca="1" si="22"/>
        <v/>
      </c>
      <c r="BN12" t="str">
        <f t="shared" ca="1" si="24"/>
        <v/>
      </c>
      <c r="BP12" t="str">
        <f t="shared" ca="1" si="23"/>
        <v/>
      </c>
    </row>
    <row r="13" spans="2:68" x14ac:dyDescent="0.25">
      <c r="B13" s="1" t="str">
        <f t="shared" ca="1" si="0"/>
        <v>Всего в 2016 году</v>
      </c>
      <c r="C13" s="24" t="str">
        <f ca="1">IF(AM3="","",IF(AND(AI3=2015,AM3=0),"",IF(AJ3="","Всего в "&amp;AI3&amp;" году","     "&amp;TEXT(AK3,"ДД.ММ.ГГГГ")&amp;" – "&amp;AL3)))</f>
        <v>Всего в 2016 году</v>
      </c>
      <c r="D13" s="25" t="str">
        <f ca="1">IF(C13="","",AM3)</f>
        <v>1607,49 / 1917,75</v>
      </c>
      <c r="G13" t="str">
        <f>IF(AV4=2015,"",IF(OR($H$10=0,$H$10=""),"",IF(AY4="","",IF(AX4="","Всего начислено в "&amp;AV4&amp;" г.","     "&amp;TEXT(AX4,"ДД.ММ.ГГГГ")))))</f>
        <v/>
      </c>
      <c r="H13" t="str">
        <f>IF(G13="","",AY4)</f>
        <v/>
      </c>
      <c r="I13" s="1">
        <f t="shared" ca="1" si="1"/>
        <v>1</v>
      </c>
      <c r="K13" t="str">
        <f>IF(L13&lt;&gt;"",COUNTIF($L$1:L13,L13)&amp;L13,"")</f>
        <v/>
      </c>
      <c r="L13" t="str">
        <f>IF(AND([1]Исходный!S13="Пени",O13=0),"",(IF(O13=0,"",IF([1]Исходный!S13="","",[1]Исходный!S13))))</f>
        <v/>
      </c>
      <c r="M13" s="6" t="str">
        <f>IF([1]Исходный!T13="","",[1]Исходный!T13)</f>
        <v/>
      </c>
      <c r="N13" s="6" t="str">
        <f>[1]Исходный!Z13</f>
        <v/>
      </c>
      <c r="O13" s="7" t="str">
        <f>[1]Исходный!AA13</f>
        <v/>
      </c>
      <c r="P13" s="8" t="str">
        <f>[1]Исходный!AB13</f>
        <v/>
      </c>
      <c r="Q13" s="8" t="str">
        <f t="shared" si="2"/>
        <v/>
      </c>
      <c r="R13">
        <v>10</v>
      </c>
      <c r="S13" s="6" t="str">
        <f t="shared" si="7"/>
        <v/>
      </c>
      <c r="T13" s="6" t="str">
        <f t="shared" si="7"/>
        <v/>
      </c>
      <c r="U13" s="6" t="str">
        <f t="shared" si="7"/>
        <v/>
      </c>
      <c r="V13" t="str">
        <f t="shared" si="7"/>
        <v/>
      </c>
      <c r="W13" t="str">
        <f t="shared" si="8"/>
        <v/>
      </c>
      <c r="Y13">
        <f ca="1">IF(COUNTIF(Y$3:Y12,"&lt;"&amp;MIN(W$4:W$100)-1)=IFERROR(MATCH(INDEX(Y$1:Y12,SUMPRODUCT(MAX((Y$3:Y12&gt;MAX(R$4:R$100))*ROW(Y$3:Y12))))-1,W$4:W$100,),1)-1,SMALL(Y$3:Y12,COUNTIF(Y$3:Y12,"&lt;"&amp;MIN(W$4:W$100))+1)-1,1+IFERROR(LARGE(Y$3:Y12,COUNTIF(Y$3:Y12,"&gt;"&amp;MIN(W$4:W$100)-1)+1),0))</f>
        <v>8</v>
      </c>
      <c r="Z13" t="str">
        <f t="shared" ca="1" si="9"/>
        <v/>
      </c>
      <c r="AA13" s="6" t="str">
        <f t="shared" ca="1" si="10"/>
        <v/>
      </c>
      <c r="AB13" t="str">
        <f t="shared" ca="1" si="11"/>
        <v/>
      </c>
      <c r="AC13" t="str">
        <f t="shared" ca="1" si="3"/>
        <v/>
      </c>
      <c r="AD13" t="str">
        <f t="shared" ca="1" si="12"/>
        <v/>
      </c>
      <c r="AE13" t="str">
        <f t="shared" ca="1" si="4"/>
        <v/>
      </c>
      <c r="AG13" t="str">
        <f ca="1">IF(AE13&lt;&gt;"",COUNTIF($AE$3:AE13,AE13),"")</f>
        <v/>
      </c>
      <c r="AH13">
        <v>11</v>
      </c>
      <c r="AI13" t="str">
        <f t="shared" ca="1" si="5"/>
        <v/>
      </c>
      <c r="AJ13" t="str">
        <f t="shared" ca="1" si="6"/>
        <v/>
      </c>
      <c r="AK13" s="6" t="str">
        <f t="shared" ca="1" si="6"/>
        <v/>
      </c>
      <c r="AL13" t="str">
        <f t="shared" ca="1" si="6"/>
        <v/>
      </c>
      <c r="AM13" t="str">
        <f t="shared" ca="1" si="6"/>
        <v/>
      </c>
      <c r="AN13" t="str">
        <f t="shared" ca="1" si="6"/>
        <v/>
      </c>
      <c r="AP13">
        <v>10</v>
      </c>
      <c r="AQ13" s="6" t="str">
        <f t="shared" si="13"/>
        <v/>
      </c>
      <c r="AR13" s="6" t="str">
        <f t="shared" si="13"/>
        <v/>
      </c>
      <c r="AS13" t="str">
        <f t="shared" si="13"/>
        <v/>
      </c>
      <c r="AT13" t="str">
        <f t="shared" si="13"/>
        <v/>
      </c>
      <c r="AV13">
        <f>IF(COUNTIF(AV$3:AV12,"&lt;"&amp;MIN(AT$4:AT$100)-1)=IFERROR(MATCH(INDEX(AV$1:AV12,SUMPRODUCT(MAX((AV$3:AV12&gt;MAX(R$4:R$100))*ROW(AV$3:AV12))))-1,AT$4:AT$100,),1)-1,SMALL(AV$3:AV12,COUNTIF(AV$3:AV12,"&lt;"&amp;MIN(AT$4:AT$100))+1)-1,1+IFERROR(LARGE(AV$3:AV12,COUNTIF(AV$3:AV12,"&gt;"&amp;MIN(AT$4:AT$100)-1)+1),0))</f>
        <v>-1</v>
      </c>
      <c r="AW13" t="str">
        <f t="shared" si="14"/>
        <v/>
      </c>
      <c r="AX13" s="6" t="str">
        <f t="shared" si="15"/>
        <v/>
      </c>
      <c r="AY13">
        <f t="shared" si="16"/>
        <v>0</v>
      </c>
      <c r="AZ13" t="str">
        <f t="shared" si="17"/>
        <v/>
      </c>
      <c r="BG13" t="str">
        <f>IF(X14="","",X14)</f>
        <v/>
      </c>
      <c r="BL13" t="str">
        <f t="shared" ca="1" si="22"/>
        <v/>
      </c>
      <c r="BN13" t="str">
        <f t="shared" ca="1" si="24"/>
        <v/>
      </c>
    </row>
    <row r="14" spans="2:68" x14ac:dyDescent="0.25">
      <c r="B14" s="1" t="str">
        <f t="shared" ca="1" si="0"/>
        <v xml:space="preserve">     31.08.2016 – Сбербанк</v>
      </c>
      <c r="C14" s="24" t="str">
        <f t="shared" ref="C14:C77" ca="1" si="25">IF(AM4="","",IF(AND(AI4=2015,AM4=0),"",IF(AJ4="","Всего в "&amp;AI4&amp;" году","     "&amp;TEXT(AK4,"ДД.ММ.ГГГГ")&amp;" – "&amp;AL4)))</f>
        <v xml:space="preserve">     31.08.2016 – Сбербанк</v>
      </c>
      <c r="D14" s="25">
        <f ca="1">IF(C14="","",AM4)</f>
        <v>855.15</v>
      </c>
      <c r="G14" t="str">
        <f>IF(AV5=2015,"",IF(OR($H$10=0,$H$10=""),"",IF(AY5="","",IF(AX5="","Всего начислено в "&amp;AV5&amp;" г.","     "&amp;TEXT(AX5,"ДД.ММ.ГГГГ")))))</f>
        <v/>
      </c>
      <c r="H14" t="str">
        <f>IF(G14="","",AY5)</f>
        <v/>
      </c>
      <c r="I14" s="1">
        <f t="shared" ca="1" si="1"/>
        <v>1</v>
      </c>
      <c r="K14" t="str">
        <f>IF(L14&lt;&gt;"",COUNTIF($L$1:L14,L14)&amp;L14,"")</f>
        <v>3Начисление</v>
      </c>
      <c r="L14" t="str">
        <f>IF(AND([1]Исходный!S14="Пени",O14=0),"",(IF(O14=0,"",IF([1]Исходный!S14="","",[1]Исходный!S14))))</f>
        <v>Начисление</v>
      </c>
      <c r="M14" s="6">
        <f>IF([1]Исходный!T14="","",[1]Исходный!T14)</f>
        <v>42552</v>
      </c>
      <c r="N14" s="6" t="str">
        <f>[1]Исходный!Z14</f>
        <v/>
      </c>
      <c r="O14" s="7">
        <f>[1]Исходный!AA14</f>
        <v>178.61</v>
      </c>
      <c r="P14" s="8">
        <f>[1]Исходный!AB14</f>
        <v>2016</v>
      </c>
      <c r="Q14" s="8" t="str">
        <f t="shared" si="2"/>
        <v/>
      </c>
      <c r="R14">
        <v>11</v>
      </c>
      <c r="S14" s="6" t="str">
        <f t="shared" si="7"/>
        <v/>
      </c>
      <c r="T14" s="6" t="str">
        <f t="shared" si="7"/>
        <v/>
      </c>
      <c r="U14" s="6" t="str">
        <f t="shared" si="7"/>
        <v/>
      </c>
      <c r="V14" t="str">
        <f t="shared" si="7"/>
        <v/>
      </c>
      <c r="W14" t="str">
        <f t="shared" si="8"/>
        <v/>
      </c>
      <c r="Y14">
        <f ca="1">IF(COUNTIF(Y$3:Y13,"&lt;"&amp;MIN(W$4:W$100)-1)=IFERROR(MATCH(INDEX(Y$1:Y13,SUMPRODUCT(MAX((Y$3:Y13&gt;MAX(R$4:R$100))*ROW(Y$3:Y13))))-1,W$4:W$100,),1)-1,SMALL(Y$3:Y13,COUNTIF(Y$3:Y13,"&lt;"&amp;MIN(W$4:W$100))+1)-1,1+IFERROR(LARGE(Y$3:Y13,COUNTIF(Y$3:Y13,"&gt;"&amp;MIN(W$4:W$100)-1)+1),0))</f>
        <v>9</v>
      </c>
      <c r="Z14" t="str">
        <f t="shared" ca="1" si="9"/>
        <v/>
      </c>
      <c r="AA14" s="6" t="str">
        <f t="shared" ca="1" si="10"/>
        <v/>
      </c>
      <c r="AB14" t="str">
        <f t="shared" ca="1" si="11"/>
        <v/>
      </c>
      <c r="AC14" t="str">
        <f t="shared" ca="1" si="3"/>
        <v/>
      </c>
      <c r="AD14" t="str">
        <f t="shared" ca="1" si="12"/>
        <v/>
      </c>
      <c r="AE14" t="str">
        <f t="shared" ca="1" si="4"/>
        <v/>
      </c>
      <c r="AG14" t="str">
        <f ca="1">IF(AE14&lt;&gt;"",COUNTIF($AE$3:AE14,AE14),"")</f>
        <v/>
      </c>
      <c r="AH14">
        <v>12</v>
      </c>
      <c r="AI14" t="str">
        <f t="shared" ca="1" si="5"/>
        <v/>
      </c>
      <c r="AJ14" t="str">
        <f t="shared" ca="1" si="6"/>
        <v/>
      </c>
      <c r="AK14" s="6" t="str">
        <f t="shared" ca="1" si="6"/>
        <v/>
      </c>
      <c r="AL14" t="str">
        <f t="shared" ca="1" si="6"/>
        <v/>
      </c>
      <c r="AM14" t="str">
        <f t="shared" ca="1" si="6"/>
        <v/>
      </c>
      <c r="AN14" t="str">
        <f t="shared" ca="1" si="6"/>
        <v/>
      </c>
      <c r="AP14">
        <v>11</v>
      </c>
      <c r="AQ14" s="6" t="str">
        <f t="shared" si="13"/>
        <v/>
      </c>
      <c r="AR14" s="6" t="str">
        <f t="shared" si="13"/>
        <v/>
      </c>
      <c r="AS14" t="str">
        <f t="shared" si="13"/>
        <v/>
      </c>
      <c r="AT14" t="str">
        <f t="shared" si="13"/>
        <v/>
      </c>
      <c r="AV14">
        <f>IF(COUNTIF(AV$3:AV13,"&lt;"&amp;MIN(AT$4:AT$100)-1)=IFERROR(MATCH(INDEX(AV$1:AV13,SUMPRODUCT(MAX((AV$3:AV13&gt;MAX(R$4:R$100))*ROW(AV$3:AV13))))-1,AT$4:AT$100,),1)-1,SMALL(AV$3:AV13,COUNTIF(AV$3:AV13,"&lt;"&amp;MIN(AT$4:AT$100))+1)-1,1+IFERROR(LARGE(AV$3:AV13,COUNTIF(AV$3:AV13,"&gt;"&amp;MIN(AT$4:AT$100)-1)+1),0))</f>
        <v>-1</v>
      </c>
      <c r="AW14" t="str">
        <f t="shared" si="14"/>
        <v/>
      </c>
      <c r="AX14" s="6" t="str">
        <f t="shared" si="15"/>
        <v/>
      </c>
      <c r="AY14">
        <f t="shared" si="16"/>
        <v>0</v>
      </c>
      <c r="AZ14" t="str">
        <f t="shared" si="17"/>
        <v/>
      </c>
      <c r="BL14" t="str">
        <f t="shared" ca="1" si="22"/>
        <v/>
      </c>
      <c r="BN14" t="str">
        <f t="shared" ca="1" si="24"/>
        <v/>
      </c>
    </row>
    <row r="15" spans="2:68" x14ac:dyDescent="0.25">
      <c r="B15" s="1" t="str">
        <f t="shared" ca="1" si="0"/>
        <v xml:space="preserve">     17.05.2016 – Сбербанк</v>
      </c>
      <c r="C15" s="24" t="str">
        <f t="shared" ca="1" si="25"/>
        <v xml:space="preserve">     17.05.2016 – Сбербанк</v>
      </c>
      <c r="D15" s="25">
        <f ca="1">IF(C15="","",AM5)</f>
        <v>169.6</v>
      </c>
      <c r="G15" t="str">
        <f>IF(AV6=2015,"",IF(OR($H$10=0,$H$10=""),"",IF(AY6="","",IF(AX6="","Всего начислено в "&amp;AV6&amp;" г.","     "&amp;TEXT(AX6,"ДД.ММ.ГГГГ")))))</f>
        <v/>
      </c>
      <c r="H15" t="str">
        <f>IF(G15="","",AY6)</f>
        <v/>
      </c>
      <c r="I15" s="1">
        <f t="shared" ca="1" si="1"/>
        <v>1</v>
      </c>
      <c r="K15" t="str">
        <f>IF(L15&lt;&gt;"",COUNTIF($L$1:L15,L15)&amp;L15,"")</f>
        <v/>
      </c>
      <c r="L15" t="str">
        <f>IF(AND([1]Исходный!S15="Пени",O15=0),"",(IF(O15=0,"",IF([1]Исходный!S15="","",[1]Исходный!S15))))</f>
        <v/>
      </c>
      <c r="M15" s="6" t="str">
        <f>IF([1]Исходный!T15="","",[1]Исходный!T15)</f>
        <v/>
      </c>
      <c r="N15" s="6" t="str">
        <f>[1]Исходный!Z15</f>
        <v/>
      </c>
      <c r="O15" s="7" t="str">
        <f>[1]Исходный!AA15</f>
        <v/>
      </c>
      <c r="P15" s="8" t="str">
        <f>[1]Исходный!AB15</f>
        <v/>
      </c>
      <c r="Q15" s="8" t="str">
        <f t="shared" si="2"/>
        <v/>
      </c>
      <c r="R15">
        <v>12</v>
      </c>
      <c r="S15" s="6" t="str">
        <f t="shared" si="7"/>
        <v/>
      </c>
      <c r="T15" s="6" t="str">
        <f t="shared" si="7"/>
        <v/>
      </c>
      <c r="U15" s="6" t="str">
        <f t="shared" si="7"/>
        <v/>
      </c>
      <c r="V15" t="str">
        <f t="shared" si="7"/>
        <v/>
      </c>
      <c r="W15" t="str">
        <f t="shared" si="8"/>
        <v/>
      </c>
      <c r="Y15">
        <f ca="1">IF(COUNTIF(Y$3:Y14,"&lt;"&amp;MIN(W$4:W$100)-1)=IFERROR(MATCH(INDEX(Y$1:Y14,SUMPRODUCT(MAX((Y$3:Y14&gt;MAX(R$4:R$100))*ROW(Y$3:Y14))))-1,W$4:W$100,),1)-1,SMALL(Y$3:Y14,COUNTIF(Y$3:Y14,"&lt;"&amp;MIN(W$4:W$100))+1)-1,1+IFERROR(LARGE(Y$3:Y14,COUNTIF(Y$3:Y14,"&gt;"&amp;MIN(W$4:W$100)-1)+1),0))</f>
        <v>10</v>
      </c>
      <c r="Z15" t="str">
        <f t="shared" ca="1" si="9"/>
        <v/>
      </c>
      <c r="AA15" s="6" t="str">
        <f t="shared" ca="1" si="10"/>
        <v/>
      </c>
      <c r="AB15" t="str">
        <f t="shared" ca="1" si="11"/>
        <v/>
      </c>
      <c r="AC15" t="str">
        <f t="shared" ca="1" si="3"/>
        <v/>
      </c>
      <c r="AD15" t="str">
        <f t="shared" ca="1" si="12"/>
        <v/>
      </c>
      <c r="AE15" t="str">
        <f t="shared" ca="1" si="4"/>
        <v/>
      </c>
      <c r="AG15" t="str">
        <f ca="1">IF(AE15&lt;&gt;"",COUNTIF($AE$3:AE15,AE15),"")</f>
        <v/>
      </c>
      <c r="AH15">
        <v>13</v>
      </c>
      <c r="AI15" t="str">
        <f t="shared" ca="1" si="5"/>
        <v/>
      </c>
      <c r="AJ15" t="str">
        <f t="shared" ca="1" si="6"/>
        <v/>
      </c>
      <c r="AK15" s="6" t="str">
        <f t="shared" ca="1" si="6"/>
        <v/>
      </c>
      <c r="AL15" t="str">
        <f t="shared" ca="1" si="6"/>
        <v/>
      </c>
      <c r="AM15" t="str">
        <f t="shared" ca="1" si="6"/>
        <v/>
      </c>
      <c r="AN15" t="str">
        <f t="shared" ca="1" si="6"/>
        <v/>
      </c>
      <c r="AP15">
        <v>12</v>
      </c>
      <c r="AQ15" s="6" t="str">
        <f t="shared" si="13"/>
        <v/>
      </c>
      <c r="AR15" s="6" t="str">
        <f t="shared" si="13"/>
        <v/>
      </c>
      <c r="AS15" t="str">
        <f t="shared" si="13"/>
        <v/>
      </c>
      <c r="AT15" t="str">
        <f t="shared" si="13"/>
        <v/>
      </c>
      <c r="AV15">
        <f>IF(COUNTIF(AV$3:AV14,"&lt;"&amp;MIN(AT$4:AT$100)-1)=IFERROR(MATCH(INDEX(AV$1:AV14,SUMPRODUCT(MAX((AV$3:AV14&gt;MAX(R$4:R$100))*ROW(AV$3:AV14))))-1,AT$4:AT$100,),1)-1,SMALL(AV$3:AV14,COUNTIF(AV$3:AV14,"&lt;"&amp;MIN(AT$4:AT$100))+1)-1,1+IFERROR(LARGE(AV$3:AV14,COUNTIF(AV$3:AV14,"&gt;"&amp;MIN(AT$4:AT$100)-1)+1),0))</f>
        <v>-1</v>
      </c>
      <c r="AW15" t="str">
        <f t="shared" si="14"/>
        <v/>
      </c>
      <c r="AX15" s="6" t="str">
        <f t="shared" si="15"/>
        <v/>
      </c>
      <c r="AY15">
        <f t="shared" si="16"/>
        <v>0</v>
      </c>
      <c r="AZ15" t="str">
        <f t="shared" si="17"/>
        <v/>
      </c>
      <c r="BL15" t="str">
        <f t="shared" ca="1" si="22"/>
        <v/>
      </c>
      <c r="BN15" t="str">
        <f t="shared" ca="1" si="24"/>
        <v/>
      </c>
    </row>
    <row r="16" spans="2:68" x14ac:dyDescent="0.25">
      <c r="B16" s="1" t="str">
        <f t="shared" ca="1" si="0"/>
        <v xml:space="preserve">     23.03.2016 – Сбербанк</v>
      </c>
      <c r="C16" s="24" t="str">
        <f t="shared" ca="1" si="25"/>
        <v xml:space="preserve">     23.03.2016 – Сбербанк</v>
      </c>
      <c r="D16" s="25">
        <f ca="1">IF(C16="","",AM6)</f>
        <v>893</v>
      </c>
      <c r="G16" t="str">
        <f>IF(AV7=2015,"",IF(OR($H$10=0,$H$10=""),"",IF(AY7="","",IF(AX7="","Всего начислено в "&amp;AV7&amp;" г.","     "&amp;TEXT(AX7,"ДД.ММ.ГГГГ")))))</f>
        <v/>
      </c>
      <c r="H16" t="str">
        <f>IF(G16="","",AY7)</f>
        <v/>
      </c>
      <c r="I16" s="1">
        <f t="shared" ca="1" si="1"/>
        <v>1</v>
      </c>
      <c r="K16" t="str">
        <f>IF(L16&lt;&gt;"",COUNTIF($L$1:L16,L16)&amp;L16,"")</f>
        <v/>
      </c>
      <c r="L16" t="str">
        <f>IF(AND([1]Исходный!S16="Пени",O16=0),"",(IF(O16=0,"",IF([1]Исходный!S16="","",[1]Исходный!S16))))</f>
        <v/>
      </c>
      <c r="M16" s="6" t="str">
        <f>IF([1]Исходный!T16="","",[1]Исходный!T16)</f>
        <v/>
      </c>
      <c r="N16" s="6" t="str">
        <f>[1]Исходный!Z16</f>
        <v/>
      </c>
      <c r="O16" s="7" t="str">
        <f>[1]Исходный!AA16</f>
        <v/>
      </c>
      <c r="P16" s="8" t="str">
        <f>[1]Исходный!AB16</f>
        <v/>
      </c>
      <c r="Q16" s="8" t="str">
        <f t="shared" si="2"/>
        <v/>
      </c>
      <c r="R16">
        <v>13</v>
      </c>
      <c r="S16" s="6" t="str">
        <f t="shared" si="7"/>
        <v/>
      </c>
      <c r="T16" s="6" t="str">
        <f t="shared" si="7"/>
        <v/>
      </c>
      <c r="U16" s="6" t="str">
        <f t="shared" si="7"/>
        <v/>
      </c>
      <c r="V16" t="str">
        <f t="shared" si="7"/>
        <v/>
      </c>
      <c r="W16" t="str">
        <f t="shared" si="8"/>
        <v/>
      </c>
      <c r="Y16">
        <f ca="1">IF(COUNTIF(Y$3:Y15,"&lt;"&amp;MIN(W$4:W$100)-1)=IFERROR(MATCH(INDEX(Y$1:Y15,SUMPRODUCT(MAX((Y$3:Y15&gt;MAX(R$4:R$100))*ROW(Y$3:Y15))))-1,W$4:W$100,),1)-1,SMALL(Y$3:Y15,COUNTIF(Y$3:Y15,"&lt;"&amp;MIN(W$4:W$100))+1)-1,1+IFERROR(LARGE(Y$3:Y15,COUNTIF(Y$3:Y15,"&gt;"&amp;MIN(W$4:W$100)-1)+1),0))</f>
        <v>11</v>
      </c>
      <c r="Z16" t="str">
        <f t="shared" ca="1" si="9"/>
        <v/>
      </c>
      <c r="AA16" s="6" t="str">
        <f t="shared" ca="1" si="10"/>
        <v/>
      </c>
      <c r="AB16" t="str">
        <f t="shared" ca="1" si="11"/>
        <v/>
      </c>
      <c r="AC16" t="str">
        <f t="shared" ca="1" si="3"/>
        <v/>
      </c>
      <c r="AD16" t="str">
        <f t="shared" ca="1" si="12"/>
        <v/>
      </c>
      <c r="AE16" t="str">
        <f t="shared" ca="1" si="4"/>
        <v/>
      </c>
      <c r="AG16" t="str">
        <f ca="1">IF(AE16&lt;&gt;"",COUNTIF($AE$3:AE16,AE16),"")</f>
        <v/>
      </c>
      <c r="AH16">
        <v>14</v>
      </c>
      <c r="AI16" t="str">
        <f t="shared" ca="1" si="5"/>
        <v/>
      </c>
      <c r="AJ16" t="str">
        <f t="shared" ca="1" si="6"/>
        <v/>
      </c>
      <c r="AK16" s="6" t="str">
        <f t="shared" ca="1" si="6"/>
        <v/>
      </c>
      <c r="AL16" t="str">
        <f t="shared" ca="1" si="6"/>
        <v/>
      </c>
      <c r="AM16" t="str">
        <f t="shared" ca="1" si="6"/>
        <v/>
      </c>
      <c r="AN16" t="str">
        <f t="shared" ca="1" si="6"/>
        <v/>
      </c>
      <c r="AP16">
        <v>13</v>
      </c>
      <c r="AQ16" s="6" t="str">
        <f t="shared" si="13"/>
        <v/>
      </c>
      <c r="AR16" s="6" t="str">
        <f t="shared" si="13"/>
        <v/>
      </c>
      <c r="AS16" t="str">
        <f t="shared" si="13"/>
        <v/>
      </c>
      <c r="AT16" t="str">
        <f t="shared" si="13"/>
        <v/>
      </c>
      <c r="AV16">
        <f>IF(COUNTIF(AV$3:AV15,"&lt;"&amp;MIN(AT$4:AT$100)-1)=IFERROR(MATCH(INDEX(AV$1:AV15,SUMPRODUCT(MAX((AV$3:AV15&gt;MAX(R$4:R$100))*ROW(AV$3:AV15))))-1,AT$4:AT$100,),1)-1,SMALL(AV$3:AV15,COUNTIF(AV$3:AV15,"&lt;"&amp;MIN(AT$4:AT$100))+1)-1,1+IFERROR(LARGE(AV$3:AV15,COUNTIF(AV$3:AV15,"&gt;"&amp;MIN(AT$4:AT$100)-1)+1),0))</f>
        <v>-1</v>
      </c>
      <c r="AW16" t="str">
        <f t="shared" si="14"/>
        <v/>
      </c>
      <c r="AX16" s="6" t="str">
        <f t="shared" si="15"/>
        <v/>
      </c>
      <c r="AY16">
        <f t="shared" si="16"/>
        <v>0</v>
      </c>
      <c r="AZ16" t="str">
        <f t="shared" si="17"/>
        <v/>
      </c>
      <c r="BN16" t="str">
        <f t="shared" ca="1" si="24"/>
        <v/>
      </c>
    </row>
    <row r="17" spans="2:66" x14ac:dyDescent="0.25">
      <c r="B17" s="1" t="str">
        <f t="shared" ca="1" si="0"/>
        <v>Всего в 2015 году</v>
      </c>
      <c r="C17" s="24" t="str">
        <f t="shared" ca="1" si="25"/>
        <v>Всего в 2015 году</v>
      </c>
      <c r="D17" s="25" t="str">
        <f ca="1">IF(C17="","",AM7)</f>
        <v>2053,22 / 2874,4</v>
      </c>
      <c r="G17" t="str">
        <f>IF(AV8=2015,"",IF(OR($H$10=0,$H$10=""),"",IF(AY8="","",IF(AX8="","Всего начислено в "&amp;AV8&amp;" г.","     "&amp;TEXT(AX8,"ДД.ММ.ГГГГ")))))</f>
        <v/>
      </c>
      <c r="H17" t="str">
        <f>IF(G17="","",AY8)</f>
        <v/>
      </c>
      <c r="I17" s="1">
        <f t="shared" ca="1" si="1"/>
        <v>1</v>
      </c>
      <c r="K17" t="str">
        <f>IF(L17&lt;&gt;"",COUNTIF($L$1:L17,L17)&amp;L17,"")</f>
        <v/>
      </c>
      <c r="L17" t="str">
        <f>IF(AND([1]Исходный!S17="Пени",O17=0),"",(IF(O17=0,"",IF([1]Исходный!S17="","",[1]Исходный!S17))))</f>
        <v/>
      </c>
      <c r="M17" s="6">
        <f>IF([1]Исходный!T17="","",[1]Исходный!T17)</f>
        <v>42543</v>
      </c>
      <c r="N17" s="6" t="str">
        <f>[1]Исходный!Z17</f>
        <v/>
      </c>
      <c r="O17" s="7">
        <f>[1]Исходный!AA17</f>
        <v>0</v>
      </c>
      <c r="P17" s="8">
        <f>[1]Исходный!AB17</f>
        <v>2016</v>
      </c>
      <c r="Q17" s="8" t="str">
        <f t="shared" si="2"/>
        <v/>
      </c>
      <c r="R17">
        <v>14</v>
      </c>
      <c r="S17" s="6" t="str">
        <f t="shared" si="7"/>
        <v/>
      </c>
      <c r="T17" s="6" t="str">
        <f t="shared" si="7"/>
        <v/>
      </c>
      <c r="U17" s="6" t="str">
        <f t="shared" si="7"/>
        <v/>
      </c>
      <c r="V17" t="str">
        <f t="shared" si="7"/>
        <v/>
      </c>
      <c r="W17" t="str">
        <f t="shared" si="8"/>
        <v/>
      </c>
      <c r="Y17">
        <f ca="1">IF(COUNTIF(Y$3:Y16,"&lt;"&amp;MIN(W$4:W$100)-1)=IFERROR(MATCH(INDEX(Y$1:Y16,SUMPRODUCT(MAX((Y$3:Y16&gt;MAX(R$4:R$100))*ROW(Y$3:Y16))))-1,W$4:W$100,),1)-1,SMALL(Y$3:Y16,COUNTIF(Y$3:Y16,"&lt;"&amp;MIN(W$4:W$100))+1)-1,1+IFERROR(LARGE(Y$3:Y16,COUNTIF(Y$3:Y16,"&gt;"&amp;MIN(W$4:W$100)-1)+1),0))</f>
        <v>12</v>
      </c>
      <c r="Z17" t="str">
        <f t="shared" ca="1" si="9"/>
        <v/>
      </c>
      <c r="AA17" s="6" t="str">
        <f t="shared" ca="1" si="10"/>
        <v/>
      </c>
      <c r="AB17" t="str">
        <f t="shared" ca="1" si="11"/>
        <v/>
      </c>
      <c r="AC17" t="str">
        <f t="shared" ca="1" si="3"/>
        <v/>
      </c>
      <c r="AD17" t="str">
        <f t="shared" ca="1" si="12"/>
        <v/>
      </c>
      <c r="AE17" t="str">
        <f t="shared" ca="1" si="4"/>
        <v/>
      </c>
      <c r="AG17" t="str">
        <f ca="1">IF(AE17&lt;&gt;"",COUNTIF($AE$3:AE17,AE17),"")</f>
        <v/>
      </c>
      <c r="AH17">
        <v>15</v>
      </c>
      <c r="AI17" t="str">
        <f t="shared" ca="1" si="5"/>
        <v/>
      </c>
      <c r="AJ17" t="str">
        <f t="shared" ca="1" si="6"/>
        <v/>
      </c>
      <c r="AK17" s="6" t="str">
        <f t="shared" ca="1" si="6"/>
        <v/>
      </c>
      <c r="AL17" t="str">
        <f t="shared" ca="1" si="6"/>
        <v/>
      </c>
      <c r="AM17" t="str">
        <f t="shared" ca="1" si="6"/>
        <v/>
      </c>
      <c r="AN17" t="str">
        <f t="shared" ca="1" si="6"/>
        <v/>
      </c>
      <c r="AP17">
        <v>14</v>
      </c>
      <c r="AQ17" s="6" t="str">
        <f t="shared" si="13"/>
        <v/>
      </c>
      <c r="AR17" s="6" t="str">
        <f t="shared" si="13"/>
        <v/>
      </c>
      <c r="AS17" t="str">
        <f t="shared" si="13"/>
        <v/>
      </c>
      <c r="AT17" t="str">
        <f t="shared" si="13"/>
        <v/>
      </c>
      <c r="AV17">
        <f>IF(COUNTIF(AV$3:AV16,"&lt;"&amp;MIN(AT$4:AT$100)-1)=IFERROR(MATCH(INDEX(AV$1:AV16,SUMPRODUCT(MAX((AV$3:AV16&gt;MAX(R$4:R$100))*ROW(AV$3:AV16))))-1,AT$4:AT$100,),1)-1,SMALL(AV$3:AV16,COUNTIF(AV$3:AV16,"&lt;"&amp;MIN(AT$4:AT$100))+1)-1,1+IFERROR(LARGE(AV$3:AV16,COUNTIF(AV$3:AV16,"&gt;"&amp;MIN(AT$4:AT$100)-1)+1),0))</f>
        <v>-1</v>
      </c>
      <c r="AW17" t="str">
        <f t="shared" si="14"/>
        <v/>
      </c>
      <c r="AX17" s="6" t="str">
        <f t="shared" si="15"/>
        <v/>
      </c>
      <c r="AY17">
        <f t="shared" si="16"/>
        <v>0</v>
      </c>
      <c r="AZ17" t="str">
        <f t="shared" si="17"/>
        <v/>
      </c>
      <c r="BN17" t="str">
        <f t="shared" ca="1" si="24"/>
        <v/>
      </c>
    </row>
    <row r="18" spans="2:66" x14ac:dyDescent="0.25">
      <c r="B18" s="1" t="str">
        <f t="shared" ca="1" si="0"/>
        <v xml:space="preserve">     06.11.2015 – Сбербанк</v>
      </c>
      <c r="C18" s="24" t="str">
        <f t="shared" ca="1" si="25"/>
        <v xml:space="preserve">     06.11.2015 – Сбербанк</v>
      </c>
      <c r="D18" s="25">
        <f ca="1">IF(C18="","",AM8)</f>
        <v>2374.4</v>
      </c>
      <c r="G18" t="str">
        <f>IF(AV9=2015,"",IF(OR($H$10=0,$H$10=""),"",IF(AY9="","",IF(AX9="","Всего начислено в "&amp;AV9&amp;" г.","     "&amp;TEXT(AX9,"ДД.ММ.ГГГГ")))))</f>
        <v/>
      </c>
      <c r="H18" t="str">
        <f>IF(G18="","",AY9)</f>
        <v/>
      </c>
      <c r="I18" s="1">
        <f t="shared" ca="1" si="1"/>
        <v>1</v>
      </c>
      <c r="K18" t="str">
        <f>IF(L18&lt;&gt;"",COUNTIF($L$1:L18,L18)&amp;L18,"")</f>
        <v>4Начисление</v>
      </c>
      <c r="L18" t="str">
        <f>IF(AND([1]Исходный!S18="Пени",O18=0),"",(IF(O18=0,"",IF([1]Исходный!S18="","",[1]Исходный!S18))))</f>
        <v>Начисление</v>
      </c>
      <c r="M18" s="6">
        <f>IF([1]Исходный!T18="","",[1]Исходный!T18)</f>
        <v>42522</v>
      </c>
      <c r="N18" s="6" t="str">
        <f>[1]Исходный!Z18</f>
        <v/>
      </c>
      <c r="O18" s="7">
        <f>[1]Исходный!AA18</f>
        <v>178.61</v>
      </c>
      <c r="P18" s="8">
        <f>[1]Исходный!AB18</f>
        <v>2016</v>
      </c>
      <c r="Q18" s="8" t="str">
        <f t="shared" si="2"/>
        <v/>
      </c>
      <c r="R18">
        <v>15</v>
      </c>
      <c r="S18" s="6" t="str">
        <f t="shared" si="7"/>
        <v/>
      </c>
      <c r="T18" s="6" t="str">
        <f t="shared" si="7"/>
        <v/>
      </c>
      <c r="U18" s="6" t="str">
        <f t="shared" si="7"/>
        <v/>
      </c>
      <c r="V18" t="str">
        <f t="shared" si="7"/>
        <v/>
      </c>
      <c r="W18" t="str">
        <f t="shared" si="8"/>
        <v/>
      </c>
      <c r="Y18">
        <f ca="1">IF(COUNTIF(Y$3:Y17,"&lt;"&amp;MIN(W$4:W$100)-1)=IFERROR(MATCH(INDEX(Y$1:Y17,SUMPRODUCT(MAX((Y$3:Y17&gt;MAX(R$4:R$100))*ROW(Y$3:Y17))))-1,W$4:W$100,),1)-1,SMALL(Y$3:Y17,COUNTIF(Y$3:Y17,"&lt;"&amp;MIN(W$4:W$100))+1)-1,1+IFERROR(LARGE(Y$3:Y17,COUNTIF(Y$3:Y17,"&gt;"&amp;MIN(W$4:W$100)-1)+1),0))</f>
        <v>13</v>
      </c>
      <c r="Z18" t="str">
        <f t="shared" ca="1" si="9"/>
        <v/>
      </c>
      <c r="AA18" s="6" t="str">
        <f t="shared" ca="1" si="10"/>
        <v/>
      </c>
      <c r="AB18" t="str">
        <f t="shared" ca="1" si="11"/>
        <v/>
      </c>
      <c r="AC18" t="str">
        <f t="shared" ca="1" si="3"/>
        <v/>
      </c>
      <c r="AD18" t="str">
        <f t="shared" ca="1" si="12"/>
        <v/>
      </c>
      <c r="AE18" t="str">
        <f t="shared" ca="1" si="4"/>
        <v/>
      </c>
      <c r="AG18" t="str">
        <f ca="1">IF(AE18&lt;&gt;"",COUNTIF($AE$3:AE18,AE18),"")</f>
        <v/>
      </c>
      <c r="AH18">
        <v>16</v>
      </c>
      <c r="AI18" t="str">
        <f t="shared" ca="1" si="5"/>
        <v/>
      </c>
      <c r="AJ18" t="str">
        <f t="shared" ca="1" si="6"/>
        <v/>
      </c>
      <c r="AK18" s="6" t="str">
        <f t="shared" ca="1" si="6"/>
        <v/>
      </c>
      <c r="AL18" t="str">
        <f t="shared" ca="1" si="6"/>
        <v/>
      </c>
      <c r="AM18" t="str">
        <f t="shared" ca="1" si="6"/>
        <v/>
      </c>
      <c r="AN18" t="str">
        <f t="shared" ca="1" si="6"/>
        <v/>
      </c>
      <c r="AP18">
        <v>15</v>
      </c>
      <c r="AQ18" s="6" t="str">
        <f t="shared" si="13"/>
        <v/>
      </c>
      <c r="AR18" s="6" t="str">
        <f t="shared" si="13"/>
        <v/>
      </c>
      <c r="AS18" t="str">
        <f t="shared" si="13"/>
        <v/>
      </c>
      <c r="AT18" t="str">
        <f t="shared" si="13"/>
        <v/>
      </c>
      <c r="AV18">
        <f>IF(COUNTIF(AV$3:AV17,"&lt;"&amp;MIN(AT$4:AT$100)-1)=IFERROR(MATCH(INDEX(AV$1:AV17,SUMPRODUCT(MAX((AV$3:AV17&gt;MAX(R$4:R$100))*ROW(AV$3:AV17))))-1,AT$4:AT$100,),1)-1,SMALL(AV$3:AV17,COUNTIF(AV$3:AV17,"&lt;"&amp;MIN(AT$4:AT$100))+1)-1,1+IFERROR(LARGE(AV$3:AV17,COUNTIF(AV$3:AV17,"&gt;"&amp;MIN(AT$4:AT$100)-1)+1),0))</f>
        <v>-1</v>
      </c>
      <c r="AW18" t="str">
        <f t="shared" si="14"/>
        <v/>
      </c>
      <c r="AX18" s="6" t="str">
        <f t="shared" si="15"/>
        <v/>
      </c>
      <c r="AY18">
        <f t="shared" si="16"/>
        <v>0</v>
      </c>
      <c r="AZ18" t="str">
        <f t="shared" si="17"/>
        <v/>
      </c>
      <c r="BN18" t="str">
        <f t="shared" ca="1" si="24"/>
        <v/>
      </c>
    </row>
    <row r="19" spans="2:66" x14ac:dyDescent="0.25">
      <c r="B19" s="1" t="str">
        <f t="shared" ca="1" si="0"/>
        <v xml:space="preserve">     19.11.2015 – Сбербанк</v>
      </c>
      <c r="C19" s="24" t="str">
        <f t="shared" ca="1" si="25"/>
        <v xml:space="preserve">     19.11.2015 – Сбербанк</v>
      </c>
      <c r="D19" s="25">
        <f ca="1">IF(C19="","",AM9)</f>
        <v>500</v>
      </c>
      <c r="G19" t="str">
        <f>IF(AV10=2015,"",IF(OR($H$10=0,$H$10=""),"",IF(AY10="","",IF(AX10="","Всего начислено в "&amp;AV10&amp;" г.","     "&amp;TEXT(AX10,"ДД.ММ.ГГГГ")))))</f>
        <v/>
      </c>
      <c r="H19" t="str">
        <f>IF(G19="","",AY10)</f>
        <v/>
      </c>
      <c r="I19" s="1">
        <f t="shared" ca="1" si="1"/>
        <v>1</v>
      </c>
      <c r="K19" t="str">
        <f>IF(L19&lt;&gt;"",COUNTIF($L$1:L19,L19)&amp;L19,"")</f>
        <v/>
      </c>
      <c r="L19" t="str">
        <f>IF(AND([1]Исходный!S19="Пени",O19=0),"",(IF(O19=0,"",IF([1]Исходный!S19="","",[1]Исходный!S19))))</f>
        <v/>
      </c>
      <c r="M19" s="6" t="str">
        <f>IF([1]Исходный!T19="","",[1]Исходный!T19)</f>
        <v/>
      </c>
      <c r="N19" s="6" t="str">
        <f>[1]Исходный!Z19</f>
        <v/>
      </c>
      <c r="O19" s="7" t="str">
        <f>[1]Исходный!AA19</f>
        <v/>
      </c>
      <c r="P19" s="8" t="str">
        <f>[1]Исходный!AB19</f>
        <v/>
      </c>
      <c r="Q19" s="8" t="str">
        <f t="shared" si="2"/>
        <v/>
      </c>
      <c r="R19">
        <v>16</v>
      </c>
      <c r="S19" s="6" t="str">
        <f t="shared" si="7"/>
        <v/>
      </c>
      <c r="T19" s="6" t="str">
        <f t="shared" si="7"/>
        <v/>
      </c>
      <c r="U19" s="6" t="str">
        <f t="shared" si="7"/>
        <v/>
      </c>
      <c r="V19" t="str">
        <f t="shared" si="7"/>
        <v/>
      </c>
      <c r="W19" t="str">
        <f t="shared" si="8"/>
        <v/>
      </c>
      <c r="Y19">
        <f ca="1">IF(COUNTIF(Y$3:Y18,"&lt;"&amp;MIN(W$4:W$100)-1)=IFERROR(MATCH(INDEX(Y$1:Y18,SUMPRODUCT(MAX((Y$3:Y18&gt;MAX(R$4:R$100))*ROW(Y$3:Y18))))-1,W$4:W$100,),1)-1,SMALL(Y$3:Y18,COUNTIF(Y$3:Y18,"&lt;"&amp;MIN(W$4:W$100))+1)-1,1+IFERROR(LARGE(Y$3:Y18,COUNTIF(Y$3:Y18,"&gt;"&amp;MIN(W$4:W$100)-1)+1),0))</f>
        <v>14</v>
      </c>
      <c r="Z19" t="str">
        <f t="shared" ca="1" si="9"/>
        <v/>
      </c>
      <c r="AA19" s="6" t="str">
        <f t="shared" ca="1" si="10"/>
        <v/>
      </c>
      <c r="AB19" t="str">
        <f t="shared" ca="1" si="11"/>
        <v/>
      </c>
      <c r="AC19" t="str">
        <f t="shared" ca="1" si="3"/>
        <v/>
      </c>
      <c r="AD19" t="str">
        <f t="shared" ca="1" si="12"/>
        <v/>
      </c>
      <c r="AE19" t="str">
        <f t="shared" ca="1" si="4"/>
        <v/>
      </c>
      <c r="AG19" t="str">
        <f ca="1">IF(AE19&lt;&gt;"",COUNTIF($AE$3:AE19,AE19),"")</f>
        <v/>
      </c>
      <c r="AH19">
        <v>17</v>
      </c>
      <c r="AI19" t="str">
        <f t="shared" ca="1" si="5"/>
        <v/>
      </c>
      <c r="AJ19" t="str">
        <f t="shared" ref="AJ19:AN34" ca="1" si="26">IFERROR(INDEX($Z$2:$AG$200,MATCH($AH19,$AG$2:$AG$200,0),MATCH(AJ$2,$Z$2:$AD$2,0)),"")</f>
        <v/>
      </c>
      <c r="AK19" s="6" t="str">
        <f t="shared" ca="1" si="26"/>
        <v/>
      </c>
      <c r="AL19" t="str">
        <f t="shared" ca="1" si="26"/>
        <v/>
      </c>
      <c r="AM19" t="str">
        <f t="shared" ca="1" si="26"/>
        <v/>
      </c>
      <c r="AN19" t="str">
        <f t="shared" ca="1" si="26"/>
        <v/>
      </c>
      <c r="AP19">
        <v>16</v>
      </c>
      <c r="AQ19" s="6" t="str">
        <f t="shared" si="13"/>
        <v/>
      </c>
      <c r="AR19" s="6" t="str">
        <f t="shared" si="13"/>
        <v/>
      </c>
      <c r="AS19" t="str">
        <f t="shared" si="13"/>
        <v/>
      </c>
      <c r="AT19" t="str">
        <f t="shared" si="13"/>
        <v/>
      </c>
      <c r="AV19">
        <f>IF(COUNTIF(AV$3:AV18,"&lt;"&amp;MIN(AT$4:AT$100)-1)=IFERROR(MATCH(INDEX(AV$1:AV18,SUMPRODUCT(MAX((AV$3:AV18&gt;MAX(R$4:R$100))*ROW(AV$3:AV18))))-1,AT$4:AT$100,),1)-1,SMALL(AV$3:AV18,COUNTIF(AV$3:AV18,"&lt;"&amp;MIN(AT$4:AT$100))+1)-1,1+IFERROR(LARGE(AV$3:AV18,COUNTIF(AV$3:AV18,"&gt;"&amp;MIN(AT$4:AT$100)-1)+1),0))</f>
        <v>-1</v>
      </c>
      <c r="AW19" t="str">
        <f t="shared" si="14"/>
        <v/>
      </c>
      <c r="AX19" s="6" t="str">
        <f t="shared" si="15"/>
        <v/>
      </c>
      <c r="AY19">
        <f t="shared" si="16"/>
        <v>0</v>
      </c>
      <c r="AZ19" t="str">
        <f t="shared" si="17"/>
        <v/>
      </c>
      <c r="BN19" t="str">
        <f t="shared" ca="1" si="24"/>
        <v/>
      </c>
    </row>
    <row r="20" spans="2:66" x14ac:dyDescent="0.25">
      <c r="B20" s="1" t="str">
        <f t="shared" ca="1" si="0"/>
        <v>Всего в 2014 году</v>
      </c>
      <c r="C20" s="24" t="str">
        <f t="shared" ca="1" si="25"/>
        <v>Всего в 2014 году</v>
      </c>
      <c r="D20" s="25" t="str">
        <f ca="1">IF(C20="","",AM10)</f>
        <v>678,4 / 0</v>
      </c>
      <c r="G20" t="str">
        <f>IF(AV11=2015,"",IF(OR($H$10=0,$H$10=""),"",IF(AY11="","",IF(AX11="","Всего начислено в "&amp;AV11&amp;" г.","     "&amp;TEXT(AX11,"ДД.ММ.ГГГГ")))))</f>
        <v/>
      </c>
      <c r="H20" t="str">
        <f>IF(G20="","",AY11)</f>
        <v/>
      </c>
      <c r="I20" s="1">
        <f t="shared" ca="1" si="1"/>
        <v>1</v>
      </c>
      <c r="K20" t="str">
        <f>IF(L20&lt;&gt;"",COUNTIF($L$1:L20,L20)&amp;L20,"")</f>
        <v/>
      </c>
      <c r="L20" t="str">
        <f>IF(AND([1]Исходный!S20="Пени",O20=0),"",(IF(O20=0,"",IF([1]Исходный!S20="","",[1]Исходный!S20))))</f>
        <v/>
      </c>
      <c r="M20" s="6" t="str">
        <f>IF([1]Исходный!T20="","",[1]Исходный!T20)</f>
        <v/>
      </c>
      <c r="N20" s="6" t="str">
        <f>[1]Исходный!Z20</f>
        <v/>
      </c>
      <c r="O20" s="7" t="str">
        <f>[1]Исходный!AA20</f>
        <v/>
      </c>
      <c r="P20" s="8" t="str">
        <f>[1]Исходный!AB20</f>
        <v/>
      </c>
      <c r="Q20" s="8" t="str">
        <f t="shared" si="2"/>
        <v/>
      </c>
      <c r="R20">
        <v>17</v>
      </c>
      <c r="S20" s="6" t="str">
        <f t="shared" si="7"/>
        <v/>
      </c>
      <c r="T20" s="6" t="str">
        <f t="shared" si="7"/>
        <v/>
      </c>
      <c r="U20" s="6" t="str">
        <f t="shared" si="7"/>
        <v/>
      </c>
      <c r="V20" t="str">
        <f t="shared" si="7"/>
        <v/>
      </c>
      <c r="W20" t="str">
        <f t="shared" si="8"/>
        <v/>
      </c>
      <c r="Y20">
        <f ca="1">IF(COUNTIF(Y$3:Y19,"&lt;"&amp;MIN(W$4:W$100)-1)=IFERROR(MATCH(INDEX(Y$1:Y19,SUMPRODUCT(MAX((Y$3:Y19&gt;MAX(R$4:R$100))*ROW(Y$3:Y19))))-1,W$4:W$100,),1)-1,SMALL(Y$3:Y19,COUNTIF(Y$3:Y19,"&lt;"&amp;MIN(W$4:W$100))+1)-1,1+IFERROR(LARGE(Y$3:Y19,COUNTIF(Y$3:Y19,"&gt;"&amp;MIN(W$4:W$100)-1)+1),0))</f>
        <v>15</v>
      </c>
      <c r="Z20" t="str">
        <f t="shared" ca="1" si="9"/>
        <v/>
      </c>
      <c r="AA20" s="6" t="str">
        <f t="shared" ca="1" si="10"/>
        <v/>
      </c>
      <c r="AB20" t="str">
        <f t="shared" ca="1" si="11"/>
        <v/>
      </c>
      <c r="AC20" t="str">
        <f t="shared" ca="1" si="3"/>
        <v/>
      </c>
      <c r="AD20" t="str">
        <f t="shared" ca="1" si="12"/>
        <v/>
      </c>
      <c r="AE20" t="str">
        <f t="shared" ca="1" si="4"/>
        <v/>
      </c>
      <c r="AG20" t="str">
        <f ca="1">IF(AE20&lt;&gt;"",COUNTIF($AE$3:AE20,AE20),"")</f>
        <v/>
      </c>
      <c r="AH20">
        <v>18</v>
      </c>
      <c r="AI20" t="str">
        <f t="shared" ca="1" si="5"/>
        <v/>
      </c>
      <c r="AJ20" t="str">
        <f t="shared" ca="1" si="26"/>
        <v/>
      </c>
      <c r="AK20" s="6" t="str">
        <f t="shared" ca="1" si="26"/>
        <v/>
      </c>
      <c r="AL20" t="str">
        <f t="shared" ca="1" si="26"/>
        <v/>
      </c>
      <c r="AM20" t="str">
        <f t="shared" ca="1" si="26"/>
        <v/>
      </c>
      <c r="AN20" t="str">
        <f t="shared" ca="1" si="26"/>
        <v/>
      </c>
      <c r="AP20">
        <v>17</v>
      </c>
      <c r="AQ20" s="6" t="str">
        <f t="shared" si="13"/>
        <v/>
      </c>
      <c r="AR20" s="6" t="str">
        <f t="shared" si="13"/>
        <v/>
      </c>
      <c r="AS20" t="str">
        <f t="shared" si="13"/>
        <v/>
      </c>
      <c r="AT20" t="str">
        <f t="shared" si="13"/>
        <v/>
      </c>
      <c r="AV20">
        <f>IF(COUNTIF(AV$3:AV19,"&lt;"&amp;MIN(AT$4:AT$100)-1)=IFERROR(MATCH(INDEX(AV$1:AV19,SUMPRODUCT(MAX((AV$3:AV19&gt;MAX(R$4:R$100))*ROW(AV$3:AV19))))-1,AT$4:AT$100,),1)-1,SMALL(AV$3:AV19,COUNTIF(AV$3:AV19,"&lt;"&amp;MIN(AT$4:AT$100))+1)-1,1+IFERROR(LARGE(AV$3:AV19,COUNTIF(AV$3:AV19,"&gt;"&amp;MIN(AT$4:AT$100)-1)+1),0))</f>
        <v>-1</v>
      </c>
      <c r="AW20" t="str">
        <f t="shared" si="14"/>
        <v/>
      </c>
      <c r="AX20" s="6" t="str">
        <f t="shared" si="15"/>
        <v/>
      </c>
      <c r="AY20">
        <f t="shared" si="16"/>
        <v>0</v>
      </c>
      <c r="AZ20" t="str">
        <f t="shared" si="17"/>
        <v/>
      </c>
      <c r="BN20" t="str">
        <f t="shared" ca="1" si="24"/>
        <v/>
      </c>
    </row>
    <row r="21" spans="2:66" x14ac:dyDescent="0.25">
      <c r="B21" s="1">
        <f t="shared" ca="1" si="0"/>
        <v>0</v>
      </c>
      <c r="C21" s="24" t="str">
        <f t="shared" ca="1" si="25"/>
        <v/>
      </c>
      <c r="D21" s="25" t="str">
        <f ca="1">IF(C21="","",AM11)</f>
        <v/>
      </c>
      <c r="G21" t="str">
        <f>IF(AV12=2015,"",IF(OR($H$10=0,$H$10=""),"",IF(AY12="","",IF(AX12="","Всего начислено в "&amp;AV12&amp;" г.","     "&amp;TEXT(AX12,"ДД.ММ.ГГГГ")))))</f>
        <v/>
      </c>
      <c r="H21" t="str">
        <f>IF(G21="","",AY12)</f>
        <v/>
      </c>
      <c r="I21" s="1">
        <f t="shared" ca="1" si="1"/>
        <v>1</v>
      </c>
      <c r="K21" t="str">
        <f>IF(L21&lt;&gt;"",COUNTIF($L$1:L21,L21)&amp;L21,"")</f>
        <v>2Оплата</v>
      </c>
      <c r="L21" t="str">
        <f>IF(AND([1]Исходный!S21="Пени",O21=0),"",(IF(O21=0,"",IF([1]Исходный!S21="","",[1]Исходный!S21))))</f>
        <v>Оплата</v>
      </c>
      <c r="M21" s="6">
        <f>IF([1]Исходный!T21="","",[1]Исходный!T21)</f>
        <v>42507</v>
      </c>
      <c r="N21" s="6" t="str">
        <f>[1]Исходный!Z21</f>
        <v>Сбербанк</v>
      </c>
      <c r="O21" s="7">
        <f>[1]Исходный!AA21</f>
        <v>169.6</v>
      </c>
      <c r="P21" s="8">
        <f>[1]Исходный!AB21</f>
        <v>2016</v>
      </c>
      <c r="Q21" s="8">
        <f t="shared" si="2"/>
        <v>2016</v>
      </c>
      <c r="R21">
        <v>18</v>
      </c>
      <c r="S21" s="6" t="str">
        <f t="shared" si="7"/>
        <v/>
      </c>
      <c r="T21" s="6" t="str">
        <f t="shared" si="7"/>
        <v/>
      </c>
      <c r="U21" s="6" t="str">
        <f t="shared" si="7"/>
        <v/>
      </c>
      <c r="V21" t="str">
        <f t="shared" si="7"/>
        <v/>
      </c>
      <c r="W21" t="str">
        <f t="shared" si="8"/>
        <v/>
      </c>
      <c r="Y21">
        <f ca="1">IF(COUNTIF(Y$3:Y20,"&lt;"&amp;MIN(W$4:W$100)-1)=IFERROR(MATCH(INDEX(Y$1:Y20,SUMPRODUCT(MAX((Y$3:Y20&gt;MAX(R$4:R$100))*ROW(Y$3:Y20))))-1,W$4:W$100,),1)-1,SMALL(Y$3:Y20,COUNTIF(Y$3:Y20,"&lt;"&amp;MIN(W$4:W$100))+1)-1,1+IFERROR(LARGE(Y$3:Y20,COUNTIF(Y$3:Y20,"&gt;"&amp;MIN(W$4:W$100)-1)+1),0))</f>
        <v>16</v>
      </c>
      <c r="Z21" t="str">
        <f t="shared" ca="1" si="9"/>
        <v/>
      </c>
      <c r="AA21" s="6" t="str">
        <f t="shared" ca="1" si="10"/>
        <v/>
      </c>
      <c r="AB21" t="str">
        <f t="shared" ca="1" si="11"/>
        <v/>
      </c>
      <c r="AC21" t="str">
        <f t="shared" ca="1" si="3"/>
        <v/>
      </c>
      <c r="AD21" t="str">
        <f t="shared" ca="1" si="12"/>
        <v/>
      </c>
      <c r="AE21" t="str">
        <f t="shared" ca="1" si="4"/>
        <v/>
      </c>
      <c r="AG21" t="str">
        <f ca="1">IF(AE21&lt;&gt;"",COUNTIF($AE$3:AE21,AE21),"")</f>
        <v/>
      </c>
      <c r="AH21">
        <v>19</v>
      </c>
      <c r="AI21" t="str">
        <f t="shared" ca="1" si="5"/>
        <v/>
      </c>
      <c r="AJ21" t="str">
        <f t="shared" ca="1" si="26"/>
        <v/>
      </c>
      <c r="AK21" s="6" t="str">
        <f t="shared" ca="1" si="26"/>
        <v/>
      </c>
      <c r="AL21" t="str">
        <f t="shared" ca="1" si="26"/>
        <v/>
      </c>
      <c r="AM21" t="str">
        <f t="shared" ca="1" si="26"/>
        <v/>
      </c>
      <c r="AN21" t="str">
        <f t="shared" ca="1" si="26"/>
        <v/>
      </c>
      <c r="AP21">
        <v>18</v>
      </c>
      <c r="AQ21" s="6" t="str">
        <f t="shared" si="13"/>
        <v/>
      </c>
      <c r="AR21" s="6" t="str">
        <f t="shared" si="13"/>
        <v/>
      </c>
      <c r="AS21" t="str">
        <f t="shared" si="13"/>
        <v/>
      </c>
      <c r="AT21" t="str">
        <f t="shared" si="13"/>
        <v/>
      </c>
      <c r="AV21">
        <f>IF(COUNTIF(AV$3:AV20,"&lt;"&amp;MIN(AT$4:AT$100)-1)=IFERROR(MATCH(INDEX(AV$1:AV20,SUMPRODUCT(MAX((AV$3:AV20&gt;MAX(R$4:R$100))*ROW(AV$3:AV20))))-1,AT$4:AT$100,),1)-1,SMALL(AV$3:AV20,COUNTIF(AV$3:AV20,"&lt;"&amp;MIN(AT$4:AT$100))+1)-1,1+IFERROR(LARGE(AV$3:AV20,COUNTIF(AV$3:AV20,"&gt;"&amp;MIN(AT$4:AT$100)-1)+1),0))</f>
        <v>-1</v>
      </c>
      <c r="AW21" t="str">
        <f t="shared" si="14"/>
        <v/>
      </c>
      <c r="AX21" s="6" t="str">
        <f t="shared" si="15"/>
        <v/>
      </c>
      <c r="AY21">
        <f t="shared" si="16"/>
        <v>0</v>
      </c>
      <c r="AZ21" t="str">
        <f t="shared" si="17"/>
        <v/>
      </c>
      <c r="BN21" t="str">
        <f t="shared" ca="1" si="24"/>
        <v/>
      </c>
    </row>
    <row r="22" spans="2:66" x14ac:dyDescent="0.25">
      <c r="B22" s="1">
        <f t="shared" ca="1" si="0"/>
        <v>0</v>
      </c>
      <c r="C22" s="24" t="str">
        <f t="shared" ca="1" si="25"/>
        <v/>
      </c>
      <c r="D22" s="25" t="str">
        <f ca="1">IF(C22="","",AM12)</f>
        <v/>
      </c>
      <c r="G22" t="str">
        <f>IF(AV13=2015,"",IF(OR($H$10=0,$H$10=""),"",IF(AY13="","",IF(AX13="","Всего начислено в "&amp;AV13&amp;" г.","     "&amp;TEXT(AX13,"ДД.ММ.ГГГГ")))))</f>
        <v/>
      </c>
      <c r="H22" t="str">
        <f>IF(G22="","",AY13)</f>
        <v/>
      </c>
      <c r="I22" s="1" t="str">
        <f t="shared" ca="1" si="1"/>
        <v/>
      </c>
      <c r="K22" t="str">
        <f>IF(L22&lt;&gt;"",COUNTIF($L$1:L22,L22)&amp;L22,"")</f>
        <v/>
      </c>
      <c r="L22" t="str">
        <f>IF(AND([1]Исходный!S22="Пени",O22=0),"",(IF(O22=0,"",IF([1]Исходный!S22="","",[1]Исходный!S22))))</f>
        <v/>
      </c>
      <c r="M22" s="6">
        <f>IF([1]Исходный!T22="","",[1]Исходный!T22)</f>
        <v>42513</v>
      </c>
      <c r="N22" s="6" t="str">
        <f>[1]Исходный!Z22</f>
        <v/>
      </c>
      <c r="O22" s="7">
        <f>[1]Исходный!AA22</f>
        <v>0</v>
      </c>
      <c r="P22" s="8">
        <f>[1]Исходный!AB22</f>
        <v>2016</v>
      </c>
      <c r="Q22" s="8" t="str">
        <f t="shared" si="2"/>
        <v/>
      </c>
      <c r="R22">
        <v>19</v>
      </c>
      <c r="S22" s="6" t="str">
        <f t="shared" si="7"/>
        <v/>
      </c>
      <c r="T22" s="6" t="str">
        <f t="shared" si="7"/>
        <v/>
      </c>
      <c r="U22" s="6" t="str">
        <f t="shared" si="7"/>
        <v/>
      </c>
      <c r="V22" t="str">
        <f t="shared" si="7"/>
        <v/>
      </c>
      <c r="W22" t="str">
        <f t="shared" si="8"/>
        <v/>
      </c>
      <c r="Y22">
        <f ca="1">IF(COUNTIF(Y$3:Y21,"&lt;"&amp;MIN(W$4:W$100)-1)=IFERROR(MATCH(INDEX(Y$1:Y21,SUMPRODUCT(MAX((Y$3:Y21&gt;MAX(R$4:R$100))*ROW(Y$3:Y21))))-1,W$4:W$100,),1)-1,SMALL(Y$3:Y21,COUNTIF(Y$3:Y21,"&lt;"&amp;MIN(W$4:W$100))+1)-1,1+IFERROR(LARGE(Y$3:Y21,COUNTIF(Y$3:Y21,"&gt;"&amp;MIN(W$4:W$100)-1)+1),0))</f>
        <v>17</v>
      </c>
      <c r="Z22" t="str">
        <f t="shared" ca="1" si="9"/>
        <v/>
      </c>
      <c r="AA22" s="6" t="str">
        <f t="shared" ca="1" si="10"/>
        <v/>
      </c>
      <c r="AB22" t="str">
        <f t="shared" ca="1" si="11"/>
        <v/>
      </c>
      <c r="AC22" t="str">
        <f t="shared" ca="1" si="3"/>
        <v/>
      </c>
      <c r="AD22" t="str">
        <f t="shared" ca="1" si="12"/>
        <v/>
      </c>
      <c r="AE22" t="str">
        <f t="shared" ca="1" si="4"/>
        <v/>
      </c>
      <c r="AG22" t="str">
        <f ca="1">IF(AE22&lt;&gt;"",COUNTIF($AE$3:AE22,AE22),"")</f>
        <v/>
      </c>
      <c r="AH22">
        <v>20</v>
      </c>
      <c r="AI22" t="str">
        <f t="shared" ca="1" si="5"/>
        <v/>
      </c>
      <c r="AJ22" t="str">
        <f t="shared" ca="1" si="26"/>
        <v/>
      </c>
      <c r="AK22" s="6" t="str">
        <f t="shared" ca="1" si="26"/>
        <v/>
      </c>
      <c r="AL22" t="str">
        <f t="shared" ca="1" si="26"/>
        <v/>
      </c>
      <c r="AM22" t="str">
        <f t="shared" ca="1" si="26"/>
        <v/>
      </c>
      <c r="AN22" t="str">
        <f t="shared" ca="1" si="26"/>
        <v/>
      </c>
      <c r="AP22">
        <v>19</v>
      </c>
      <c r="AQ22" s="6" t="str">
        <f t="shared" si="13"/>
        <v/>
      </c>
      <c r="AR22" s="6" t="str">
        <f t="shared" si="13"/>
        <v/>
      </c>
      <c r="AS22" t="str">
        <f t="shared" si="13"/>
        <v/>
      </c>
      <c r="AT22" t="str">
        <f t="shared" si="13"/>
        <v/>
      </c>
      <c r="AV22">
        <f>IF(COUNTIF(AV$3:AV21,"&lt;"&amp;MIN(AT$4:AT$100)-1)=IFERROR(MATCH(INDEX(AV$1:AV21,SUMPRODUCT(MAX((AV$3:AV21&gt;MAX(R$4:R$100))*ROW(AV$3:AV21))))-1,AT$4:AT$100,),1)-1,SMALL(AV$3:AV21,COUNTIF(AV$3:AV21,"&lt;"&amp;MIN(AT$4:AT$100))+1)-1,1+IFERROR(LARGE(AV$3:AV21,COUNTIF(AV$3:AV21,"&gt;"&amp;MIN(AT$4:AT$100)-1)+1),0))</f>
        <v>-1</v>
      </c>
      <c r="AW22" t="str">
        <f t="shared" si="14"/>
        <v/>
      </c>
      <c r="AX22" s="6" t="str">
        <f t="shared" si="15"/>
        <v/>
      </c>
      <c r="AY22">
        <f t="shared" si="16"/>
        <v>0</v>
      </c>
      <c r="AZ22" t="str">
        <f t="shared" si="17"/>
        <v/>
      </c>
      <c r="BN22" t="str">
        <f t="shared" ca="1" si="24"/>
        <v/>
      </c>
    </row>
    <row r="23" spans="2:66" x14ac:dyDescent="0.25">
      <c r="B23" s="1">
        <f t="shared" ca="1" si="0"/>
        <v>0</v>
      </c>
      <c r="C23" s="24" t="str">
        <f t="shared" ca="1" si="25"/>
        <v/>
      </c>
      <c r="D23" s="25" t="str">
        <f ca="1">IF(C23="","",AM13)</f>
        <v/>
      </c>
      <c r="G23" t="str">
        <f>IF(AV14=2015,"",IF(OR($H$10=0,$H$10=""),"",IF(AY14="","",IF(AX14="","Всего начислено в "&amp;AV14&amp;" г.","     "&amp;TEXT(AX14,"ДД.ММ.ГГГГ")))))</f>
        <v/>
      </c>
      <c r="H23" t="str">
        <f>IF(G23="","",AY14)</f>
        <v/>
      </c>
      <c r="I23" s="1" t="str">
        <f t="shared" ca="1" si="1"/>
        <v/>
      </c>
      <c r="K23" t="str">
        <f>IF(L23&lt;&gt;"",COUNTIF($L$1:L23,L23)&amp;L23,"")</f>
        <v>5Начисление</v>
      </c>
      <c r="L23" t="str">
        <f>IF(AND([1]Исходный!S23="Пени",O23=0),"",(IF(O23=0,"",IF([1]Исходный!S23="","",[1]Исходный!S23))))</f>
        <v>Начисление</v>
      </c>
      <c r="M23" s="6">
        <f>IF([1]Исходный!T23="","",[1]Исходный!T23)</f>
        <v>42491</v>
      </c>
      <c r="N23" s="6" t="str">
        <f>[1]Исходный!Z23</f>
        <v/>
      </c>
      <c r="O23" s="7">
        <f>[1]Исходный!AA23</f>
        <v>178.61</v>
      </c>
      <c r="P23" s="8">
        <f>[1]Исходный!AB23</f>
        <v>2016</v>
      </c>
      <c r="Q23" s="8" t="str">
        <f t="shared" si="2"/>
        <v/>
      </c>
      <c r="R23">
        <v>20</v>
      </c>
      <c r="S23" s="6" t="str">
        <f t="shared" si="7"/>
        <v/>
      </c>
      <c r="T23" s="6" t="str">
        <f t="shared" si="7"/>
        <v/>
      </c>
      <c r="U23" s="6" t="str">
        <f t="shared" si="7"/>
        <v/>
      </c>
      <c r="V23" t="str">
        <f t="shared" si="7"/>
        <v/>
      </c>
      <c r="W23" t="str">
        <f t="shared" si="8"/>
        <v/>
      </c>
      <c r="Y23">
        <f ca="1">IF(COUNTIF(Y$3:Y22,"&lt;"&amp;MIN(W$4:W$100)-1)=IFERROR(MATCH(INDEX(Y$1:Y22,SUMPRODUCT(MAX((Y$3:Y22&gt;MAX(R$4:R$100))*ROW(Y$3:Y22))))-1,W$4:W$100,),1)-1,SMALL(Y$3:Y22,COUNTIF(Y$3:Y22,"&lt;"&amp;MIN(W$4:W$100))+1)-1,1+IFERROR(LARGE(Y$3:Y22,COUNTIF(Y$3:Y22,"&gt;"&amp;MIN(W$4:W$100)-1)+1),0))</f>
        <v>18</v>
      </c>
      <c r="Z23" t="str">
        <f t="shared" ca="1" si="9"/>
        <v/>
      </c>
      <c r="AA23" s="6" t="str">
        <f t="shared" ca="1" si="10"/>
        <v/>
      </c>
      <c r="AB23" t="str">
        <f t="shared" ca="1" si="11"/>
        <v/>
      </c>
      <c r="AC23" t="str">
        <f t="shared" ca="1" si="3"/>
        <v/>
      </c>
      <c r="AD23" t="str">
        <f t="shared" ca="1" si="12"/>
        <v/>
      </c>
      <c r="AE23" t="str">
        <f t="shared" ca="1" si="4"/>
        <v/>
      </c>
      <c r="AG23" t="str">
        <f ca="1">IF(AE23&lt;&gt;"",COUNTIF($AE$3:AE23,AE23),"")</f>
        <v/>
      </c>
      <c r="AH23">
        <v>21</v>
      </c>
      <c r="AI23" t="str">
        <f t="shared" ca="1" si="5"/>
        <v/>
      </c>
      <c r="AJ23" t="str">
        <f t="shared" ca="1" si="26"/>
        <v/>
      </c>
      <c r="AK23" s="6" t="str">
        <f t="shared" ca="1" si="26"/>
        <v/>
      </c>
      <c r="AL23" t="str">
        <f t="shared" ca="1" si="26"/>
        <v/>
      </c>
      <c r="AM23" t="str">
        <f t="shared" ca="1" si="26"/>
        <v/>
      </c>
      <c r="AN23" t="str">
        <f t="shared" ca="1" si="26"/>
        <v/>
      </c>
      <c r="AP23">
        <v>20</v>
      </c>
      <c r="AQ23" s="6" t="str">
        <f t="shared" si="13"/>
        <v/>
      </c>
      <c r="AR23" s="6" t="str">
        <f t="shared" si="13"/>
        <v/>
      </c>
      <c r="AS23" t="str">
        <f t="shared" si="13"/>
        <v/>
      </c>
      <c r="AT23" t="str">
        <f t="shared" si="13"/>
        <v/>
      </c>
      <c r="AV23">
        <f>IF(COUNTIF(AV$3:AV22,"&lt;"&amp;MIN(AT$4:AT$100)-1)=IFERROR(MATCH(INDEX(AV$1:AV22,SUMPRODUCT(MAX((AV$3:AV22&gt;MAX(R$4:R$100))*ROW(AV$3:AV22))))-1,AT$4:AT$100,),1)-1,SMALL(AV$3:AV22,COUNTIF(AV$3:AV22,"&lt;"&amp;MIN(AT$4:AT$100))+1)-1,1+IFERROR(LARGE(AV$3:AV22,COUNTIF(AV$3:AV22,"&gt;"&amp;MIN(AT$4:AT$100)-1)+1),0))</f>
        <v>-1</v>
      </c>
      <c r="AW23" t="str">
        <f t="shared" si="14"/>
        <v/>
      </c>
      <c r="AX23" s="6" t="str">
        <f t="shared" si="15"/>
        <v/>
      </c>
      <c r="AY23">
        <f t="shared" si="16"/>
        <v>0</v>
      </c>
      <c r="AZ23" t="str">
        <f t="shared" si="17"/>
        <v/>
      </c>
    </row>
    <row r="24" spans="2:66" x14ac:dyDescent="0.25">
      <c r="B24" s="1">
        <f t="shared" ca="1" si="0"/>
        <v>0</v>
      </c>
      <c r="C24" s="24" t="str">
        <f t="shared" ca="1" si="25"/>
        <v/>
      </c>
      <c r="D24" s="25" t="str">
        <f ca="1">IF(C24="","",AM14)</f>
        <v/>
      </c>
      <c r="G24" t="str">
        <f>IF(AV15=2015,"",IF(OR($H$10=0,$H$10=""),"",IF(AY15="","",IF(AX15="","Всего начислено в "&amp;AV15&amp;" г.","     "&amp;TEXT(AX15,"ДД.ММ.ГГГГ")))))</f>
        <v/>
      </c>
      <c r="H24" t="str">
        <f>IF(G24="","",AY15)</f>
        <v/>
      </c>
      <c r="I24" s="1" t="str">
        <f t="shared" ca="1" si="1"/>
        <v/>
      </c>
      <c r="K24" t="str">
        <f>IF(L24&lt;&gt;"",COUNTIF($L$1:L24,L24)&amp;L24,"")</f>
        <v/>
      </c>
      <c r="L24" t="str">
        <f>IF(AND([1]Исходный!S24="Пени",O24=0),"",(IF(O24=0,"",IF([1]Исходный!S24="","",[1]Исходный!S24))))</f>
        <v/>
      </c>
      <c r="M24" s="6" t="str">
        <f>IF([1]Исходный!T24="","",[1]Исходный!T24)</f>
        <v/>
      </c>
      <c r="N24" s="6" t="str">
        <f>[1]Исходный!Z24</f>
        <v/>
      </c>
      <c r="O24" s="7" t="str">
        <f>[1]Исходный!AA24</f>
        <v/>
      </c>
      <c r="P24" s="8" t="str">
        <f>[1]Исходный!AB24</f>
        <v/>
      </c>
      <c r="Q24" s="8" t="str">
        <f t="shared" si="2"/>
        <v/>
      </c>
      <c r="R24">
        <v>21</v>
      </c>
      <c r="S24" s="6" t="str">
        <f t="shared" ref="S24:V43" si="27">IFERROR(INDEX($K$1:$P$199,MATCH($R24&amp;$S$2,$K$1:$K$199,0),MATCH(S$3,$K$1:$P$1,0)),"")</f>
        <v/>
      </c>
      <c r="T24" s="6" t="str">
        <f t="shared" si="27"/>
        <v/>
      </c>
      <c r="U24" s="6" t="str">
        <f t="shared" si="27"/>
        <v/>
      </c>
      <c r="V24" t="str">
        <f t="shared" si="27"/>
        <v/>
      </c>
      <c r="W24" t="str">
        <f t="shared" si="8"/>
        <v/>
      </c>
      <c r="Y24">
        <f ca="1">IF(COUNTIF(Y$3:Y23,"&lt;"&amp;MIN(W$4:W$100)-1)=IFERROR(MATCH(INDEX(Y$1:Y23,SUMPRODUCT(MAX((Y$3:Y23&gt;MAX(R$4:R$100))*ROW(Y$3:Y23))))-1,W$4:W$100,),1)-1,SMALL(Y$3:Y23,COUNTIF(Y$3:Y23,"&lt;"&amp;MIN(W$4:W$100))+1)-1,1+IFERROR(LARGE(Y$3:Y23,COUNTIF(Y$3:Y23,"&gt;"&amp;MIN(W$4:W$100)-1)+1),0))</f>
        <v>19</v>
      </c>
      <c r="Z24" t="str">
        <f t="shared" ca="1" si="9"/>
        <v/>
      </c>
      <c r="AA24" s="6" t="str">
        <f t="shared" ca="1" si="10"/>
        <v/>
      </c>
      <c r="AB24" t="str">
        <f t="shared" ca="1" si="11"/>
        <v/>
      </c>
      <c r="AC24" t="str">
        <f t="shared" ca="1" si="3"/>
        <v/>
      </c>
      <c r="AD24" t="str">
        <f t="shared" ca="1" si="12"/>
        <v/>
      </c>
      <c r="AE24" t="str">
        <f t="shared" ca="1" si="4"/>
        <v/>
      </c>
      <c r="AG24" t="str">
        <f ca="1">IF(AE24&lt;&gt;"",COUNTIF($AE$3:AE24,AE24),"")</f>
        <v/>
      </c>
      <c r="AH24">
        <v>22</v>
      </c>
      <c r="AI24" t="str">
        <f t="shared" ca="1" si="5"/>
        <v/>
      </c>
      <c r="AJ24" t="str">
        <f t="shared" ca="1" si="26"/>
        <v/>
      </c>
      <c r="AK24" s="6" t="str">
        <f t="shared" ca="1" si="26"/>
        <v/>
      </c>
      <c r="AL24" t="str">
        <f t="shared" ca="1" si="26"/>
        <v/>
      </c>
      <c r="AM24" t="str">
        <f t="shared" ca="1" si="26"/>
        <v/>
      </c>
      <c r="AN24" t="str">
        <f t="shared" ca="1" si="26"/>
        <v/>
      </c>
      <c r="AP24">
        <v>21</v>
      </c>
      <c r="AQ24" s="6" t="str">
        <f t="shared" ref="AQ24:AT43" si="28">IFERROR(INDEX($K$1:$P$199,MATCH($R24&amp;$AQ$2,$K$1:$K$199,0),MATCH(AQ$3,$K$1:$P$1,0)),"")</f>
        <v/>
      </c>
      <c r="AR24" s="6" t="str">
        <f t="shared" si="28"/>
        <v/>
      </c>
      <c r="AS24" t="str">
        <f t="shared" si="28"/>
        <v/>
      </c>
      <c r="AT24" t="str">
        <f t="shared" si="28"/>
        <v/>
      </c>
      <c r="AV24">
        <f>IF(COUNTIF(AV$3:AV23,"&lt;"&amp;MIN(AT$4:AT$100)-1)=IFERROR(MATCH(INDEX(AV$1:AV23,SUMPRODUCT(MAX((AV$3:AV23&gt;MAX(R$4:R$100))*ROW(AV$3:AV23))))-1,AT$4:AT$100,),1)-1,SMALL(AV$3:AV23,COUNTIF(AV$3:AV23,"&lt;"&amp;MIN(AT$4:AT$100))+1)-1,1+IFERROR(LARGE(AV$3:AV23,COUNTIF(AV$3:AV23,"&gt;"&amp;MIN(AT$4:AT$100)-1)+1),0))</f>
        <v>-1</v>
      </c>
      <c r="AW24" t="str">
        <f t="shared" si="14"/>
        <v/>
      </c>
      <c r="AX24" s="6" t="str">
        <f t="shared" si="15"/>
        <v/>
      </c>
      <c r="AY24">
        <f t="shared" si="16"/>
        <v>0</v>
      </c>
      <c r="AZ24" t="str">
        <f t="shared" si="17"/>
        <v/>
      </c>
    </row>
    <row r="25" spans="2:66" x14ac:dyDescent="0.25">
      <c r="B25" s="1">
        <f t="shared" ca="1" si="0"/>
        <v>0</v>
      </c>
      <c r="C25" s="24" t="str">
        <f t="shared" ca="1" si="25"/>
        <v/>
      </c>
      <c r="D25" s="25" t="str">
        <f ca="1">IF(C25="","",AM15)</f>
        <v/>
      </c>
      <c r="G25" t="str">
        <f>IF(AV16=2015,"",IF(OR($H$10=0,$H$10=""),"",IF(AY16="","",IF(AX16="","Всего начислено в "&amp;AV16&amp;" г.","     "&amp;TEXT(AX16,"ДД.ММ.ГГГГ")))))</f>
        <v/>
      </c>
      <c r="H25" t="str">
        <f>IF(G25="","",AY16)</f>
        <v/>
      </c>
      <c r="I25" s="1" t="str">
        <f t="shared" ca="1" si="1"/>
        <v/>
      </c>
      <c r="K25" t="str">
        <f>IF(L25&lt;&gt;"",COUNTIF($L$1:L25,L25)&amp;L25,"")</f>
        <v/>
      </c>
      <c r="L25" t="str">
        <f>IF(AND([1]Исходный!S25="Пени",O25=0),"",(IF(O25=0,"",IF([1]Исходный!S25="","",[1]Исходный!S25))))</f>
        <v/>
      </c>
      <c r="M25" s="6" t="str">
        <f>IF([1]Исходный!T25="","",[1]Исходный!T25)</f>
        <v/>
      </c>
      <c r="N25" s="6" t="str">
        <f>[1]Исходный!Z25</f>
        <v/>
      </c>
      <c r="O25" s="7" t="str">
        <f>[1]Исходный!AA25</f>
        <v/>
      </c>
      <c r="P25" s="8" t="str">
        <f>[1]Исходный!AB25</f>
        <v/>
      </c>
      <c r="Q25" s="8" t="str">
        <f t="shared" si="2"/>
        <v/>
      </c>
      <c r="R25">
        <v>22</v>
      </c>
      <c r="S25" s="6" t="str">
        <f t="shared" si="27"/>
        <v/>
      </c>
      <c r="T25" s="6" t="str">
        <f t="shared" si="27"/>
        <v/>
      </c>
      <c r="U25" s="6" t="str">
        <f t="shared" si="27"/>
        <v/>
      </c>
      <c r="V25" t="str">
        <f t="shared" si="27"/>
        <v/>
      </c>
      <c r="W25" t="str">
        <f t="shared" si="8"/>
        <v/>
      </c>
      <c r="Y25">
        <f ca="1">IF(COUNTIF(Y$3:Y24,"&lt;"&amp;MIN(W$4:W$100)-1)=IFERROR(MATCH(INDEX(Y$1:Y24,SUMPRODUCT(MAX((Y$3:Y24&gt;MAX(R$4:R$100))*ROW(Y$3:Y24))))-1,W$4:W$100,),1)-1,SMALL(Y$3:Y24,COUNTIF(Y$3:Y24,"&lt;"&amp;MIN(W$4:W$100))+1)-1,1+IFERROR(LARGE(Y$3:Y24,COUNTIF(Y$3:Y24,"&gt;"&amp;MIN(W$4:W$100)-1)+1),0))</f>
        <v>20</v>
      </c>
      <c r="Z25" t="str">
        <f t="shared" ca="1" si="9"/>
        <v/>
      </c>
      <c r="AA25" s="6" t="str">
        <f t="shared" ca="1" si="10"/>
        <v/>
      </c>
      <c r="AB25" t="str">
        <f t="shared" ca="1" si="11"/>
        <v/>
      </c>
      <c r="AC25" t="str">
        <f t="shared" ca="1" si="3"/>
        <v/>
      </c>
      <c r="AD25" t="str">
        <f t="shared" ca="1" si="12"/>
        <v/>
      </c>
      <c r="AE25" t="str">
        <f t="shared" ca="1" si="4"/>
        <v/>
      </c>
      <c r="AG25" t="str">
        <f ca="1">IF(AE25&lt;&gt;"",COUNTIF($AE$3:AE25,AE25),"")</f>
        <v/>
      </c>
      <c r="AH25">
        <v>23</v>
      </c>
      <c r="AI25" t="str">
        <f t="shared" ca="1" si="5"/>
        <v/>
      </c>
      <c r="AJ25" t="str">
        <f t="shared" ca="1" si="26"/>
        <v/>
      </c>
      <c r="AK25" s="6" t="str">
        <f t="shared" ca="1" si="26"/>
        <v/>
      </c>
      <c r="AL25" t="str">
        <f t="shared" ca="1" si="26"/>
        <v/>
      </c>
      <c r="AM25" t="str">
        <f t="shared" ca="1" si="26"/>
        <v/>
      </c>
      <c r="AN25" t="str">
        <f t="shared" ca="1" si="26"/>
        <v/>
      </c>
      <c r="AP25">
        <v>22</v>
      </c>
      <c r="AQ25" s="6" t="str">
        <f t="shared" si="28"/>
        <v/>
      </c>
      <c r="AR25" s="6" t="str">
        <f t="shared" si="28"/>
        <v/>
      </c>
      <c r="AS25" t="str">
        <f t="shared" si="28"/>
        <v/>
      </c>
      <c r="AT25" t="str">
        <f t="shared" si="28"/>
        <v/>
      </c>
      <c r="AV25">
        <f>IF(COUNTIF(AV$3:AV24,"&lt;"&amp;MIN(AT$4:AT$100)-1)=IFERROR(MATCH(INDEX(AV$1:AV24,SUMPRODUCT(MAX((AV$3:AV24&gt;MAX(R$4:R$100))*ROW(AV$3:AV24))))-1,AT$4:AT$100,),1)-1,SMALL(AV$3:AV24,COUNTIF(AV$3:AV24,"&lt;"&amp;MIN(AT$4:AT$100))+1)-1,1+IFERROR(LARGE(AV$3:AV24,COUNTIF(AV$3:AV24,"&gt;"&amp;MIN(AT$4:AT$100)-1)+1),0))</f>
        <v>-1</v>
      </c>
      <c r="AW25" t="str">
        <f t="shared" si="14"/>
        <v/>
      </c>
      <c r="AX25" s="6" t="str">
        <f t="shared" si="15"/>
        <v/>
      </c>
      <c r="AY25">
        <f t="shared" si="16"/>
        <v>0</v>
      </c>
      <c r="AZ25" t="str">
        <f t="shared" si="17"/>
        <v/>
      </c>
    </row>
    <row r="26" spans="2:66" x14ac:dyDescent="0.25">
      <c r="B26" s="1">
        <f t="shared" ca="1" si="0"/>
        <v>0</v>
      </c>
      <c r="C26" s="24" t="str">
        <f t="shared" ca="1" si="25"/>
        <v/>
      </c>
      <c r="D26" s="25" t="str">
        <f ca="1">IF(C26="","",AM16)</f>
        <v/>
      </c>
      <c r="G26" t="str">
        <f>IF(AV17=2015,"",IF(OR($H$10=0,$H$10=""),"",IF(AY17="","",IF(AX17="","Всего начислено в "&amp;AV17&amp;" г.","     "&amp;TEXT(AX17,"ДД.ММ.ГГГГ")))))</f>
        <v/>
      </c>
      <c r="H26" t="str">
        <f>IF(G26="","",AY17)</f>
        <v/>
      </c>
      <c r="I26" s="1" t="str">
        <f t="shared" ca="1" si="1"/>
        <v/>
      </c>
      <c r="K26" t="str">
        <f>IF(L26&lt;&gt;"",COUNTIF($L$1:L26,L26)&amp;L26,"")</f>
        <v>6Начисление</v>
      </c>
      <c r="L26" t="str">
        <f>IF(AND([1]Исходный!S26="Пени",O26=0),"",(IF(O26=0,"",IF([1]Исходный!S26="","",[1]Исходный!S26))))</f>
        <v>Начисление</v>
      </c>
      <c r="M26" s="6">
        <f>IF([1]Исходный!T26="","",[1]Исходный!T26)</f>
        <v>42461</v>
      </c>
      <c r="N26" s="6" t="str">
        <f>[1]Исходный!Z26</f>
        <v/>
      </c>
      <c r="O26" s="7">
        <f>[1]Исходный!AA26</f>
        <v>178.61</v>
      </c>
      <c r="P26" s="8">
        <f>[1]Исходный!AB26</f>
        <v>2016</v>
      </c>
      <c r="Q26" s="8" t="str">
        <f t="shared" si="2"/>
        <v/>
      </c>
      <c r="R26">
        <v>23</v>
      </c>
      <c r="S26" s="6" t="str">
        <f t="shared" si="27"/>
        <v/>
      </c>
      <c r="T26" s="6" t="str">
        <f t="shared" si="27"/>
        <v/>
      </c>
      <c r="U26" s="6" t="str">
        <f t="shared" si="27"/>
        <v/>
      </c>
      <c r="V26" t="str">
        <f t="shared" si="27"/>
        <v/>
      </c>
      <c r="W26" t="str">
        <f t="shared" si="8"/>
        <v/>
      </c>
      <c r="Y26">
        <f ca="1">IF(COUNTIF(Y$3:Y25,"&lt;"&amp;MIN(W$4:W$100)-1)=IFERROR(MATCH(INDEX(Y$1:Y25,SUMPRODUCT(MAX((Y$3:Y25&gt;MAX(R$4:R$100))*ROW(Y$3:Y25))))-1,W$4:W$100,),1)-1,SMALL(Y$3:Y25,COUNTIF(Y$3:Y25,"&lt;"&amp;MIN(W$4:W$100))+1)-1,1+IFERROR(LARGE(Y$3:Y25,COUNTIF(Y$3:Y25,"&gt;"&amp;MIN(W$4:W$100)-1)+1),0))</f>
        <v>21</v>
      </c>
      <c r="Z26" t="str">
        <f t="shared" ca="1" si="9"/>
        <v/>
      </c>
      <c r="AA26" s="6" t="str">
        <f t="shared" ca="1" si="10"/>
        <v/>
      </c>
      <c r="AB26" t="str">
        <f t="shared" ca="1" si="11"/>
        <v/>
      </c>
      <c r="AC26" t="str">
        <f t="shared" ca="1" si="3"/>
        <v/>
      </c>
      <c r="AD26" t="str">
        <f t="shared" ca="1" si="12"/>
        <v/>
      </c>
      <c r="AE26" t="str">
        <f t="shared" ca="1" si="4"/>
        <v/>
      </c>
      <c r="AG26" t="str">
        <f ca="1">IF(AE26&lt;&gt;"",COUNTIF($AE$3:AE26,AE26),"")</f>
        <v/>
      </c>
      <c r="AH26">
        <v>24</v>
      </c>
      <c r="AI26" t="str">
        <f t="shared" ca="1" si="5"/>
        <v/>
      </c>
      <c r="AJ26" t="str">
        <f t="shared" ca="1" si="26"/>
        <v/>
      </c>
      <c r="AK26" s="6" t="str">
        <f t="shared" ca="1" si="26"/>
        <v/>
      </c>
      <c r="AL26" t="str">
        <f t="shared" ca="1" si="26"/>
        <v/>
      </c>
      <c r="AM26" t="str">
        <f t="shared" ca="1" si="26"/>
        <v/>
      </c>
      <c r="AN26" t="str">
        <f t="shared" ca="1" si="26"/>
        <v/>
      </c>
      <c r="AP26">
        <v>23</v>
      </c>
      <c r="AQ26" s="6" t="str">
        <f t="shared" si="28"/>
        <v/>
      </c>
      <c r="AR26" s="6" t="str">
        <f t="shared" si="28"/>
        <v/>
      </c>
      <c r="AS26" t="str">
        <f t="shared" si="28"/>
        <v/>
      </c>
      <c r="AT26" t="str">
        <f t="shared" si="28"/>
        <v/>
      </c>
      <c r="AV26">
        <f>IF(COUNTIF(AV$3:AV25,"&lt;"&amp;MIN(AT$4:AT$100)-1)=IFERROR(MATCH(INDEX(AV$1:AV25,SUMPRODUCT(MAX((AV$3:AV25&gt;MAX(R$4:R$100))*ROW(AV$3:AV25))))-1,AT$4:AT$100,),1)-1,SMALL(AV$3:AV25,COUNTIF(AV$3:AV25,"&lt;"&amp;MIN(AT$4:AT$100))+1)-1,1+IFERROR(LARGE(AV$3:AV25,COUNTIF(AV$3:AV25,"&gt;"&amp;MIN(AT$4:AT$100)-1)+1),0))</f>
        <v>-1</v>
      </c>
      <c r="AW26" t="str">
        <f t="shared" si="14"/>
        <v/>
      </c>
      <c r="AX26" s="6" t="str">
        <f t="shared" si="15"/>
        <v/>
      </c>
      <c r="AY26">
        <f t="shared" si="16"/>
        <v>0</v>
      </c>
      <c r="AZ26" t="str">
        <f t="shared" si="17"/>
        <v/>
      </c>
    </row>
    <row r="27" spans="2:66" x14ac:dyDescent="0.25">
      <c r="B27" s="1">
        <f t="shared" ca="1" si="0"/>
        <v>0</v>
      </c>
      <c r="C27" s="24" t="str">
        <f t="shared" ca="1" si="25"/>
        <v/>
      </c>
      <c r="D27" s="25" t="str">
        <f ca="1">IF(C27="","",AM17)</f>
        <v/>
      </c>
      <c r="G27" t="str">
        <f>IF(AV18=2015,"",IF(OR($H$10=0,$H$10=""),"",IF(AY18="","",IF(AX18="","Всего начислено в "&amp;AV18&amp;" г.","     "&amp;TEXT(AX18,"ДД.ММ.ГГГГ")))))</f>
        <v/>
      </c>
      <c r="H27" t="str">
        <f>IF(G27="","",AY18)</f>
        <v/>
      </c>
      <c r="I27" s="1" t="str">
        <f t="shared" ca="1" si="1"/>
        <v/>
      </c>
      <c r="K27" t="str">
        <f>IF(L27&lt;&gt;"",COUNTIF($L$1:L27,L27)&amp;L27,"")</f>
        <v/>
      </c>
      <c r="L27" t="str">
        <f>IF(AND([1]Исходный!S27="Пени",O27=0),"",(IF(O27=0,"",IF([1]Исходный!S27="","",[1]Исходный!S27))))</f>
        <v/>
      </c>
      <c r="M27" s="6" t="str">
        <f>IF([1]Исходный!T27="","",[1]Исходный!T27)</f>
        <v/>
      </c>
      <c r="N27" s="6" t="str">
        <f>[1]Исходный!Z27</f>
        <v/>
      </c>
      <c r="O27" s="7" t="str">
        <f>[1]Исходный!AA27</f>
        <v/>
      </c>
      <c r="P27" s="8" t="str">
        <f>[1]Исходный!AB27</f>
        <v/>
      </c>
      <c r="Q27" s="8" t="str">
        <f t="shared" si="2"/>
        <v/>
      </c>
      <c r="R27">
        <v>24</v>
      </c>
      <c r="S27" s="6" t="str">
        <f t="shared" si="27"/>
        <v/>
      </c>
      <c r="T27" s="6" t="str">
        <f t="shared" si="27"/>
        <v/>
      </c>
      <c r="U27" s="6" t="str">
        <f t="shared" si="27"/>
        <v/>
      </c>
      <c r="V27" t="str">
        <f t="shared" si="27"/>
        <v/>
      </c>
      <c r="W27" t="str">
        <f t="shared" si="8"/>
        <v/>
      </c>
      <c r="Y27">
        <f ca="1">IF(COUNTIF(Y$3:Y26,"&lt;"&amp;MIN(W$4:W$100)-1)=IFERROR(MATCH(INDEX(Y$1:Y26,SUMPRODUCT(MAX((Y$3:Y26&gt;MAX(R$4:R$100))*ROW(Y$3:Y26))))-1,W$4:W$100,),1)-1,SMALL(Y$3:Y26,COUNTIF(Y$3:Y26,"&lt;"&amp;MIN(W$4:W$100))+1)-1,1+IFERROR(LARGE(Y$3:Y26,COUNTIF(Y$3:Y26,"&gt;"&amp;MIN(W$4:W$100)-1)+1),0))</f>
        <v>22</v>
      </c>
      <c r="Z27" t="str">
        <f t="shared" ca="1" si="9"/>
        <v/>
      </c>
      <c r="AA27" s="6" t="str">
        <f t="shared" ca="1" si="10"/>
        <v/>
      </c>
      <c r="AB27" t="str">
        <f t="shared" ca="1" si="11"/>
        <v/>
      </c>
      <c r="AC27" t="str">
        <f t="shared" ca="1" si="3"/>
        <v/>
      </c>
      <c r="AD27" t="str">
        <f t="shared" ca="1" si="12"/>
        <v/>
      </c>
      <c r="AE27" t="str">
        <f t="shared" ca="1" si="4"/>
        <v/>
      </c>
      <c r="AG27" t="str">
        <f ca="1">IF(AE27&lt;&gt;"",COUNTIF($AE$3:AE27,AE27),"")</f>
        <v/>
      </c>
      <c r="AH27">
        <v>25</v>
      </c>
      <c r="AI27" t="str">
        <f t="shared" ca="1" si="5"/>
        <v/>
      </c>
      <c r="AJ27" t="str">
        <f t="shared" ca="1" si="26"/>
        <v/>
      </c>
      <c r="AK27" s="6" t="str">
        <f t="shared" ca="1" si="26"/>
        <v/>
      </c>
      <c r="AL27" t="str">
        <f t="shared" ca="1" si="26"/>
        <v/>
      </c>
      <c r="AM27" t="str">
        <f t="shared" ca="1" si="26"/>
        <v/>
      </c>
      <c r="AN27" t="str">
        <f t="shared" ca="1" si="26"/>
        <v/>
      </c>
      <c r="AP27">
        <v>24</v>
      </c>
      <c r="AQ27" s="6" t="str">
        <f t="shared" si="28"/>
        <v/>
      </c>
      <c r="AR27" s="6" t="str">
        <f t="shared" si="28"/>
        <v/>
      </c>
      <c r="AS27" t="str">
        <f t="shared" si="28"/>
        <v/>
      </c>
      <c r="AT27" t="str">
        <f t="shared" si="28"/>
        <v/>
      </c>
      <c r="AV27">
        <f>IF(COUNTIF(AV$3:AV26,"&lt;"&amp;MIN(AT$4:AT$100)-1)=IFERROR(MATCH(INDEX(AV$1:AV26,SUMPRODUCT(MAX((AV$3:AV26&gt;MAX(R$4:R$100))*ROW(AV$3:AV26))))-1,AT$4:AT$100,),1)-1,SMALL(AV$3:AV26,COUNTIF(AV$3:AV26,"&lt;"&amp;MIN(AT$4:AT$100))+1)-1,1+IFERROR(LARGE(AV$3:AV26,COUNTIF(AV$3:AV26,"&gt;"&amp;MIN(AT$4:AT$100)-1)+1),0))</f>
        <v>-1</v>
      </c>
      <c r="AW27" t="str">
        <f t="shared" si="14"/>
        <v/>
      </c>
      <c r="AX27" s="6" t="str">
        <f t="shared" si="15"/>
        <v/>
      </c>
      <c r="AY27">
        <f t="shared" si="16"/>
        <v>0</v>
      </c>
      <c r="AZ27" t="str">
        <f t="shared" si="17"/>
        <v/>
      </c>
    </row>
    <row r="28" spans="2:66" x14ac:dyDescent="0.25">
      <c r="B28" s="1">
        <f t="shared" ca="1" si="0"/>
        <v>0</v>
      </c>
      <c r="C28" s="24" t="str">
        <f t="shared" ca="1" si="25"/>
        <v/>
      </c>
      <c r="D28" s="25" t="str">
        <f ca="1">IF(C28="","",AM18)</f>
        <v/>
      </c>
      <c r="G28" t="str">
        <f>IF(AV19=2015,"",IF(OR($H$10=0,$H$10=""),"",IF(AY19="","",IF(AX19="","Всего начислено в "&amp;AV19&amp;" г.","     "&amp;TEXT(AX19,"ДД.ММ.ГГГГ")))))</f>
        <v/>
      </c>
      <c r="H28" t="str">
        <f>IF(G28="","",AY19)</f>
        <v/>
      </c>
      <c r="I28" s="1" t="str">
        <f t="shared" ca="1" si="1"/>
        <v/>
      </c>
      <c r="K28" t="str">
        <f>IF(L28&lt;&gt;"",COUNTIF($L$1:L28,L28)&amp;L28,"")</f>
        <v/>
      </c>
      <c r="L28" t="str">
        <f>IF(AND([1]Исходный!S28="Пени",O28=0),"",(IF(O28=0,"",IF([1]Исходный!S28="","",[1]Исходный!S28))))</f>
        <v/>
      </c>
      <c r="M28" s="6" t="str">
        <f>IF([1]Исходный!T28="","",[1]Исходный!T28)</f>
        <v/>
      </c>
      <c r="N28" s="6" t="str">
        <f>[1]Исходный!Z28</f>
        <v/>
      </c>
      <c r="O28" s="7" t="str">
        <f>[1]Исходный!AA28</f>
        <v/>
      </c>
      <c r="P28" s="8" t="str">
        <f>[1]Исходный!AB28</f>
        <v/>
      </c>
      <c r="Q28" s="8" t="str">
        <f t="shared" si="2"/>
        <v/>
      </c>
      <c r="R28">
        <v>25</v>
      </c>
      <c r="S28" s="6" t="str">
        <f t="shared" si="27"/>
        <v/>
      </c>
      <c r="T28" s="6" t="str">
        <f t="shared" si="27"/>
        <v/>
      </c>
      <c r="U28" s="6" t="str">
        <f t="shared" si="27"/>
        <v/>
      </c>
      <c r="V28" t="str">
        <f t="shared" si="27"/>
        <v/>
      </c>
      <c r="W28" t="str">
        <f t="shared" si="8"/>
        <v/>
      </c>
      <c r="Y28">
        <f ca="1">IF(COUNTIF(Y$3:Y27,"&lt;"&amp;MIN(W$4:W$100)-1)=IFERROR(MATCH(INDEX(Y$1:Y27,SUMPRODUCT(MAX((Y$3:Y27&gt;MAX(R$4:R$100))*ROW(Y$3:Y27))))-1,W$4:W$100,),1)-1,SMALL(Y$3:Y27,COUNTIF(Y$3:Y27,"&lt;"&amp;MIN(W$4:W$100))+1)-1,1+IFERROR(LARGE(Y$3:Y27,COUNTIF(Y$3:Y27,"&gt;"&amp;MIN(W$4:W$100)-1)+1),0))</f>
        <v>23</v>
      </c>
      <c r="Z28" t="str">
        <f t="shared" ca="1" si="9"/>
        <v/>
      </c>
      <c r="AA28" s="6" t="str">
        <f t="shared" ca="1" si="10"/>
        <v/>
      </c>
      <c r="AB28" t="str">
        <f t="shared" ca="1" si="11"/>
        <v/>
      </c>
      <c r="AC28" t="str">
        <f t="shared" ca="1" si="3"/>
        <v/>
      </c>
      <c r="AD28" t="str">
        <f t="shared" ca="1" si="12"/>
        <v/>
      </c>
      <c r="AE28" t="str">
        <f t="shared" ca="1" si="4"/>
        <v/>
      </c>
      <c r="AG28" t="str">
        <f ca="1">IF(AE28&lt;&gt;"",COUNTIF($AE$3:AE28,AE28),"")</f>
        <v/>
      </c>
      <c r="AH28">
        <v>26</v>
      </c>
      <c r="AI28" t="str">
        <f t="shared" ca="1" si="5"/>
        <v/>
      </c>
      <c r="AJ28" t="str">
        <f t="shared" ca="1" si="26"/>
        <v/>
      </c>
      <c r="AK28" s="6" t="str">
        <f t="shared" ca="1" si="26"/>
        <v/>
      </c>
      <c r="AL28" t="str">
        <f t="shared" ca="1" si="26"/>
        <v/>
      </c>
      <c r="AM28" t="str">
        <f t="shared" ca="1" si="26"/>
        <v/>
      </c>
      <c r="AN28" t="str">
        <f t="shared" ca="1" si="26"/>
        <v/>
      </c>
      <c r="AP28">
        <v>25</v>
      </c>
      <c r="AQ28" s="6" t="str">
        <f t="shared" si="28"/>
        <v/>
      </c>
      <c r="AR28" s="6" t="str">
        <f t="shared" si="28"/>
        <v/>
      </c>
      <c r="AS28" t="str">
        <f t="shared" si="28"/>
        <v/>
      </c>
      <c r="AT28" t="str">
        <f t="shared" si="28"/>
        <v/>
      </c>
      <c r="AV28">
        <f>IF(COUNTIF(AV$3:AV27,"&lt;"&amp;MIN(AT$4:AT$100)-1)=IFERROR(MATCH(INDEX(AV$1:AV27,SUMPRODUCT(MAX((AV$3:AV27&gt;MAX(R$4:R$100))*ROW(AV$3:AV27))))-1,AT$4:AT$100,),1)-1,SMALL(AV$3:AV27,COUNTIF(AV$3:AV27,"&lt;"&amp;MIN(AT$4:AT$100))+1)-1,1+IFERROR(LARGE(AV$3:AV27,COUNTIF(AV$3:AV27,"&gt;"&amp;MIN(AT$4:AT$100)-1)+1),0))</f>
        <v>-1</v>
      </c>
      <c r="AW28" t="str">
        <f t="shared" si="14"/>
        <v/>
      </c>
      <c r="AX28" s="6" t="str">
        <f t="shared" si="15"/>
        <v/>
      </c>
      <c r="AY28">
        <f t="shared" si="16"/>
        <v>0</v>
      </c>
      <c r="AZ28" t="str">
        <f t="shared" si="17"/>
        <v/>
      </c>
    </row>
    <row r="29" spans="2:66" x14ac:dyDescent="0.25">
      <c r="B29" s="1">
        <f t="shared" ca="1" si="0"/>
        <v>0</v>
      </c>
      <c r="C29" s="24" t="str">
        <f t="shared" ca="1" si="25"/>
        <v/>
      </c>
      <c r="D29" s="25" t="str">
        <f ca="1">IF(C29="","",AM19)</f>
        <v/>
      </c>
      <c r="G29" t="str">
        <f>IF(AV21=2015,"",IF(OR($H$10=0,$H$10=""),"",IF(AY21="","",IF(AX21="",AV21&amp;" г.","     "&amp;TEXT(AX21,"ДД.ММ.ГГГГ")))))</f>
        <v/>
      </c>
      <c r="H29" t="str">
        <f>IF(G29="","",AY21)</f>
        <v/>
      </c>
      <c r="I29" s="1" t="str">
        <f t="shared" ca="1" si="1"/>
        <v/>
      </c>
      <c r="K29" t="str">
        <f>IF(L29&lt;&gt;"",COUNTIF($L$1:L29,L29)&amp;L29,"")</f>
        <v>7Начисление</v>
      </c>
      <c r="L29" t="str">
        <f>IF(AND([1]Исходный!S29="Пени",O29=0),"",(IF(O29=0,"",IF([1]Исходный!S29="","",[1]Исходный!S29))))</f>
        <v>Начисление</v>
      </c>
      <c r="M29" s="6">
        <f>IF([1]Исходный!T29="","",[1]Исходный!T29)</f>
        <v>42430</v>
      </c>
      <c r="N29" s="6" t="str">
        <f>[1]Исходный!Z29</f>
        <v/>
      </c>
      <c r="O29" s="7">
        <f>[1]Исходный!AA29</f>
        <v>178.61</v>
      </c>
      <c r="P29" s="8">
        <f>[1]Исходный!AB29</f>
        <v>2016</v>
      </c>
      <c r="Q29" s="8" t="str">
        <f t="shared" si="2"/>
        <v/>
      </c>
      <c r="R29">
        <v>26</v>
      </c>
      <c r="S29" s="6" t="str">
        <f t="shared" si="27"/>
        <v/>
      </c>
      <c r="T29" s="6" t="str">
        <f t="shared" si="27"/>
        <v/>
      </c>
      <c r="U29" s="6" t="str">
        <f t="shared" si="27"/>
        <v/>
      </c>
      <c r="V29" t="str">
        <f t="shared" si="27"/>
        <v/>
      </c>
      <c r="W29" t="str">
        <f t="shared" si="8"/>
        <v/>
      </c>
      <c r="Y29">
        <f ca="1">IF(COUNTIF(Y$3:Y28,"&lt;"&amp;MIN(W$4:W$100)-1)=IFERROR(MATCH(INDEX(Y$1:Y28,SUMPRODUCT(MAX((Y$3:Y28&gt;MAX(R$4:R$100))*ROW(Y$3:Y28))))-1,W$4:W$100,),1)-1,SMALL(Y$3:Y28,COUNTIF(Y$3:Y28,"&lt;"&amp;MIN(W$4:W$100))+1)-1,1+IFERROR(LARGE(Y$3:Y28,COUNTIF(Y$3:Y28,"&gt;"&amp;MIN(W$4:W$100)-1)+1),0))</f>
        <v>24</v>
      </c>
      <c r="Z29" t="str">
        <f t="shared" ca="1" si="9"/>
        <v/>
      </c>
      <c r="AA29" s="6" t="str">
        <f t="shared" ca="1" si="10"/>
        <v/>
      </c>
      <c r="AB29" t="str">
        <f t="shared" ca="1" si="11"/>
        <v/>
      </c>
      <c r="AC29" t="str">
        <f t="shared" ca="1" si="3"/>
        <v/>
      </c>
      <c r="AD29" t="str">
        <f t="shared" ca="1" si="12"/>
        <v/>
      </c>
      <c r="AE29" t="str">
        <f t="shared" ca="1" si="4"/>
        <v/>
      </c>
      <c r="AG29" t="str">
        <f ca="1">IF(AE29&lt;&gt;"",COUNTIF($AE$3:AE29,AE29),"")</f>
        <v/>
      </c>
      <c r="AH29">
        <v>27</v>
      </c>
      <c r="AI29" t="str">
        <f t="shared" ca="1" si="5"/>
        <v/>
      </c>
      <c r="AJ29" t="str">
        <f t="shared" ca="1" si="26"/>
        <v/>
      </c>
      <c r="AK29" s="6" t="str">
        <f t="shared" ca="1" si="26"/>
        <v/>
      </c>
      <c r="AL29" t="str">
        <f t="shared" ca="1" si="26"/>
        <v/>
      </c>
      <c r="AM29" t="str">
        <f t="shared" ca="1" si="26"/>
        <v/>
      </c>
      <c r="AN29" t="str">
        <f t="shared" ca="1" si="26"/>
        <v/>
      </c>
      <c r="AP29">
        <v>26</v>
      </c>
      <c r="AQ29" s="6" t="str">
        <f t="shared" si="28"/>
        <v/>
      </c>
      <c r="AR29" s="6" t="str">
        <f t="shared" si="28"/>
        <v/>
      </c>
      <c r="AS29" t="str">
        <f t="shared" si="28"/>
        <v/>
      </c>
      <c r="AT29" t="str">
        <f t="shared" si="28"/>
        <v/>
      </c>
      <c r="AV29">
        <f>IF(COUNTIF(AV$3:AV28,"&lt;"&amp;MIN(AT$4:AT$100)-1)=IFERROR(MATCH(INDEX(AV$1:AV28,SUMPRODUCT(MAX((AV$3:AV28&gt;MAX(R$4:R$100))*ROW(AV$3:AV28))))-1,AT$4:AT$100,),1)-1,SMALL(AV$3:AV28,COUNTIF(AV$3:AV28,"&lt;"&amp;MIN(AT$4:AT$100))+1)-1,1+IFERROR(LARGE(AV$3:AV28,COUNTIF(AV$3:AV28,"&gt;"&amp;MIN(AT$4:AT$100)-1)+1),0))</f>
        <v>-1</v>
      </c>
      <c r="AW29" t="str">
        <f t="shared" si="14"/>
        <v/>
      </c>
      <c r="AX29" s="6" t="str">
        <f t="shared" si="15"/>
        <v/>
      </c>
      <c r="AY29">
        <f t="shared" si="16"/>
        <v>0</v>
      </c>
      <c r="AZ29" t="str">
        <f t="shared" si="17"/>
        <v/>
      </c>
    </row>
    <row r="30" spans="2:66" x14ac:dyDescent="0.25">
      <c r="B30" s="1">
        <f t="shared" ca="1" si="0"/>
        <v>0</v>
      </c>
      <c r="C30" s="24" t="str">
        <f t="shared" ca="1" si="25"/>
        <v/>
      </c>
      <c r="D30" s="25" t="str">
        <f ca="1">IF(C30="","",AM20)</f>
        <v/>
      </c>
      <c r="G30" t="str">
        <f>IF(AV22=2015,"",IF(OR($H$10=0,$H$10=""),"",IF(AY22="","",IF(AX22="",AV22&amp;" г.","     "&amp;TEXT(AX22,"ДД.ММ.ГГГГ")))))</f>
        <v/>
      </c>
      <c r="H30" t="str">
        <f>IF(G30="","",AY22)</f>
        <v/>
      </c>
      <c r="I30" s="1" t="str">
        <f t="shared" ca="1" si="1"/>
        <v/>
      </c>
      <c r="K30" t="str">
        <f>IF(L30&lt;&gt;"",COUNTIF($L$1:L30,L30)&amp;L30,"")</f>
        <v>3Оплата</v>
      </c>
      <c r="L30" t="str">
        <f>IF(AND([1]Исходный!S30="Пени",O30=0),"",(IF(O30=0,"",IF([1]Исходный!S30="","",[1]Исходный!S30))))</f>
        <v>Оплата</v>
      </c>
      <c r="M30" s="6">
        <f>IF([1]Исходный!T30="","",[1]Исходный!T30)</f>
        <v>42452</v>
      </c>
      <c r="N30" s="6" t="str">
        <f>[1]Исходный!Z30</f>
        <v>Сбербанк</v>
      </c>
      <c r="O30" s="7">
        <f>[1]Исходный!AA30</f>
        <v>893</v>
      </c>
      <c r="P30" s="8">
        <f>[1]Исходный!AB30</f>
        <v>2016</v>
      </c>
      <c r="Q30" s="8">
        <f t="shared" si="2"/>
        <v>2016</v>
      </c>
      <c r="R30">
        <v>27</v>
      </c>
      <c r="S30" s="6" t="str">
        <f t="shared" si="27"/>
        <v/>
      </c>
      <c r="T30" s="6" t="str">
        <f t="shared" si="27"/>
        <v/>
      </c>
      <c r="U30" s="6" t="str">
        <f t="shared" si="27"/>
        <v/>
      </c>
      <c r="V30" t="str">
        <f t="shared" si="27"/>
        <v/>
      </c>
      <c r="W30" t="str">
        <f t="shared" si="8"/>
        <v/>
      </c>
      <c r="Y30">
        <f ca="1">IF(COUNTIF(Y$3:Y29,"&lt;"&amp;MIN(W$4:W$100)-1)=IFERROR(MATCH(INDEX(Y$1:Y29,SUMPRODUCT(MAX((Y$3:Y29&gt;MAX(R$4:R$100))*ROW(Y$3:Y29))))-1,W$4:W$100,),1)-1,SMALL(Y$3:Y29,COUNTIF(Y$3:Y29,"&lt;"&amp;MIN(W$4:W$100))+1)-1,1+IFERROR(LARGE(Y$3:Y29,COUNTIF(Y$3:Y29,"&gt;"&amp;MIN(W$4:W$100)-1)+1),0))</f>
        <v>25</v>
      </c>
      <c r="Z30" t="str">
        <f t="shared" ca="1" si="9"/>
        <v/>
      </c>
      <c r="AA30" s="6" t="str">
        <f t="shared" ca="1" si="10"/>
        <v/>
      </c>
      <c r="AB30" t="str">
        <f t="shared" ca="1" si="11"/>
        <v/>
      </c>
      <c r="AC30" t="str">
        <f t="shared" ca="1" si="3"/>
        <v/>
      </c>
      <c r="AD30" t="str">
        <f t="shared" ca="1" si="12"/>
        <v/>
      </c>
      <c r="AE30" t="str">
        <f t="shared" ca="1" si="4"/>
        <v/>
      </c>
      <c r="AG30" t="str">
        <f ca="1">IF(AE30&lt;&gt;"",COUNTIF($AE$3:AE30,AE30),"")</f>
        <v/>
      </c>
      <c r="AH30">
        <v>28</v>
      </c>
      <c r="AI30" t="str">
        <f t="shared" ca="1" si="5"/>
        <v/>
      </c>
      <c r="AJ30" t="str">
        <f t="shared" ca="1" si="26"/>
        <v/>
      </c>
      <c r="AK30" s="6" t="str">
        <f t="shared" ca="1" si="26"/>
        <v/>
      </c>
      <c r="AL30" t="str">
        <f t="shared" ca="1" si="26"/>
        <v/>
      </c>
      <c r="AM30" t="str">
        <f t="shared" ca="1" si="26"/>
        <v/>
      </c>
      <c r="AN30" t="str">
        <f t="shared" ca="1" si="26"/>
        <v/>
      </c>
      <c r="AP30">
        <v>27</v>
      </c>
      <c r="AQ30" s="6" t="str">
        <f t="shared" si="28"/>
        <v/>
      </c>
      <c r="AR30" s="6" t="str">
        <f t="shared" si="28"/>
        <v/>
      </c>
      <c r="AS30" t="str">
        <f t="shared" si="28"/>
        <v/>
      </c>
      <c r="AT30" t="str">
        <f t="shared" si="28"/>
        <v/>
      </c>
      <c r="AV30">
        <f>IF(COUNTIF(AV$3:AV29,"&lt;"&amp;MIN(AT$4:AT$100)-1)=IFERROR(MATCH(INDEX(AV$1:AV29,SUMPRODUCT(MAX((AV$3:AV29&gt;MAX(R$4:R$100))*ROW(AV$3:AV29))))-1,AT$4:AT$100,),1)-1,SMALL(AV$3:AV29,COUNTIF(AV$3:AV29,"&lt;"&amp;MIN(AT$4:AT$100))+1)-1,1+IFERROR(LARGE(AV$3:AV29,COUNTIF(AV$3:AV29,"&gt;"&amp;MIN(AT$4:AT$100)-1)+1),0))</f>
        <v>-1</v>
      </c>
      <c r="AW30" t="str">
        <f t="shared" si="14"/>
        <v/>
      </c>
      <c r="AX30" s="6" t="str">
        <f t="shared" si="15"/>
        <v/>
      </c>
      <c r="AY30">
        <f t="shared" si="16"/>
        <v>0</v>
      </c>
      <c r="AZ30" t="str">
        <f t="shared" si="17"/>
        <v/>
      </c>
    </row>
    <row r="31" spans="2:66" x14ac:dyDescent="0.25">
      <c r="B31" s="1">
        <f t="shared" ca="1" si="0"/>
        <v>0</v>
      </c>
      <c r="C31" s="24" t="str">
        <f t="shared" ca="1" si="25"/>
        <v/>
      </c>
      <c r="D31" s="25" t="str">
        <f ca="1">IF(C31="","",AM21)</f>
        <v/>
      </c>
      <c r="G31" t="str">
        <f>IF(AV23=2015,"",IF(OR($H$10=0,$H$10=""),"",IF(AY23="","",IF(AX23="",AV23&amp;" г.","     "&amp;TEXT(AX23,"ДД.ММ.ГГГГ")))))</f>
        <v/>
      </c>
      <c r="I31" s="1" t="str">
        <f t="shared" ca="1" si="1"/>
        <v/>
      </c>
      <c r="K31" t="str">
        <f>IF(L31&lt;&gt;"",COUNTIF($L$1:L31,L31)&amp;L31,"")</f>
        <v/>
      </c>
      <c r="L31" t="str">
        <f>IF(AND([1]Исходный!S31="Пени",O31=0),"",(IF(O31=0,"",IF([1]Исходный!S31="","",[1]Исходный!S31))))</f>
        <v/>
      </c>
      <c r="M31" s="6" t="str">
        <f>IF([1]Исходный!T31="","",[1]Исходный!T31)</f>
        <v/>
      </c>
      <c r="N31" s="6" t="str">
        <f>[1]Исходный!Z31</f>
        <v/>
      </c>
      <c r="O31" s="7" t="str">
        <f>[1]Исходный!AA31</f>
        <v/>
      </c>
      <c r="P31" s="8" t="str">
        <f>[1]Исходный!AB31</f>
        <v/>
      </c>
      <c r="Q31" s="8" t="str">
        <f t="shared" si="2"/>
        <v/>
      </c>
      <c r="R31">
        <v>28</v>
      </c>
      <c r="S31" s="6" t="str">
        <f t="shared" si="27"/>
        <v/>
      </c>
      <c r="T31" s="6" t="str">
        <f t="shared" si="27"/>
        <v/>
      </c>
      <c r="U31" s="6" t="str">
        <f t="shared" si="27"/>
        <v/>
      </c>
      <c r="V31" t="str">
        <f t="shared" si="27"/>
        <v/>
      </c>
      <c r="W31" t="str">
        <f t="shared" si="8"/>
        <v/>
      </c>
      <c r="Y31">
        <f ca="1">IF(COUNTIF(Y$3:Y30,"&lt;"&amp;MIN(W$4:W$100)-1)=IFERROR(MATCH(INDEX(Y$1:Y30,SUMPRODUCT(MAX((Y$3:Y30&gt;MAX(R$4:R$100))*ROW(Y$3:Y30))))-1,W$4:W$100,),1)-1,SMALL(Y$3:Y30,COUNTIF(Y$3:Y30,"&lt;"&amp;MIN(W$4:W$100))+1)-1,1+IFERROR(LARGE(Y$3:Y30,COUNTIF(Y$3:Y30,"&gt;"&amp;MIN(W$4:W$100)-1)+1),0))</f>
        <v>26</v>
      </c>
      <c r="Z31" t="str">
        <f t="shared" ca="1" si="9"/>
        <v/>
      </c>
      <c r="AA31" s="6" t="str">
        <f t="shared" ca="1" si="10"/>
        <v/>
      </c>
      <c r="AB31" t="str">
        <f t="shared" ca="1" si="11"/>
        <v/>
      </c>
      <c r="AC31" t="str">
        <f t="shared" ca="1" si="3"/>
        <v/>
      </c>
      <c r="AD31" t="str">
        <f t="shared" ca="1" si="12"/>
        <v/>
      </c>
      <c r="AE31" t="str">
        <f t="shared" ca="1" si="4"/>
        <v/>
      </c>
      <c r="AG31" t="str">
        <f ca="1">IF(AE31&lt;&gt;"",COUNTIF($AE$3:AE31,AE31),"")</f>
        <v/>
      </c>
      <c r="AH31">
        <v>29</v>
      </c>
      <c r="AI31" t="str">
        <f t="shared" ca="1" si="5"/>
        <v/>
      </c>
      <c r="AJ31" t="str">
        <f t="shared" ca="1" si="26"/>
        <v/>
      </c>
      <c r="AK31" s="6" t="str">
        <f t="shared" ca="1" si="26"/>
        <v/>
      </c>
      <c r="AL31" t="str">
        <f t="shared" ca="1" si="26"/>
        <v/>
      </c>
      <c r="AM31" t="str">
        <f t="shared" ca="1" si="26"/>
        <v/>
      </c>
      <c r="AN31" t="str">
        <f t="shared" ca="1" si="26"/>
        <v/>
      </c>
      <c r="AP31">
        <v>28</v>
      </c>
      <c r="AQ31" s="6" t="str">
        <f t="shared" si="28"/>
        <v/>
      </c>
      <c r="AR31" s="6" t="str">
        <f t="shared" si="28"/>
        <v/>
      </c>
      <c r="AS31" t="str">
        <f t="shared" si="28"/>
        <v/>
      </c>
      <c r="AT31" t="str">
        <f t="shared" si="28"/>
        <v/>
      </c>
      <c r="AV31">
        <f>IF(COUNTIF(AV$3:AV30,"&lt;"&amp;MIN(AT$4:AT$100)-1)=IFERROR(MATCH(INDEX(AV$1:AV30,SUMPRODUCT(MAX((AV$3:AV30&gt;MAX(R$4:R$100))*ROW(AV$3:AV30))))-1,AT$4:AT$100,),1)-1,SMALL(AV$3:AV30,COUNTIF(AV$3:AV30,"&lt;"&amp;MIN(AT$4:AT$100))+1)-1,1+IFERROR(LARGE(AV$3:AV30,COUNTIF(AV$3:AV30,"&gt;"&amp;MIN(AT$4:AT$100)-1)+1),0))</f>
        <v>-1</v>
      </c>
      <c r="AW31" t="str">
        <f t="shared" si="14"/>
        <v/>
      </c>
      <c r="AX31" s="6" t="str">
        <f t="shared" si="15"/>
        <v/>
      </c>
      <c r="AY31">
        <f t="shared" si="16"/>
        <v>0</v>
      </c>
      <c r="AZ31" t="str">
        <f t="shared" si="17"/>
        <v/>
      </c>
    </row>
    <row r="32" spans="2:66" x14ac:dyDescent="0.25">
      <c r="B32" s="1">
        <f t="shared" ca="1" si="0"/>
        <v>0</v>
      </c>
      <c r="C32" s="24" t="str">
        <f t="shared" ca="1" si="25"/>
        <v/>
      </c>
      <c r="D32" s="25" t="str">
        <f ca="1">IF(C32="","",AM22)</f>
        <v/>
      </c>
      <c r="I32" s="1" t="str">
        <f t="shared" ca="1" si="1"/>
        <v/>
      </c>
      <c r="K32" t="str">
        <f>IF(L32&lt;&gt;"",COUNTIF($L$1:L32,L32)&amp;L32,"")</f>
        <v/>
      </c>
      <c r="L32" t="str">
        <f>IF(AND([1]Исходный!S32="Пени",O32=0),"",(IF(O32=0,"",IF([1]Исходный!S32="","",[1]Исходный!S32))))</f>
        <v/>
      </c>
      <c r="M32" s="6" t="str">
        <f>IF([1]Исходный!T32="","",[1]Исходный!T32)</f>
        <v/>
      </c>
      <c r="N32" s="6" t="str">
        <f>[1]Исходный!Z32</f>
        <v/>
      </c>
      <c r="O32" s="7" t="str">
        <f>[1]Исходный!AA32</f>
        <v/>
      </c>
      <c r="P32" s="8" t="str">
        <f>[1]Исходный!AB32</f>
        <v/>
      </c>
      <c r="Q32" s="8" t="str">
        <f t="shared" si="2"/>
        <v/>
      </c>
      <c r="R32">
        <v>29</v>
      </c>
      <c r="S32" s="6" t="str">
        <f t="shared" si="27"/>
        <v/>
      </c>
      <c r="T32" s="6" t="str">
        <f t="shared" si="27"/>
        <v/>
      </c>
      <c r="U32" s="6" t="str">
        <f t="shared" si="27"/>
        <v/>
      </c>
      <c r="V32" t="str">
        <f t="shared" si="27"/>
        <v/>
      </c>
      <c r="W32" t="str">
        <f t="shared" si="8"/>
        <v/>
      </c>
      <c r="Y32">
        <f ca="1">IF(COUNTIF(Y$3:Y31,"&lt;"&amp;MIN(W$4:W$100)-1)=IFERROR(MATCH(INDEX(Y$1:Y31,SUMPRODUCT(MAX((Y$3:Y31&gt;MAX(R$4:R$100))*ROW(Y$3:Y31))))-1,W$4:W$100,),1)-1,SMALL(Y$3:Y31,COUNTIF(Y$3:Y31,"&lt;"&amp;MIN(W$4:W$100))+1)-1,1+IFERROR(LARGE(Y$3:Y31,COUNTIF(Y$3:Y31,"&gt;"&amp;MIN(W$4:W$100)-1)+1),0))</f>
        <v>27</v>
      </c>
      <c r="Z32" t="str">
        <f t="shared" ca="1" si="9"/>
        <v/>
      </c>
      <c r="AA32" s="6" t="str">
        <f t="shared" ca="1" si="10"/>
        <v/>
      </c>
      <c r="AB32" t="str">
        <f t="shared" ca="1" si="11"/>
        <v/>
      </c>
      <c r="AC32" t="str">
        <f t="shared" ca="1" si="3"/>
        <v/>
      </c>
      <c r="AD32" t="str">
        <f t="shared" ca="1" si="12"/>
        <v/>
      </c>
      <c r="AE32" t="str">
        <f t="shared" ca="1" si="4"/>
        <v/>
      </c>
      <c r="AG32" t="str">
        <f ca="1">IF(AE32&lt;&gt;"",COUNTIF($AE$3:AE32,AE32),"")</f>
        <v/>
      </c>
      <c r="AH32">
        <v>30</v>
      </c>
      <c r="AI32" t="str">
        <f t="shared" ca="1" si="5"/>
        <v/>
      </c>
      <c r="AJ32" t="str">
        <f t="shared" ca="1" si="26"/>
        <v/>
      </c>
      <c r="AK32" s="6" t="str">
        <f t="shared" ca="1" si="26"/>
        <v/>
      </c>
      <c r="AL32" t="str">
        <f t="shared" ca="1" si="26"/>
        <v/>
      </c>
      <c r="AM32" t="str">
        <f t="shared" ca="1" si="26"/>
        <v/>
      </c>
      <c r="AN32" t="str">
        <f t="shared" ca="1" si="26"/>
        <v/>
      </c>
      <c r="AP32">
        <v>29</v>
      </c>
      <c r="AQ32" s="6" t="str">
        <f t="shared" si="28"/>
        <v/>
      </c>
      <c r="AR32" s="6" t="str">
        <f t="shared" si="28"/>
        <v/>
      </c>
      <c r="AS32" t="str">
        <f t="shared" si="28"/>
        <v/>
      </c>
      <c r="AT32" t="str">
        <f t="shared" si="28"/>
        <v/>
      </c>
      <c r="AV32">
        <f>IF(COUNTIF(AV$3:AV31,"&lt;"&amp;MIN(AT$4:AT$100)-1)=IFERROR(MATCH(INDEX(AV$1:AV31,SUMPRODUCT(MAX((AV$3:AV31&gt;MAX(R$4:R$100))*ROW(AV$3:AV31))))-1,AT$4:AT$100,),1)-1,SMALL(AV$3:AV31,COUNTIF(AV$3:AV31,"&lt;"&amp;MIN(AT$4:AT$100))+1)-1,1+IFERROR(LARGE(AV$3:AV31,COUNTIF(AV$3:AV31,"&gt;"&amp;MIN(AT$4:AT$100)-1)+1),0))</f>
        <v>-1</v>
      </c>
      <c r="AW32" t="str">
        <f t="shared" si="14"/>
        <v/>
      </c>
      <c r="AX32" s="6" t="str">
        <f t="shared" si="15"/>
        <v/>
      </c>
      <c r="AY32">
        <f t="shared" si="16"/>
        <v>0</v>
      </c>
      <c r="AZ32" t="str">
        <f t="shared" si="17"/>
        <v/>
      </c>
    </row>
    <row r="33" spans="2:52" x14ac:dyDescent="0.25">
      <c r="B33" s="1">
        <f t="shared" ca="1" si="0"/>
        <v>0</v>
      </c>
      <c r="C33" s="24" t="str">
        <f t="shared" ca="1" si="25"/>
        <v/>
      </c>
      <c r="D33" s="25" t="str">
        <f ca="1">IF(C33="","",AM23)</f>
        <v/>
      </c>
      <c r="I33" s="1" t="str">
        <f t="shared" ca="1" si="1"/>
        <v/>
      </c>
      <c r="K33" t="str">
        <f>IF(L33&lt;&gt;"",COUNTIF($L$1:L33,L33)&amp;L33,"")</f>
        <v>8Начисление</v>
      </c>
      <c r="L33" t="str">
        <f>IF(AND([1]Исходный!S33="Пени",O33=0),"",(IF(O33=0,"",IF([1]Исходный!S33="","",[1]Исходный!S33))))</f>
        <v>Начисление</v>
      </c>
      <c r="M33" s="6">
        <f>IF([1]Исходный!T33="","",[1]Исходный!T33)</f>
        <v>42401</v>
      </c>
      <c r="N33" s="6" t="str">
        <f>[1]Исходный!Z33</f>
        <v/>
      </c>
      <c r="O33" s="7">
        <f>[1]Исходный!AA33</f>
        <v>178.61</v>
      </c>
      <c r="P33" s="8">
        <f>[1]Исходный!AB33</f>
        <v>2016</v>
      </c>
      <c r="Q33" s="8" t="str">
        <f t="shared" si="2"/>
        <v/>
      </c>
      <c r="R33">
        <v>30</v>
      </c>
      <c r="S33" s="6" t="str">
        <f t="shared" si="27"/>
        <v/>
      </c>
      <c r="T33" s="6" t="str">
        <f t="shared" si="27"/>
        <v/>
      </c>
      <c r="U33" s="6" t="str">
        <f t="shared" si="27"/>
        <v/>
      </c>
      <c r="V33" t="str">
        <f t="shared" si="27"/>
        <v/>
      </c>
      <c r="W33" t="str">
        <f t="shared" si="8"/>
        <v/>
      </c>
      <c r="Y33">
        <f ca="1">IF(COUNTIF(Y$3:Y32,"&lt;"&amp;MIN(W$4:W$100)-1)=IFERROR(MATCH(INDEX(Y$1:Y32,SUMPRODUCT(MAX((Y$3:Y32&gt;MAX(R$4:R$100))*ROW(Y$3:Y32))))-1,W$4:W$100,),1)-1,SMALL(Y$3:Y32,COUNTIF(Y$3:Y32,"&lt;"&amp;MIN(W$4:W$100))+1)-1,1+IFERROR(LARGE(Y$3:Y32,COUNTIF(Y$3:Y32,"&gt;"&amp;MIN(W$4:W$100)-1)+1),0))</f>
        <v>28</v>
      </c>
      <c r="Z33" t="str">
        <f t="shared" ca="1" si="9"/>
        <v/>
      </c>
      <c r="AA33" s="6" t="str">
        <f t="shared" ca="1" si="10"/>
        <v/>
      </c>
      <c r="AB33" t="str">
        <f t="shared" ca="1" si="11"/>
        <v/>
      </c>
      <c r="AC33" t="str">
        <f t="shared" ca="1" si="3"/>
        <v/>
      </c>
      <c r="AD33" t="str">
        <f t="shared" ca="1" si="12"/>
        <v/>
      </c>
      <c r="AE33" t="str">
        <f t="shared" ca="1" si="4"/>
        <v/>
      </c>
      <c r="AG33" t="str">
        <f ca="1">IF(AE33&lt;&gt;"",COUNTIF($AE$3:AE33,AE33),"")</f>
        <v/>
      </c>
      <c r="AH33">
        <v>31</v>
      </c>
      <c r="AI33" t="str">
        <f t="shared" ca="1" si="5"/>
        <v/>
      </c>
      <c r="AJ33" t="str">
        <f t="shared" ca="1" si="26"/>
        <v/>
      </c>
      <c r="AK33" s="6" t="str">
        <f t="shared" ca="1" si="26"/>
        <v/>
      </c>
      <c r="AL33" t="str">
        <f t="shared" ca="1" si="26"/>
        <v/>
      </c>
      <c r="AM33" t="str">
        <f t="shared" ca="1" si="26"/>
        <v/>
      </c>
      <c r="AN33" t="str">
        <f t="shared" ca="1" si="26"/>
        <v/>
      </c>
      <c r="AP33">
        <v>30</v>
      </c>
      <c r="AQ33" s="6" t="str">
        <f t="shared" si="28"/>
        <v/>
      </c>
      <c r="AR33" s="6" t="str">
        <f t="shared" si="28"/>
        <v/>
      </c>
      <c r="AS33" t="str">
        <f t="shared" si="28"/>
        <v/>
      </c>
      <c r="AT33" t="str">
        <f t="shared" si="28"/>
        <v/>
      </c>
      <c r="AV33">
        <f>IF(COUNTIF(AV$3:AV32,"&lt;"&amp;MIN(AT$4:AT$100)-1)=IFERROR(MATCH(INDEX(AV$1:AV32,SUMPRODUCT(MAX((AV$3:AV32&gt;MAX(R$4:R$100))*ROW(AV$3:AV32))))-1,AT$4:AT$100,),1)-1,SMALL(AV$3:AV32,COUNTIF(AV$3:AV32,"&lt;"&amp;MIN(AT$4:AT$100))+1)-1,1+IFERROR(LARGE(AV$3:AV32,COUNTIF(AV$3:AV32,"&gt;"&amp;MIN(AT$4:AT$100)-1)+1),0))</f>
        <v>-1</v>
      </c>
      <c r="AW33" t="str">
        <f t="shared" si="14"/>
        <v/>
      </c>
      <c r="AX33" s="6" t="str">
        <f t="shared" si="15"/>
        <v/>
      </c>
      <c r="AY33">
        <f t="shared" si="16"/>
        <v>0</v>
      </c>
      <c r="AZ33" t="str">
        <f t="shared" si="17"/>
        <v/>
      </c>
    </row>
    <row r="34" spans="2:52" x14ac:dyDescent="0.25">
      <c r="B34" s="1">
        <f t="shared" ca="1" si="0"/>
        <v>0</v>
      </c>
      <c r="C34" s="24" t="str">
        <f t="shared" ca="1" si="25"/>
        <v/>
      </c>
      <c r="D34" s="25" t="str">
        <f ca="1">IF(C34="","",AM24)</f>
        <v/>
      </c>
      <c r="I34" s="1" t="str">
        <f t="shared" ca="1" si="1"/>
        <v/>
      </c>
      <c r="K34" t="str">
        <f>IF(L34&lt;&gt;"",COUNTIF($L$1:L34,L34)&amp;L34,"")</f>
        <v/>
      </c>
      <c r="L34" t="str">
        <f>IF(AND([1]Исходный!S34="Пени",O34=0),"",(IF(O34=0,"",IF([1]Исходный!S34="","",[1]Исходный!S34))))</f>
        <v/>
      </c>
      <c r="M34" s="6" t="str">
        <f>IF([1]Исходный!T34="","",[1]Исходный!T34)</f>
        <v/>
      </c>
      <c r="N34" s="6" t="str">
        <f>[1]Исходный!Z34</f>
        <v/>
      </c>
      <c r="O34" s="7" t="str">
        <f>[1]Исходный!AA34</f>
        <v/>
      </c>
      <c r="P34" s="8" t="str">
        <f>[1]Исходный!AB34</f>
        <v/>
      </c>
      <c r="Q34" s="8" t="str">
        <f t="shared" si="2"/>
        <v/>
      </c>
      <c r="R34">
        <v>31</v>
      </c>
      <c r="S34" s="6" t="str">
        <f t="shared" si="27"/>
        <v/>
      </c>
      <c r="T34" s="6" t="str">
        <f t="shared" si="27"/>
        <v/>
      </c>
      <c r="U34" s="6" t="str">
        <f t="shared" si="27"/>
        <v/>
      </c>
      <c r="V34" t="str">
        <f t="shared" si="27"/>
        <v/>
      </c>
      <c r="W34" t="str">
        <f t="shared" si="8"/>
        <v/>
      </c>
      <c r="Y34">
        <f ca="1">IF(COUNTIF(Y$3:Y33,"&lt;"&amp;MIN(W$4:W$100)-1)=IFERROR(MATCH(INDEX(Y$1:Y33,SUMPRODUCT(MAX((Y$3:Y33&gt;MAX(R$4:R$100))*ROW(Y$3:Y33))))-1,W$4:W$100,),1)-1,SMALL(Y$3:Y33,COUNTIF(Y$3:Y33,"&lt;"&amp;MIN(W$4:W$100))+1)-1,1+IFERROR(LARGE(Y$3:Y33,COUNTIF(Y$3:Y33,"&gt;"&amp;MIN(W$4:W$100)-1)+1),0))</f>
        <v>29</v>
      </c>
      <c r="Z34" t="str">
        <f t="shared" ca="1" si="9"/>
        <v/>
      </c>
      <c r="AA34" s="6" t="str">
        <f t="shared" ca="1" si="10"/>
        <v/>
      </c>
      <c r="AB34" t="str">
        <f t="shared" ca="1" si="11"/>
        <v/>
      </c>
      <c r="AC34" t="str">
        <f t="shared" ca="1" si="3"/>
        <v/>
      </c>
      <c r="AD34" t="str">
        <f t="shared" ca="1" si="12"/>
        <v/>
      </c>
      <c r="AE34" t="str">
        <f t="shared" ca="1" si="4"/>
        <v/>
      </c>
      <c r="AG34" t="str">
        <f ca="1">IF(AE34&lt;&gt;"",COUNTIF($AE$3:AE34,AE34),"")</f>
        <v/>
      </c>
      <c r="AH34">
        <v>32</v>
      </c>
      <c r="AI34" t="str">
        <f t="shared" ca="1" si="5"/>
        <v/>
      </c>
      <c r="AJ34" t="str">
        <f t="shared" ca="1" si="26"/>
        <v/>
      </c>
      <c r="AK34" s="6" t="str">
        <f t="shared" ca="1" si="26"/>
        <v/>
      </c>
      <c r="AL34" t="str">
        <f t="shared" ca="1" si="26"/>
        <v/>
      </c>
      <c r="AM34" t="str">
        <f t="shared" ca="1" si="26"/>
        <v/>
      </c>
      <c r="AN34" t="str">
        <f t="shared" ca="1" si="26"/>
        <v/>
      </c>
      <c r="AP34">
        <v>31</v>
      </c>
      <c r="AQ34" s="6" t="str">
        <f t="shared" si="28"/>
        <v/>
      </c>
      <c r="AR34" s="6" t="str">
        <f t="shared" si="28"/>
        <v/>
      </c>
      <c r="AS34" t="str">
        <f t="shared" si="28"/>
        <v/>
      </c>
      <c r="AT34" t="str">
        <f t="shared" si="28"/>
        <v/>
      </c>
      <c r="AV34">
        <f>IF(COUNTIF(AV$3:AV33,"&lt;"&amp;MIN(AT$4:AT$100)-1)=IFERROR(MATCH(INDEX(AV$1:AV33,SUMPRODUCT(MAX((AV$3:AV33&gt;MAX(R$4:R$100))*ROW(AV$3:AV33))))-1,AT$4:AT$100,),1)-1,SMALL(AV$3:AV33,COUNTIF(AV$3:AV33,"&lt;"&amp;MIN(AT$4:AT$100))+1)-1,1+IFERROR(LARGE(AV$3:AV33,COUNTIF(AV$3:AV33,"&gt;"&amp;MIN(AT$4:AT$100)-1)+1),0))</f>
        <v>-1</v>
      </c>
      <c r="AW34" t="str">
        <f t="shared" si="14"/>
        <v/>
      </c>
      <c r="AX34" s="6" t="str">
        <f t="shared" si="15"/>
        <v/>
      </c>
      <c r="AY34">
        <f t="shared" si="16"/>
        <v>0</v>
      </c>
      <c r="AZ34" t="str">
        <f t="shared" si="17"/>
        <v/>
      </c>
    </row>
    <row r="35" spans="2:52" x14ac:dyDescent="0.25">
      <c r="B35" s="1">
        <f t="shared" ca="1" si="0"/>
        <v>0</v>
      </c>
      <c r="C35" s="24" t="str">
        <f t="shared" ca="1" si="25"/>
        <v/>
      </c>
      <c r="D35" s="25" t="str">
        <f ca="1">IF(C35="","",AM25)</f>
        <v/>
      </c>
      <c r="I35" s="1" t="str">
        <f t="shared" ca="1" si="1"/>
        <v/>
      </c>
      <c r="K35" t="str">
        <f>IF(L35&lt;&gt;"",COUNTIF($L$1:L35,L35)&amp;L35,"")</f>
        <v/>
      </c>
      <c r="L35" t="str">
        <f>IF(AND([1]Исходный!S35="Пени",O35=0),"",(IF(O35=0,"",IF([1]Исходный!S35="","",[1]Исходный!S35))))</f>
        <v/>
      </c>
      <c r="M35" s="6" t="str">
        <f>IF([1]Исходный!T35="","",[1]Исходный!T35)</f>
        <v/>
      </c>
      <c r="N35" s="6" t="str">
        <f>[1]Исходный!Z35</f>
        <v/>
      </c>
      <c r="O35" s="7" t="str">
        <f>[1]Исходный!AA35</f>
        <v/>
      </c>
      <c r="P35" s="8" t="str">
        <f>[1]Исходный!AB35</f>
        <v/>
      </c>
      <c r="Q35" s="8" t="str">
        <f t="shared" si="2"/>
        <v/>
      </c>
      <c r="R35">
        <v>32</v>
      </c>
      <c r="S35" s="6" t="str">
        <f t="shared" si="27"/>
        <v/>
      </c>
      <c r="T35" s="6" t="str">
        <f t="shared" si="27"/>
        <v/>
      </c>
      <c r="U35" s="6" t="str">
        <f t="shared" si="27"/>
        <v/>
      </c>
      <c r="V35" t="str">
        <f t="shared" si="27"/>
        <v/>
      </c>
      <c r="W35" t="str">
        <f t="shared" si="8"/>
        <v/>
      </c>
      <c r="Y35">
        <f ca="1">IF(COUNTIF(Y$3:Y34,"&lt;"&amp;MIN(W$4:W$100)-1)=IFERROR(MATCH(INDEX(Y$1:Y34,SUMPRODUCT(MAX((Y$3:Y34&gt;MAX(R$4:R$100))*ROW(Y$3:Y34))))-1,W$4:W$100,),1)-1,SMALL(Y$3:Y34,COUNTIF(Y$3:Y34,"&lt;"&amp;MIN(W$4:W$100))+1)-1,1+IFERROR(LARGE(Y$3:Y34,COUNTIF(Y$3:Y34,"&gt;"&amp;MIN(W$4:W$100)-1)+1),0))</f>
        <v>30</v>
      </c>
      <c r="Z35" t="str">
        <f t="shared" ca="1" si="9"/>
        <v/>
      </c>
      <c r="AA35" s="6" t="str">
        <f t="shared" ca="1" si="10"/>
        <v/>
      </c>
      <c r="AB35" t="str">
        <f t="shared" ca="1" si="11"/>
        <v/>
      </c>
      <c r="AC35" t="str">
        <f t="shared" ca="1" si="3"/>
        <v/>
      </c>
      <c r="AD35" t="str">
        <f t="shared" ca="1" si="12"/>
        <v/>
      </c>
      <c r="AE35" t="str">
        <f t="shared" ca="1" si="4"/>
        <v/>
      </c>
      <c r="AG35" t="str">
        <f ca="1">IF(AE35&lt;&gt;"",COUNTIF($AE$3:AE35,AE35),"")</f>
        <v/>
      </c>
      <c r="AH35">
        <v>33</v>
      </c>
      <c r="AI35" t="str">
        <f t="shared" ca="1" si="5"/>
        <v/>
      </c>
      <c r="AJ35" t="str">
        <f t="shared" ref="AJ35:AN50" ca="1" si="29">IFERROR(INDEX($Z$2:$AG$200,MATCH($AH35,$AG$2:$AG$200,0),MATCH(AJ$2,$Z$2:$AD$2,0)),"")</f>
        <v/>
      </c>
      <c r="AK35" s="6" t="str">
        <f t="shared" ca="1" si="29"/>
        <v/>
      </c>
      <c r="AL35" t="str">
        <f t="shared" ca="1" si="29"/>
        <v/>
      </c>
      <c r="AM35" t="str">
        <f t="shared" ca="1" si="29"/>
        <v/>
      </c>
      <c r="AN35" t="str">
        <f t="shared" ca="1" si="29"/>
        <v/>
      </c>
      <c r="AP35">
        <v>32</v>
      </c>
      <c r="AQ35" s="6" t="str">
        <f t="shared" si="28"/>
        <v/>
      </c>
      <c r="AR35" s="6" t="str">
        <f t="shared" si="28"/>
        <v/>
      </c>
      <c r="AS35" t="str">
        <f t="shared" si="28"/>
        <v/>
      </c>
      <c r="AT35" t="str">
        <f t="shared" si="28"/>
        <v/>
      </c>
      <c r="AV35">
        <f>IF(COUNTIF(AV$3:AV34,"&lt;"&amp;MIN(AT$4:AT$100)-1)=IFERROR(MATCH(INDEX(AV$1:AV34,SUMPRODUCT(MAX((AV$3:AV34&gt;MAX(R$4:R$100))*ROW(AV$3:AV34))))-1,AT$4:AT$100,),1)-1,SMALL(AV$3:AV34,COUNTIF(AV$3:AV34,"&lt;"&amp;MIN(AT$4:AT$100))+1)-1,1+IFERROR(LARGE(AV$3:AV34,COUNTIF(AV$3:AV34,"&gt;"&amp;MIN(AT$4:AT$100)-1)+1),0))</f>
        <v>-1</v>
      </c>
      <c r="AW35" t="str">
        <f t="shared" si="14"/>
        <v/>
      </c>
      <c r="AX35" s="6" t="str">
        <f t="shared" si="15"/>
        <v/>
      </c>
      <c r="AY35">
        <f t="shared" si="16"/>
        <v>0</v>
      </c>
      <c r="AZ35" t="str">
        <f t="shared" si="17"/>
        <v/>
      </c>
    </row>
    <row r="36" spans="2:52" x14ac:dyDescent="0.25">
      <c r="B36" s="1">
        <f t="shared" ca="1" si="0"/>
        <v>0</v>
      </c>
      <c r="C36" s="24" t="str">
        <f t="shared" ca="1" si="25"/>
        <v/>
      </c>
      <c r="D36" s="25" t="str">
        <f ca="1">IF(C36="","",AM26)</f>
        <v/>
      </c>
      <c r="I36" s="1" t="str">
        <f t="shared" ca="1" si="1"/>
        <v/>
      </c>
      <c r="K36" t="str">
        <f>IF(L36&lt;&gt;"",COUNTIF($L$1:L36,L36)&amp;L36,"")</f>
        <v>9Начисление</v>
      </c>
      <c r="L36" t="str">
        <f>IF(AND([1]Исходный!S36="Пени",O36=0),"",(IF(O36=0,"",IF([1]Исходный!S36="","",[1]Исходный!S36))))</f>
        <v>Начисление</v>
      </c>
      <c r="M36" s="6">
        <f>IF([1]Исходный!T36="","",[1]Исходный!T36)</f>
        <v>42370</v>
      </c>
      <c r="N36" s="6" t="str">
        <f>[1]Исходный!Z36</f>
        <v/>
      </c>
      <c r="O36" s="7">
        <f>[1]Исходный!AA36</f>
        <v>178.61</v>
      </c>
      <c r="P36" s="8">
        <f>[1]Исходный!AB36</f>
        <v>2016</v>
      </c>
      <c r="Q36" s="8" t="str">
        <f t="shared" si="2"/>
        <v/>
      </c>
      <c r="R36">
        <v>33</v>
      </c>
      <c r="S36" s="6" t="str">
        <f t="shared" si="27"/>
        <v/>
      </c>
      <c r="T36" s="6" t="str">
        <f t="shared" si="27"/>
        <v/>
      </c>
      <c r="U36" s="6" t="str">
        <f t="shared" si="27"/>
        <v/>
      </c>
      <c r="V36" t="str">
        <f t="shared" si="27"/>
        <v/>
      </c>
      <c r="W36" t="str">
        <f t="shared" si="8"/>
        <v/>
      </c>
      <c r="Y36">
        <f ca="1">IF(COUNTIF(Y$3:Y35,"&lt;"&amp;MIN(W$4:W$100)-1)=IFERROR(MATCH(INDEX(Y$1:Y35,SUMPRODUCT(MAX((Y$3:Y35&gt;MAX(R$4:R$100))*ROW(Y$3:Y35))))-1,W$4:W$100,),1)-1,SMALL(Y$3:Y35,COUNTIF(Y$3:Y35,"&lt;"&amp;MIN(W$4:W$100))+1)-1,1+IFERROR(LARGE(Y$3:Y35,COUNTIF(Y$3:Y35,"&gt;"&amp;MIN(W$4:W$100)-1)+1),0))</f>
        <v>31</v>
      </c>
      <c r="Z36" t="str">
        <f t="shared" ca="1" si="9"/>
        <v/>
      </c>
      <c r="AA36" s="6" t="str">
        <f t="shared" ca="1" si="10"/>
        <v/>
      </c>
      <c r="AB36" t="str">
        <f t="shared" ca="1" si="11"/>
        <v/>
      </c>
      <c r="AC36" t="str">
        <f t="shared" ca="1" si="3"/>
        <v/>
      </c>
      <c r="AD36" t="str">
        <f t="shared" ca="1" si="12"/>
        <v/>
      </c>
      <c r="AE36" t="str">
        <f t="shared" ca="1" si="4"/>
        <v/>
      </c>
      <c r="AG36" t="str">
        <f ca="1">IF(AE36&lt;&gt;"",COUNTIF($AE$3:AE36,AE36),"")</f>
        <v/>
      </c>
      <c r="AH36">
        <v>34</v>
      </c>
      <c r="AI36" t="str">
        <f t="shared" ca="1" si="5"/>
        <v/>
      </c>
      <c r="AJ36" t="str">
        <f t="shared" ca="1" si="29"/>
        <v/>
      </c>
      <c r="AK36" s="6" t="str">
        <f t="shared" ca="1" si="29"/>
        <v/>
      </c>
      <c r="AL36" t="str">
        <f t="shared" ca="1" si="29"/>
        <v/>
      </c>
      <c r="AM36" t="str">
        <f t="shared" ca="1" si="29"/>
        <v/>
      </c>
      <c r="AN36" t="str">
        <f t="shared" ca="1" si="29"/>
        <v/>
      </c>
      <c r="AP36">
        <v>33</v>
      </c>
      <c r="AQ36" s="6" t="str">
        <f t="shared" si="28"/>
        <v/>
      </c>
      <c r="AR36" s="6" t="str">
        <f t="shared" si="28"/>
        <v/>
      </c>
      <c r="AS36" t="str">
        <f t="shared" si="28"/>
        <v/>
      </c>
      <c r="AT36" t="str">
        <f t="shared" si="28"/>
        <v/>
      </c>
      <c r="AV36">
        <f>IF(COUNTIF(AV$3:AV35,"&lt;"&amp;MIN(AT$4:AT$100)-1)=IFERROR(MATCH(INDEX(AV$1:AV35,SUMPRODUCT(MAX((AV$3:AV35&gt;MAX(R$4:R$100))*ROW(AV$3:AV35))))-1,AT$4:AT$100,),1)-1,SMALL(AV$3:AV35,COUNTIF(AV$3:AV35,"&lt;"&amp;MIN(AT$4:AT$100))+1)-1,1+IFERROR(LARGE(AV$3:AV35,COUNTIF(AV$3:AV35,"&gt;"&amp;MIN(AT$4:AT$100)-1)+1),0))</f>
        <v>-1</v>
      </c>
      <c r="AW36" t="str">
        <f t="shared" si="14"/>
        <v/>
      </c>
      <c r="AX36" s="6" t="str">
        <f t="shared" si="15"/>
        <v/>
      </c>
      <c r="AY36">
        <f t="shared" si="16"/>
        <v>0</v>
      </c>
      <c r="AZ36" t="str">
        <f t="shared" si="17"/>
        <v/>
      </c>
    </row>
    <row r="37" spans="2:52" x14ac:dyDescent="0.25">
      <c r="B37" s="1">
        <f t="shared" ca="1" si="0"/>
        <v>0</v>
      </c>
      <c r="C37" s="24" t="str">
        <f t="shared" ca="1" si="25"/>
        <v/>
      </c>
      <c r="D37" s="25" t="str">
        <f ca="1">IF(C37="","",AM27)</f>
        <v/>
      </c>
      <c r="I37" s="1" t="str">
        <f t="shared" ca="1" si="1"/>
        <v/>
      </c>
      <c r="K37" t="str">
        <f>IF(L37&lt;&gt;"",COUNTIF($L$1:L37,L37)&amp;L37,"")</f>
        <v/>
      </c>
      <c r="L37" t="str">
        <f>IF(AND([1]Исходный!S37="Пени",O37=0),"",(IF(O37=0,"",IF([1]Исходный!S37="","",[1]Исходный!S37))))</f>
        <v/>
      </c>
      <c r="M37" s="6" t="str">
        <f>IF([1]Исходный!T37="","",[1]Исходный!T37)</f>
        <v/>
      </c>
      <c r="N37" s="6" t="str">
        <f>[1]Исходный!Z37</f>
        <v/>
      </c>
      <c r="O37" s="7" t="str">
        <f>[1]Исходный!AA37</f>
        <v/>
      </c>
      <c r="P37" s="8" t="str">
        <f>[1]Исходный!AB37</f>
        <v/>
      </c>
      <c r="Q37" s="8" t="str">
        <f t="shared" si="2"/>
        <v/>
      </c>
      <c r="R37">
        <v>34</v>
      </c>
      <c r="S37" s="6" t="str">
        <f t="shared" si="27"/>
        <v/>
      </c>
      <c r="T37" s="6" t="str">
        <f t="shared" si="27"/>
        <v/>
      </c>
      <c r="U37" s="6" t="str">
        <f t="shared" si="27"/>
        <v/>
      </c>
      <c r="V37" t="str">
        <f t="shared" si="27"/>
        <v/>
      </c>
      <c r="W37" t="str">
        <f t="shared" si="8"/>
        <v/>
      </c>
      <c r="Y37">
        <f ca="1">IF(COUNTIF(Y$3:Y36,"&lt;"&amp;MIN(W$4:W$100)-1)=IFERROR(MATCH(INDEX(Y$1:Y36,SUMPRODUCT(MAX((Y$3:Y36&gt;MAX(R$4:R$100))*ROW(Y$3:Y36))))-1,W$4:W$100,),1)-1,SMALL(Y$3:Y36,COUNTIF(Y$3:Y36,"&lt;"&amp;MIN(W$4:W$100))+1)-1,1+IFERROR(LARGE(Y$3:Y36,COUNTIF(Y$3:Y36,"&gt;"&amp;MIN(W$4:W$100)-1)+1),0))</f>
        <v>32</v>
      </c>
      <c r="Z37" t="str">
        <f t="shared" ca="1" si="9"/>
        <v/>
      </c>
      <c r="AA37" s="6" t="str">
        <f t="shared" ca="1" si="10"/>
        <v/>
      </c>
      <c r="AB37" t="str">
        <f t="shared" ca="1" si="11"/>
        <v/>
      </c>
      <c r="AC37" t="str">
        <f t="shared" ca="1" si="3"/>
        <v/>
      </c>
      <c r="AD37" t="str">
        <f t="shared" ca="1" si="12"/>
        <v/>
      </c>
      <c r="AE37" t="str">
        <f t="shared" ca="1" si="4"/>
        <v/>
      </c>
      <c r="AG37" t="str">
        <f ca="1">IF(AE37&lt;&gt;"",COUNTIF($AE$3:AE37,AE37),"")</f>
        <v/>
      </c>
      <c r="AH37">
        <v>35</v>
      </c>
      <c r="AI37" t="str">
        <f t="shared" ca="1" si="5"/>
        <v/>
      </c>
      <c r="AJ37" t="str">
        <f t="shared" ca="1" si="29"/>
        <v/>
      </c>
      <c r="AK37" s="6" t="str">
        <f t="shared" ca="1" si="29"/>
        <v/>
      </c>
      <c r="AL37" t="str">
        <f t="shared" ca="1" si="29"/>
        <v/>
      </c>
      <c r="AM37" t="str">
        <f t="shared" ca="1" si="29"/>
        <v/>
      </c>
      <c r="AN37" t="str">
        <f t="shared" ca="1" si="29"/>
        <v/>
      </c>
      <c r="AP37">
        <v>34</v>
      </c>
      <c r="AQ37" s="6" t="str">
        <f t="shared" si="28"/>
        <v/>
      </c>
      <c r="AR37" s="6" t="str">
        <f t="shared" si="28"/>
        <v/>
      </c>
      <c r="AS37" t="str">
        <f t="shared" si="28"/>
        <v/>
      </c>
      <c r="AT37" t="str">
        <f t="shared" si="28"/>
        <v/>
      </c>
      <c r="AV37">
        <f>IF(COUNTIF(AV$3:AV36,"&lt;"&amp;MIN(AT$4:AT$100)-1)=IFERROR(MATCH(INDEX(AV$1:AV36,SUMPRODUCT(MAX((AV$3:AV36&gt;MAX(R$4:R$100))*ROW(AV$3:AV36))))-1,AT$4:AT$100,),1)-1,SMALL(AV$3:AV36,COUNTIF(AV$3:AV36,"&lt;"&amp;MIN(AT$4:AT$100))+1)-1,1+IFERROR(LARGE(AV$3:AV36,COUNTIF(AV$3:AV36,"&gt;"&amp;MIN(AT$4:AT$100)-1)+1),0))</f>
        <v>-1</v>
      </c>
      <c r="AW37" t="str">
        <f t="shared" si="14"/>
        <v/>
      </c>
      <c r="AX37" s="6" t="str">
        <f t="shared" si="15"/>
        <v/>
      </c>
      <c r="AY37">
        <f t="shared" si="16"/>
        <v>0</v>
      </c>
      <c r="AZ37" t="str">
        <f t="shared" si="17"/>
        <v/>
      </c>
    </row>
    <row r="38" spans="2:52" x14ac:dyDescent="0.25">
      <c r="B38" s="1">
        <f t="shared" ca="1" si="0"/>
        <v>0</v>
      </c>
      <c r="C38" s="24" t="str">
        <f t="shared" ca="1" si="25"/>
        <v/>
      </c>
      <c r="D38" s="25" t="str">
        <f ca="1">IF(C38="","",AM28)</f>
        <v/>
      </c>
      <c r="I38" s="1" t="str">
        <f t="shared" ca="1" si="1"/>
        <v/>
      </c>
      <c r="K38" t="str">
        <f>IF(L38&lt;&gt;"",COUNTIF($L$1:L38,L38)&amp;L38,"")</f>
        <v/>
      </c>
      <c r="L38" t="str">
        <f>IF(AND([1]Исходный!S38="Пени",O38=0),"",(IF(O38=0,"",IF([1]Исходный!S38="","",[1]Исходный!S38))))</f>
        <v/>
      </c>
      <c r="M38" s="6" t="str">
        <f>IF([1]Исходный!T38="","",[1]Исходный!T38)</f>
        <v/>
      </c>
      <c r="N38" s="6" t="str">
        <f>[1]Исходный!Z38</f>
        <v/>
      </c>
      <c r="O38" s="7" t="str">
        <f>[1]Исходный!AA38</f>
        <v/>
      </c>
      <c r="P38" s="8" t="str">
        <f>[1]Исходный!AB38</f>
        <v/>
      </c>
      <c r="Q38" s="8" t="str">
        <f t="shared" si="2"/>
        <v/>
      </c>
      <c r="R38">
        <v>35</v>
      </c>
      <c r="S38" s="6" t="str">
        <f t="shared" si="27"/>
        <v/>
      </c>
      <c r="T38" s="6" t="str">
        <f t="shared" si="27"/>
        <v/>
      </c>
      <c r="U38" s="6" t="str">
        <f t="shared" si="27"/>
        <v/>
      </c>
      <c r="V38" t="str">
        <f t="shared" si="27"/>
        <v/>
      </c>
      <c r="W38" t="str">
        <f t="shared" si="8"/>
        <v/>
      </c>
      <c r="Y38">
        <f ca="1">IF(COUNTIF(Y$3:Y37,"&lt;"&amp;MIN(W$4:W$100)-1)=IFERROR(MATCH(INDEX(Y$1:Y37,SUMPRODUCT(MAX((Y$3:Y37&gt;MAX(R$4:R$100))*ROW(Y$3:Y37))))-1,W$4:W$100,),1)-1,SMALL(Y$3:Y37,COUNTIF(Y$3:Y37,"&lt;"&amp;MIN(W$4:W$100))+1)-1,1+IFERROR(LARGE(Y$3:Y37,COUNTIF(Y$3:Y37,"&gt;"&amp;MIN(W$4:W$100)-1)+1),0))</f>
        <v>33</v>
      </c>
      <c r="Z38" t="str">
        <f t="shared" ca="1" si="9"/>
        <v/>
      </c>
      <c r="AA38" s="6" t="str">
        <f t="shared" ca="1" si="10"/>
        <v/>
      </c>
      <c r="AB38" t="str">
        <f t="shared" ca="1" si="11"/>
        <v/>
      </c>
      <c r="AC38" t="str">
        <f t="shared" ca="1" si="3"/>
        <v/>
      </c>
      <c r="AD38" t="str">
        <f t="shared" ca="1" si="12"/>
        <v/>
      </c>
      <c r="AE38" t="str">
        <f t="shared" ca="1" si="4"/>
        <v/>
      </c>
      <c r="AG38" t="str">
        <f ca="1">IF(AE38&lt;&gt;"",COUNTIF($AE$3:AE38,AE38),"")</f>
        <v/>
      </c>
      <c r="AH38">
        <v>36</v>
      </c>
      <c r="AI38" t="str">
        <f t="shared" ca="1" si="5"/>
        <v/>
      </c>
      <c r="AJ38" t="str">
        <f t="shared" ca="1" si="29"/>
        <v/>
      </c>
      <c r="AK38" s="6" t="str">
        <f t="shared" ca="1" si="29"/>
        <v/>
      </c>
      <c r="AL38" t="str">
        <f t="shared" ca="1" si="29"/>
        <v/>
      </c>
      <c r="AM38" t="str">
        <f t="shared" ca="1" si="29"/>
        <v/>
      </c>
      <c r="AN38" t="str">
        <f t="shared" ca="1" si="29"/>
        <v/>
      </c>
      <c r="AP38">
        <v>35</v>
      </c>
      <c r="AQ38" s="6" t="str">
        <f t="shared" si="28"/>
        <v/>
      </c>
      <c r="AR38" s="6" t="str">
        <f t="shared" si="28"/>
        <v/>
      </c>
      <c r="AS38" t="str">
        <f t="shared" si="28"/>
        <v/>
      </c>
      <c r="AT38" t="str">
        <f t="shared" si="28"/>
        <v/>
      </c>
      <c r="AV38">
        <f>IF(COUNTIF(AV$3:AV37,"&lt;"&amp;MIN(AT$4:AT$100)-1)=IFERROR(MATCH(INDEX(AV$1:AV37,SUMPRODUCT(MAX((AV$3:AV37&gt;MAX(R$4:R$100))*ROW(AV$3:AV37))))-1,AT$4:AT$100,),1)-1,SMALL(AV$3:AV37,COUNTIF(AV$3:AV37,"&lt;"&amp;MIN(AT$4:AT$100))+1)-1,1+IFERROR(LARGE(AV$3:AV37,COUNTIF(AV$3:AV37,"&gt;"&amp;MIN(AT$4:AT$100)-1)+1),0))</f>
        <v>-1</v>
      </c>
      <c r="AW38" t="str">
        <f t="shared" si="14"/>
        <v/>
      </c>
      <c r="AX38" s="6" t="str">
        <f t="shared" si="15"/>
        <v/>
      </c>
      <c r="AY38">
        <f t="shared" si="16"/>
        <v>0</v>
      </c>
      <c r="AZ38" t="str">
        <f t="shared" si="17"/>
        <v/>
      </c>
    </row>
    <row r="39" spans="2:52" x14ac:dyDescent="0.25">
      <c r="B39" s="1">
        <f t="shared" ca="1" si="0"/>
        <v>0</v>
      </c>
      <c r="C39" s="24" t="str">
        <f t="shared" ca="1" si="25"/>
        <v/>
      </c>
      <c r="D39" s="25" t="str">
        <f ca="1">IF(C39="","",AM29)</f>
        <v/>
      </c>
      <c r="I39" s="1" t="str">
        <f t="shared" ca="1" si="1"/>
        <v/>
      </c>
      <c r="K39" t="str">
        <f>IF(L39&lt;&gt;"",COUNTIF($L$1:L39,L39)&amp;L39,"")</f>
        <v>10Начисление</v>
      </c>
      <c r="L39" t="str">
        <f>IF(AND([1]Исходный!S39="Пени",O39=0),"",(IF(O39=0,"",IF([1]Исходный!S39="","",[1]Исходный!S39))))</f>
        <v>Начисление</v>
      </c>
      <c r="M39" s="6">
        <f>IF([1]Исходный!T39="","",[1]Исходный!T39)</f>
        <v>42339</v>
      </c>
      <c r="N39" s="6" t="str">
        <f>[1]Исходный!Z39</f>
        <v/>
      </c>
      <c r="O39" s="7">
        <f>[1]Исходный!AA39</f>
        <v>178.61</v>
      </c>
      <c r="P39" s="8">
        <f>[1]Исходный!AB39</f>
        <v>2015</v>
      </c>
      <c r="Q39" s="8" t="str">
        <f t="shared" si="2"/>
        <v/>
      </c>
      <c r="R39">
        <v>36</v>
      </c>
      <c r="S39" s="6" t="str">
        <f t="shared" si="27"/>
        <v/>
      </c>
      <c r="T39" s="6" t="str">
        <f t="shared" si="27"/>
        <v/>
      </c>
      <c r="U39" s="6" t="str">
        <f t="shared" si="27"/>
        <v/>
      </c>
      <c r="V39" t="str">
        <f t="shared" si="27"/>
        <v/>
      </c>
      <c r="W39" t="str">
        <f t="shared" si="8"/>
        <v/>
      </c>
      <c r="Y39">
        <f ca="1">IF(COUNTIF(Y$3:Y38,"&lt;"&amp;MIN(W$4:W$100)-1)=IFERROR(MATCH(INDEX(Y$1:Y38,SUMPRODUCT(MAX((Y$3:Y38&gt;MAX(R$4:R$100))*ROW(Y$3:Y38))))-1,W$4:W$100,),1)-1,SMALL(Y$3:Y38,COUNTIF(Y$3:Y38,"&lt;"&amp;MIN(W$4:W$100))+1)-1,1+IFERROR(LARGE(Y$3:Y38,COUNTIF(Y$3:Y38,"&gt;"&amp;MIN(W$4:W$100)-1)+1),0))</f>
        <v>34</v>
      </c>
      <c r="Z39" t="str">
        <f t="shared" ca="1" si="9"/>
        <v/>
      </c>
      <c r="AA39" s="6" t="str">
        <f t="shared" ca="1" si="10"/>
        <v/>
      </c>
      <c r="AB39" t="str">
        <f t="shared" ca="1" si="11"/>
        <v/>
      </c>
      <c r="AC39" t="str">
        <f t="shared" ca="1" si="3"/>
        <v/>
      </c>
      <c r="AD39" t="str">
        <f t="shared" ca="1" si="12"/>
        <v/>
      </c>
      <c r="AE39" t="str">
        <f t="shared" ca="1" si="4"/>
        <v/>
      </c>
      <c r="AG39" t="str">
        <f ca="1">IF(AE39&lt;&gt;"",COUNTIF($AE$3:AE39,AE39),"")</f>
        <v/>
      </c>
      <c r="AH39">
        <v>37</v>
      </c>
      <c r="AI39" t="str">
        <f t="shared" ca="1" si="5"/>
        <v/>
      </c>
      <c r="AJ39" t="str">
        <f t="shared" ca="1" si="29"/>
        <v/>
      </c>
      <c r="AK39" s="6" t="str">
        <f t="shared" ca="1" si="29"/>
        <v/>
      </c>
      <c r="AL39" t="str">
        <f t="shared" ca="1" si="29"/>
        <v/>
      </c>
      <c r="AM39" t="str">
        <f t="shared" ca="1" si="29"/>
        <v/>
      </c>
      <c r="AN39" t="str">
        <f t="shared" ca="1" si="29"/>
        <v/>
      </c>
      <c r="AP39">
        <v>36</v>
      </c>
      <c r="AQ39" s="6" t="str">
        <f t="shared" si="28"/>
        <v/>
      </c>
      <c r="AR39" s="6" t="str">
        <f t="shared" si="28"/>
        <v/>
      </c>
      <c r="AS39" t="str">
        <f t="shared" si="28"/>
        <v/>
      </c>
      <c r="AT39" t="str">
        <f t="shared" si="28"/>
        <v/>
      </c>
      <c r="AV39">
        <f>IF(COUNTIF(AV$3:AV38,"&lt;"&amp;MIN(AT$4:AT$100)-1)=IFERROR(MATCH(INDEX(AV$1:AV38,SUMPRODUCT(MAX((AV$3:AV38&gt;MAX(R$4:R$100))*ROW(AV$3:AV38))))-1,AT$4:AT$100,),1)-1,SMALL(AV$3:AV38,COUNTIF(AV$3:AV38,"&lt;"&amp;MIN(AT$4:AT$100))+1)-1,1+IFERROR(LARGE(AV$3:AV38,COUNTIF(AV$3:AV38,"&gt;"&amp;MIN(AT$4:AT$100)-1)+1),0))</f>
        <v>-1</v>
      </c>
      <c r="AW39" t="str">
        <f t="shared" si="14"/>
        <v/>
      </c>
      <c r="AX39" s="6" t="str">
        <f t="shared" si="15"/>
        <v/>
      </c>
      <c r="AY39">
        <f t="shared" si="16"/>
        <v>0</v>
      </c>
      <c r="AZ39" t="str">
        <f t="shared" si="17"/>
        <v/>
      </c>
    </row>
    <row r="40" spans="2:52" x14ac:dyDescent="0.25">
      <c r="B40" s="1">
        <f t="shared" ca="1" si="0"/>
        <v>0</v>
      </c>
      <c r="C40" s="24" t="str">
        <f t="shared" ca="1" si="25"/>
        <v/>
      </c>
      <c r="D40" s="25" t="str">
        <f ca="1">IF(C40="","",AM30)</f>
        <v/>
      </c>
      <c r="I40" s="1" t="str">
        <f t="shared" ca="1" si="1"/>
        <v/>
      </c>
      <c r="K40" t="str">
        <f>IF(L40&lt;&gt;"",COUNTIF($L$1:L40,L40)&amp;L40,"")</f>
        <v/>
      </c>
      <c r="L40" t="str">
        <f>IF(AND([1]Исходный!S40="Пени",O40=0),"",(IF(O40=0,"",IF([1]Исходный!S40="","",[1]Исходный!S40))))</f>
        <v/>
      </c>
      <c r="M40" s="6" t="str">
        <f>IF([1]Исходный!T40="","",[1]Исходный!T40)</f>
        <v/>
      </c>
      <c r="N40" s="6" t="str">
        <f>[1]Исходный!Z40</f>
        <v/>
      </c>
      <c r="O40" s="7" t="str">
        <f>[1]Исходный!AA40</f>
        <v/>
      </c>
      <c r="P40" s="8" t="str">
        <f>[1]Исходный!AB40</f>
        <v/>
      </c>
      <c r="Q40" s="8" t="str">
        <f t="shared" si="2"/>
        <v/>
      </c>
      <c r="R40">
        <v>37</v>
      </c>
      <c r="S40" s="6" t="str">
        <f t="shared" si="27"/>
        <v/>
      </c>
      <c r="T40" s="6" t="str">
        <f t="shared" si="27"/>
        <v/>
      </c>
      <c r="U40" s="6" t="str">
        <f t="shared" si="27"/>
        <v/>
      </c>
      <c r="V40" t="str">
        <f t="shared" si="27"/>
        <v/>
      </c>
      <c r="W40" t="str">
        <f t="shared" si="8"/>
        <v/>
      </c>
      <c r="Y40">
        <f ca="1">IF(COUNTIF(Y$3:Y39,"&lt;"&amp;MIN(W$4:W$100)-1)=IFERROR(MATCH(INDEX(Y$1:Y39,SUMPRODUCT(MAX((Y$3:Y39&gt;MAX(R$4:R$100))*ROW(Y$3:Y39))))-1,W$4:W$100,),1)-1,SMALL(Y$3:Y39,COUNTIF(Y$3:Y39,"&lt;"&amp;MIN(W$4:W$100))+1)-1,1+IFERROR(LARGE(Y$3:Y39,COUNTIF(Y$3:Y39,"&gt;"&amp;MIN(W$4:W$100)-1)+1),0))</f>
        <v>35</v>
      </c>
      <c r="Z40" t="str">
        <f t="shared" ca="1" si="9"/>
        <v/>
      </c>
      <c r="AA40" s="6" t="str">
        <f t="shared" ca="1" si="10"/>
        <v/>
      </c>
      <c r="AB40" t="str">
        <f t="shared" ca="1" si="11"/>
        <v/>
      </c>
      <c r="AC40" t="str">
        <f t="shared" ca="1" si="3"/>
        <v/>
      </c>
      <c r="AD40" t="str">
        <f t="shared" ca="1" si="12"/>
        <v/>
      </c>
      <c r="AE40" t="str">
        <f t="shared" ca="1" si="4"/>
        <v/>
      </c>
      <c r="AG40" t="str">
        <f ca="1">IF(AE40&lt;&gt;"",COUNTIF($AE$3:AE40,AE40),"")</f>
        <v/>
      </c>
      <c r="AH40">
        <v>38</v>
      </c>
      <c r="AI40" t="str">
        <f t="shared" ca="1" si="5"/>
        <v/>
      </c>
      <c r="AJ40" t="str">
        <f t="shared" ca="1" si="29"/>
        <v/>
      </c>
      <c r="AK40" s="6" t="str">
        <f t="shared" ca="1" si="29"/>
        <v/>
      </c>
      <c r="AL40" t="str">
        <f t="shared" ca="1" si="29"/>
        <v/>
      </c>
      <c r="AM40" t="str">
        <f t="shared" ca="1" si="29"/>
        <v/>
      </c>
      <c r="AN40" t="str">
        <f t="shared" ca="1" si="29"/>
        <v/>
      </c>
      <c r="AP40">
        <v>37</v>
      </c>
      <c r="AQ40" s="6" t="str">
        <f t="shared" si="28"/>
        <v/>
      </c>
      <c r="AR40" s="6" t="str">
        <f t="shared" si="28"/>
        <v/>
      </c>
      <c r="AS40" t="str">
        <f t="shared" si="28"/>
        <v/>
      </c>
      <c r="AT40" t="str">
        <f t="shared" si="28"/>
        <v/>
      </c>
      <c r="AV40">
        <f>IF(COUNTIF(AV$3:AV39,"&lt;"&amp;MIN(AT$4:AT$100)-1)=IFERROR(MATCH(INDEX(AV$1:AV39,SUMPRODUCT(MAX((AV$3:AV39&gt;MAX(R$4:R$100))*ROW(AV$3:AV39))))-1,AT$4:AT$100,),1)-1,SMALL(AV$3:AV39,COUNTIF(AV$3:AV39,"&lt;"&amp;MIN(AT$4:AT$100))+1)-1,1+IFERROR(LARGE(AV$3:AV39,COUNTIF(AV$3:AV39,"&gt;"&amp;MIN(AT$4:AT$100)-1)+1),0))</f>
        <v>-1</v>
      </c>
      <c r="AW40" t="str">
        <f t="shared" si="14"/>
        <v/>
      </c>
      <c r="AX40" s="6" t="str">
        <f t="shared" si="15"/>
        <v/>
      </c>
      <c r="AY40">
        <f t="shared" si="16"/>
        <v>0</v>
      </c>
      <c r="AZ40" t="str">
        <f t="shared" si="17"/>
        <v/>
      </c>
    </row>
    <row r="41" spans="2:52" x14ac:dyDescent="0.25">
      <c r="B41" s="1">
        <f t="shared" ca="1" si="0"/>
        <v>0</v>
      </c>
      <c r="C41" s="24" t="str">
        <f t="shared" ca="1" si="25"/>
        <v/>
      </c>
      <c r="D41" s="25" t="str">
        <f ca="1">IF(C41="","",AM31)</f>
        <v/>
      </c>
      <c r="I41" s="1" t="str">
        <f t="shared" ca="1" si="1"/>
        <v/>
      </c>
      <c r="K41" t="str">
        <f>IF(L41&lt;&gt;"",COUNTIF($L$1:L41,L41)&amp;L41,"")</f>
        <v/>
      </c>
      <c r="L41" t="str">
        <f>IF(AND([1]Исходный!S41="Пени",O41=0),"",(IF(O41=0,"",IF([1]Исходный!S41="","",[1]Исходный!S41))))</f>
        <v/>
      </c>
      <c r="M41" s="6" t="str">
        <f>IF([1]Исходный!T41="","",[1]Исходный!T41)</f>
        <v/>
      </c>
      <c r="N41" s="6" t="str">
        <f>[1]Исходный!Z41</f>
        <v/>
      </c>
      <c r="O41" s="7" t="str">
        <f>[1]Исходный!AA41</f>
        <v/>
      </c>
      <c r="P41" s="8" t="str">
        <f>[1]Исходный!AB41</f>
        <v/>
      </c>
      <c r="Q41" s="8" t="str">
        <f t="shared" si="2"/>
        <v/>
      </c>
      <c r="R41">
        <v>38</v>
      </c>
      <c r="S41" s="6" t="str">
        <f t="shared" si="27"/>
        <v/>
      </c>
      <c r="T41" s="6" t="str">
        <f t="shared" si="27"/>
        <v/>
      </c>
      <c r="U41" s="6" t="str">
        <f t="shared" si="27"/>
        <v/>
      </c>
      <c r="V41" t="str">
        <f t="shared" si="27"/>
        <v/>
      </c>
      <c r="W41" t="str">
        <f t="shared" si="8"/>
        <v/>
      </c>
      <c r="Y41">
        <f ca="1">IF(COUNTIF(Y$3:Y40,"&lt;"&amp;MIN(W$4:W$100)-1)=IFERROR(MATCH(INDEX(Y$1:Y40,SUMPRODUCT(MAX((Y$3:Y40&gt;MAX(R$4:R$100))*ROW(Y$3:Y40))))-1,W$4:W$100,),1)-1,SMALL(Y$3:Y40,COUNTIF(Y$3:Y40,"&lt;"&amp;MIN(W$4:W$100))+1)-1,1+IFERROR(LARGE(Y$3:Y40,COUNTIF(Y$3:Y40,"&gt;"&amp;MIN(W$4:W$100)-1)+1),0))</f>
        <v>36</v>
      </c>
      <c r="Z41" t="str">
        <f t="shared" ca="1" si="9"/>
        <v/>
      </c>
      <c r="AA41" s="6" t="str">
        <f t="shared" ca="1" si="10"/>
        <v/>
      </c>
      <c r="AB41" t="str">
        <f t="shared" ca="1" si="11"/>
        <v/>
      </c>
      <c r="AC41" t="str">
        <f t="shared" ca="1" si="3"/>
        <v/>
      </c>
      <c r="AD41" t="str">
        <f t="shared" ca="1" si="12"/>
        <v/>
      </c>
      <c r="AE41" t="str">
        <f t="shared" ca="1" si="4"/>
        <v/>
      </c>
      <c r="AG41" t="str">
        <f ca="1">IF(AE41&lt;&gt;"",COUNTIF($AE$3:AE41,AE41),"")</f>
        <v/>
      </c>
      <c r="AH41">
        <v>39</v>
      </c>
      <c r="AI41" t="str">
        <f t="shared" ca="1" si="5"/>
        <v/>
      </c>
      <c r="AJ41" t="str">
        <f t="shared" ca="1" si="29"/>
        <v/>
      </c>
      <c r="AK41" s="6" t="str">
        <f t="shared" ca="1" si="29"/>
        <v/>
      </c>
      <c r="AL41" t="str">
        <f t="shared" ca="1" si="29"/>
        <v/>
      </c>
      <c r="AM41" t="str">
        <f t="shared" ca="1" si="29"/>
        <v/>
      </c>
      <c r="AN41" t="str">
        <f t="shared" ca="1" si="29"/>
        <v/>
      </c>
      <c r="AP41">
        <v>38</v>
      </c>
      <c r="AQ41" s="6" t="str">
        <f t="shared" si="28"/>
        <v/>
      </c>
      <c r="AR41" s="6" t="str">
        <f t="shared" si="28"/>
        <v/>
      </c>
      <c r="AS41" t="str">
        <f t="shared" si="28"/>
        <v/>
      </c>
      <c r="AT41" t="str">
        <f t="shared" si="28"/>
        <v/>
      </c>
      <c r="AV41">
        <f>IF(COUNTIF(AV$3:AV40,"&lt;"&amp;MIN(AT$4:AT$100)-1)=IFERROR(MATCH(INDEX(AV$1:AV40,SUMPRODUCT(MAX((AV$3:AV40&gt;MAX(R$4:R$100))*ROW(AV$3:AV40))))-1,AT$4:AT$100,),1)-1,SMALL(AV$3:AV40,COUNTIF(AV$3:AV40,"&lt;"&amp;MIN(AT$4:AT$100))+1)-1,1+IFERROR(LARGE(AV$3:AV40,COUNTIF(AV$3:AV40,"&gt;"&amp;MIN(AT$4:AT$100)-1)+1),0))</f>
        <v>-1</v>
      </c>
      <c r="AW41" t="str">
        <f t="shared" si="14"/>
        <v/>
      </c>
      <c r="AX41" s="6" t="str">
        <f t="shared" si="15"/>
        <v/>
      </c>
      <c r="AY41">
        <f t="shared" si="16"/>
        <v>0</v>
      </c>
      <c r="AZ41" t="str">
        <f t="shared" si="17"/>
        <v/>
      </c>
    </row>
    <row r="42" spans="2:52" x14ac:dyDescent="0.25">
      <c r="B42" s="1">
        <f t="shared" ca="1" si="0"/>
        <v>0</v>
      </c>
      <c r="C42" s="24" t="str">
        <f t="shared" ca="1" si="25"/>
        <v/>
      </c>
      <c r="D42" s="25" t="str">
        <f ca="1">IF(C42="","",AM32)</f>
        <v/>
      </c>
      <c r="I42" s="1" t="str">
        <f t="shared" ca="1" si="1"/>
        <v/>
      </c>
      <c r="K42" t="str">
        <f>IF(L42&lt;&gt;"",COUNTIF($L$1:L42,L42)&amp;L42,"")</f>
        <v>1Перерасчет</v>
      </c>
      <c r="L42" t="str">
        <f>IF(AND([1]Исходный!S42="Пени",O42=0),"",(IF(O42=0,"",IF([1]Исходный!S42="","",[1]Исходный!S42))))</f>
        <v>Перерасчет</v>
      </c>
      <c r="M42" s="6" t="str">
        <f>IF([1]Исходный!T42="","",[1]Исходный!T42)</f>
        <v/>
      </c>
      <c r="N42" s="6" t="str">
        <f>[1]Исходный!Z42</f>
        <v/>
      </c>
      <c r="O42" s="7">
        <f>[1]Исходный!AA42</f>
        <v>9.01</v>
      </c>
      <c r="P42" s="8" t="str">
        <f>[1]Исходный!AB42</f>
        <v/>
      </c>
      <c r="Q42" s="8" t="str">
        <f t="shared" si="2"/>
        <v/>
      </c>
      <c r="R42">
        <v>39</v>
      </c>
      <c r="S42" s="6" t="str">
        <f t="shared" si="27"/>
        <v/>
      </c>
      <c r="T42" s="6" t="str">
        <f t="shared" si="27"/>
        <v/>
      </c>
      <c r="U42" s="6" t="str">
        <f t="shared" si="27"/>
        <v/>
      </c>
      <c r="V42" t="str">
        <f t="shared" si="27"/>
        <v/>
      </c>
      <c r="W42" t="str">
        <f t="shared" si="8"/>
        <v/>
      </c>
      <c r="Y42">
        <f ca="1">IF(COUNTIF(Y$3:Y41,"&lt;"&amp;MIN(W$4:W$100)-1)=IFERROR(MATCH(INDEX(Y$1:Y41,SUMPRODUCT(MAX((Y$3:Y41&gt;MAX(R$4:R$100))*ROW(Y$3:Y41))))-1,W$4:W$100,),1)-1,SMALL(Y$3:Y41,COUNTIF(Y$3:Y41,"&lt;"&amp;MIN(W$4:W$100))+1)-1,1+IFERROR(LARGE(Y$3:Y41,COUNTIF(Y$3:Y41,"&gt;"&amp;MIN(W$4:W$100)-1)+1),0))</f>
        <v>37</v>
      </c>
      <c r="Z42" t="str">
        <f t="shared" ca="1" si="9"/>
        <v/>
      </c>
      <c r="AA42" s="6" t="str">
        <f t="shared" ca="1" si="10"/>
        <v/>
      </c>
      <c r="AB42" t="str">
        <f t="shared" ca="1" si="11"/>
        <v/>
      </c>
      <c r="AC42" t="str">
        <f t="shared" ca="1" si="3"/>
        <v/>
      </c>
      <c r="AD42" t="str">
        <f t="shared" ca="1" si="12"/>
        <v/>
      </c>
      <c r="AE42" t="str">
        <f t="shared" ca="1" si="4"/>
        <v/>
      </c>
      <c r="AG42" t="str">
        <f ca="1">IF(AE42&lt;&gt;"",COUNTIF($AE$3:AE42,AE42),"")</f>
        <v/>
      </c>
      <c r="AH42">
        <v>40</v>
      </c>
      <c r="AI42" t="str">
        <f t="shared" ca="1" si="5"/>
        <v/>
      </c>
      <c r="AJ42" t="str">
        <f t="shared" ca="1" si="29"/>
        <v/>
      </c>
      <c r="AK42" s="6" t="str">
        <f t="shared" ca="1" si="29"/>
        <v/>
      </c>
      <c r="AL42" t="str">
        <f t="shared" ca="1" si="29"/>
        <v/>
      </c>
      <c r="AM42" t="str">
        <f t="shared" ca="1" si="29"/>
        <v/>
      </c>
      <c r="AN42" t="str">
        <f t="shared" ca="1" si="29"/>
        <v/>
      </c>
      <c r="AP42">
        <v>39</v>
      </c>
      <c r="AQ42" s="6" t="str">
        <f t="shared" si="28"/>
        <v/>
      </c>
      <c r="AR42" s="6" t="str">
        <f t="shared" si="28"/>
        <v/>
      </c>
      <c r="AS42" t="str">
        <f t="shared" si="28"/>
        <v/>
      </c>
      <c r="AT42" t="str">
        <f t="shared" si="28"/>
        <v/>
      </c>
      <c r="AV42">
        <f>IF(COUNTIF(AV$3:AV41,"&lt;"&amp;MIN(AT$4:AT$100)-1)=IFERROR(MATCH(INDEX(AV$1:AV41,SUMPRODUCT(MAX((AV$3:AV41&gt;MAX(R$4:R$100))*ROW(AV$3:AV41))))-1,AT$4:AT$100,),1)-1,SMALL(AV$3:AV41,COUNTIF(AV$3:AV41,"&lt;"&amp;MIN(AT$4:AT$100))+1)-1,1+IFERROR(LARGE(AV$3:AV41,COUNTIF(AV$3:AV41,"&gt;"&amp;MIN(AT$4:AT$100)-1)+1),0))</f>
        <v>-1</v>
      </c>
      <c r="AW42" t="str">
        <f t="shared" si="14"/>
        <v/>
      </c>
      <c r="AX42" s="6" t="str">
        <f t="shared" si="15"/>
        <v/>
      </c>
      <c r="AY42">
        <f t="shared" si="16"/>
        <v>0</v>
      </c>
      <c r="AZ42" t="str">
        <f t="shared" si="17"/>
        <v/>
      </c>
    </row>
    <row r="43" spans="2:52" x14ac:dyDescent="0.25">
      <c r="B43" s="1">
        <f t="shared" ca="1" si="0"/>
        <v>0</v>
      </c>
      <c r="C43" s="24" t="str">
        <f t="shared" ca="1" si="25"/>
        <v/>
      </c>
      <c r="D43" s="25" t="str">
        <f ca="1">IF(C43="","",AM33)</f>
        <v/>
      </c>
      <c r="I43" s="1" t="str">
        <f t="shared" ca="1" si="1"/>
        <v/>
      </c>
      <c r="K43" t="str">
        <f>IF(L43&lt;&gt;"",COUNTIF($L$1:L43,L43)&amp;L43,"")</f>
        <v>2Перерасчет</v>
      </c>
      <c r="L43" t="str">
        <f>IF(AND([1]Исходный!S43="Пени",O43=0),"",(IF(O43=0,"",IF([1]Исходный!S43="","",[1]Исходный!S43))))</f>
        <v>Перерасчет</v>
      </c>
      <c r="M43" s="6" t="str">
        <f>IF([1]Исходный!T43="","",[1]Исходный!T43)</f>
        <v/>
      </c>
      <c r="N43" s="6" t="str">
        <f>[1]Исходный!Z43</f>
        <v/>
      </c>
      <c r="O43" s="7">
        <f>[1]Исходный!AA43</f>
        <v>9.01</v>
      </c>
      <c r="P43" s="8" t="str">
        <f>[1]Исходный!AB43</f>
        <v/>
      </c>
      <c r="Q43" s="8" t="str">
        <f t="shared" si="2"/>
        <v/>
      </c>
      <c r="R43">
        <v>40</v>
      </c>
      <c r="S43" s="6" t="str">
        <f t="shared" si="27"/>
        <v/>
      </c>
      <c r="T43" s="6" t="str">
        <f t="shared" si="27"/>
        <v/>
      </c>
      <c r="U43" s="6" t="str">
        <f t="shared" si="27"/>
        <v/>
      </c>
      <c r="V43" t="str">
        <f t="shared" si="27"/>
        <v/>
      </c>
      <c r="W43" t="str">
        <f t="shared" si="8"/>
        <v/>
      </c>
      <c r="Y43">
        <f ca="1">IF(COUNTIF(Y$3:Y42,"&lt;"&amp;MIN(W$4:W$100)-1)=IFERROR(MATCH(INDEX(Y$1:Y42,SUMPRODUCT(MAX((Y$3:Y42&gt;MAX(R$4:R$100))*ROW(Y$3:Y42))))-1,W$4:W$100,),1)-1,SMALL(Y$3:Y42,COUNTIF(Y$3:Y42,"&lt;"&amp;MIN(W$4:W$100))+1)-1,1+IFERROR(LARGE(Y$3:Y42,COUNTIF(Y$3:Y42,"&gt;"&amp;MIN(W$4:W$100)-1)+1),0))</f>
        <v>38</v>
      </c>
      <c r="Z43" t="str">
        <f t="shared" ca="1" si="9"/>
        <v/>
      </c>
      <c r="AA43" s="6" t="str">
        <f t="shared" ca="1" si="10"/>
        <v/>
      </c>
      <c r="AB43" t="str">
        <f t="shared" ca="1" si="11"/>
        <v/>
      </c>
      <c r="AC43" t="str">
        <f t="shared" ca="1" si="3"/>
        <v/>
      </c>
      <c r="AD43" t="str">
        <f t="shared" ca="1" si="12"/>
        <v/>
      </c>
      <c r="AE43" t="str">
        <f t="shared" ca="1" si="4"/>
        <v/>
      </c>
      <c r="AG43" t="str">
        <f ca="1">IF(AE43&lt;&gt;"",COUNTIF($AE$3:AE43,AE43),"")</f>
        <v/>
      </c>
      <c r="AH43">
        <v>41</v>
      </c>
      <c r="AI43" t="str">
        <f t="shared" ca="1" si="5"/>
        <v/>
      </c>
      <c r="AJ43" t="str">
        <f t="shared" ca="1" si="29"/>
        <v/>
      </c>
      <c r="AK43" s="6" t="str">
        <f t="shared" ca="1" si="29"/>
        <v/>
      </c>
      <c r="AL43" t="str">
        <f t="shared" ca="1" si="29"/>
        <v/>
      </c>
      <c r="AM43" t="str">
        <f t="shared" ca="1" si="29"/>
        <v/>
      </c>
      <c r="AN43" t="str">
        <f t="shared" ca="1" si="29"/>
        <v/>
      </c>
      <c r="AP43">
        <v>40</v>
      </c>
      <c r="AQ43" s="6" t="str">
        <f t="shared" si="28"/>
        <v/>
      </c>
      <c r="AR43" s="6" t="str">
        <f t="shared" si="28"/>
        <v/>
      </c>
      <c r="AS43" t="str">
        <f t="shared" si="28"/>
        <v/>
      </c>
      <c r="AT43" t="str">
        <f t="shared" si="28"/>
        <v/>
      </c>
      <c r="AV43">
        <f>IF(COUNTIF(AV$3:AV42,"&lt;"&amp;MIN(AT$4:AT$100)-1)=IFERROR(MATCH(INDEX(AV$1:AV42,SUMPRODUCT(MAX((AV$3:AV42&gt;MAX(R$4:R$100))*ROW(AV$3:AV42))))-1,AT$4:AT$100,),1)-1,SMALL(AV$3:AV42,COUNTIF(AV$3:AV42,"&lt;"&amp;MIN(AT$4:AT$100))+1)-1,1+IFERROR(LARGE(AV$3:AV42,COUNTIF(AV$3:AV42,"&gt;"&amp;MIN(AT$4:AT$100)-1)+1),0))</f>
        <v>-1</v>
      </c>
      <c r="AW43" t="str">
        <f t="shared" si="14"/>
        <v/>
      </c>
      <c r="AX43" s="6" t="str">
        <f t="shared" si="15"/>
        <v/>
      </c>
      <c r="AY43">
        <f t="shared" si="16"/>
        <v>0</v>
      </c>
      <c r="AZ43" t="str">
        <f t="shared" si="17"/>
        <v/>
      </c>
    </row>
    <row r="44" spans="2:52" x14ac:dyDescent="0.25">
      <c r="B44" s="1">
        <f t="shared" ca="1" si="0"/>
        <v>0</v>
      </c>
      <c r="C44" s="24" t="str">
        <f t="shared" ca="1" si="25"/>
        <v/>
      </c>
      <c r="D44" s="25" t="str">
        <f ca="1">IF(C44="","",AM34)</f>
        <v/>
      </c>
      <c r="I44" s="1" t="str">
        <f t="shared" ca="1" si="1"/>
        <v/>
      </c>
      <c r="K44" t="str">
        <f>IF(L44&lt;&gt;"",COUNTIF($L$1:L44,L44)&amp;L44,"")</f>
        <v>3Перерасчет</v>
      </c>
      <c r="L44" t="str">
        <f>IF(AND([1]Исходный!S44="Пени",O44=0),"",(IF(O44=0,"",IF([1]Исходный!S44="","",[1]Исходный!S44))))</f>
        <v>Перерасчет</v>
      </c>
      <c r="M44" s="6" t="str">
        <f>IF([1]Исходный!T44="","",[1]Исходный!T44)</f>
        <v/>
      </c>
      <c r="N44" s="6" t="str">
        <f>[1]Исходный!Z44</f>
        <v/>
      </c>
      <c r="O44" s="7">
        <f>[1]Исходный!AA44</f>
        <v>9.01</v>
      </c>
      <c r="P44" s="8" t="str">
        <f>[1]Исходный!AB44</f>
        <v/>
      </c>
      <c r="Q44" s="8" t="str">
        <f t="shared" si="2"/>
        <v/>
      </c>
      <c r="R44">
        <v>41</v>
      </c>
      <c r="S44" s="6" t="str">
        <f t="shared" ref="S44:V63" si="30">IFERROR(INDEX($K$1:$P$199,MATCH($R44&amp;$S$2,$K$1:$K$199,0),MATCH(S$3,$K$1:$P$1,0)),"")</f>
        <v/>
      </c>
      <c r="T44" s="6" t="str">
        <f t="shared" si="30"/>
        <v/>
      </c>
      <c r="U44" s="6" t="str">
        <f t="shared" si="30"/>
        <v/>
      </c>
      <c r="V44" t="str">
        <f t="shared" si="30"/>
        <v/>
      </c>
      <c r="W44" t="str">
        <f t="shared" si="8"/>
        <v/>
      </c>
      <c r="Y44">
        <f ca="1">IF(COUNTIF(Y$3:Y43,"&lt;"&amp;MIN(W$4:W$100)-1)=IFERROR(MATCH(INDEX(Y$1:Y43,SUMPRODUCT(MAX((Y$3:Y43&gt;MAX(R$4:R$100))*ROW(Y$3:Y43))))-1,W$4:W$100,),1)-1,SMALL(Y$3:Y43,COUNTIF(Y$3:Y43,"&lt;"&amp;MIN(W$4:W$100))+1)-1,1+IFERROR(LARGE(Y$3:Y43,COUNTIF(Y$3:Y43,"&gt;"&amp;MIN(W$4:W$100)-1)+1),0))</f>
        <v>39</v>
      </c>
      <c r="Z44" t="str">
        <f t="shared" ca="1" si="9"/>
        <v/>
      </c>
      <c r="AA44" s="6" t="str">
        <f t="shared" ca="1" si="10"/>
        <v/>
      </c>
      <c r="AB44" t="str">
        <f t="shared" ca="1" si="11"/>
        <v/>
      </c>
      <c r="AC44" t="str">
        <f t="shared" ca="1" si="3"/>
        <v/>
      </c>
      <c r="AD44" t="str">
        <f t="shared" ca="1" si="12"/>
        <v/>
      </c>
      <c r="AE44" t="str">
        <f t="shared" ca="1" si="4"/>
        <v/>
      </c>
      <c r="AG44" t="str">
        <f ca="1">IF(AE44&lt;&gt;"",COUNTIF($AE$3:AE44,AE44),"")</f>
        <v/>
      </c>
      <c r="AH44">
        <v>42</v>
      </c>
      <c r="AI44" t="str">
        <f t="shared" ca="1" si="5"/>
        <v/>
      </c>
      <c r="AJ44" t="str">
        <f t="shared" ca="1" si="29"/>
        <v/>
      </c>
      <c r="AK44" s="6" t="str">
        <f t="shared" ca="1" si="29"/>
        <v/>
      </c>
      <c r="AL44" t="str">
        <f t="shared" ca="1" si="29"/>
        <v/>
      </c>
      <c r="AM44" t="str">
        <f t="shared" ca="1" si="29"/>
        <v/>
      </c>
      <c r="AN44" t="str">
        <f t="shared" ca="1" si="29"/>
        <v/>
      </c>
      <c r="AP44">
        <v>41</v>
      </c>
      <c r="AQ44" s="6" t="str">
        <f t="shared" ref="AQ44:AT63" si="31">IFERROR(INDEX($K$1:$P$199,MATCH($R44&amp;$AQ$2,$K$1:$K$199,0),MATCH(AQ$3,$K$1:$P$1,0)),"")</f>
        <v/>
      </c>
      <c r="AR44" s="6" t="str">
        <f t="shared" si="31"/>
        <v/>
      </c>
      <c r="AS44" t="str">
        <f t="shared" si="31"/>
        <v/>
      </c>
      <c r="AT44" t="str">
        <f t="shared" si="31"/>
        <v/>
      </c>
      <c r="AV44">
        <f>IF(COUNTIF(AV$3:AV43,"&lt;"&amp;MIN(AT$4:AT$100)-1)=IFERROR(MATCH(INDEX(AV$1:AV43,SUMPRODUCT(MAX((AV$3:AV43&gt;MAX(R$4:R$100))*ROW(AV$3:AV43))))-1,AT$4:AT$100,),1)-1,SMALL(AV$3:AV43,COUNTIF(AV$3:AV43,"&lt;"&amp;MIN(AT$4:AT$100))+1)-1,1+IFERROR(LARGE(AV$3:AV43,COUNTIF(AV$3:AV43,"&gt;"&amp;MIN(AT$4:AT$100)-1)+1),0))</f>
        <v>-1</v>
      </c>
      <c r="AW44" t="str">
        <f t="shared" si="14"/>
        <v/>
      </c>
      <c r="AX44" s="6" t="str">
        <f t="shared" si="15"/>
        <v/>
      </c>
      <c r="AY44">
        <f t="shared" si="16"/>
        <v>0</v>
      </c>
      <c r="AZ44" t="str">
        <f t="shared" si="17"/>
        <v/>
      </c>
    </row>
    <row r="45" spans="2:52" x14ac:dyDescent="0.25">
      <c r="B45" s="1">
        <f t="shared" ca="1" si="0"/>
        <v>0</v>
      </c>
      <c r="C45" s="24" t="str">
        <f t="shared" ca="1" si="25"/>
        <v/>
      </c>
      <c r="D45" s="25" t="str">
        <f ca="1">IF(C45="","",AM35)</f>
        <v/>
      </c>
      <c r="I45" s="1" t="str">
        <f t="shared" ca="1" si="1"/>
        <v/>
      </c>
      <c r="K45" t="str">
        <f>IF(L45&lt;&gt;"",COUNTIF($L$1:L45,L45)&amp;L45,"")</f>
        <v>4Перерасчет</v>
      </c>
      <c r="L45" t="str">
        <f>IF(AND([1]Исходный!S45="Пени",O45=0),"",(IF(O45=0,"",IF([1]Исходный!S45="","",[1]Исходный!S45))))</f>
        <v>Перерасчет</v>
      </c>
      <c r="M45" s="6" t="str">
        <f>IF([1]Исходный!T45="","",[1]Исходный!T45)</f>
        <v/>
      </c>
      <c r="N45" s="6" t="str">
        <f>[1]Исходный!Z45</f>
        <v/>
      </c>
      <c r="O45" s="7">
        <f>[1]Исходный!AA45</f>
        <v>9.01</v>
      </c>
      <c r="P45" s="8" t="str">
        <f>[1]Исходный!AB45</f>
        <v/>
      </c>
      <c r="Q45" s="8" t="str">
        <f t="shared" si="2"/>
        <v/>
      </c>
      <c r="R45">
        <v>42</v>
      </c>
      <c r="S45" s="6" t="str">
        <f t="shared" si="30"/>
        <v/>
      </c>
      <c r="T45" s="6" t="str">
        <f t="shared" si="30"/>
        <v/>
      </c>
      <c r="U45" s="6" t="str">
        <f t="shared" si="30"/>
        <v/>
      </c>
      <c r="V45" t="str">
        <f t="shared" si="30"/>
        <v/>
      </c>
      <c r="W45" t="str">
        <f t="shared" si="8"/>
        <v/>
      </c>
      <c r="Y45">
        <f ca="1">IF(COUNTIF(Y$3:Y44,"&lt;"&amp;MIN(W$4:W$100)-1)=IFERROR(MATCH(INDEX(Y$1:Y44,SUMPRODUCT(MAX((Y$3:Y44&gt;MAX(R$4:R$100))*ROW(Y$3:Y44))))-1,W$4:W$100,),1)-1,SMALL(Y$3:Y44,COUNTIF(Y$3:Y44,"&lt;"&amp;MIN(W$4:W$100))+1)-1,1+IFERROR(LARGE(Y$3:Y44,COUNTIF(Y$3:Y44,"&gt;"&amp;MIN(W$4:W$100)-1)+1),0))</f>
        <v>40</v>
      </c>
      <c r="Z45" t="str">
        <f t="shared" ca="1" si="9"/>
        <v/>
      </c>
      <c r="AA45" s="6" t="str">
        <f t="shared" ca="1" si="10"/>
        <v/>
      </c>
      <c r="AB45" t="str">
        <f t="shared" ca="1" si="11"/>
        <v/>
      </c>
      <c r="AC45" t="str">
        <f t="shared" ca="1" si="3"/>
        <v/>
      </c>
      <c r="AD45" t="str">
        <f t="shared" ca="1" si="12"/>
        <v/>
      </c>
      <c r="AE45" t="str">
        <f t="shared" ca="1" si="4"/>
        <v/>
      </c>
      <c r="AG45" t="str">
        <f ca="1">IF(AE45&lt;&gt;"",COUNTIF($AE$3:AE45,AE45),"")</f>
        <v/>
      </c>
      <c r="AH45">
        <v>43</v>
      </c>
      <c r="AI45" t="str">
        <f t="shared" ca="1" si="5"/>
        <v/>
      </c>
      <c r="AJ45" t="str">
        <f t="shared" ca="1" si="29"/>
        <v/>
      </c>
      <c r="AK45" s="6" t="str">
        <f t="shared" ca="1" si="29"/>
        <v/>
      </c>
      <c r="AL45" t="str">
        <f t="shared" ca="1" si="29"/>
        <v/>
      </c>
      <c r="AM45" t="str">
        <f t="shared" ca="1" si="29"/>
        <v/>
      </c>
      <c r="AN45" t="str">
        <f t="shared" ca="1" si="29"/>
        <v/>
      </c>
      <c r="AP45">
        <v>42</v>
      </c>
      <c r="AQ45" s="6" t="str">
        <f t="shared" si="31"/>
        <v/>
      </c>
      <c r="AR45" s="6" t="str">
        <f t="shared" si="31"/>
        <v/>
      </c>
      <c r="AS45" t="str">
        <f t="shared" si="31"/>
        <v/>
      </c>
      <c r="AT45" t="str">
        <f t="shared" si="31"/>
        <v/>
      </c>
      <c r="AV45">
        <f>IF(COUNTIF(AV$3:AV44,"&lt;"&amp;MIN(AT$4:AT$100)-1)=IFERROR(MATCH(INDEX(AV$1:AV44,SUMPRODUCT(MAX((AV$3:AV44&gt;MAX(R$4:R$100))*ROW(AV$3:AV44))))-1,AT$4:AT$100,),1)-1,SMALL(AV$3:AV44,COUNTIF(AV$3:AV44,"&lt;"&amp;MIN(AT$4:AT$100))+1)-1,1+IFERROR(LARGE(AV$3:AV44,COUNTIF(AV$3:AV44,"&gt;"&amp;MIN(AT$4:AT$100)-1)+1),0))</f>
        <v>-1</v>
      </c>
      <c r="AW45" t="str">
        <f t="shared" si="14"/>
        <v/>
      </c>
      <c r="AX45" s="6" t="str">
        <f t="shared" si="15"/>
        <v/>
      </c>
      <c r="AY45">
        <f t="shared" si="16"/>
        <v>0</v>
      </c>
      <c r="AZ45" t="str">
        <f t="shared" si="17"/>
        <v/>
      </c>
    </row>
    <row r="46" spans="2:52" x14ac:dyDescent="0.25">
      <c r="B46" s="1">
        <f t="shared" ca="1" si="0"/>
        <v>0</v>
      </c>
      <c r="C46" s="24" t="str">
        <f t="shared" ca="1" si="25"/>
        <v/>
      </c>
      <c r="D46" s="25" t="str">
        <f ca="1">IF(C46="","",AM36)</f>
        <v/>
      </c>
      <c r="I46" s="1" t="str">
        <f t="shared" ca="1" si="1"/>
        <v/>
      </c>
      <c r="K46" t="str">
        <f>IF(L46&lt;&gt;"",COUNTIF($L$1:L46,L46)&amp;L46,"")</f>
        <v>5Перерасчет</v>
      </c>
      <c r="L46" t="str">
        <f>IF(AND([1]Исходный!S46="Пени",O46=0),"",(IF(O46=0,"",IF([1]Исходный!S46="","",[1]Исходный!S46))))</f>
        <v>Перерасчет</v>
      </c>
      <c r="M46" s="6" t="str">
        <f>IF([1]Исходный!T46="","",[1]Исходный!T46)</f>
        <v/>
      </c>
      <c r="N46" s="6" t="str">
        <f>[1]Исходный!Z46</f>
        <v/>
      </c>
      <c r="O46" s="7">
        <f>[1]Исходный!AA46</f>
        <v>9.01</v>
      </c>
      <c r="P46" s="8" t="str">
        <f>[1]Исходный!AB46</f>
        <v/>
      </c>
      <c r="Q46" s="8" t="str">
        <f t="shared" si="2"/>
        <v/>
      </c>
      <c r="R46">
        <v>43</v>
      </c>
      <c r="S46" s="6" t="str">
        <f t="shared" si="30"/>
        <v/>
      </c>
      <c r="T46" s="6" t="str">
        <f t="shared" si="30"/>
        <v/>
      </c>
      <c r="U46" s="6" t="str">
        <f t="shared" si="30"/>
        <v/>
      </c>
      <c r="V46" t="str">
        <f t="shared" si="30"/>
        <v/>
      </c>
      <c r="W46" t="str">
        <f t="shared" si="8"/>
        <v/>
      </c>
      <c r="Y46">
        <f ca="1">IF(COUNTIF(Y$3:Y45,"&lt;"&amp;MIN(W$4:W$100)-1)=IFERROR(MATCH(INDEX(Y$1:Y45,SUMPRODUCT(MAX((Y$3:Y45&gt;MAX(R$4:R$100))*ROW(Y$3:Y45))))-1,W$4:W$100,),1)-1,SMALL(Y$3:Y45,COUNTIF(Y$3:Y45,"&lt;"&amp;MIN(W$4:W$100))+1)-1,1+IFERROR(LARGE(Y$3:Y45,COUNTIF(Y$3:Y45,"&gt;"&amp;MIN(W$4:W$100)-1)+1),0))</f>
        <v>41</v>
      </c>
      <c r="Z46" t="str">
        <f t="shared" ca="1" si="9"/>
        <v/>
      </c>
      <c r="AA46" s="6" t="str">
        <f t="shared" ca="1" si="10"/>
        <v/>
      </c>
      <c r="AB46" t="str">
        <f t="shared" ca="1" si="11"/>
        <v/>
      </c>
      <c r="AC46" t="str">
        <f t="shared" ca="1" si="3"/>
        <v/>
      </c>
      <c r="AD46" t="str">
        <f t="shared" ca="1" si="12"/>
        <v/>
      </c>
      <c r="AE46" t="str">
        <f t="shared" ca="1" si="4"/>
        <v/>
      </c>
      <c r="AG46" t="str">
        <f ca="1">IF(AE46&lt;&gt;"",COUNTIF($AE$3:AE46,AE46),"")</f>
        <v/>
      </c>
      <c r="AH46">
        <v>44</v>
      </c>
      <c r="AI46" t="str">
        <f t="shared" ca="1" si="5"/>
        <v/>
      </c>
      <c r="AJ46" t="str">
        <f t="shared" ca="1" si="29"/>
        <v/>
      </c>
      <c r="AK46" s="6" t="str">
        <f t="shared" ca="1" si="29"/>
        <v/>
      </c>
      <c r="AL46" t="str">
        <f t="shared" ca="1" si="29"/>
        <v/>
      </c>
      <c r="AM46" t="str">
        <f t="shared" ca="1" si="29"/>
        <v/>
      </c>
      <c r="AN46" t="str">
        <f t="shared" ca="1" si="29"/>
        <v/>
      </c>
      <c r="AP46">
        <v>43</v>
      </c>
      <c r="AQ46" s="6" t="str">
        <f t="shared" si="31"/>
        <v/>
      </c>
      <c r="AR46" s="6" t="str">
        <f t="shared" si="31"/>
        <v/>
      </c>
      <c r="AS46" t="str">
        <f t="shared" si="31"/>
        <v/>
      </c>
      <c r="AT46" t="str">
        <f t="shared" si="31"/>
        <v/>
      </c>
      <c r="AV46">
        <f>IF(COUNTIF(AV$3:AV45,"&lt;"&amp;MIN(AT$4:AT$100)-1)=IFERROR(MATCH(INDEX(AV$1:AV45,SUMPRODUCT(MAX((AV$3:AV45&gt;MAX(R$4:R$100))*ROW(AV$3:AV45))))-1,AT$4:AT$100,),1)-1,SMALL(AV$3:AV45,COUNTIF(AV$3:AV45,"&lt;"&amp;MIN(AT$4:AT$100))+1)-1,1+IFERROR(LARGE(AV$3:AV45,COUNTIF(AV$3:AV45,"&gt;"&amp;MIN(AT$4:AT$100)-1)+1),0))</f>
        <v>-1</v>
      </c>
      <c r="AW46" t="str">
        <f t="shared" si="14"/>
        <v/>
      </c>
      <c r="AX46" s="6" t="str">
        <f t="shared" si="15"/>
        <v/>
      </c>
      <c r="AY46">
        <f t="shared" si="16"/>
        <v>0</v>
      </c>
      <c r="AZ46" t="str">
        <f t="shared" si="17"/>
        <v/>
      </c>
    </row>
    <row r="47" spans="2:52" x14ac:dyDescent="0.25">
      <c r="B47" s="1">
        <f t="shared" ca="1" si="0"/>
        <v>0</v>
      </c>
      <c r="C47" s="24" t="str">
        <f t="shared" ca="1" si="25"/>
        <v/>
      </c>
      <c r="D47" s="25" t="str">
        <f ca="1">IF(C47="","",AM37)</f>
        <v/>
      </c>
      <c r="I47" s="1" t="str">
        <f t="shared" ca="1" si="1"/>
        <v/>
      </c>
      <c r="K47" t="str">
        <f>IF(L47&lt;&gt;"",COUNTIF($L$1:L47,L47)&amp;L47,"")</f>
        <v>6Перерасчет</v>
      </c>
      <c r="L47" t="str">
        <f>IF(AND([1]Исходный!S47="Пени",O47=0),"",(IF(O47=0,"",IF([1]Исходный!S47="","",[1]Исходный!S47))))</f>
        <v>Перерасчет</v>
      </c>
      <c r="M47" s="6" t="str">
        <f>IF([1]Исходный!T47="","",[1]Исходный!T47)</f>
        <v/>
      </c>
      <c r="N47" s="6" t="str">
        <f>[1]Исходный!Z47</f>
        <v/>
      </c>
      <c r="O47" s="7">
        <f>[1]Исходный!AA47</f>
        <v>9.01</v>
      </c>
      <c r="P47" s="8" t="str">
        <f>[1]Исходный!AB47</f>
        <v/>
      </c>
      <c r="Q47" s="8" t="str">
        <f t="shared" si="2"/>
        <v/>
      </c>
      <c r="R47">
        <v>44</v>
      </c>
      <c r="S47" s="6" t="str">
        <f t="shared" si="30"/>
        <v/>
      </c>
      <c r="T47" s="6" t="str">
        <f t="shared" si="30"/>
        <v/>
      </c>
      <c r="U47" s="6" t="str">
        <f t="shared" si="30"/>
        <v/>
      </c>
      <c r="V47" t="str">
        <f t="shared" si="30"/>
        <v/>
      </c>
      <c r="W47" t="str">
        <f t="shared" si="8"/>
        <v/>
      </c>
      <c r="Y47">
        <f ca="1">IF(COUNTIF(Y$3:Y46,"&lt;"&amp;MIN(W$4:W$100)-1)=IFERROR(MATCH(INDEX(Y$1:Y46,SUMPRODUCT(MAX((Y$3:Y46&gt;MAX(R$4:R$100))*ROW(Y$3:Y46))))-1,W$4:W$100,),1)-1,SMALL(Y$3:Y46,COUNTIF(Y$3:Y46,"&lt;"&amp;MIN(W$4:W$100))+1)-1,1+IFERROR(LARGE(Y$3:Y46,COUNTIF(Y$3:Y46,"&gt;"&amp;MIN(W$4:W$100)-1)+1),0))</f>
        <v>42</v>
      </c>
      <c r="Z47" t="str">
        <f t="shared" ca="1" si="9"/>
        <v/>
      </c>
      <c r="AA47" s="6" t="str">
        <f t="shared" ca="1" si="10"/>
        <v/>
      </c>
      <c r="AB47" t="str">
        <f t="shared" ca="1" si="11"/>
        <v/>
      </c>
      <c r="AC47" t="str">
        <f t="shared" ca="1" si="3"/>
        <v/>
      </c>
      <c r="AD47" t="str">
        <f t="shared" ca="1" si="12"/>
        <v/>
      </c>
      <c r="AE47" t="str">
        <f t="shared" ca="1" si="4"/>
        <v/>
      </c>
      <c r="AG47" t="str">
        <f ca="1">IF(AE47&lt;&gt;"",COUNTIF($AE$3:AE47,AE47),"")</f>
        <v/>
      </c>
      <c r="AH47">
        <v>45</v>
      </c>
      <c r="AI47" t="str">
        <f t="shared" ca="1" si="5"/>
        <v/>
      </c>
      <c r="AJ47" t="str">
        <f t="shared" ca="1" si="29"/>
        <v/>
      </c>
      <c r="AK47" s="6" t="str">
        <f t="shared" ca="1" si="29"/>
        <v/>
      </c>
      <c r="AL47" t="str">
        <f t="shared" ca="1" si="29"/>
        <v/>
      </c>
      <c r="AM47" t="str">
        <f t="shared" ca="1" si="29"/>
        <v/>
      </c>
      <c r="AN47" t="str">
        <f t="shared" ca="1" si="29"/>
        <v/>
      </c>
      <c r="AP47">
        <v>44</v>
      </c>
      <c r="AQ47" s="6" t="str">
        <f t="shared" si="31"/>
        <v/>
      </c>
      <c r="AR47" s="6" t="str">
        <f t="shared" si="31"/>
        <v/>
      </c>
      <c r="AS47" t="str">
        <f t="shared" si="31"/>
        <v/>
      </c>
      <c r="AT47" t="str">
        <f t="shared" si="31"/>
        <v/>
      </c>
      <c r="AV47">
        <f>IF(COUNTIF(AV$3:AV46,"&lt;"&amp;MIN(AT$4:AT$100)-1)=IFERROR(MATCH(INDEX(AV$1:AV46,SUMPRODUCT(MAX((AV$3:AV46&gt;MAX(R$4:R$100))*ROW(AV$3:AV46))))-1,AT$4:AT$100,),1)-1,SMALL(AV$3:AV46,COUNTIF(AV$3:AV46,"&lt;"&amp;MIN(AT$4:AT$100))+1)-1,1+IFERROR(LARGE(AV$3:AV46,COUNTIF(AV$3:AV46,"&gt;"&amp;MIN(AT$4:AT$100)-1)+1),0))</f>
        <v>-1</v>
      </c>
      <c r="AW47" t="str">
        <f t="shared" si="14"/>
        <v/>
      </c>
      <c r="AX47" s="6" t="str">
        <f t="shared" si="15"/>
        <v/>
      </c>
      <c r="AY47">
        <f t="shared" si="16"/>
        <v>0</v>
      </c>
      <c r="AZ47" t="str">
        <f t="shared" si="17"/>
        <v/>
      </c>
    </row>
    <row r="48" spans="2:52" x14ac:dyDescent="0.25">
      <c r="B48" s="1">
        <f t="shared" ca="1" si="0"/>
        <v>0</v>
      </c>
      <c r="C48" s="24" t="str">
        <f t="shared" ca="1" si="25"/>
        <v/>
      </c>
      <c r="D48" s="25" t="str">
        <f ca="1">IF(C48="","",AM38)</f>
        <v/>
      </c>
      <c r="I48" s="1" t="str">
        <f t="shared" ca="1" si="1"/>
        <v/>
      </c>
      <c r="K48" t="str">
        <f>IF(L48&lt;&gt;"",COUNTIF($L$1:L48,L48)&amp;L48,"")</f>
        <v>7Перерасчет</v>
      </c>
      <c r="L48" t="str">
        <f>IF(AND([1]Исходный!S48="Пени",O48=0),"",(IF(O48=0,"",IF([1]Исходный!S48="","",[1]Исходный!S48))))</f>
        <v>Перерасчет</v>
      </c>
      <c r="M48" s="6" t="str">
        <f>IF([1]Исходный!T48="","",[1]Исходный!T48)</f>
        <v/>
      </c>
      <c r="N48" s="6" t="str">
        <f>[1]Исходный!Z48</f>
        <v/>
      </c>
      <c r="O48" s="7">
        <f>[1]Исходный!AA48</f>
        <v>9.01</v>
      </c>
      <c r="P48" s="8" t="str">
        <f>[1]Исходный!AB48</f>
        <v/>
      </c>
      <c r="Q48" s="8" t="str">
        <f t="shared" si="2"/>
        <v/>
      </c>
      <c r="R48">
        <v>45</v>
      </c>
      <c r="S48" s="6" t="str">
        <f t="shared" si="30"/>
        <v/>
      </c>
      <c r="T48" s="6" t="str">
        <f t="shared" si="30"/>
        <v/>
      </c>
      <c r="U48" s="6" t="str">
        <f t="shared" si="30"/>
        <v/>
      </c>
      <c r="V48" t="str">
        <f t="shared" si="30"/>
        <v/>
      </c>
      <c r="W48" t="str">
        <f t="shared" si="8"/>
        <v/>
      </c>
      <c r="Y48">
        <f ca="1">IF(COUNTIF(Y$3:Y47,"&lt;"&amp;MIN(W$4:W$100)-1)=IFERROR(MATCH(INDEX(Y$1:Y47,SUMPRODUCT(MAX((Y$3:Y47&gt;MAX(R$4:R$100))*ROW(Y$3:Y47))))-1,W$4:W$100,),1)-1,SMALL(Y$3:Y47,COUNTIF(Y$3:Y47,"&lt;"&amp;MIN(W$4:W$100))+1)-1,1+IFERROR(LARGE(Y$3:Y47,COUNTIF(Y$3:Y47,"&gt;"&amp;MIN(W$4:W$100)-1)+1),0))</f>
        <v>43</v>
      </c>
      <c r="Z48" t="str">
        <f t="shared" ca="1" si="9"/>
        <v/>
      </c>
      <c r="AA48" s="6" t="str">
        <f t="shared" ca="1" si="10"/>
        <v/>
      </c>
      <c r="AB48" t="str">
        <f t="shared" ca="1" si="11"/>
        <v/>
      </c>
      <c r="AC48" t="str">
        <f t="shared" ca="1" si="3"/>
        <v/>
      </c>
      <c r="AD48" t="str">
        <f t="shared" ca="1" si="12"/>
        <v/>
      </c>
      <c r="AE48" t="str">
        <f t="shared" ca="1" si="4"/>
        <v/>
      </c>
      <c r="AG48" t="str">
        <f ca="1">IF(AE48&lt;&gt;"",COUNTIF($AE$3:AE48,AE48),"")</f>
        <v/>
      </c>
      <c r="AH48">
        <v>46</v>
      </c>
      <c r="AI48" t="str">
        <f t="shared" ca="1" si="5"/>
        <v/>
      </c>
      <c r="AJ48" t="str">
        <f t="shared" ca="1" si="29"/>
        <v/>
      </c>
      <c r="AK48" s="6" t="str">
        <f t="shared" ca="1" si="29"/>
        <v/>
      </c>
      <c r="AL48" t="str">
        <f t="shared" ca="1" si="29"/>
        <v/>
      </c>
      <c r="AM48" t="str">
        <f t="shared" ca="1" si="29"/>
        <v/>
      </c>
      <c r="AN48" t="str">
        <f t="shared" ca="1" si="29"/>
        <v/>
      </c>
      <c r="AP48">
        <v>45</v>
      </c>
      <c r="AQ48" s="6" t="str">
        <f t="shared" si="31"/>
        <v/>
      </c>
      <c r="AR48" s="6" t="str">
        <f t="shared" si="31"/>
        <v/>
      </c>
      <c r="AS48" t="str">
        <f t="shared" si="31"/>
        <v/>
      </c>
      <c r="AT48" t="str">
        <f t="shared" si="31"/>
        <v/>
      </c>
      <c r="AV48">
        <f>IF(COUNTIF(AV$3:AV47,"&lt;"&amp;MIN(AT$4:AT$100)-1)=IFERROR(MATCH(INDEX(AV$1:AV47,SUMPRODUCT(MAX((AV$3:AV47&gt;MAX(R$4:R$100))*ROW(AV$3:AV47))))-1,AT$4:AT$100,),1)-1,SMALL(AV$3:AV47,COUNTIF(AV$3:AV47,"&lt;"&amp;MIN(AT$4:AT$100))+1)-1,1+IFERROR(LARGE(AV$3:AV47,COUNTIF(AV$3:AV47,"&gt;"&amp;MIN(AT$4:AT$100)-1)+1),0))</f>
        <v>-1</v>
      </c>
      <c r="AW48" t="str">
        <f t="shared" si="14"/>
        <v/>
      </c>
      <c r="AX48" s="6" t="str">
        <f t="shared" si="15"/>
        <v/>
      </c>
      <c r="AY48">
        <f t="shared" si="16"/>
        <v>0</v>
      </c>
      <c r="AZ48" t="str">
        <f t="shared" si="17"/>
        <v/>
      </c>
    </row>
    <row r="49" spans="2:52" x14ac:dyDescent="0.25">
      <c r="B49" s="1">
        <f t="shared" ca="1" si="0"/>
        <v>0</v>
      </c>
      <c r="C49" s="24" t="str">
        <f t="shared" ca="1" si="25"/>
        <v/>
      </c>
      <c r="D49" s="25" t="str">
        <f ca="1">IF(C49="","",AM39)</f>
        <v/>
      </c>
      <c r="I49" s="1" t="str">
        <f t="shared" ca="1" si="1"/>
        <v/>
      </c>
      <c r="K49" t="str">
        <f>IF(L49&lt;&gt;"",COUNTIF($L$1:L49,L49)&amp;L49,"")</f>
        <v>8Перерасчет</v>
      </c>
      <c r="L49" t="str">
        <f>IF(AND([1]Исходный!S49="Пени",O49=0),"",(IF(O49=0,"",IF([1]Исходный!S49="","",[1]Исходный!S49))))</f>
        <v>Перерасчет</v>
      </c>
      <c r="M49" s="6" t="str">
        <f>IF([1]Исходный!T49="","",[1]Исходный!T49)</f>
        <v/>
      </c>
      <c r="N49" s="6" t="str">
        <f>[1]Исходный!Z49</f>
        <v/>
      </c>
      <c r="O49" s="7">
        <f>[1]Исходный!AA49</f>
        <v>9.01</v>
      </c>
      <c r="P49" s="8" t="str">
        <f>[1]Исходный!AB49</f>
        <v/>
      </c>
      <c r="Q49" s="8" t="str">
        <f t="shared" si="2"/>
        <v/>
      </c>
      <c r="R49">
        <v>46</v>
      </c>
      <c r="S49" s="6" t="str">
        <f t="shared" si="30"/>
        <v/>
      </c>
      <c r="T49" s="6" t="str">
        <f t="shared" si="30"/>
        <v/>
      </c>
      <c r="U49" s="6" t="str">
        <f t="shared" si="30"/>
        <v/>
      </c>
      <c r="V49" t="str">
        <f t="shared" si="30"/>
        <v/>
      </c>
      <c r="W49" t="str">
        <f t="shared" si="8"/>
        <v/>
      </c>
      <c r="Y49">
        <f ca="1">IF(COUNTIF(Y$3:Y48,"&lt;"&amp;MIN(W$4:W$100)-1)=IFERROR(MATCH(INDEX(Y$1:Y48,SUMPRODUCT(MAX((Y$3:Y48&gt;MAX(R$4:R$100))*ROW(Y$3:Y48))))-1,W$4:W$100,),1)-1,SMALL(Y$3:Y48,COUNTIF(Y$3:Y48,"&lt;"&amp;MIN(W$4:W$100))+1)-1,1+IFERROR(LARGE(Y$3:Y48,COUNTIF(Y$3:Y48,"&gt;"&amp;MIN(W$4:W$100)-1)+1),0))</f>
        <v>44</v>
      </c>
      <c r="Z49" t="str">
        <f t="shared" ca="1" si="9"/>
        <v/>
      </c>
      <c r="AA49" s="6" t="str">
        <f t="shared" ca="1" si="10"/>
        <v/>
      </c>
      <c r="AB49" t="str">
        <f t="shared" ca="1" si="11"/>
        <v/>
      </c>
      <c r="AC49" t="str">
        <f t="shared" ca="1" si="3"/>
        <v/>
      </c>
      <c r="AD49" t="str">
        <f t="shared" ca="1" si="12"/>
        <v/>
      </c>
      <c r="AE49" t="str">
        <f t="shared" ca="1" si="4"/>
        <v/>
      </c>
      <c r="AG49" t="str">
        <f ca="1">IF(AE49&lt;&gt;"",COUNTIF($AE$3:AE49,AE49),"")</f>
        <v/>
      </c>
      <c r="AH49">
        <v>47</v>
      </c>
      <c r="AI49" t="str">
        <f t="shared" ca="1" si="5"/>
        <v/>
      </c>
      <c r="AJ49" t="str">
        <f t="shared" ca="1" si="29"/>
        <v/>
      </c>
      <c r="AK49" s="6" t="str">
        <f t="shared" ca="1" si="29"/>
        <v/>
      </c>
      <c r="AL49" t="str">
        <f t="shared" ca="1" si="29"/>
        <v/>
      </c>
      <c r="AM49" t="str">
        <f t="shared" ca="1" si="29"/>
        <v/>
      </c>
      <c r="AN49" t="str">
        <f t="shared" ca="1" si="29"/>
        <v/>
      </c>
      <c r="AP49">
        <v>46</v>
      </c>
      <c r="AQ49" s="6" t="str">
        <f t="shared" si="31"/>
        <v/>
      </c>
      <c r="AR49" s="6" t="str">
        <f t="shared" si="31"/>
        <v/>
      </c>
      <c r="AS49" t="str">
        <f t="shared" si="31"/>
        <v/>
      </c>
      <c r="AT49" t="str">
        <f t="shared" si="31"/>
        <v/>
      </c>
      <c r="AV49">
        <f>IF(COUNTIF(AV$3:AV48,"&lt;"&amp;MIN(AT$4:AT$100)-1)=IFERROR(MATCH(INDEX(AV$1:AV48,SUMPRODUCT(MAX((AV$3:AV48&gt;MAX(R$4:R$100))*ROW(AV$3:AV48))))-1,AT$4:AT$100,),1)-1,SMALL(AV$3:AV48,COUNTIF(AV$3:AV48,"&lt;"&amp;MIN(AT$4:AT$100))+1)-1,1+IFERROR(LARGE(AV$3:AV48,COUNTIF(AV$3:AV48,"&gt;"&amp;MIN(AT$4:AT$100)-1)+1),0))</f>
        <v>-1</v>
      </c>
      <c r="AW49" t="str">
        <f t="shared" si="14"/>
        <v/>
      </c>
      <c r="AX49" s="6" t="str">
        <f t="shared" si="15"/>
        <v/>
      </c>
      <c r="AY49">
        <f t="shared" si="16"/>
        <v>0</v>
      </c>
      <c r="AZ49" t="str">
        <f t="shared" si="17"/>
        <v/>
      </c>
    </row>
    <row r="50" spans="2:52" x14ac:dyDescent="0.25">
      <c r="B50" s="1">
        <f t="shared" ca="1" si="0"/>
        <v>0</v>
      </c>
      <c r="C50" s="24" t="str">
        <f t="shared" ca="1" si="25"/>
        <v/>
      </c>
      <c r="D50" s="25" t="str">
        <f ca="1">IF(C50="","",AM40)</f>
        <v/>
      </c>
      <c r="I50" s="1" t="str">
        <f t="shared" ca="1" si="1"/>
        <v/>
      </c>
      <c r="K50" t="str">
        <f>IF(L50&lt;&gt;"",COUNTIF($L$1:L50,L50)&amp;L50,"")</f>
        <v>9Перерасчет</v>
      </c>
      <c r="L50" t="str">
        <f>IF(AND([1]Исходный!S50="Пени",O50=0),"",(IF(O50=0,"",IF([1]Исходный!S50="","",[1]Исходный!S50))))</f>
        <v>Перерасчет</v>
      </c>
      <c r="M50" s="6" t="str">
        <f>IF([1]Исходный!T50="","",[1]Исходный!T50)</f>
        <v/>
      </c>
      <c r="N50" s="6" t="str">
        <f>[1]Исходный!Z50</f>
        <v/>
      </c>
      <c r="O50" s="7">
        <f>[1]Исходный!AA50</f>
        <v>9.01</v>
      </c>
      <c r="P50" s="8" t="str">
        <f>[1]Исходный!AB50</f>
        <v/>
      </c>
      <c r="Q50" s="8" t="str">
        <f t="shared" si="2"/>
        <v/>
      </c>
      <c r="R50">
        <v>47</v>
      </c>
      <c r="S50" s="6" t="str">
        <f t="shared" si="30"/>
        <v/>
      </c>
      <c r="T50" s="6" t="str">
        <f t="shared" si="30"/>
        <v/>
      </c>
      <c r="U50" s="6" t="str">
        <f t="shared" si="30"/>
        <v/>
      </c>
      <c r="V50" t="str">
        <f t="shared" si="30"/>
        <v/>
      </c>
      <c r="W50" t="str">
        <f t="shared" si="8"/>
        <v/>
      </c>
      <c r="Y50">
        <f ca="1">IF(COUNTIF(Y$3:Y49,"&lt;"&amp;MIN(W$4:W$100)-1)=IFERROR(MATCH(INDEX(Y$1:Y49,SUMPRODUCT(MAX((Y$3:Y49&gt;MAX(R$4:R$100))*ROW(Y$3:Y49))))-1,W$4:W$100,),1)-1,SMALL(Y$3:Y49,COUNTIF(Y$3:Y49,"&lt;"&amp;MIN(W$4:W$100))+1)-1,1+IFERROR(LARGE(Y$3:Y49,COUNTIF(Y$3:Y49,"&gt;"&amp;MIN(W$4:W$100)-1)+1),0))</f>
        <v>45</v>
      </c>
      <c r="Z50" t="str">
        <f t="shared" ca="1" si="9"/>
        <v/>
      </c>
      <c r="AA50" s="6" t="str">
        <f t="shared" ca="1" si="10"/>
        <v/>
      </c>
      <c r="AB50" t="str">
        <f t="shared" ca="1" si="11"/>
        <v/>
      </c>
      <c r="AC50" t="str">
        <f t="shared" ca="1" si="3"/>
        <v/>
      </c>
      <c r="AD50" t="str">
        <f t="shared" ca="1" si="12"/>
        <v/>
      </c>
      <c r="AE50" t="str">
        <f t="shared" ca="1" si="4"/>
        <v/>
      </c>
      <c r="AG50" t="str">
        <f ca="1">IF(AE50&lt;&gt;"",COUNTIF($AE$3:AE50,AE50),"")</f>
        <v/>
      </c>
      <c r="AH50">
        <v>48</v>
      </c>
      <c r="AI50" t="str">
        <f t="shared" ca="1" si="5"/>
        <v/>
      </c>
      <c r="AJ50" t="str">
        <f t="shared" ca="1" si="29"/>
        <v/>
      </c>
      <c r="AK50" s="6" t="str">
        <f t="shared" ca="1" si="29"/>
        <v/>
      </c>
      <c r="AL50" t="str">
        <f t="shared" ca="1" si="29"/>
        <v/>
      </c>
      <c r="AM50" t="str">
        <f t="shared" ca="1" si="29"/>
        <v/>
      </c>
      <c r="AN50" t="str">
        <f t="shared" ca="1" si="29"/>
        <v/>
      </c>
      <c r="AP50">
        <v>47</v>
      </c>
      <c r="AQ50" s="6" t="str">
        <f t="shared" si="31"/>
        <v/>
      </c>
      <c r="AR50" s="6" t="str">
        <f t="shared" si="31"/>
        <v/>
      </c>
      <c r="AS50" t="str">
        <f t="shared" si="31"/>
        <v/>
      </c>
      <c r="AT50" t="str">
        <f t="shared" si="31"/>
        <v/>
      </c>
      <c r="AV50">
        <f>IF(COUNTIF(AV$3:AV49,"&lt;"&amp;MIN(AT$4:AT$100)-1)=IFERROR(MATCH(INDEX(AV$1:AV49,SUMPRODUCT(MAX((AV$3:AV49&gt;MAX(R$4:R$100))*ROW(AV$3:AV49))))-1,AT$4:AT$100,),1)-1,SMALL(AV$3:AV49,COUNTIF(AV$3:AV49,"&lt;"&amp;MIN(AT$4:AT$100))+1)-1,1+IFERROR(LARGE(AV$3:AV49,COUNTIF(AV$3:AV49,"&gt;"&amp;MIN(AT$4:AT$100)-1)+1),0))</f>
        <v>-1</v>
      </c>
      <c r="AW50" t="str">
        <f t="shared" si="14"/>
        <v/>
      </c>
      <c r="AX50" s="6" t="str">
        <f t="shared" si="15"/>
        <v/>
      </c>
      <c r="AY50">
        <f t="shared" si="16"/>
        <v>0</v>
      </c>
      <c r="AZ50" t="str">
        <f t="shared" si="17"/>
        <v/>
      </c>
    </row>
    <row r="51" spans="2:52" x14ac:dyDescent="0.25">
      <c r="B51" s="1">
        <f t="shared" ca="1" si="0"/>
        <v>0</v>
      </c>
      <c r="C51" s="24" t="str">
        <f t="shared" ca="1" si="25"/>
        <v/>
      </c>
      <c r="D51" s="25" t="str">
        <f ca="1">IF(C51="","",AM41)</f>
        <v/>
      </c>
      <c r="I51" s="1" t="str">
        <f t="shared" ca="1" si="1"/>
        <v/>
      </c>
      <c r="K51" t="str">
        <f>IF(L51&lt;&gt;"",COUNTIF($L$1:L51,L51)&amp;L51,"")</f>
        <v>10Перерасчет</v>
      </c>
      <c r="L51" t="str">
        <f>IF(AND([1]Исходный!S51="Пени",O51=0),"",(IF(O51=0,"",IF([1]Исходный!S51="","",[1]Исходный!S51))))</f>
        <v>Перерасчет</v>
      </c>
      <c r="M51" s="6" t="str">
        <f>IF([1]Исходный!T51="","",[1]Исходный!T51)</f>
        <v/>
      </c>
      <c r="N51" s="6" t="str">
        <f>[1]Исходный!Z51</f>
        <v/>
      </c>
      <c r="O51" s="7">
        <f>[1]Исходный!AA51</f>
        <v>9.01</v>
      </c>
      <c r="P51" s="8" t="str">
        <f>[1]Исходный!AB51</f>
        <v/>
      </c>
      <c r="Q51" s="8" t="str">
        <f t="shared" si="2"/>
        <v/>
      </c>
      <c r="R51">
        <v>48</v>
      </c>
      <c r="S51" s="6" t="str">
        <f t="shared" si="30"/>
        <v/>
      </c>
      <c r="T51" s="6" t="str">
        <f t="shared" si="30"/>
        <v/>
      </c>
      <c r="U51" s="6" t="str">
        <f t="shared" si="30"/>
        <v/>
      </c>
      <c r="V51" t="str">
        <f t="shared" si="30"/>
        <v/>
      </c>
      <c r="W51" t="str">
        <f t="shared" si="8"/>
        <v/>
      </c>
      <c r="Y51">
        <f ca="1">IF(COUNTIF(Y$3:Y50,"&lt;"&amp;MIN(W$4:W$100)-1)=IFERROR(MATCH(INDEX(Y$1:Y50,SUMPRODUCT(MAX((Y$3:Y50&gt;MAX(R$4:R$100))*ROW(Y$3:Y50))))-1,W$4:W$100,),1)-1,SMALL(Y$3:Y50,COUNTIF(Y$3:Y50,"&lt;"&amp;MIN(W$4:W$100))+1)-1,1+IFERROR(LARGE(Y$3:Y50,COUNTIF(Y$3:Y50,"&gt;"&amp;MIN(W$4:W$100)-1)+1),0))</f>
        <v>46</v>
      </c>
      <c r="Z51" t="str">
        <f t="shared" ca="1" si="9"/>
        <v/>
      </c>
      <c r="AA51" s="6" t="str">
        <f t="shared" ca="1" si="10"/>
        <v/>
      </c>
      <c r="AB51" t="str">
        <f t="shared" ca="1" si="11"/>
        <v/>
      </c>
      <c r="AC51" t="str">
        <f t="shared" ca="1" si="3"/>
        <v/>
      </c>
      <c r="AD51" t="str">
        <f t="shared" ca="1" si="12"/>
        <v/>
      </c>
      <c r="AE51" t="str">
        <f t="shared" ca="1" si="4"/>
        <v/>
      </c>
      <c r="AG51" t="str">
        <f ca="1">IF(AE51&lt;&gt;"",COUNTIF($AE$3:AE51,AE51),"")</f>
        <v/>
      </c>
      <c r="AH51">
        <v>49</v>
      </c>
      <c r="AI51" t="str">
        <f t="shared" ca="1" si="5"/>
        <v/>
      </c>
      <c r="AJ51" t="str">
        <f t="shared" ref="AJ51:AN66" ca="1" si="32">IFERROR(INDEX($Z$2:$AG$200,MATCH($AH51,$AG$2:$AG$200,0),MATCH(AJ$2,$Z$2:$AD$2,0)),"")</f>
        <v/>
      </c>
      <c r="AK51" s="6" t="str">
        <f t="shared" ca="1" si="32"/>
        <v/>
      </c>
      <c r="AL51" t="str">
        <f t="shared" ca="1" si="32"/>
        <v/>
      </c>
      <c r="AM51" t="str">
        <f t="shared" ca="1" si="32"/>
        <v/>
      </c>
      <c r="AN51" t="str">
        <f t="shared" ca="1" si="32"/>
        <v/>
      </c>
      <c r="AP51">
        <v>48</v>
      </c>
      <c r="AQ51" s="6" t="str">
        <f t="shared" si="31"/>
        <v/>
      </c>
      <c r="AR51" s="6" t="str">
        <f t="shared" si="31"/>
        <v/>
      </c>
      <c r="AS51" t="str">
        <f t="shared" si="31"/>
        <v/>
      </c>
      <c r="AT51" t="str">
        <f t="shared" si="31"/>
        <v/>
      </c>
      <c r="AV51">
        <f>IF(COUNTIF(AV$3:AV50,"&lt;"&amp;MIN(AT$4:AT$100)-1)=IFERROR(MATCH(INDEX(AV$1:AV50,SUMPRODUCT(MAX((AV$3:AV50&gt;MAX(R$4:R$100))*ROW(AV$3:AV50))))-1,AT$4:AT$100,),1)-1,SMALL(AV$3:AV50,COUNTIF(AV$3:AV50,"&lt;"&amp;MIN(AT$4:AT$100))+1)-1,1+IFERROR(LARGE(AV$3:AV50,COUNTIF(AV$3:AV50,"&gt;"&amp;MIN(AT$4:AT$100)-1)+1),0))</f>
        <v>-1</v>
      </c>
      <c r="AW51" t="str">
        <f t="shared" si="14"/>
        <v/>
      </c>
      <c r="AX51" s="6" t="str">
        <f t="shared" si="15"/>
        <v/>
      </c>
      <c r="AY51">
        <f t="shared" si="16"/>
        <v>0</v>
      </c>
      <c r="AZ51" t="str">
        <f t="shared" si="17"/>
        <v/>
      </c>
    </row>
    <row r="52" spans="2:52" x14ac:dyDescent="0.25">
      <c r="B52" s="1">
        <f t="shared" ca="1" si="0"/>
        <v>0</v>
      </c>
      <c r="C52" s="24" t="str">
        <f t="shared" ca="1" si="25"/>
        <v/>
      </c>
      <c r="D52" s="25" t="str">
        <f ca="1">IF(C52="","",AM42)</f>
        <v/>
      </c>
      <c r="I52" s="1" t="str">
        <f t="shared" ca="1" si="1"/>
        <v/>
      </c>
      <c r="K52" t="str">
        <f>IF(L52&lt;&gt;"",COUNTIF($L$1:L52,L52)&amp;L52,"")</f>
        <v>11Перерасчет</v>
      </c>
      <c r="L52" t="str">
        <f>IF(AND([1]Исходный!S52="Пени",O52=0),"",(IF(O52=0,"",IF([1]Исходный!S52="","",[1]Исходный!S52))))</f>
        <v>Перерасчет</v>
      </c>
      <c r="M52" s="6" t="str">
        <f>IF([1]Исходный!T52="","",[1]Исходный!T52)</f>
        <v/>
      </c>
      <c r="N52" s="6" t="str">
        <f>[1]Исходный!Z52</f>
        <v/>
      </c>
      <c r="O52" s="7">
        <f>[1]Исходный!AA52</f>
        <v>9.01</v>
      </c>
      <c r="P52" s="8" t="str">
        <f>[1]Исходный!AB52</f>
        <v/>
      </c>
      <c r="Q52" s="8" t="str">
        <f t="shared" si="2"/>
        <v/>
      </c>
      <c r="R52">
        <v>49</v>
      </c>
      <c r="S52" s="6" t="str">
        <f t="shared" si="30"/>
        <v/>
      </c>
      <c r="T52" s="6" t="str">
        <f t="shared" si="30"/>
        <v/>
      </c>
      <c r="U52" s="6" t="str">
        <f t="shared" si="30"/>
        <v/>
      </c>
      <c r="V52" t="str">
        <f t="shared" si="30"/>
        <v/>
      </c>
      <c r="W52" t="str">
        <f t="shared" si="8"/>
        <v/>
      </c>
      <c r="Y52">
        <f ca="1">IF(COUNTIF(Y$3:Y51,"&lt;"&amp;MIN(W$4:W$100)-1)=IFERROR(MATCH(INDEX(Y$1:Y51,SUMPRODUCT(MAX((Y$3:Y51&gt;MAX(R$4:R$100))*ROW(Y$3:Y51))))-1,W$4:W$100,),1)-1,SMALL(Y$3:Y51,COUNTIF(Y$3:Y51,"&lt;"&amp;MIN(W$4:W$100))+1)-1,1+IFERROR(LARGE(Y$3:Y51,COUNTIF(Y$3:Y51,"&gt;"&amp;MIN(W$4:W$100)-1)+1),0))</f>
        <v>47</v>
      </c>
      <c r="Z52" t="str">
        <f t="shared" ca="1" si="9"/>
        <v/>
      </c>
      <c r="AA52" s="6" t="str">
        <f t="shared" ca="1" si="10"/>
        <v/>
      </c>
      <c r="AB52" t="str">
        <f t="shared" ca="1" si="11"/>
        <v/>
      </c>
      <c r="AC52" t="str">
        <f t="shared" ca="1" si="3"/>
        <v/>
      </c>
      <c r="AD52" t="str">
        <f t="shared" ca="1" si="12"/>
        <v/>
      </c>
      <c r="AE52" t="str">
        <f t="shared" ca="1" si="4"/>
        <v/>
      </c>
      <c r="AG52" t="str">
        <f ca="1">IF(AE52&lt;&gt;"",COUNTIF($AE$3:AE52,AE52),"")</f>
        <v/>
      </c>
      <c r="AH52">
        <v>50</v>
      </c>
      <c r="AI52" t="str">
        <f t="shared" ca="1" si="5"/>
        <v/>
      </c>
      <c r="AJ52" t="str">
        <f t="shared" ca="1" si="32"/>
        <v/>
      </c>
      <c r="AK52" s="6" t="str">
        <f t="shared" ca="1" si="32"/>
        <v/>
      </c>
      <c r="AL52" t="str">
        <f t="shared" ca="1" si="32"/>
        <v/>
      </c>
      <c r="AM52" t="str">
        <f t="shared" ca="1" si="32"/>
        <v/>
      </c>
      <c r="AN52" t="str">
        <f t="shared" ca="1" si="32"/>
        <v/>
      </c>
      <c r="AP52">
        <v>49</v>
      </c>
      <c r="AQ52" s="6" t="str">
        <f t="shared" si="31"/>
        <v/>
      </c>
      <c r="AR52" s="6" t="str">
        <f t="shared" si="31"/>
        <v/>
      </c>
      <c r="AS52" t="str">
        <f t="shared" si="31"/>
        <v/>
      </c>
      <c r="AT52" t="str">
        <f t="shared" si="31"/>
        <v/>
      </c>
      <c r="AV52">
        <f>IF(COUNTIF(AV$3:AV51,"&lt;"&amp;MIN(AT$4:AT$100)-1)=IFERROR(MATCH(INDEX(AV$1:AV51,SUMPRODUCT(MAX((AV$3:AV51&gt;MAX(R$4:R$100))*ROW(AV$3:AV51))))-1,AT$4:AT$100,),1)-1,SMALL(AV$3:AV51,COUNTIF(AV$3:AV51,"&lt;"&amp;MIN(AT$4:AT$100))+1)-1,1+IFERROR(LARGE(AV$3:AV51,COUNTIF(AV$3:AV51,"&gt;"&amp;MIN(AT$4:AT$100)-1)+1),0))</f>
        <v>-1</v>
      </c>
      <c r="AW52" t="str">
        <f t="shared" si="14"/>
        <v/>
      </c>
      <c r="AX52" s="6" t="str">
        <f t="shared" si="15"/>
        <v/>
      </c>
      <c r="AY52">
        <f t="shared" si="16"/>
        <v>0</v>
      </c>
      <c r="AZ52" t="str">
        <f t="shared" si="17"/>
        <v/>
      </c>
    </row>
    <row r="53" spans="2:52" x14ac:dyDescent="0.25">
      <c r="B53" s="1">
        <f t="shared" ca="1" si="0"/>
        <v>0</v>
      </c>
      <c r="C53" s="24" t="str">
        <f t="shared" ca="1" si="25"/>
        <v/>
      </c>
      <c r="D53" s="25" t="str">
        <f ca="1">IF(C53="","",AM43)</f>
        <v/>
      </c>
      <c r="I53" s="1" t="str">
        <f t="shared" ca="1" si="1"/>
        <v/>
      </c>
      <c r="K53" t="str">
        <f>IF(L53&lt;&gt;"",COUNTIF($L$1:L53,L53)&amp;L53,"")</f>
        <v>12Перерасчет</v>
      </c>
      <c r="L53" t="str">
        <f>IF(AND([1]Исходный!S53="Пени",O53=0),"",(IF(O53=0,"",IF([1]Исходный!S53="","",[1]Исходный!S53))))</f>
        <v>Перерасчет</v>
      </c>
      <c r="M53" s="6" t="str">
        <f>IF([1]Исходный!T53="","",[1]Исходный!T53)</f>
        <v/>
      </c>
      <c r="N53" s="6" t="str">
        <f>[1]Исходный!Z53</f>
        <v/>
      </c>
      <c r="O53" s="7">
        <f>[1]Исходный!AA53</f>
        <v>9.01</v>
      </c>
      <c r="P53" s="8" t="str">
        <f>[1]Исходный!AB53</f>
        <v/>
      </c>
      <c r="Q53" s="8" t="str">
        <f t="shared" si="2"/>
        <v/>
      </c>
      <c r="R53">
        <v>50</v>
      </c>
      <c r="S53" s="6" t="str">
        <f t="shared" si="30"/>
        <v/>
      </c>
      <c r="T53" s="6" t="str">
        <f t="shared" si="30"/>
        <v/>
      </c>
      <c r="U53" s="6" t="str">
        <f t="shared" si="30"/>
        <v/>
      </c>
      <c r="V53" t="str">
        <f t="shared" si="30"/>
        <v/>
      </c>
      <c r="W53" t="str">
        <f t="shared" si="8"/>
        <v/>
      </c>
      <c r="Y53">
        <f ca="1">IF(COUNTIF(Y$3:Y52,"&lt;"&amp;MIN(W$4:W$100)-1)=IFERROR(MATCH(INDEX(Y$1:Y52,SUMPRODUCT(MAX((Y$3:Y52&gt;MAX(R$4:R$100))*ROW(Y$3:Y52))))-1,W$4:W$100,),1)-1,SMALL(Y$3:Y52,COUNTIF(Y$3:Y52,"&lt;"&amp;MIN(W$4:W$100))+1)-1,1+IFERROR(LARGE(Y$3:Y52,COUNTIF(Y$3:Y52,"&gt;"&amp;MIN(W$4:W$100)-1)+1),0))</f>
        <v>48</v>
      </c>
      <c r="Z53" t="str">
        <f t="shared" ca="1" si="9"/>
        <v/>
      </c>
      <c r="AA53" s="6" t="str">
        <f t="shared" ca="1" si="10"/>
        <v/>
      </c>
      <c r="AB53" t="str">
        <f t="shared" ca="1" si="11"/>
        <v/>
      </c>
      <c r="AC53" t="str">
        <f t="shared" ca="1" si="3"/>
        <v/>
      </c>
      <c r="AD53" t="str">
        <f t="shared" ca="1" si="12"/>
        <v/>
      </c>
      <c r="AE53" t="str">
        <f t="shared" ca="1" si="4"/>
        <v/>
      </c>
      <c r="AG53" t="str">
        <f ca="1">IF(AE53&lt;&gt;"",COUNTIF($AE$3:AE53,AE53),"")</f>
        <v/>
      </c>
      <c r="AH53">
        <v>51</v>
      </c>
      <c r="AI53" t="str">
        <f t="shared" ca="1" si="5"/>
        <v/>
      </c>
      <c r="AJ53" t="str">
        <f t="shared" ca="1" si="32"/>
        <v/>
      </c>
      <c r="AK53" s="6" t="str">
        <f t="shared" ca="1" si="32"/>
        <v/>
      </c>
      <c r="AL53" t="str">
        <f t="shared" ca="1" si="32"/>
        <v/>
      </c>
      <c r="AM53" t="str">
        <f t="shared" ca="1" si="32"/>
        <v/>
      </c>
      <c r="AN53" t="str">
        <f t="shared" ca="1" si="32"/>
        <v/>
      </c>
      <c r="AP53">
        <v>50</v>
      </c>
      <c r="AQ53" s="6" t="str">
        <f t="shared" si="31"/>
        <v/>
      </c>
      <c r="AR53" s="6" t="str">
        <f t="shared" si="31"/>
        <v/>
      </c>
      <c r="AS53" t="str">
        <f t="shared" si="31"/>
        <v/>
      </c>
      <c r="AT53" t="str">
        <f t="shared" si="31"/>
        <v/>
      </c>
      <c r="AV53">
        <f>IF(COUNTIF(AV$3:AV52,"&lt;"&amp;MIN(AT$4:AT$100)-1)=IFERROR(MATCH(INDEX(AV$1:AV52,SUMPRODUCT(MAX((AV$3:AV52&gt;MAX(R$4:R$100))*ROW(AV$3:AV52))))-1,AT$4:AT$100,),1)-1,SMALL(AV$3:AV52,COUNTIF(AV$3:AV52,"&lt;"&amp;MIN(AT$4:AT$100))+1)-1,1+IFERROR(LARGE(AV$3:AV52,COUNTIF(AV$3:AV52,"&gt;"&amp;MIN(AT$4:AT$100)-1)+1),0))</f>
        <v>-1</v>
      </c>
      <c r="AW53" t="str">
        <f t="shared" si="14"/>
        <v/>
      </c>
      <c r="AX53" s="6" t="str">
        <f t="shared" si="15"/>
        <v/>
      </c>
      <c r="AY53">
        <f t="shared" si="16"/>
        <v>0</v>
      </c>
      <c r="AZ53" t="str">
        <f t="shared" si="17"/>
        <v/>
      </c>
    </row>
    <row r="54" spans="2:52" x14ac:dyDescent="0.25">
      <c r="B54" s="1">
        <f t="shared" ca="1" si="0"/>
        <v>0</v>
      </c>
      <c r="C54" s="24" t="str">
        <f t="shared" ca="1" si="25"/>
        <v/>
      </c>
      <c r="D54" s="25" t="str">
        <f ca="1">IF(C54="","",AM44)</f>
        <v/>
      </c>
      <c r="I54" s="1" t="str">
        <f t="shared" ca="1" si="1"/>
        <v/>
      </c>
      <c r="K54" t="str">
        <f>IF(L54&lt;&gt;"",COUNTIF($L$1:L54,L54)&amp;L54,"")</f>
        <v>13Перерасчет</v>
      </c>
      <c r="L54" t="str">
        <f>IF(AND([1]Исходный!S54="Пени",O54=0),"",(IF(O54=0,"",IF([1]Исходный!S54="","",[1]Исходный!S54))))</f>
        <v>Перерасчет</v>
      </c>
      <c r="M54" s="6" t="str">
        <f>IF([1]Исходный!T54="","",[1]Исходный!T54)</f>
        <v/>
      </c>
      <c r="N54" s="6" t="str">
        <f>[1]Исходный!Z54</f>
        <v/>
      </c>
      <c r="O54" s="7">
        <f>[1]Исходный!AA54</f>
        <v>9.01</v>
      </c>
      <c r="P54" s="8" t="str">
        <f>[1]Исходный!AB54</f>
        <v/>
      </c>
      <c r="Q54" s="8" t="str">
        <f t="shared" si="2"/>
        <v/>
      </c>
      <c r="R54">
        <v>51</v>
      </c>
      <c r="S54" s="6" t="str">
        <f t="shared" si="30"/>
        <v/>
      </c>
      <c r="T54" s="6" t="str">
        <f t="shared" si="30"/>
        <v/>
      </c>
      <c r="U54" s="6" t="str">
        <f t="shared" si="30"/>
        <v/>
      </c>
      <c r="V54" t="str">
        <f t="shared" si="30"/>
        <v/>
      </c>
      <c r="W54" t="str">
        <f t="shared" si="8"/>
        <v/>
      </c>
      <c r="Y54">
        <f ca="1">IF(COUNTIF(Y$3:Y53,"&lt;"&amp;MIN(W$4:W$100)-1)=IFERROR(MATCH(INDEX(Y$1:Y53,SUMPRODUCT(MAX((Y$3:Y53&gt;MAX(R$4:R$100))*ROW(Y$3:Y53))))-1,W$4:W$100,),1)-1,SMALL(Y$3:Y53,COUNTIF(Y$3:Y53,"&lt;"&amp;MIN(W$4:W$100))+1)-1,1+IFERROR(LARGE(Y$3:Y53,COUNTIF(Y$3:Y53,"&gt;"&amp;MIN(W$4:W$100)-1)+1),0))</f>
        <v>49</v>
      </c>
      <c r="Z54" t="str">
        <f t="shared" ca="1" si="9"/>
        <v/>
      </c>
      <c r="AA54" s="6" t="str">
        <f t="shared" ca="1" si="10"/>
        <v/>
      </c>
      <c r="AB54" t="str">
        <f t="shared" ca="1" si="11"/>
        <v/>
      </c>
      <c r="AC54" t="str">
        <f t="shared" ca="1" si="3"/>
        <v/>
      </c>
      <c r="AD54" t="str">
        <f t="shared" ca="1" si="12"/>
        <v/>
      </c>
      <c r="AE54" t="str">
        <f t="shared" ca="1" si="4"/>
        <v/>
      </c>
      <c r="AG54" t="str">
        <f ca="1">IF(AE54&lt;&gt;"",COUNTIF($AE$3:AE54,AE54),"")</f>
        <v/>
      </c>
      <c r="AH54">
        <v>52</v>
      </c>
      <c r="AI54" t="str">
        <f t="shared" ca="1" si="5"/>
        <v/>
      </c>
      <c r="AJ54" t="str">
        <f t="shared" ca="1" si="32"/>
        <v/>
      </c>
      <c r="AK54" s="6" t="str">
        <f t="shared" ca="1" si="32"/>
        <v/>
      </c>
      <c r="AL54" t="str">
        <f t="shared" ca="1" si="32"/>
        <v/>
      </c>
      <c r="AM54" t="str">
        <f t="shared" ca="1" si="32"/>
        <v/>
      </c>
      <c r="AN54" t="str">
        <f t="shared" ca="1" si="32"/>
        <v/>
      </c>
      <c r="AP54">
        <v>51</v>
      </c>
      <c r="AQ54" s="6" t="str">
        <f t="shared" si="31"/>
        <v/>
      </c>
      <c r="AR54" s="6" t="str">
        <f t="shared" si="31"/>
        <v/>
      </c>
      <c r="AS54" t="str">
        <f t="shared" si="31"/>
        <v/>
      </c>
      <c r="AT54" t="str">
        <f t="shared" si="31"/>
        <v/>
      </c>
      <c r="AV54">
        <f>IF(COUNTIF(AV$3:AV53,"&lt;"&amp;MIN(AT$4:AT$100)-1)=IFERROR(MATCH(INDEX(AV$1:AV53,SUMPRODUCT(MAX((AV$3:AV53&gt;MAX(R$4:R$100))*ROW(AV$3:AV53))))-1,AT$4:AT$100,),1)-1,SMALL(AV$3:AV53,COUNTIF(AV$3:AV53,"&lt;"&amp;MIN(AT$4:AT$100))+1)-1,1+IFERROR(LARGE(AV$3:AV53,COUNTIF(AV$3:AV53,"&gt;"&amp;MIN(AT$4:AT$100)-1)+1),0))</f>
        <v>-1</v>
      </c>
      <c r="AW54" t="str">
        <f t="shared" si="14"/>
        <v/>
      </c>
      <c r="AX54" s="6" t="str">
        <f t="shared" si="15"/>
        <v/>
      </c>
      <c r="AY54">
        <f t="shared" si="16"/>
        <v>0</v>
      </c>
      <c r="AZ54" t="str">
        <f t="shared" si="17"/>
        <v/>
      </c>
    </row>
    <row r="55" spans="2:52" x14ac:dyDescent="0.25">
      <c r="B55" s="1">
        <f t="shared" ca="1" si="0"/>
        <v>0</v>
      </c>
      <c r="C55" s="24" t="str">
        <f t="shared" ca="1" si="25"/>
        <v/>
      </c>
      <c r="D55" s="25" t="str">
        <f ca="1">IF(C55="","",AM45)</f>
        <v/>
      </c>
      <c r="I55" s="1" t="str">
        <f t="shared" ca="1" si="1"/>
        <v/>
      </c>
      <c r="K55" t="str">
        <f>IF(L55&lt;&gt;"",COUNTIF($L$1:L55,L55)&amp;L55,"")</f>
        <v>14Перерасчет</v>
      </c>
      <c r="L55" t="str">
        <f>IF(AND([1]Исходный!S55="Пени",O55=0),"",(IF(O55=0,"",IF([1]Исходный!S55="","",[1]Исходный!S55))))</f>
        <v>Перерасчет</v>
      </c>
      <c r="M55" s="6" t="str">
        <f>IF([1]Исходный!T55="","",[1]Исходный!T55)</f>
        <v/>
      </c>
      <c r="N55" s="6" t="str">
        <f>[1]Исходный!Z55</f>
        <v/>
      </c>
      <c r="O55" s="7">
        <f>[1]Исходный!AA55</f>
        <v>9.01</v>
      </c>
      <c r="P55" s="8" t="str">
        <f>[1]Исходный!AB55</f>
        <v/>
      </c>
      <c r="Q55" s="8" t="str">
        <f t="shared" si="2"/>
        <v/>
      </c>
      <c r="R55">
        <v>52</v>
      </c>
      <c r="S55" s="6" t="str">
        <f t="shared" si="30"/>
        <v/>
      </c>
      <c r="T55" s="6" t="str">
        <f t="shared" si="30"/>
        <v/>
      </c>
      <c r="U55" s="6" t="str">
        <f t="shared" si="30"/>
        <v/>
      </c>
      <c r="V55" t="str">
        <f t="shared" si="30"/>
        <v/>
      </c>
      <c r="W55" t="str">
        <f t="shared" si="8"/>
        <v/>
      </c>
      <c r="Y55">
        <f ca="1">IF(COUNTIF(Y$3:Y54,"&lt;"&amp;MIN(W$4:W$100)-1)=IFERROR(MATCH(INDEX(Y$1:Y54,SUMPRODUCT(MAX((Y$3:Y54&gt;MAX(R$4:R$100))*ROW(Y$3:Y54))))-1,W$4:W$100,),1)-1,SMALL(Y$3:Y54,COUNTIF(Y$3:Y54,"&lt;"&amp;MIN(W$4:W$100))+1)-1,1+IFERROR(LARGE(Y$3:Y54,COUNTIF(Y$3:Y54,"&gt;"&amp;MIN(W$4:W$100)-1)+1),0))</f>
        <v>50</v>
      </c>
      <c r="Z55" t="str">
        <f t="shared" ca="1" si="9"/>
        <v/>
      </c>
      <c r="AA55" s="6" t="str">
        <f t="shared" ca="1" si="10"/>
        <v/>
      </c>
      <c r="AB55" t="str">
        <f t="shared" ca="1" si="11"/>
        <v/>
      </c>
      <c r="AC55" t="str">
        <f t="shared" ca="1" si="3"/>
        <v/>
      </c>
      <c r="AD55" t="str">
        <f t="shared" ca="1" si="12"/>
        <v/>
      </c>
      <c r="AE55" t="str">
        <f t="shared" ca="1" si="4"/>
        <v/>
      </c>
      <c r="AG55" t="str">
        <f ca="1">IF(AE55&lt;&gt;"",COUNTIF($AE$3:AE55,AE55),"")</f>
        <v/>
      </c>
      <c r="AH55">
        <v>53</v>
      </c>
      <c r="AI55" t="str">
        <f t="shared" ca="1" si="5"/>
        <v/>
      </c>
      <c r="AJ55" t="str">
        <f t="shared" ca="1" si="32"/>
        <v/>
      </c>
      <c r="AK55" s="6" t="str">
        <f t="shared" ca="1" si="32"/>
        <v/>
      </c>
      <c r="AL55" t="str">
        <f t="shared" ca="1" si="32"/>
        <v/>
      </c>
      <c r="AM55" t="str">
        <f t="shared" ca="1" si="32"/>
        <v/>
      </c>
      <c r="AN55" t="str">
        <f t="shared" ca="1" si="32"/>
        <v/>
      </c>
      <c r="AP55">
        <v>52</v>
      </c>
      <c r="AQ55" s="6" t="str">
        <f t="shared" si="31"/>
        <v/>
      </c>
      <c r="AR55" s="6" t="str">
        <f t="shared" si="31"/>
        <v/>
      </c>
      <c r="AS55" t="str">
        <f t="shared" si="31"/>
        <v/>
      </c>
      <c r="AT55" t="str">
        <f t="shared" si="31"/>
        <v/>
      </c>
      <c r="AV55">
        <f>IF(COUNTIF(AV$3:AV54,"&lt;"&amp;MIN(AT$4:AT$100)-1)=IFERROR(MATCH(INDEX(AV$1:AV54,SUMPRODUCT(MAX((AV$3:AV54&gt;MAX(R$4:R$100))*ROW(AV$3:AV54))))-1,AT$4:AT$100,),1)-1,SMALL(AV$3:AV54,COUNTIF(AV$3:AV54,"&lt;"&amp;MIN(AT$4:AT$100))+1)-1,1+IFERROR(LARGE(AV$3:AV54,COUNTIF(AV$3:AV54,"&gt;"&amp;MIN(AT$4:AT$100)-1)+1),0))</f>
        <v>-1</v>
      </c>
      <c r="AW55" t="str">
        <f t="shared" si="14"/>
        <v/>
      </c>
      <c r="AX55" s="6" t="str">
        <f t="shared" si="15"/>
        <v/>
      </c>
      <c r="AY55">
        <f t="shared" si="16"/>
        <v>0</v>
      </c>
      <c r="AZ55" t="str">
        <f t="shared" si="17"/>
        <v/>
      </c>
    </row>
    <row r="56" spans="2:52" x14ac:dyDescent="0.25">
      <c r="B56" s="1">
        <f t="shared" ca="1" si="0"/>
        <v>0</v>
      </c>
      <c r="C56" s="24" t="str">
        <f t="shared" ca="1" si="25"/>
        <v/>
      </c>
      <c r="D56" s="25" t="str">
        <f ca="1">IF(C56="","",AM46)</f>
        <v/>
      </c>
      <c r="I56" s="1" t="str">
        <f t="shared" ca="1" si="1"/>
        <v/>
      </c>
      <c r="K56" t="str">
        <f>IF(L56&lt;&gt;"",COUNTIF($L$1:L56,L56)&amp;L56,"")</f>
        <v>11Начисление</v>
      </c>
      <c r="L56" t="str">
        <f>IF(AND([1]Исходный!S56="Пени",O56=0),"",(IF(O56=0,"",IF([1]Исходный!S56="","",[1]Исходный!S56))))</f>
        <v>Начисление</v>
      </c>
      <c r="M56" s="6">
        <f>IF([1]Исходный!T56="","",[1]Исходный!T56)</f>
        <v>42309</v>
      </c>
      <c r="N56" s="6" t="str">
        <f>[1]Исходный!Z56</f>
        <v/>
      </c>
      <c r="O56" s="7">
        <f>[1]Исходный!AA56</f>
        <v>178.61</v>
      </c>
      <c r="P56" s="8">
        <f>[1]Исходный!AB56</f>
        <v>2015</v>
      </c>
      <c r="Q56" s="8" t="str">
        <f t="shared" si="2"/>
        <v/>
      </c>
      <c r="R56">
        <v>53</v>
      </c>
      <c r="S56" s="6" t="str">
        <f t="shared" si="30"/>
        <v/>
      </c>
      <c r="T56" s="6" t="str">
        <f t="shared" si="30"/>
        <v/>
      </c>
      <c r="U56" s="6" t="str">
        <f t="shared" si="30"/>
        <v/>
      </c>
      <c r="V56" t="str">
        <f t="shared" si="30"/>
        <v/>
      </c>
      <c r="W56" t="str">
        <f t="shared" si="8"/>
        <v/>
      </c>
      <c r="Y56">
        <f ca="1">IF(COUNTIF(Y$3:Y55,"&lt;"&amp;MIN(W$4:W$100)-1)=IFERROR(MATCH(INDEX(Y$1:Y55,SUMPRODUCT(MAX((Y$3:Y55&gt;MAX(R$4:R$100))*ROW(Y$3:Y55))))-1,W$4:W$100,),1)-1,SMALL(Y$3:Y55,COUNTIF(Y$3:Y55,"&lt;"&amp;MIN(W$4:W$100))+1)-1,1+IFERROR(LARGE(Y$3:Y55,COUNTIF(Y$3:Y55,"&gt;"&amp;MIN(W$4:W$100)-1)+1),0))</f>
        <v>51</v>
      </c>
      <c r="Z56" t="str">
        <f t="shared" ca="1" si="9"/>
        <v/>
      </c>
      <c r="AA56" s="6" t="str">
        <f t="shared" ca="1" si="10"/>
        <v/>
      </c>
      <c r="AB56" t="str">
        <f t="shared" ca="1" si="11"/>
        <v/>
      </c>
      <c r="AC56" t="str">
        <f t="shared" ca="1" si="3"/>
        <v/>
      </c>
      <c r="AD56" t="str">
        <f t="shared" ca="1" si="12"/>
        <v/>
      </c>
      <c r="AE56" t="str">
        <f t="shared" ca="1" si="4"/>
        <v/>
      </c>
      <c r="AG56" t="str">
        <f ca="1">IF(AE56&lt;&gt;"",COUNTIF($AE$3:AE56,AE56),"")</f>
        <v/>
      </c>
      <c r="AH56">
        <v>54</v>
      </c>
      <c r="AI56" t="str">
        <f t="shared" ca="1" si="5"/>
        <v/>
      </c>
      <c r="AJ56" t="str">
        <f t="shared" ca="1" si="32"/>
        <v/>
      </c>
      <c r="AK56" s="6" t="str">
        <f t="shared" ca="1" si="32"/>
        <v/>
      </c>
      <c r="AL56" t="str">
        <f t="shared" ca="1" si="32"/>
        <v/>
      </c>
      <c r="AM56" t="str">
        <f t="shared" ca="1" si="32"/>
        <v/>
      </c>
      <c r="AN56" t="str">
        <f t="shared" ca="1" si="32"/>
        <v/>
      </c>
      <c r="AP56">
        <v>53</v>
      </c>
      <c r="AQ56" s="6" t="str">
        <f t="shared" si="31"/>
        <v/>
      </c>
      <c r="AR56" s="6" t="str">
        <f t="shared" si="31"/>
        <v/>
      </c>
      <c r="AS56" t="str">
        <f t="shared" si="31"/>
        <v/>
      </c>
      <c r="AT56" t="str">
        <f t="shared" si="31"/>
        <v/>
      </c>
      <c r="AV56">
        <f>IF(COUNTIF(AV$3:AV55,"&lt;"&amp;MIN(AT$4:AT$100)-1)=IFERROR(MATCH(INDEX(AV$1:AV55,SUMPRODUCT(MAX((AV$3:AV55&gt;MAX(R$4:R$100))*ROW(AV$3:AV55))))-1,AT$4:AT$100,),1)-1,SMALL(AV$3:AV55,COUNTIF(AV$3:AV55,"&lt;"&amp;MIN(AT$4:AT$100))+1)-1,1+IFERROR(LARGE(AV$3:AV55,COUNTIF(AV$3:AV55,"&gt;"&amp;MIN(AT$4:AT$100)-1)+1),0))</f>
        <v>-1</v>
      </c>
      <c r="AW56" t="str">
        <f t="shared" si="14"/>
        <v/>
      </c>
      <c r="AX56" s="6" t="str">
        <f t="shared" si="15"/>
        <v/>
      </c>
      <c r="AY56">
        <f t="shared" si="16"/>
        <v>0</v>
      </c>
      <c r="AZ56" t="str">
        <f t="shared" si="17"/>
        <v/>
      </c>
    </row>
    <row r="57" spans="2:52" x14ac:dyDescent="0.25">
      <c r="B57" s="1">
        <f t="shared" ca="1" si="0"/>
        <v>0</v>
      </c>
      <c r="C57" s="24" t="str">
        <f t="shared" ca="1" si="25"/>
        <v/>
      </c>
      <c r="D57" s="25" t="str">
        <f ca="1">IF(C57="","",AM47)</f>
        <v/>
      </c>
      <c r="I57" s="1" t="str">
        <f t="shared" ca="1" si="1"/>
        <v/>
      </c>
      <c r="K57" t="str">
        <f>IF(L57&lt;&gt;"",COUNTIF($L$1:L57,L57)&amp;L57,"")</f>
        <v>4Оплата</v>
      </c>
      <c r="L57" t="str">
        <f>IF(AND([1]Исходный!S57="Пени",O57=0),"",(IF(O57=0,"",IF([1]Исходный!S57="","",[1]Исходный!S57))))</f>
        <v>Оплата</v>
      </c>
      <c r="M57" s="6">
        <f>IF([1]Исходный!T57="","",[1]Исходный!T57)</f>
        <v>42314</v>
      </c>
      <c r="N57" s="6" t="str">
        <f>[1]Исходный!Z57</f>
        <v>Сбербанк</v>
      </c>
      <c r="O57" s="7">
        <f>[1]Исходный!AA57</f>
        <v>2374.4</v>
      </c>
      <c r="P57" s="8">
        <f>[1]Исходный!AB57</f>
        <v>2015</v>
      </c>
      <c r="Q57" s="8">
        <f t="shared" si="2"/>
        <v>2015</v>
      </c>
      <c r="R57">
        <v>54</v>
      </c>
      <c r="S57" s="6" t="str">
        <f t="shared" si="30"/>
        <v/>
      </c>
      <c r="T57" s="6" t="str">
        <f t="shared" si="30"/>
        <v/>
      </c>
      <c r="U57" s="6" t="str">
        <f t="shared" si="30"/>
        <v/>
      </c>
      <c r="V57" t="str">
        <f t="shared" si="30"/>
        <v/>
      </c>
      <c r="W57" t="str">
        <f t="shared" si="8"/>
        <v/>
      </c>
      <c r="Y57">
        <f ca="1">IF(COUNTIF(Y$3:Y56,"&lt;"&amp;MIN(W$4:W$100)-1)=IFERROR(MATCH(INDEX(Y$1:Y56,SUMPRODUCT(MAX((Y$3:Y56&gt;MAX(R$4:R$100))*ROW(Y$3:Y56))))-1,W$4:W$100,),1)-1,SMALL(Y$3:Y56,COUNTIF(Y$3:Y56,"&lt;"&amp;MIN(W$4:W$100))+1)-1,1+IFERROR(LARGE(Y$3:Y56,COUNTIF(Y$3:Y56,"&gt;"&amp;MIN(W$4:W$100)-1)+1),0))</f>
        <v>52</v>
      </c>
      <c r="Z57" t="str">
        <f t="shared" ca="1" si="9"/>
        <v/>
      </c>
      <c r="AA57" s="6" t="str">
        <f t="shared" ca="1" si="10"/>
        <v/>
      </c>
      <c r="AB57" t="str">
        <f t="shared" ca="1" si="11"/>
        <v/>
      </c>
      <c r="AC57" t="str">
        <f t="shared" ca="1" si="3"/>
        <v/>
      </c>
      <c r="AD57" t="str">
        <f t="shared" ca="1" si="12"/>
        <v/>
      </c>
      <c r="AE57" t="str">
        <f t="shared" ca="1" si="4"/>
        <v/>
      </c>
      <c r="AG57" t="str">
        <f ca="1">IF(AE57&lt;&gt;"",COUNTIF($AE$3:AE57,AE57),"")</f>
        <v/>
      </c>
      <c r="AH57">
        <v>55</v>
      </c>
      <c r="AI57" t="str">
        <f t="shared" ca="1" si="5"/>
        <v/>
      </c>
      <c r="AJ57" t="str">
        <f t="shared" ca="1" si="32"/>
        <v/>
      </c>
      <c r="AK57" s="6" t="str">
        <f t="shared" ca="1" si="32"/>
        <v/>
      </c>
      <c r="AL57" t="str">
        <f t="shared" ca="1" si="32"/>
        <v/>
      </c>
      <c r="AM57" t="str">
        <f t="shared" ca="1" si="32"/>
        <v/>
      </c>
      <c r="AN57" t="str">
        <f t="shared" ca="1" si="32"/>
        <v/>
      </c>
      <c r="AP57">
        <v>54</v>
      </c>
      <c r="AQ57" s="6" t="str">
        <f t="shared" si="31"/>
        <v/>
      </c>
      <c r="AR57" s="6" t="str">
        <f t="shared" si="31"/>
        <v/>
      </c>
      <c r="AS57" t="str">
        <f t="shared" si="31"/>
        <v/>
      </c>
      <c r="AT57" t="str">
        <f t="shared" si="31"/>
        <v/>
      </c>
      <c r="AV57">
        <f>IF(COUNTIF(AV$3:AV56,"&lt;"&amp;MIN(AT$4:AT$100)-1)=IFERROR(MATCH(INDEX(AV$1:AV56,SUMPRODUCT(MAX((AV$3:AV56&gt;MAX(R$4:R$100))*ROW(AV$3:AV56))))-1,AT$4:AT$100,),1)-1,SMALL(AV$3:AV56,COUNTIF(AV$3:AV56,"&lt;"&amp;MIN(AT$4:AT$100))+1)-1,1+IFERROR(LARGE(AV$3:AV56,COUNTIF(AV$3:AV56,"&gt;"&amp;MIN(AT$4:AT$100)-1)+1),0))</f>
        <v>-1</v>
      </c>
      <c r="AW57" t="str">
        <f t="shared" si="14"/>
        <v/>
      </c>
      <c r="AX57" s="6" t="str">
        <f t="shared" si="15"/>
        <v/>
      </c>
      <c r="AY57">
        <f t="shared" si="16"/>
        <v>0</v>
      </c>
      <c r="AZ57" t="str">
        <f t="shared" si="17"/>
        <v/>
      </c>
    </row>
    <row r="58" spans="2:52" x14ac:dyDescent="0.25">
      <c r="B58" s="1">
        <f t="shared" ca="1" si="0"/>
        <v>0</v>
      </c>
      <c r="C58" s="24" t="str">
        <f t="shared" ca="1" si="25"/>
        <v/>
      </c>
      <c r="D58" s="25" t="str">
        <f ca="1">IF(C58="","",AM48)</f>
        <v/>
      </c>
      <c r="I58" s="1" t="str">
        <f t="shared" ca="1" si="1"/>
        <v/>
      </c>
      <c r="K58" t="str">
        <f>IF(L58&lt;&gt;"",COUNTIF($L$1:L58,L58)&amp;L58,"")</f>
        <v>5Оплата</v>
      </c>
      <c r="L58" t="str">
        <f>IF(AND([1]Исходный!S58="Пени",O58=0),"",(IF(O58=0,"",IF([1]Исходный!S58="","",[1]Исходный!S58))))</f>
        <v>Оплата</v>
      </c>
      <c r="M58" s="6">
        <f>IF([1]Исходный!T58="","",[1]Исходный!T58)</f>
        <v>42327</v>
      </c>
      <c r="N58" s="6" t="str">
        <f>[1]Исходный!Z58</f>
        <v>Сбербанк</v>
      </c>
      <c r="O58" s="7">
        <f>[1]Исходный!AA58</f>
        <v>500</v>
      </c>
      <c r="P58" s="8">
        <f>[1]Исходный!AB58</f>
        <v>2015</v>
      </c>
      <c r="Q58" s="8">
        <f t="shared" si="2"/>
        <v>2015</v>
      </c>
      <c r="R58">
        <v>55</v>
      </c>
      <c r="S58" s="6" t="str">
        <f t="shared" si="30"/>
        <v/>
      </c>
      <c r="T58" s="6" t="str">
        <f t="shared" si="30"/>
        <v/>
      </c>
      <c r="U58" s="6" t="str">
        <f t="shared" si="30"/>
        <v/>
      </c>
      <c r="V58" t="str">
        <f t="shared" si="30"/>
        <v/>
      </c>
      <c r="W58" t="str">
        <f t="shared" si="8"/>
        <v/>
      </c>
      <c r="Y58">
        <f ca="1">IF(COUNTIF(Y$3:Y57,"&lt;"&amp;MIN(W$4:W$100)-1)=IFERROR(MATCH(INDEX(Y$1:Y57,SUMPRODUCT(MAX((Y$3:Y57&gt;MAX(R$4:R$100))*ROW(Y$3:Y57))))-1,W$4:W$100,),1)-1,SMALL(Y$3:Y57,COUNTIF(Y$3:Y57,"&lt;"&amp;MIN(W$4:W$100))+1)-1,1+IFERROR(LARGE(Y$3:Y57,COUNTIF(Y$3:Y57,"&gt;"&amp;MIN(W$4:W$100)-1)+1),0))</f>
        <v>53</v>
      </c>
      <c r="Z58" t="str">
        <f t="shared" ca="1" si="9"/>
        <v/>
      </c>
      <c r="AA58" s="6" t="str">
        <f t="shared" ca="1" si="10"/>
        <v/>
      </c>
      <c r="AB58" t="str">
        <f t="shared" ca="1" si="11"/>
        <v/>
      </c>
      <c r="AC58" t="str">
        <f t="shared" ca="1" si="3"/>
        <v/>
      </c>
      <c r="AD58" t="str">
        <f t="shared" ca="1" si="12"/>
        <v/>
      </c>
      <c r="AE58" t="str">
        <f t="shared" ca="1" si="4"/>
        <v/>
      </c>
      <c r="AG58" t="str">
        <f ca="1">IF(AE58&lt;&gt;"",COUNTIF($AE$3:AE58,AE58),"")</f>
        <v/>
      </c>
      <c r="AH58">
        <v>56</v>
      </c>
      <c r="AI58" t="str">
        <f t="shared" ca="1" si="5"/>
        <v/>
      </c>
      <c r="AJ58" t="str">
        <f t="shared" ca="1" si="32"/>
        <v/>
      </c>
      <c r="AK58" s="6" t="str">
        <f t="shared" ca="1" si="32"/>
        <v/>
      </c>
      <c r="AL58" t="str">
        <f t="shared" ca="1" si="32"/>
        <v/>
      </c>
      <c r="AM58" t="str">
        <f t="shared" ca="1" si="32"/>
        <v/>
      </c>
      <c r="AN58" t="str">
        <f t="shared" ca="1" si="32"/>
        <v/>
      </c>
      <c r="AP58">
        <v>55</v>
      </c>
      <c r="AQ58" s="6" t="str">
        <f t="shared" si="31"/>
        <v/>
      </c>
      <c r="AR58" s="6" t="str">
        <f t="shared" si="31"/>
        <v/>
      </c>
      <c r="AS58" t="str">
        <f t="shared" si="31"/>
        <v/>
      </c>
      <c r="AT58" t="str">
        <f t="shared" si="31"/>
        <v/>
      </c>
      <c r="AV58">
        <f>IF(COUNTIF(AV$3:AV57,"&lt;"&amp;MIN(AT$4:AT$100)-1)=IFERROR(MATCH(INDEX(AV$1:AV57,SUMPRODUCT(MAX((AV$3:AV57&gt;MAX(R$4:R$100))*ROW(AV$3:AV57))))-1,AT$4:AT$100,),1)-1,SMALL(AV$3:AV57,COUNTIF(AV$3:AV57,"&lt;"&amp;MIN(AT$4:AT$100))+1)-1,1+IFERROR(LARGE(AV$3:AV57,COUNTIF(AV$3:AV57,"&gt;"&amp;MIN(AT$4:AT$100)-1)+1),0))</f>
        <v>-1</v>
      </c>
      <c r="AW58" t="str">
        <f t="shared" si="14"/>
        <v/>
      </c>
      <c r="AX58" s="6" t="str">
        <f t="shared" si="15"/>
        <v/>
      </c>
      <c r="AY58">
        <f t="shared" si="16"/>
        <v>0</v>
      </c>
      <c r="AZ58" t="str">
        <f t="shared" si="17"/>
        <v/>
      </c>
    </row>
    <row r="59" spans="2:52" x14ac:dyDescent="0.25">
      <c r="B59" s="1">
        <f t="shared" ca="1" si="0"/>
        <v>0</v>
      </c>
      <c r="C59" s="24" t="str">
        <f t="shared" ca="1" si="25"/>
        <v/>
      </c>
      <c r="D59" s="25" t="str">
        <f ca="1">IF(C59="","",AM49)</f>
        <v/>
      </c>
      <c r="I59" s="1" t="str">
        <f t="shared" ca="1" si="1"/>
        <v/>
      </c>
      <c r="K59" t="str">
        <f>IF(L59&lt;&gt;"",COUNTIF($L$1:L59,L59)&amp;L59,"")</f>
        <v/>
      </c>
      <c r="L59" t="str">
        <f>IF(AND([1]Исходный!S59="Пени",O59=0),"",(IF(O59=0,"",IF([1]Исходный!S59="","",[1]Исходный!S59))))</f>
        <v/>
      </c>
      <c r="M59" s="6" t="str">
        <f>IF([1]Исходный!T59="","",[1]Исходный!T59)</f>
        <v/>
      </c>
      <c r="N59" s="6" t="str">
        <f>[1]Исходный!Z59</f>
        <v/>
      </c>
      <c r="O59" s="7" t="str">
        <f>[1]Исходный!AA59</f>
        <v/>
      </c>
      <c r="P59" s="8" t="str">
        <f>[1]Исходный!AB59</f>
        <v/>
      </c>
      <c r="Q59" s="8" t="str">
        <f t="shared" si="2"/>
        <v/>
      </c>
      <c r="R59">
        <v>56</v>
      </c>
      <c r="S59" s="6" t="str">
        <f t="shared" si="30"/>
        <v/>
      </c>
      <c r="T59" s="6" t="str">
        <f t="shared" si="30"/>
        <v/>
      </c>
      <c r="U59" s="6" t="str">
        <f t="shared" si="30"/>
        <v/>
      </c>
      <c r="V59" t="str">
        <f t="shared" si="30"/>
        <v/>
      </c>
      <c r="W59" t="str">
        <f t="shared" si="8"/>
        <v/>
      </c>
      <c r="Y59">
        <f ca="1">IF(COUNTIF(Y$3:Y58,"&lt;"&amp;MIN(W$4:W$100)-1)=IFERROR(MATCH(INDEX(Y$1:Y58,SUMPRODUCT(MAX((Y$3:Y58&gt;MAX(R$4:R$100))*ROW(Y$3:Y58))))-1,W$4:W$100,),1)-1,SMALL(Y$3:Y58,COUNTIF(Y$3:Y58,"&lt;"&amp;MIN(W$4:W$100))+1)-1,1+IFERROR(LARGE(Y$3:Y58,COUNTIF(Y$3:Y58,"&gt;"&amp;MIN(W$4:W$100)-1)+1),0))</f>
        <v>54</v>
      </c>
      <c r="Z59" t="str">
        <f t="shared" ca="1" si="9"/>
        <v/>
      </c>
      <c r="AA59" s="6" t="str">
        <f t="shared" ca="1" si="10"/>
        <v/>
      </c>
      <c r="AB59" t="str">
        <f t="shared" ca="1" si="11"/>
        <v/>
      </c>
      <c r="AC59" t="str">
        <f t="shared" ca="1" si="3"/>
        <v/>
      </c>
      <c r="AD59" t="str">
        <f t="shared" ca="1" si="12"/>
        <v/>
      </c>
      <c r="AE59" t="str">
        <f t="shared" ca="1" si="4"/>
        <v/>
      </c>
      <c r="AG59" t="str">
        <f ca="1">IF(AE59&lt;&gt;"",COUNTIF($AE$3:AE59,AE59),"")</f>
        <v/>
      </c>
      <c r="AH59">
        <v>57</v>
      </c>
      <c r="AI59" t="str">
        <f t="shared" ca="1" si="5"/>
        <v/>
      </c>
      <c r="AJ59" t="str">
        <f t="shared" ca="1" si="32"/>
        <v/>
      </c>
      <c r="AK59" s="6" t="str">
        <f t="shared" ca="1" si="32"/>
        <v/>
      </c>
      <c r="AL59" t="str">
        <f t="shared" ca="1" si="32"/>
        <v/>
      </c>
      <c r="AM59" t="str">
        <f t="shared" ca="1" si="32"/>
        <v/>
      </c>
      <c r="AN59" t="str">
        <f t="shared" ca="1" si="32"/>
        <v/>
      </c>
      <c r="AP59">
        <v>56</v>
      </c>
      <c r="AQ59" s="6" t="str">
        <f t="shared" si="31"/>
        <v/>
      </c>
      <c r="AR59" s="6" t="str">
        <f t="shared" si="31"/>
        <v/>
      </c>
      <c r="AS59" t="str">
        <f t="shared" si="31"/>
        <v/>
      </c>
      <c r="AT59" t="str">
        <f t="shared" si="31"/>
        <v/>
      </c>
      <c r="AV59">
        <f>IF(COUNTIF(AV$3:AV58,"&lt;"&amp;MIN(AT$4:AT$100)-1)=IFERROR(MATCH(INDEX(AV$1:AV58,SUMPRODUCT(MAX((AV$3:AV58&gt;MAX(R$4:R$100))*ROW(AV$3:AV58))))-1,AT$4:AT$100,),1)-1,SMALL(AV$3:AV58,COUNTIF(AV$3:AV58,"&lt;"&amp;MIN(AT$4:AT$100))+1)-1,1+IFERROR(LARGE(AV$3:AV58,COUNTIF(AV$3:AV58,"&gt;"&amp;MIN(AT$4:AT$100)-1)+1),0))</f>
        <v>-1</v>
      </c>
      <c r="AW59" t="str">
        <f t="shared" si="14"/>
        <v/>
      </c>
      <c r="AX59" s="6" t="str">
        <f t="shared" si="15"/>
        <v/>
      </c>
      <c r="AY59">
        <f t="shared" si="16"/>
        <v>0</v>
      </c>
      <c r="AZ59" t="str">
        <f t="shared" si="17"/>
        <v/>
      </c>
    </row>
    <row r="60" spans="2:52" x14ac:dyDescent="0.25">
      <c r="B60" s="1">
        <f t="shared" ca="1" si="0"/>
        <v>0</v>
      </c>
      <c r="C60" s="24" t="str">
        <f t="shared" ca="1" si="25"/>
        <v/>
      </c>
      <c r="D60" s="25" t="str">
        <f ca="1">IF(C60="","",AM50)</f>
        <v/>
      </c>
      <c r="I60" s="1" t="str">
        <f t="shared" ca="1" si="1"/>
        <v/>
      </c>
      <c r="K60" t="str">
        <f>IF(L60&lt;&gt;"",COUNTIF($L$1:L60,L60)&amp;L60,"")</f>
        <v/>
      </c>
      <c r="L60" t="str">
        <f>IF(AND([1]Исходный!S60="Пени",O60=0),"",(IF(O60=0,"",IF([1]Исходный!S60="","",[1]Исходный!S60))))</f>
        <v/>
      </c>
      <c r="M60" s="6" t="str">
        <f>IF([1]Исходный!T60="","",[1]Исходный!T60)</f>
        <v/>
      </c>
      <c r="N60" s="6" t="str">
        <f>[1]Исходный!Z60</f>
        <v/>
      </c>
      <c r="O60" s="7" t="str">
        <f>[1]Исходный!AA60</f>
        <v/>
      </c>
      <c r="P60" s="8" t="str">
        <f>[1]Исходный!AB60</f>
        <v/>
      </c>
      <c r="Q60" s="8" t="str">
        <f t="shared" si="2"/>
        <v/>
      </c>
      <c r="R60">
        <v>57</v>
      </c>
      <c r="S60" s="6" t="str">
        <f t="shared" si="30"/>
        <v/>
      </c>
      <c r="T60" s="6" t="str">
        <f t="shared" si="30"/>
        <v/>
      </c>
      <c r="U60" s="6" t="str">
        <f t="shared" si="30"/>
        <v/>
      </c>
      <c r="V60" t="str">
        <f t="shared" si="30"/>
        <v/>
      </c>
      <c r="W60" t="str">
        <f t="shared" si="8"/>
        <v/>
      </c>
      <c r="Y60">
        <f ca="1">IF(COUNTIF(Y$3:Y59,"&lt;"&amp;MIN(W$4:W$100)-1)=IFERROR(MATCH(INDEX(Y$1:Y59,SUMPRODUCT(MAX((Y$3:Y59&gt;MAX(R$4:R$100))*ROW(Y$3:Y59))))-1,W$4:W$100,),1)-1,SMALL(Y$3:Y59,COUNTIF(Y$3:Y59,"&lt;"&amp;MIN(W$4:W$100))+1)-1,1+IFERROR(LARGE(Y$3:Y59,COUNTIF(Y$3:Y59,"&gt;"&amp;MIN(W$4:W$100)-1)+1),0))</f>
        <v>55</v>
      </c>
      <c r="Z60" t="str">
        <f t="shared" ca="1" si="9"/>
        <v/>
      </c>
      <c r="AA60" s="6" t="str">
        <f t="shared" ca="1" si="10"/>
        <v/>
      </c>
      <c r="AB60" t="str">
        <f t="shared" ca="1" si="11"/>
        <v/>
      </c>
      <c r="AC60" t="str">
        <f t="shared" ca="1" si="3"/>
        <v/>
      </c>
      <c r="AD60" t="str">
        <f t="shared" ca="1" si="12"/>
        <v/>
      </c>
      <c r="AE60" t="str">
        <f t="shared" ca="1" si="4"/>
        <v/>
      </c>
      <c r="AG60" t="str">
        <f ca="1">IF(AE60&lt;&gt;"",COUNTIF($AE$3:AE60,AE60),"")</f>
        <v/>
      </c>
      <c r="AH60">
        <v>58</v>
      </c>
      <c r="AI60" t="str">
        <f t="shared" ca="1" si="5"/>
        <v/>
      </c>
      <c r="AJ60" t="str">
        <f t="shared" ca="1" si="32"/>
        <v/>
      </c>
      <c r="AK60" s="6" t="str">
        <f t="shared" ca="1" si="32"/>
        <v/>
      </c>
      <c r="AL60" t="str">
        <f t="shared" ca="1" si="32"/>
        <v/>
      </c>
      <c r="AM60" t="str">
        <f t="shared" ca="1" si="32"/>
        <v/>
      </c>
      <c r="AN60" t="str">
        <f t="shared" ca="1" si="32"/>
        <v/>
      </c>
      <c r="AP60">
        <v>57</v>
      </c>
      <c r="AQ60" s="6" t="str">
        <f t="shared" si="31"/>
        <v/>
      </c>
      <c r="AR60" s="6" t="str">
        <f t="shared" si="31"/>
        <v/>
      </c>
      <c r="AS60" t="str">
        <f t="shared" si="31"/>
        <v/>
      </c>
      <c r="AT60" t="str">
        <f t="shared" si="31"/>
        <v/>
      </c>
      <c r="AV60">
        <f>IF(COUNTIF(AV$3:AV59,"&lt;"&amp;MIN(AT$4:AT$100)-1)=IFERROR(MATCH(INDEX(AV$1:AV59,SUMPRODUCT(MAX((AV$3:AV59&gt;MAX(R$4:R$100))*ROW(AV$3:AV59))))-1,AT$4:AT$100,),1)-1,SMALL(AV$3:AV59,COUNTIF(AV$3:AV59,"&lt;"&amp;MIN(AT$4:AT$100))+1)-1,1+IFERROR(LARGE(AV$3:AV59,COUNTIF(AV$3:AV59,"&gt;"&amp;MIN(AT$4:AT$100)-1)+1),0))</f>
        <v>-1</v>
      </c>
      <c r="AW60" t="str">
        <f t="shared" si="14"/>
        <v/>
      </c>
      <c r="AX60" s="6" t="str">
        <f t="shared" si="15"/>
        <v/>
      </c>
      <c r="AY60">
        <f t="shared" si="16"/>
        <v>0</v>
      </c>
      <c r="AZ60" t="str">
        <f t="shared" si="17"/>
        <v/>
      </c>
    </row>
    <row r="61" spans="2:52" x14ac:dyDescent="0.25">
      <c r="B61" s="1">
        <f t="shared" ca="1" si="0"/>
        <v>0</v>
      </c>
      <c r="C61" s="24" t="str">
        <f t="shared" ca="1" si="25"/>
        <v/>
      </c>
      <c r="D61" s="25" t="str">
        <f ca="1">IF(C61="","",AM51)</f>
        <v/>
      </c>
      <c r="I61" s="1" t="str">
        <f t="shared" ca="1" si="1"/>
        <v/>
      </c>
      <c r="K61" t="str">
        <f>IF(L61&lt;&gt;"",COUNTIF($L$1:L61,L61)&amp;L61,"")</f>
        <v>12Начисление</v>
      </c>
      <c r="L61" t="str">
        <f>IF(AND([1]Исходный!S61="Пени",O61=0),"",(IF(O61=0,"",IF([1]Исходный!S61="","",[1]Исходный!S61))))</f>
        <v>Начисление</v>
      </c>
      <c r="M61" s="6">
        <f>IF([1]Исходный!T61="","",[1]Исходный!T61)</f>
        <v>42278</v>
      </c>
      <c r="N61" s="6" t="str">
        <f>[1]Исходный!Z61</f>
        <v/>
      </c>
      <c r="O61" s="7">
        <f>[1]Исходный!AA61</f>
        <v>169.6</v>
      </c>
      <c r="P61" s="8">
        <f>[1]Исходный!AB61</f>
        <v>2015</v>
      </c>
      <c r="Q61" s="8" t="str">
        <f t="shared" si="2"/>
        <v/>
      </c>
      <c r="R61">
        <v>58</v>
      </c>
      <c r="S61" s="6" t="str">
        <f t="shared" si="30"/>
        <v/>
      </c>
      <c r="T61" s="6" t="str">
        <f t="shared" si="30"/>
        <v/>
      </c>
      <c r="U61" s="6" t="str">
        <f t="shared" si="30"/>
        <v/>
      </c>
      <c r="V61" t="str">
        <f t="shared" si="30"/>
        <v/>
      </c>
      <c r="W61" t="str">
        <f t="shared" si="8"/>
        <v/>
      </c>
      <c r="Y61">
        <f ca="1">IF(COUNTIF(Y$3:Y60,"&lt;"&amp;MIN(W$4:W$100)-1)=IFERROR(MATCH(INDEX(Y$1:Y60,SUMPRODUCT(MAX((Y$3:Y60&gt;MAX(R$4:R$100))*ROW(Y$3:Y60))))-1,W$4:W$100,),1)-1,SMALL(Y$3:Y60,COUNTIF(Y$3:Y60,"&lt;"&amp;MIN(W$4:W$100))+1)-1,1+IFERROR(LARGE(Y$3:Y60,COUNTIF(Y$3:Y60,"&gt;"&amp;MIN(W$4:W$100)-1)+1),0))</f>
        <v>56</v>
      </c>
      <c r="Z61" t="str">
        <f t="shared" ca="1" si="9"/>
        <v/>
      </c>
      <c r="AA61" s="6" t="str">
        <f t="shared" ca="1" si="10"/>
        <v/>
      </c>
      <c r="AB61" t="str">
        <f t="shared" ca="1" si="11"/>
        <v/>
      </c>
      <c r="AC61" t="str">
        <f t="shared" ca="1" si="3"/>
        <v/>
      </c>
      <c r="AD61" t="str">
        <f t="shared" ca="1" si="12"/>
        <v/>
      </c>
      <c r="AE61" t="str">
        <f t="shared" ca="1" si="4"/>
        <v/>
      </c>
      <c r="AG61" t="str">
        <f ca="1">IF(AE61&lt;&gt;"",COUNTIF($AE$3:AE61,AE61),"")</f>
        <v/>
      </c>
      <c r="AH61">
        <v>59</v>
      </c>
      <c r="AI61" t="str">
        <f t="shared" ca="1" si="5"/>
        <v/>
      </c>
      <c r="AJ61" t="str">
        <f t="shared" ca="1" si="32"/>
        <v/>
      </c>
      <c r="AK61" s="6" t="str">
        <f t="shared" ca="1" si="32"/>
        <v/>
      </c>
      <c r="AL61" t="str">
        <f t="shared" ca="1" si="32"/>
        <v/>
      </c>
      <c r="AM61" t="str">
        <f t="shared" ca="1" si="32"/>
        <v/>
      </c>
      <c r="AN61" t="str">
        <f t="shared" ca="1" si="32"/>
        <v/>
      </c>
      <c r="AP61">
        <v>58</v>
      </c>
      <c r="AQ61" s="6" t="str">
        <f t="shared" si="31"/>
        <v/>
      </c>
      <c r="AR61" s="6" t="str">
        <f t="shared" si="31"/>
        <v/>
      </c>
      <c r="AS61" t="str">
        <f t="shared" si="31"/>
        <v/>
      </c>
      <c r="AT61" t="str">
        <f t="shared" si="31"/>
        <v/>
      </c>
      <c r="AV61">
        <f>IF(COUNTIF(AV$3:AV60,"&lt;"&amp;MIN(AT$4:AT$100)-1)=IFERROR(MATCH(INDEX(AV$1:AV60,SUMPRODUCT(MAX((AV$3:AV60&gt;MAX(R$4:R$100))*ROW(AV$3:AV60))))-1,AT$4:AT$100,),1)-1,SMALL(AV$3:AV60,COUNTIF(AV$3:AV60,"&lt;"&amp;MIN(AT$4:AT$100))+1)-1,1+IFERROR(LARGE(AV$3:AV60,COUNTIF(AV$3:AV60,"&gt;"&amp;MIN(AT$4:AT$100)-1)+1),0))</f>
        <v>-1</v>
      </c>
      <c r="AW61" t="str">
        <f t="shared" si="14"/>
        <v/>
      </c>
      <c r="AX61" s="6" t="str">
        <f t="shared" si="15"/>
        <v/>
      </c>
      <c r="AY61">
        <f t="shared" si="16"/>
        <v>0</v>
      </c>
      <c r="AZ61" t="str">
        <f t="shared" si="17"/>
        <v/>
      </c>
    </row>
    <row r="62" spans="2:52" x14ac:dyDescent="0.25">
      <c r="B62" s="1">
        <f t="shared" ca="1" si="0"/>
        <v>0</v>
      </c>
      <c r="C62" s="24" t="str">
        <f t="shared" ca="1" si="25"/>
        <v/>
      </c>
      <c r="D62" s="25" t="str">
        <f ca="1">IF(C62="","",AM52)</f>
        <v/>
      </c>
      <c r="I62" s="1" t="str">
        <f t="shared" ca="1" si="1"/>
        <v/>
      </c>
      <c r="K62" t="str">
        <f>IF(L62&lt;&gt;"",COUNTIF($L$1:L62,L62)&amp;L62,"")</f>
        <v/>
      </c>
      <c r="L62" t="str">
        <f>IF(AND([1]Исходный!S62="Пени",O62=0),"",(IF(O62=0,"",IF([1]Исходный!S62="","",[1]Исходный!S62))))</f>
        <v/>
      </c>
      <c r="M62" s="6" t="str">
        <f>IF([1]Исходный!T62="","",[1]Исходный!T62)</f>
        <v/>
      </c>
      <c r="N62" s="6" t="str">
        <f>[1]Исходный!Z62</f>
        <v/>
      </c>
      <c r="O62" s="7" t="str">
        <f>[1]Исходный!AA62</f>
        <v/>
      </c>
      <c r="P62" s="8" t="str">
        <f>[1]Исходный!AB62</f>
        <v/>
      </c>
      <c r="Q62" s="8" t="str">
        <f t="shared" si="2"/>
        <v/>
      </c>
      <c r="R62">
        <v>59</v>
      </c>
      <c r="S62" s="6" t="str">
        <f t="shared" si="30"/>
        <v/>
      </c>
      <c r="T62" s="6" t="str">
        <f t="shared" si="30"/>
        <v/>
      </c>
      <c r="U62" s="6" t="str">
        <f t="shared" si="30"/>
        <v/>
      </c>
      <c r="V62" t="str">
        <f t="shared" si="30"/>
        <v/>
      </c>
      <c r="W62" t="str">
        <f t="shared" si="8"/>
        <v/>
      </c>
      <c r="Y62">
        <f ca="1">IF(COUNTIF(Y$3:Y61,"&lt;"&amp;MIN(W$4:W$100)-1)=IFERROR(MATCH(INDEX(Y$1:Y61,SUMPRODUCT(MAX((Y$3:Y61&gt;MAX(R$4:R$100))*ROW(Y$3:Y61))))-1,W$4:W$100,),1)-1,SMALL(Y$3:Y61,COUNTIF(Y$3:Y61,"&lt;"&amp;MIN(W$4:W$100))+1)-1,1+IFERROR(LARGE(Y$3:Y61,COUNTIF(Y$3:Y61,"&gt;"&amp;MIN(W$4:W$100)-1)+1),0))</f>
        <v>57</v>
      </c>
      <c r="Z62" t="str">
        <f t="shared" ca="1" si="9"/>
        <v/>
      </c>
      <c r="AA62" s="6" t="str">
        <f t="shared" ca="1" si="10"/>
        <v/>
      </c>
      <c r="AB62" t="str">
        <f t="shared" ca="1" si="11"/>
        <v/>
      </c>
      <c r="AC62" t="str">
        <f t="shared" ca="1" si="3"/>
        <v/>
      </c>
      <c r="AD62" t="str">
        <f t="shared" ca="1" si="12"/>
        <v/>
      </c>
      <c r="AE62" t="str">
        <f t="shared" ca="1" si="4"/>
        <v/>
      </c>
      <c r="AG62" t="str">
        <f ca="1">IF(AE62&lt;&gt;"",COUNTIF($AE$3:AE62,AE62),"")</f>
        <v/>
      </c>
      <c r="AH62">
        <v>60</v>
      </c>
      <c r="AI62" t="str">
        <f t="shared" ca="1" si="5"/>
        <v/>
      </c>
      <c r="AJ62" t="str">
        <f t="shared" ca="1" si="32"/>
        <v/>
      </c>
      <c r="AK62" s="6" t="str">
        <f t="shared" ca="1" si="32"/>
        <v/>
      </c>
      <c r="AL62" t="str">
        <f t="shared" ca="1" si="32"/>
        <v/>
      </c>
      <c r="AM62" t="str">
        <f t="shared" ca="1" si="32"/>
        <v/>
      </c>
      <c r="AN62" t="str">
        <f t="shared" ca="1" si="32"/>
        <v/>
      </c>
      <c r="AP62">
        <v>59</v>
      </c>
      <c r="AQ62" s="6" t="str">
        <f t="shared" si="31"/>
        <v/>
      </c>
      <c r="AR62" s="6" t="str">
        <f t="shared" si="31"/>
        <v/>
      </c>
      <c r="AS62" t="str">
        <f t="shared" si="31"/>
        <v/>
      </c>
      <c r="AT62" t="str">
        <f t="shared" si="31"/>
        <v/>
      </c>
      <c r="AV62">
        <f>IF(COUNTIF(AV$3:AV61,"&lt;"&amp;MIN(AT$4:AT$100)-1)=IFERROR(MATCH(INDEX(AV$1:AV61,SUMPRODUCT(MAX((AV$3:AV61&gt;MAX(R$4:R$100))*ROW(AV$3:AV61))))-1,AT$4:AT$100,),1)-1,SMALL(AV$3:AV61,COUNTIF(AV$3:AV61,"&lt;"&amp;MIN(AT$4:AT$100))+1)-1,1+IFERROR(LARGE(AV$3:AV61,COUNTIF(AV$3:AV61,"&gt;"&amp;MIN(AT$4:AT$100)-1)+1),0))</f>
        <v>-1</v>
      </c>
      <c r="AW62" t="str">
        <f t="shared" si="14"/>
        <v/>
      </c>
      <c r="AX62" s="6" t="str">
        <f t="shared" si="15"/>
        <v/>
      </c>
      <c r="AY62">
        <f t="shared" si="16"/>
        <v>0</v>
      </c>
      <c r="AZ62" t="str">
        <f t="shared" si="17"/>
        <v/>
      </c>
    </row>
    <row r="63" spans="2:52" x14ac:dyDescent="0.25">
      <c r="B63" s="1">
        <f t="shared" ca="1" si="0"/>
        <v>0</v>
      </c>
      <c r="C63" s="24" t="str">
        <f t="shared" ca="1" si="25"/>
        <v/>
      </c>
      <c r="D63" s="25" t="str">
        <f ca="1">IF(C63="","",AM53)</f>
        <v/>
      </c>
      <c r="I63" s="1" t="str">
        <f t="shared" ca="1" si="1"/>
        <v/>
      </c>
      <c r="K63" t="str">
        <f>IF(L63&lt;&gt;"",COUNTIF($L$1:L63,L63)&amp;L63,"")</f>
        <v/>
      </c>
      <c r="L63" t="str">
        <f>IF(AND([1]Исходный!S63="Пени",O63=0),"",(IF(O63=0,"",IF([1]Исходный!S63="","",[1]Исходный!S63))))</f>
        <v/>
      </c>
      <c r="M63" s="6" t="str">
        <f>IF([1]Исходный!T63="","",[1]Исходный!T63)</f>
        <v/>
      </c>
      <c r="N63" s="6" t="str">
        <f>[1]Исходный!Z63</f>
        <v/>
      </c>
      <c r="O63" s="7" t="str">
        <f>[1]Исходный!AA63</f>
        <v/>
      </c>
      <c r="P63" s="8" t="str">
        <f>[1]Исходный!AB63</f>
        <v/>
      </c>
      <c r="Q63" s="8" t="str">
        <f t="shared" si="2"/>
        <v/>
      </c>
      <c r="R63">
        <v>60</v>
      </c>
      <c r="S63" s="6" t="str">
        <f t="shared" si="30"/>
        <v/>
      </c>
      <c r="T63" s="6" t="str">
        <f t="shared" si="30"/>
        <v/>
      </c>
      <c r="U63" s="6" t="str">
        <f t="shared" si="30"/>
        <v/>
      </c>
      <c r="V63" t="str">
        <f t="shared" si="30"/>
        <v/>
      </c>
      <c r="W63" t="str">
        <f t="shared" si="8"/>
        <v/>
      </c>
      <c r="Y63">
        <f ca="1">IF(COUNTIF(Y$3:Y62,"&lt;"&amp;MIN(W$4:W$100)-1)=IFERROR(MATCH(INDEX(Y$1:Y62,SUMPRODUCT(MAX((Y$3:Y62&gt;MAX(R$4:R$100))*ROW(Y$3:Y62))))-1,W$4:W$100,),1)-1,SMALL(Y$3:Y62,COUNTIF(Y$3:Y62,"&lt;"&amp;MIN(W$4:W$100))+1)-1,1+IFERROR(LARGE(Y$3:Y62,COUNTIF(Y$3:Y62,"&gt;"&amp;MIN(W$4:W$100)-1)+1),0))</f>
        <v>58</v>
      </c>
      <c r="Z63" t="str">
        <f t="shared" ca="1" si="9"/>
        <v/>
      </c>
      <c r="AA63" s="6" t="str">
        <f t="shared" ca="1" si="10"/>
        <v/>
      </c>
      <c r="AB63" t="str">
        <f t="shared" ca="1" si="11"/>
        <v/>
      </c>
      <c r="AC63" t="str">
        <f t="shared" ca="1" si="3"/>
        <v/>
      </c>
      <c r="AD63" t="str">
        <f t="shared" ca="1" si="12"/>
        <v/>
      </c>
      <c r="AE63" t="str">
        <f t="shared" ca="1" si="4"/>
        <v/>
      </c>
      <c r="AG63" t="str">
        <f ca="1">IF(AE63&lt;&gt;"",COUNTIF($AE$3:AE63,AE63),"")</f>
        <v/>
      </c>
      <c r="AH63">
        <v>61</v>
      </c>
      <c r="AI63" t="str">
        <f t="shared" ca="1" si="5"/>
        <v/>
      </c>
      <c r="AJ63" t="str">
        <f t="shared" ca="1" si="32"/>
        <v/>
      </c>
      <c r="AK63" s="6" t="str">
        <f t="shared" ca="1" si="32"/>
        <v/>
      </c>
      <c r="AL63" t="str">
        <f t="shared" ca="1" si="32"/>
        <v/>
      </c>
      <c r="AM63" t="str">
        <f t="shared" ca="1" si="32"/>
        <v/>
      </c>
      <c r="AN63" t="str">
        <f t="shared" ca="1" si="32"/>
        <v/>
      </c>
      <c r="AP63">
        <v>60</v>
      </c>
      <c r="AQ63" s="6" t="str">
        <f t="shared" si="31"/>
        <v/>
      </c>
      <c r="AR63" s="6" t="str">
        <f t="shared" si="31"/>
        <v/>
      </c>
      <c r="AS63" t="str">
        <f t="shared" si="31"/>
        <v/>
      </c>
      <c r="AT63" t="str">
        <f t="shared" si="31"/>
        <v/>
      </c>
      <c r="AV63">
        <f>IF(COUNTIF(AV$3:AV62,"&lt;"&amp;MIN(AT$4:AT$100)-1)=IFERROR(MATCH(INDEX(AV$1:AV62,SUMPRODUCT(MAX((AV$3:AV62&gt;MAX(R$4:R$100))*ROW(AV$3:AV62))))-1,AT$4:AT$100,),1)-1,SMALL(AV$3:AV62,COUNTIF(AV$3:AV62,"&lt;"&amp;MIN(AT$4:AT$100))+1)-1,1+IFERROR(LARGE(AV$3:AV62,COUNTIF(AV$3:AV62,"&gt;"&amp;MIN(AT$4:AT$100)-1)+1),0))</f>
        <v>-1</v>
      </c>
      <c r="AW63" t="str">
        <f t="shared" si="14"/>
        <v/>
      </c>
      <c r="AX63" s="6" t="str">
        <f t="shared" si="15"/>
        <v/>
      </c>
      <c r="AY63">
        <f t="shared" si="16"/>
        <v>0</v>
      </c>
      <c r="AZ63" t="str">
        <f t="shared" si="17"/>
        <v/>
      </c>
    </row>
    <row r="64" spans="2:52" x14ac:dyDescent="0.25">
      <c r="B64" s="1">
        <f t="shared" ca="1" si="0"/>
        <v>0</v>
      </c>
      <c r="C64" s="24" t="str">
        <f t="shared" ca="1" si="25"/>
        <v/>
      </c>
      <c r="D64" s="25" t="str">
        <f ca="1">IF(C64="","",AM54)</f>
        <v/>
      </c>
      <c r="I64" s="1" t="str">
        <f t="shared" ca="1" si="1"/>
        <v/>
      </c>
      <c r="K64" t="str">
        <f>IF(L64&lt;&gt;"",COUNTIF($L$1:L64,L64)&amp;L64,"")</f>
        <v>13Начисление</v>
      </c>
      <c r="L64" t="str">
        <f>IF(AND([1]Исходный!S64="Пени",O64=0),"",(IF(O64=0,"",IF([1]Исходный!S64="","",[1]Исходный!S64))))</f>
        <v>Начисление</v>
      </c>
      <c r="M64" s="6">
        <f>IF([1]Исходный!T64="","",[1]Исходный!T64)</f>
        <v>42248</v>
      </c>
      <c r="N64" s="6" t="str">
        <f>[1]Исходный!Z64</f>
        <v/>
      </c>
      <c r="O64" s="7">
        <f>[1]Исходный!AA64</f>
        <v>169.6</v>
      </c>
      <c r="P64" s="8">
        <f>[1]Исходный!AB64</f>
        <v>2015</v>
      </c>
      <c r="Q64" s="8" t="str">
        <f t="shared" si="2"/>
        <v/>
      </c>
      <c r="R64">
        <v>61</v>
      </c>
      <c r="S64" s="6" t="str">
        <f t="shared" ref="S64:V83" si="33">IFERROR(INDEX($K$1:$P$199,MATCH($R64&amp;$S$2,$K$1:$K$199,0),MATCH(S$3,$K$1:$P$1,0)),"")</f>
        <v/>
      </c>
      <c r="T64" s="6" t="str">
        <f t="shared" si="33"/>
        <v/>
      </c>
      <c r="U64" s="6" t="str">
        <f t="shared" si="33"/>
        <v/>
      </c>
      <c r="V64" t="str">
        <f t="shared" si="33"/>
        <v/>
      </c>
      <c r="W64" t="str">
        <f t="shared" si="8"/>
        <v/>
      </c>
      <c r="Y64">
        <f ca="1">IF(COUNTIF(Y$3:Y63,"&lt;"&amp;MIN(W$4:W$100)-1)=IFERROR(MATCH(INDEX(Y$1:Y63,SUMPRODUCT(MAX((Y$3:Y63&gt;MAX(R$4:R$100))*ROW(Y$3:Y63))))-1,W$4:W$100,),1)-1,SMALL(Y$3:Y63,COUNTIF(Y$3:Y63,"&lt;"&amp;MIN(W$4:W$100))+1)-1,1+IFERROR(LARGE(Y$3:Y63,COUNTIF(Y$3:Y63,"&gt;"&amp;MIN(W$4:W$100)-1)+1),0))</f>
        <v>59</v>
      </c>
      <c r="Z64" t="str">
        <f t="shared" ca="1" si="9"/>
        <v/>
      </c>
      <c r="AA64" s="6" t="str">
        <f t="shared" ca="1" si="10"/>
        <v/>
      </c>
      <c r="AB64" t="str">
        <f t="shared" ca="1" si="11"/>
        <v/>
      </c>
      <c r="AC64" t="str">
        <f t="shared" ca="1" si="3"/>
        <v/>
      </c>
      <c r="AD64" t="str">
        <f t="shared" ca="1" si="12"/>
        <v/>
      </c>
      <c r="AE64" t="str">
        <f t="shared" ca="1" si="4"/>
        <v/>
      </c>
      <c r="AG64" t="str">
        <f ca="1">IF(AE64&lt;&gt;"",COUNTIF($AE$3:AE64,AE64),"")</f>
        <v/>
      </c>
      <c r="AH64">
        <v>62</v>
      </c>
      <c r="AI64" t="str">
        <f t="shared" ca="1" si="5"/>
        <v/>
      </c>
      <c r="AJ64" t="str">
        <f t="shared" ca="1" si="32"/>
        <v/>
      </c>
      <c r="AK64" s="6" t="str">
        <f t="shared" ca="1" si="32"/>
        <v/>
      </c>
      <c r="AL64" t="str">
        <f t="shared" ca="1" si="32"/>
        <v/>
      </c>
      <c r="AM64" t="str">
        <f t="shared" ca="1" si="32"/>
        <v/>
      </c>
      <c r="AN64" t="str">
        <f t="shared" ca="1" si="32"/>
        <v/>
      </c>
      <c r="AP64">
        <v>61</v>
      </c>
      <c r="AQ64" s="6" t="str">
        <f t="shared" ref="AQ64:AT83" si="34">IFERROR(INDEX($K$1:$P$199,MATCH($R64&amp;$AQ$2,$K$1:$K$199,0),MATCH(AQ$3,$K$1:$P$1,0)),"")</f>
        <v/>
      </c>
      <c r="AR64" s="6" t="str">
        <f t="shared" si="34"/>
        <v/>
      </c>
      <c r="AS64" t="str">
        <f t="shared" si="34"/>
        <v/>
      </c>
      <c r="AT64" t="str">
        <f t="shared" si="34"/>
        <v/>
      </c>
      <c r="AV64">
        <f>IF(COUNTIF(AV$3:AV63,"&lt;"&amp;MIN(AT$4:AT$100)-1)=IFERROR(MATCH(INDEX(AV$1:AV63,SUMPRODUCT(MAX((AV$3:AV63&gt;MAX(R$4:R$100))*ROW(AV$3:AV63))))-1,AT$4:AT$100,),1)-1,SMALL(AV$3:AV63,COUNTIF(AV$3:AV63,"&lt;"&amp;MIN(AT$4:AT$100))+1)-1,1+IFERROR(LARGE(AV$3:AV63,COUNTIF(AV$3:AV63,"&gt;"&amp;MIN(AT$4:AT$100)-1)+1),0))</f>
        <v>-1</v>
      </c>
      <c r="AW64" t="str">
        <f t="shared" si="14"/>
        <v/>
      </c>
      <c r="AX64" s="6" t="str">
        <f t="shared" si="15"/>
        <v/>
      </c>
      <c r="AY64">
        <f t="shared" si="16"/>
        <v>0</v>
      </c>
      <c r="AZ64" t="str">
        <f t="shared" si="17"/>
        <v/>
      </c>
    </row>
    <row r="65" spans="2:52" x14ac:dyDescent="0.25">
      <c r="B65" s="1">
        <f t="shared" ref="B65:B128" ca="1" si="35">IF(C65="",0,C65)</f>
        <v>0</v>
      </c>
      <c r="C65" s="24" t="str">
        <f t="shared" ca="1" si="25"/>
        <v/>
      </c>
      <c r="D65" s="25" t="str">
        <f ca="1">IF(C65="","",AM55)</f>
        <v/>
      </c>
      <c r="I65" s="1" t="str">
        <f t="shared" ca="1" si="1"/>
        <v/>
      </c>
      <c r="K65" t="str">
        <f>IF(L65&lt;&gt;"",COUNTIF($L$1:L65,L65)&amp;L65,"")</f>
        <v/>
      </c>
      <c r="L65" t="str">
        <f>IF(AND([1]Исходный!S65="Пени",O65=0),"",(IF(O65=0,"",IF([1]Исходный!S65="","",[1]Исходный!S65))))</f>
        <v/>
      </c>
      <c r="M65" s="6" t="str">
        <f>IF([1]Исходный!T65="","",[1]Исходный!T65)</f>
        <v/>
      </c>
      <c r="N65" s="6" t="str">
        <f>[1]Исходный!Z65</f>
        <v/>
      </c>
      <c r="O65" s="7" t="str">
        <f>[1]Исходный!AA65</f>
        <v/>
      </c>
      <c r="P65" s="8" t="str">
        <f>[1]Исходный!AB65</f>
        <v/>
      </c>
      <c r="Q65" s="8" t="str">
        <f t="shared" si="2"/>
        <v/>
      </c>
      <c r="R65">
        <v>62</v>
      </c>
      <c r="S65" s="6" t="str">
        <f t="shared" si="33"/>
        <v/>
      </c>
      <c r="T65" s="6" t="str">
        <f t="shared" si="33"/>
        <v/>
      </c>
      <c r="U65" s="6" t="str">
        <f t="shared" si="33"/>
        <v/>
      </c>
      <c r="V65" t="str">
        <f t="shared" si="33"/>
        <v/>
      </c>
      <c r="W65" t="str">
        <f t="shared" si="8"/>
        <v/>
      </c>
      <c r="Y65">
        <f ca="1">IF(COUNTIF(Y$3:Y64,"&lt;"&amp;MIN(W$4:W$100)-1)=IFERROR(MATCH(INDEX(Y$1:Y64,SUMPRODUCT(MAX((Y$3:Y64&gt;MAX(R$4:R$100))*ROW(Y$3:Y64))))-1,W$4:W$100,),1)-1,SMALL(Y$3:Y64,COUNTIF(Y$3:Y64,"&lt;"&amp;MIN(W$4:W$100))+1)-1,1+IFERROR(LARGE(Y$3:Y64,COUNTIF(Y$3:Y64,"&gt;"&amp;MIN(W$4:W$100)-1)+1),0))</f>
        <v>60</v>
      </c>
      <c r="Z65" t="str">
        <f t="shared" ca="1" si="9"/>
        <v/>
      </c>
      <c r="AA65" s="6" t="str">
        <f t="shared" ca="1" si="10"/>
        <v/>
      </c>
      <c r="AB65" t="str">
        <f t="shared" ca="1" si="11"/>
        <v/>
      </c>
      <c r="AC65" t="str">
        <f t="shared" ca="1" si="3"/>
        <v/>
      </c>
      <c r="AD65" t="str">
        <f t="shared" ca="1" si="12"/>
        <v/>
      </c>
      <c r="AE65" t="str">
        <f t="shared" ca="1" si="4"/>
        <v/>
      </c>
      <c r="AG65" t="str">
        <f ca="1">IF(AE65&lt;&gt;"",COUNTIF($AE$3:AE65,AE65),"")</f>
        <v/>
      </c>
      <c r="AH65">
        <v>63</v>
      </c>
      <c r="AI65" t="str">
        <f t="shared" ca="1" si="5"/>
        <v/>
      </c>
      <c r="AJ65" t="str">
        <f t="shared" ca="1" si="32"/>
        <v/>
      </c>
      <c r="AK65" s="6" t="str">
        <f t="shared" ca="1" si="32"/>
        <v/>
      </c>
      <c r="AL65" t="str">
        <f t="shared" ca="1" si="32"/>
        <v/>
      </c>
      <c r="AM65" t="str">
        <f t="shared" ca="1" si="32"/>
        <v/>
      </c>
      <c r="AN65" t="str">
        <f t="shared" ca="1" si="32"/>
        <v/>
      </c>
      <c r="AP65">
        <v>62</v>
      </c>
      <c r="AQ65" s="6" t="str">
        <f t="shared" si="34"/>
        <v/>
      </c>
      <c r="AR65" s="6" t="str">
        <f t="shared" si="34"/>
        <v/>
      </c>
      <c r="AS65" t="str">
        <f t="shared" si="34"/>
        <v/>
      </c>
      <c r="AT65" t="str">
        <f t="shared" si="34"/>
        <v/>
      </c>
      <c r="AV65">
        <f>IF(COUNTIF(AV$3:AV64,"&lt;"&amp;MIN(AT$4:AT$100)-1)=IFERROR(MATCH(INDEX(AV$1:AV64,SUMPRODUCT(MAX((AV$3:AV64&gt;MAX(R$4:R$100))*ROW(AV$3:AV64))))-1,AT$4:AT$100,),1)-1,SMALL(AV$3:AV64,COUNTIF(AV$3:AV64,"&lt;"&amp;MIN(AT$4:AT$100))+1)-1,1+IFERROR(LARGE(AV$3:AV64,COUNTIF(AV$3:AV64,"&gt;"&amp;MIN(AT$4:AT$100)-1)+1),0))</f>
        <v>-1</v>
      </c>
      <c r="AW65" t="str">
        <f t="shared" si="14"/>
        <v/>
      </c>
      <c r="AX65" s="6" t="str">
        <f t="shared" si="15"/>
        <v/>
      </c>
      <c r="AY65">
        <f t="shared" si="16"/>
        <v>0</v>
      </c>
      <c r="AZ65" t="str">
        <f t="shared" si="17"/>
        <v/>
      </c>
    </row>
    <row r="66" spans="2:52" x14ac:dyDescent="0.25">
      <c r="B66" s="1">
        <f t="shared" ca="1" si="35"/>
        <v>0</v>
      </c>
      <c r="C66" s="24" t="str">
        <f t="shared" ca="1" si="25"/>
        <v/>
      </c>
      <c r="D66" s="25" t="str">
        <f ca="1">IF(C66="","",AM56)</f>
        <v/>
      </c>
      <c r="I66" s="1" t="str">
        <f t="shared" ref="I66:I129" ca="1" si="36">IFERROR(IF((B65+B66)&lt;1,"",B65+B66),1)</f>
        <v/>
      </c>
      <c r="K66" t="str">
        <f>IF(L66&lt;&gt;"",COUNTIF($L$1:L66,L66)&amp;L66,"")</f>
        <v/>
      </c>
      <c r="L66" t="str">
        <f>IF(AND([1]Исходный!S66="Пени",O66=0),"",(IF(O66=0,"",IF([1]Исходный!S66="","",[1]Исходный!S66))))</f>
        <v/>
      </c>
      <c r="M66" s="6" t="str">
        <f>IF([1]Исходный!T66="","",[1]Исходный!T66)</f>
        <v/>
      </c>
      <c r="N66" s="6" t="str">
        <f>[1]Исходный!Z66</f>
        <v/>
      </c>
      <c r="O66" s="7" t="str">
        <f>[1]Исходный!AA66</f>
        <v/>
      </c>
      <c r="P66" s="8" t="str">
        <f>[1]Исходный!AB66</f>
        <v/>
      </c>
      <c r="Q66" s="8" t="str">
        <f t="shared" ref="Q66:Q129" si="37">IF(L66="оплата",P66,"")</f>
        <v/>
      </c>
      <c r="R66">
        <v>63</v>
      </c>
      <c r="S66" s="6" t="str">
        <f t="shared" si="33"/>
        <v/>
      </c>
      <c r="T66" s="6" t="str">
        <f t="shared" si="33"/>
        <v/>
      </c>
      <c r="U66" s="6" t="str">
        <f t="shared" si="33"/>
        <v/>
      </c>
      <c r="V66" t="str">
        <f t="shared" si="33"/>
        <v/>
      </c>
      <c r="W66" t="str">
        <f t="shared" si="8"/>
        <v/>
      </c>
      <c r="Y66">
        <f ca="1">IF(COUNTIF(Y$3:Y65,"&lt;"&amp;MIN(W$4:W$100)-1)=IFERROR(MATCH(INDEX(Y$1:Y65,SUMPRODUCT(MAX((Y$3:Y65&gt;MAX(R$4:R$100))*ROW(Y$3:Y65))))-1,W$4:W$100,),1)-1,SMALL(Y$3:Y65,COUNTIF(Y$3:Y65,"&lt;"&amp;MIN(W$4:W$100))+1)-1,1+IFERROR(LARGE(Y$3:Y65,COUNTIF(Y$3:Y65,"&gt;"&amp;MIN(W$4:W$100)-1)+1),0))</f>
        <v>61</v>
      </c>
      <c r="Z66" t="str">
        <f t="shared" ca="1" si="9"/>
        <v/>
      </c>
      <c r="AA66" s="6" t="str">
        <f t="shared" ca="1" si="10"/>
        <v/>
      </c>
      <c r="AB66" t="str">
        <f t="shared" ca="1" si="11"/>
        <v/>
      </c>
      <c r="AC66" t="str">
        <f t="shared" ca="1" si="3"/>
        <v/>
      </c>
      <c r="AD66" t="str">
        <f t="shared" ca="1" si="12"/>
        <v/>
      </c>
      <c r="AE66" t="str">
        <f t="shared" ca="1" si="4"/>
        <v/>
      </c>
      <c r="AG66" t="str">
        <f ca="1">IF(AE66&lt;&gt;"",COUNTIF($AE$3:AE66,AE66),"")</f>
        <v/>
      </c>
      <c r="AH66">
        <v>64</v>
      </c>
      <c r="AI66" t="str">
        <f t="shared" ca="1" si="5"/>
        <v/>
      </c>
      <c r="AJ66" t="str">
        <f t="shared" ca="1" si="32"/>
        <v/>
      </c>
      <c r="AK66" s="6" t="str">
        <f t="shared" ca="1" si="32"/>
        <v/>
      </c>
      <c r="AL66" t="str">
        <f t="shared" ca="1" si="32"/>
        <v/>
      </c>
      <c r="AM66" t="str">
        <f t="shared" ca="1" si="32"/>
        <v/>
      </c>
      <c r="AN66" t="str">
        <f t="shared" ca="1" si="32"/>
        <v/>
      </c>
      <c r="AP66">
        <v>63</v>
      </c>
      <c r="AQ66" s="6" t="str">
        <f t="shared" si="34"/>
        <v/>
      </c>
      <c r="AR66" s="6" t="str">
        <f t="shared" si="34"/>
        <v/>
      </c>
      <c r="AS66" t="str">
        <f t="shared" si="34"/>
        <v/>
      </c>
      <c r="AT66" t="str">
        <f t="shared" si="34"/>
        <v/>
      </c>
      <c r="AV66">
        <f>IF(COUNTIF(AV$3:AV65,"&lt;"&amp;MIN(AT$4:AT$100)-1)=IFERROR(MATCH(INDEX(AV$1:AV65,SUMPRODUCT(MAX((AV$3:AV65&gt;MAX(R$4:R$100))*ROW(AV$3:AV65))))-1,AT$4:AT$100,),1)-1,SMALL(AV$3:AV65,COUNTIF(AV$3:AV65,"&lt;"&amp;MIN(AT$4:AT$100))+1)-1,1+IFERROR(LARGE(AV$3:AV65,COUNTIF(AV$3:AV65,"&gt;"&amp;MIN(AT$4:AT$100)-1)+1),0))</f>
        <v>-1</v>
      </c>
      <c r="AW66" t="str">
        <f t="shared" si="14"/>
        <v/>
      </c>
      <c r="AX66" s="6" t="str">
        <f t="shared" si="15"/>
        <v/>
      </c>
      <c r="AY66">
        <f t="shared" si="16"/>
        <v>0</v>
      </c>
      <c r="AZ66" t="str">
        <f t="shared" si="17"/>
        <v/>
      </c>
    </row>
    <row r="67" spans="2:52" x14ac:dyDescent="0.25">
      <c r="B67" s="1">
        <f t="shared" ca="1" si="35"/>
        <v>0</v>
      </c>
      <c r="C67" s="24" t="str">
        <f t="shared" ca="1" si="25"/>
        <v/>
      </c>
      <c r="D67" s="25" t="str">
        <f ca="1">IF(C67="","",AM57)</f>
        <v/>
      </c>
      <c r="I67" s="1" t="str">
        <f t="shared" ca="1" si="36"/>
        <v/>
      </c>
      <c r="K67" t="str">
        <f>IF(L67&lt;&gt;"",COUNTIF($L$1:L67,L67)&amp;L67,"")</f>
        <v>14Начисление</v>
      </c>
      <c r="L67" t="str">
        <f>IF(AND([1]Исходный!S67="Пени",O67=0),"",(IF(O67=0,"",IF([1]Исходный!S67="","",[1]Исходный!S67))))</f>
        <v>Начисление</v>
      </c>
      <c r="M67" s="6">
        <f>IF([1]Исходный!T67="","",[1]Исходный!T67)</f>
        <v>42217</v>
      </c>
      <c r="N67" s="6" t="str">
        <f>[1]Исходный!Z67</f>
        <v/>
      </c>
      <c r="O67" s="7">
        <f>[1]Исходный!AA67</f>
        <v>169.6</v>
      </c>
      <c r="P67" s="8">
        <f>[1]Исходный!AB67</f>
        <v>2015</v>
      </c>
      <c r="Q67" s="8" t="str">
        <f t="shared" si="37"/>
        <v/>
      </c>
      <c r="R67">
        <v>64</v>
      </c>
      <c r="S67" s="6" t="str">
        <f t="shared" si="33"/>
        <v/>
      </c>
      <c r="T67" s="6" t="str">
        <f t="shared" si="33"/>
        <v/>
      </c>
      <c r="U67" s="6" t="str">
        <f t="shared" si="33"/>
        <v/>
      </c>
      <c r="V67" t="str">
        <f t="shared" si="33"/>
        <v/>
      </c>
      <c r="W67" t="str">
        <f t="shared" si="8"/>
        <v/>
      </c>
      <c r="Y67">
        <f ca="1">IF(COUNTIF(Y$3:Y66,"&lt;"&amp;MIN(W$4:W$100)-1)=IFERROR(MATCH(INDEX(Y$1:Y66,SUMPRODUCT(MAX((Y$3:Y66&gt;MAX(R$4:R$100))*ROW(Y$3:Y66))))-1,W$4:W$100,),1)-1,SMALL(Y$3:Y66,COUNTIF(Y$3:Y66,"&lt;"&amp;MIN(W$4:W$100))+1)-1,1+IFERROR(LARGE(Y$3:Y66,COUNTIF(Y$3:Y66,"&gt;"&amp;MIN(W$4:W$100)-1)+1),0))</f>
        <v>62</v>
      </c>
      <c r="Z67" t="str">
        <f t="shared" ca="1" si="9"/>
        <v/>
      </c>
      <c r="AA67" s="6" t="str">
        <f t="shared" ca="1" si="10"/>
        <v/>
      </c>
      <c r="AB67" t="str">
        <f t="shared" ca="1" si="11"/>
        <v/>
      </c>
      <c r="AC67" t="str">
        <f t="shared" ref="AC67:AC99" ca="1" si="38">IFERROR(VLOOKUP($Y67,$R$3:$W$100,5,FALSE),IF(Z67="",VLOOKUP(Y67,$BB$4:$BF$7,5,FALSE),""))</f>
        <v/>
      </c>
      <c r="AD67" t="str">
        <f t="shared" ca="1" si="12"/>
        <v/>
      </c>
      <c r="AE67" t="str">
        <f t="shared" ref="AE67:AE115" ca="1" si="39">IFERROR(IF(AND(LEN(Y67)&lt;4,OR(AD67=2014,AD67=2015,AD67=2016,AD67=2017),CHOOSE(MATCH(AD67,$BA$4:$BA$8,0),$AC$1,$AD$1,$AE$1,$AF$1)),"ТЕКСТ",IF(AND(Z67="",AC67&lt;&gt;""),"текст","")),"")</f>
        <v/>
      </c>
      <c r="AG67" t="str">
        <f ca="1">IF(AE67&lt;&gt;"",COUNTIF($AE$3:AE67,AE67),"")</f>
        <v/>
      </c>
      <c r="AH67">
        <v>65</v>
      </c>
      <c r="AI67" t="str">
        <f t="shared" ref="AI67:AI99" ca="1" si="40">IF(AN67="","",INDEX($Y$2:$AD$200,MATCH(AM67,$AC$2:$AC$200,0),MATCH($AI$2,$Y$2:$AD$2,0)))</f>
        <v/>
      </c>
      <c r="AJ67" t="str">
        <f t="shared" ref="AJ67:AN82" ca="1" si="41">IFERROR(INDEX($Z$2:$AG$200,MATCH($AH67,$AG$2:$AG$200,0),MATCH(AJ$2,$Z$2:$AD$2,0)),"")</f>
        <v/>
      </c>
      <c r="AK67" s="6" t="str">
        <f t="shared" ca="1" si="41"/>
        <v/>
      </c>
      <c r="AL67" t="str">
        <f t="shared" ca="1" si="41"/>
        <v/>
      </c>
      <c r="AM67" t="str">
        <f t="shared" ca="1" si="41"/>
        <v/>
      </c>
      <c r="AN67" t="str">
        <f t="shared" ca="1" si="41"/>
        <v/>
      </c>
      <c r="AP67">
        <v>64</v>
      </c>
      <c r="AQ67" s="6" t="str">
        <f t="shared" si="34"/>
        <v/>
      </c>
      <c r="AR67" s="6" t="str">
        <f t="shared" si="34"/>
        <v/>
      </c>
      <c r="AS67" t="str">
        <f t="shared" si="34"/>
        <v/>
      </c>
      <c r="AT67" t="str">
        <f t="shared" si="34"/>
        <v/>
      </c>
      <c r="AV67">
        <f>IF(COUNTIF(AV$3:AV66,"&lt;"&amp;MIN(AT$4:AT$100)-1)=IFERROR(MATCH(INDEX(AV$1:AV66,SUMPRODUCT(MAX((AV$3:AV66&gt;MAX(R$4:R$100))*ROW(AV$3:AV66))))-1,AT$4:AT$100,),1)-1,SMALL(AV$3:AV66,COUNTIF(AV$3:AV66,"&lt;"&amp;MIN(AT$4:AT$100))+1)-1,1+IFERROR(LARGE(AV$3:AV66,COUNTIF(AV$3:AV66,"&gt;"&amp;MIN(AT$4:AT$100)-1)+1),0))</f>
        <v>-1</v>
      </c>
      <c r="AW67" t="str">
        <f t="shared" si="14"/>
        <v/>
      </c>
      <c r="AX67" s="6" t="str">
        <f t="shared" si="15"/>
        <v/>
      </c>
      <c r="AY67">
        <f t="shared" si="16"/>
        <v>0</v>
      </c>
      <c r="AZ67" t="str">
        <f t="shared" si="17"/>
        <v/>
      </c>
    </row>
    <row r="68" spans="2:52" x14ac:dyDescent="0.25">
      <c r="B68" s="1">
        <f t="shared" ca="1" si="35"/>
        <v>0</v>
      </c>
      <c r="C68" s="24" t="str">
        <f t="shared" ca="1" si="25"/>
        <v/>
      </c>
      <c r="D68" s="25" t="str">
        <f ca="1">IF(C68="","",AM58)</f>
        <v/>
      </c>
      <c r="I68" s="1" t="str">
        <f t="shared" ca="1" si="36"/>
        <v/>
      </c>
      <c r="K68" t="str">
        <f>IF(L68&lt;&gt;"",COUNTIF($L$1:L68,L68)&amp;L68,"")</f>
        <v/>
      </c>
      <c r="L68" t="str">
        <f>IF(AND([1]Исходный!S68="Пени",O68=0),"",(IF(O68=0,"",IF([1]Исходный!S68="","",[1]Исходный!S68))))</f>
        <v/>
      </c>
      <c r="M68" s="6" t="str">
        <f>IF([1]Исходный!T68="","",[1]Исходный!T68)</f>
        <v/>
      </c>
      <c r="N68" s="6" t="str">
        <f>[1]Исходный!Z68</f>
        <v/>
      </c>
      <c r="O68" s="7" t="str">
        <f>[1]Исходный!AA68</f>
        <v/>
      </c>
      <c r="P68" s="8" t="str">
        <f>[1]Исходный!AB68</f>
        <v/>
      </c>
      <c r="Q68" s="8" t="str">
        <f t="shared" si="37"/>
        <v/>
      </c>
      <c r="R68">
        <v>65</v>
      </c>
      <c r="S68" s="6" t="str">
        <f t="shared" si="33"/>
        <v/>
      </c>
      <c r="T68" s="6" t="str">
        <f t="shared" si="33"/>
        <v/>
      </c>
      <c r="U68" s="6" t="str">
        <f t="shared" si="33"/>
        <v/>
      </c>
      <c r="V68" t="str">
        <f t="shared" si="33"/>
        <v/>
      </c>
      <c r="W68" t="str">
        <f t="shared" ref="W68:W99" si="42">IFERROR(IF(S68&lt;&gt;"",INDEX($K$1:$P$199,MATCH($R68&amp;$S$2,$K$1:$K$199,0),MATCH(W$3,$K$1:$P$1,0)),IF(VLOOKUP(R68,$BL$4:$BN$7,2,FALSE)=0,"",VLOOKUP(R68,$BL$4:$BN$7,2,FALSE))),"")</f>
        <v/>
      </c>
      <c r="Y68">
        <f ca="1">IF(COUNTIF(Y$3:Y67,"&lt;"&amp;MIN(W$4:W$100)-1)=IFERROR(MATCH(INDEX(Y$1:Y67,SUMPRODUCT(MAX((Y$3:Y67&gt;MAX(R$4:R$100))*ROW(Y$3:Y67))))-1,W$4:W$100,),1)-1,SMALL(Y$3:Y67,COUNTIF(Y$3:Y67,"&lt;"&amp;MIN(W$4:W$100))+1)-1,1+IFERROR(LARGE(Y$3:Y67,COUNTIF(Y$3:Y67,"&gt;"&amp;MIN(W$4:W$100)-1)+1),0))</f>
        <v>63</v>
      </c>
      <c r="Z68" t="str">
        <f t="shared" ref="Z68:Z99" ca="1" si="43">IFERROR(VLOOKUP($Y68,$R$3:$W$100,2,FALSE),"")</f>
        <v/>
      </c>
      <c r="AA68" s="6" t="str">
        <f t="shared" ref="AA68:AA99" ca="1" si="44">IFERROR(VLOOKUP($Y68,$R$3:$W$100,3,FALSE),"")</f>
        <v/>
      </c>
      <c r="AB68" t="str">
        <f t="shared" ref="AB68:AB99" ca="1" si="45">IFERROR(VLOOKUP($Y68,$R$3:$W$100,4,FALSE),"")</f>
        <v/>
      </c>
      <c r="AC68" t="str">
        <f t="shared" ca="1" si="38"/>
        <v/>
      </c>
      <c r="AD68" t="str">
        <f t="shared" ref="AD68:AD116" ca="1" si="46">IF(LEN(IF(AA68="",Y68,YEAR(AA68)))=4,IF(AA68="",Y68,YEAR(AA68)),"")</f>
        <v/>
      </c>
      <c r="AE68" t="str">
        <f t="shared" ca="1" si="39"/>
        <v/>
      </c>
      <c r="AG68" t="str">
        <f ca="1">IF(AE68&lt;&gt;"",COUNTIF($AE$3:AE68,AE68),"")</f>
        <v/>
      </c>
      <c r="AH68">
        <v>66</v>
      </c>
      <c r="AI68" t="str">
        <f t="shared" ca="1" si="40"/>
        <v/>
      </c>
      <c r="AJ68" t="str">
        <f t="shared" ca="1" si="41"/>
        <v/>
      </c>
      <c r="AK68" s="6" t="str">
        <f t="shared" ca="1" si="41"/>
        <v/>
      </c>
      <c r="AL68" t="str">
        <f t="shared" ca="1" si="41"/>
        <v/>
      </c>
      <c r="AM68" t="str">
        <f t="shared" ca="1" si="41"/>
        <v/>
      </c>
      <c r="AN68" t="str">
        <f t="shared" ca="1" si="41"/>
        <v/>
      </c>
      <c r="AP68">
        <v>65</v>
      </c>
      <c r="AQ68" s="6" t="str">
        <f t="shared" si="34"/>
        <v/>
      </c>
      <c r="AR68" s="6" t="str">
        <f t="shared" si="34"/>
        <v/>
      </c>
      <c r="AS68" t="str">
        <f t="shared" si="34"/>
        <v/>
      </c>
      <c r="AT68" t="str">
        <f t="shared" si="34"/>
        <v/>
      </c>
      <c r="AV68">
        <f>IF(COUNTIF(AV$3:AV67,"&lt;"&amp;MIN(AT$4:AT$100)-1)=IFERROR(MATCH(INDEX(AV$1:AV67,SUMPRODUCT(MAX((AV$3:AV67&gt;MAX(R$4:R$100))*ROW(AV$3:AV67))))-1,AT$4:AT$100,),1)-1,SMALL(AV$3:AV67,COUNTIF(AV$3:AV67,"&lt;"&amp;MIN(AT$4:AT$100))+1)-1,1+IFERROR(LARGE(AV$3:AV67,COUNTIF(AV$3:AV67,"&gt;"&amp;MIN(AT$4:AT$100)-1)+1),0))</f>
        <v>-1</v>
      </c>
      <c r="AW68" t="str">
        <f t="shared" si="14"/>
        <v/>
      </c>
      <c r="AX68" s="6" t="str">
        <f t="shared" si="15"/>
        <v/>
      </c>
      <c r="AY68">
        <f t="shared" si="16"/>
        <v>0</v>
      </c>
      <c r="AZ68" t="str">
        <f t="shared" si="17"/>
        <v/>
      </c>
    </row>
    <row r="69" spans="2:52" x14ac:dyDescent="0.25">
      <c r="B69" s="1">
        <f t="shared" ca="1" si="35"/>
        <v>0</v>
      </c>
      <c r="C69" s="24" t="str">
        <f t="shared" ca="1" si="25"/>
        <v/>
      </c>
      <c r="D69" s="25" t="str">
        <f ca="1">IF(C69="","",AM59)</f>
        <v/>
      </c>
      <c r="I69" s="1" t="str">
        <f t="shared" ca="1" si="36"/>
        <v/>
      </c>
      <c r="K69" t="str">
        <f>IF(L69&lt;&gt;"",COUNTIF($L$1:L69,L69)&amp;L69,"")</f>
        <v/>
      </c>
      <c r="L69" t="str">
        <f>IF(AND([1]Исходный!S69="Пени",O69=0),"",(IF(O69=0,"",IF([1]Исходный!S69="","",[1]Исходный!S69))))</f>
        <v/>
      </c>
      <c r="M69" s="6" t="str">
        <f>IF([1]Исходный!T69="","",[1]Исходный!T69)</f>
        <v/>
      </c>
      <c r="N69" s="6" t="str">
        <f>[1]Исходный!Z69</f>
        <v/>
      </c>
      <c r="O69" s="7" t="str">
        <f>[1]Исходный!AA69</f>
        <v/>
      </c>
      <c r="P69" s="8" t="str">
        <f>[1]Исходный!AB69</f>
        <v/>
      </c>
      <c r="Q69" s="8" t="str">
        <f t="shared" si="37"/>
        <v/>
      </c>
      <c r="R69">
        <v>66</v>
      </c>
      <c r="S69" s="6" t="str">
        <f t="shared" si="33"/>
        <v/>
      </c>
      <c r="T69" s="6" t="str">
        <f t="shared" si="33"/>
        <v/>
      </c>
      <c r="U69" s="6" t="str">
        <f t="shared" si="33"/>
        <v/>
      </c>
      <c r="V69" t="str">
        <f t="shared" si="33"/>
        <v/>
      </c>
      <c r="W69" t="str">
        <f t="shared" si="42"/>
        <v/>
      </c>
      <c r="Y69">
        <f ca="1">IF(COUNTIF(Y$3:Y68,"&lt;"&amp;MIN(W$4:W$100)-1)=IFERROR(MATCH(INDEX(Y$1:Y68,SUMPRODUCT(MAX((Y$3:Y68&gt;MAX(R$4:R$100))*ROW(Y$3:Y68))))-1,W$4:W$100,),1)-1,SMALL(Y$3:Y68,COUNTIF(Y$3:Y68,"&lt;"&amp;MIN(W$4:W$100))+1)-1,1+IFERROR(LARGE(Y$3:Y68,COUNTIF(Y$3:Y68,"&gt;"&amp;MIN(W$4:W$100)-1)+1),0))</f>
        <v>64</v>
      </c>
      <c r="Z69" t="str">
        <f t="shared" ca="1" si="43"/>
        <v/>
      </c>
      <c r="AA69" s="6" t="str">
        <f t="shared" ca="1" si="44"/>
        <v/>
      </c>
      <c r="AB69" t="str">
        <f t="shared" ca="1" si="45"/>
        <v/>
      </c>
      <c r="AC69" t="str">
        <f t="shared" ca="1" si="38"/>
        <v/>
      </c>
      <c r="AD69" t="str">
        <f t="shared" ca="1" si="46"/>
        <v/>
      </c>
      <c r="AE69" t="str">
        <f t="shared" ca="1" si="39"/>
        <v/>
      </c>
      <c r="AG69" t="str">
        <f ca="1">IF(AE69&lt;&gt;"",COUNTIF($AE$3:AE69,AE69),"")</f>
        <v/>
      </c>
      <c r="AH69">
        <v>67</v>
      </c>
      <c r="AI69" t="str">
        <f t="shared" ca="1" si="40"/>
        <v/>
      </c>
      <c r="AJ69" t="str">
        <f t="shared" ca="1" si="41"/>
        <v/>
      </c>
      <c r="AK69" s="6" t="str">
        <f t="shared" ca="1" si="41"/>
        <v/>
      </c>
      <c r="AL69" t="str">
        <f t="shared" ca="1" si="41"/>
        <v/>
      </c>
      <c r="AM69" t="str">
        <f t="shared" ca="1" si="41"/>
        <v/>
      </c>
      <c r="AN69" t="str">
        <f t="shared" ca="1" si="41"/>
        <v/>
      </c>
      <c r="AP69">
        <v>66</v>
      </c>
      <c r="AQ69" s="6" t="str">
        <f t="shared" si="34"/>
        <v/>
      </c>
      <c r="AR69" s="6" t="str">
        <f t="shared" si="34"/>
        <v/>
      </c>
      <c r="AS69" t="str">
        <f t="shared" si="34"/>
        <v/>
      </c>
      <c r="AT69" t="str">
        <f t="shared" si="34"/>
        <v/>
      </c>
      <c r="AV69">
        <f>IF(COUNTIF(AV$3:AV68,"&lt;"&amp;MIN(AT$4:AT$100)-1)=IFERROR(MATCH(INDEX(AV$1:AV68,SUMPRODUCT(MAX((AV$3:AV68&gt;MAX(R$4:R$100))*ROW(AV$3:AV68))))-1,AT$4:AT$100,),1)-1,SMALL(AV$3:AV68,COUNTIF(AV$3:AV68,"&lt;"&amp;MIN(AT$4:AT$100))+1)-1,1+IFERROR(LARGE(AV$3:AV68,COUNTIF(AV$3:AV68,"&gt;"&amp;MIN(AT$4:AT$100)-1)+1),0))</f>
        <v>-1</v>
      </c>
      <c r="AW69" t="str">
        <f t="shared" ref="AW69:AW99" si="47">IFERROR(VLOOKUP($AV69,$AP$3:$AT$100,2,FALSE),"")</f>
        <v/>
      </c>
      <c r="AX69" s="6" t="str">
        <f t="shared" ref="AX69:AX99" si="48">IFERROR(VLOOKUP($AV69,$AP$3:$AT$100,3,FALSE),"")</f>
        <v/>
      </c>
      <c r="AY69">
        <f t="shared" ref="AY69:AY99" si="49">IFERROR(VLOOKUP($AV69,$AP$3:$AT$100,4,FALSE),IF(AW69="",SUMIF(AZ$3:AZ$100,AV69,AY$3:AY$100),""))</f>
        <v>0</v>
      </c>
      <c r="AZ69" t="str">
        <f t="shared" ref="AZ69:AZ99" si="50">IFERROR(VLOOKUP($AV69,$AP$3:$AT$100,5,FALSE),"")</f>
        <v/>
      </c>
    </row>
    <row r="70" spans="2:52" x14ac:dyDescent="0.25">
      <c r="B70" s="1">
        <f t="shared" ca="1" si="35"/>
        <v>0</v>
      </c>
      <c r="C70" s="24" t="str">
        <f t="shared" ca="1" si="25"/>
        <v/>
      </c>
      <c r="D70" s="25" t="str">
        <f ca="1">IF(C70="","",AM60)</f>
        <v/>
      </c>
      <c r="I70" s="1" t="str">
        <f t="shared" ca="1" si="36"/>
        <v/>
      </c>
      <c r="K70" t="str">
        <f>IF(L70&lt;&gt;"",COUNTIF($L$1:L70,L70)&amp;L70,"")</f>
        <v>15Начисление</v>
      </c>
      <c r="L70" t="str">
        <f>IF(AND([1]Исходный!S70="Пени",O70=0),"",(IF(O70=0,"",IF([1]Исходный!S70="","",[1]Исходный!S70))))</f>
        <v>Начисление</v>
      </c>
      <c r="M70" s="6">
        <f>IF([1]Исходный!T70="","",[1]Исходный!T70)</f>
        <v>42186</v>
      </c>
      <c r="N70" s="6" t="str">
        <f>[1]Исходный!Z70</f>
        <v/>
      </c>
      <c r="O70" s="7">
        <f>[1]Исходный!AA70</f>
        <v>169.6</v>
      </c>
      <c r="P70" s="8">
        <f>[1]Исходный!AB70</f>
        <v>2015</v>
      </c>
      <c r="Q70" s="8" t="str">
        <f t="shared" si="37"/>
        <v/>
      </c>
      <c r="R70">
        <v>67</v>
      </c>
      <c r="S70" s="6" t="str">
        <f t="shared" si="33"/>
        <v/>
      </c>
      <c r="T70" s="6" t="str">
        <f t="shared" si="33"/>
        <v/>
      </c>
      <c r="U70" s="6" t="str">
        <f t="shared" si="33"/>
        <v/>
      </c>
      <c r="V70" t="str">
        <f t="shared" si="33"/>
        <v/>
      </c>
      <c r="W70" t="str">
        <f t="shared" si="42"/>
        <v/>
      </c>
      <c r="Y70">
        <f ca="1">IF(COUNTIF(Y$3:Y69,"&lt;"&amp;MIN(W$4:W$100)-1)=IFERROR(MATCH(INDEX(Y$1:Y69,SUMPRODUCT(MAX((Y$3:Y69&gt;MAX(R$4:R$100))*ROW(Y$3:Y69))))-1,W$4:W$100,),1)-1,SMALL(Y$3:Y69,COUNTIF(Y$3:Y69,"&lt;"&amp;MIN(W$4:W$100))+1)-1,1+IFERROR(LARGE(Y$3:Y69,COUNTIF(Y$3:Y69,"&gt;"&amp;MIN(W$4:W$100)-1)+1),0))</f>
        <v>65</v>
      </c>
      <c r="Z70" t="str">
        <f t="shared" ca="1" si="43"/>
        <v/>
      </c>
      <c r="AA70" s="6" t="str">
        <f t="shared" ca="1" si="44"/>
        <v/>
      </c>
      <c r="AB70" t="str">
        <f t="shared" ca="1" si="45"/>
        <v/>
      </c>
      <c r="AC70" t="str">
        <f t="shared" ca="1" si="38"/>
        <v/>
      </c>
      <c r="AD70" t="str">
        <f t="shared" ca="1" si="46"/>
        <v/>
      </c>
      <c r="AE70" t="str">
        <f t="shared" ca="1" si="39"/>
        <v/>
      </c>
      <c r="AG70" t="str">
        <f ca="1">IF(AE70&lt;&gt;"",COUNTIF($AE$3:AE70,AE70),"")</f>
        <v/>
      </c>
      <c r="AH70">
        <v>68</v>
      </c>
      <c r="AI70" t="str">
        <f t="shared" ca="1" si="40"/>
        <v/>
      </c>
      <c r="AJ70" t="str">
        <f t="shared" ca="1" si="41"/>
        <v/>
      </c>
      <c r="AK70" s="6" t="str">
        <f t="shared" ca="1" si="41"/>
        <v/>
      </c>
      <c r="AL70" t="str">
        <f t="shared" ca="1" si="41"/>
        <v/>
      </c>
      <c r="AM70" t="str">
        <f t="shared" ca="1" si="41"/>
        <v/>
      </c>
      <c r="AN70" t="str">
        <f t="shared" ca="1" si="41"/>
        <v/>
      </c>
      <c r="AP70">
        <v>67</v>
      </c>
      <c r="AQ70" s="6" t="str">
        <f t="shared" si="34"/>
        <v/>
      </c>
      <c r="AR70" s="6" t="str">
        <f t="shared" si="34"/>
        <v/>
      </c>
      <c r="AS70" t="str">
        <f t="shared" si="34"/>
        <v/>
      </c>
      <c r="AT70" t="str">
        <f t="shared" si="34"/>
        <v/>
      </c>
      <c r="AV70">
        <f>IF(COUNTIF(AV$3:AV69,"&lt;"&amp;MIN(AT$4:AT$100)-1)=IFERROR(MATCH(INDEX(AV$1:AV69,SUMPRODUCT(MAX((AV$3:AV69&gt;MAX(R$4:R$100))*ROW(AV$3:AV69))))-1,AT$4:AT$100,),1)-1,SMALL(AV$3:AV69,COUNTIF(AV$3:AV69,"&lt;"&amp;MIN(AT$4:AT$100))+1)-1,1+IFERROR(LARGE(AV$3:AV69,COUNTIF(AV$3:AV69,"&gt;"&amp;MIN(AT$4:AT$100)-1)+1),0))</f>
        <v>-1</v>
      </c>
      <c r="AW70" t="str">
        <f t="shared" si="47"/>
        <v/>
      </c>
      <c r="AX70" s="6" t="str">
        <f t="shared" si="48"/>
        <v/>
      </c>
      <c r="AY70">
        <f t="shared" si="49"/>
        <v>0</v>
      </c>
      <c r="AZ70" t="str">
        <f t="shared" si="50"/>
        <v/>
      </c>
    </row>
    <row r="71" spans="2:52" x14ac:dyDescent="0.25">
      <c r="B71" s="1">
        <f t="shared" ca="1" si="35"/>
        <v>0</v>
      </c>
      <c r="C71" s="24" t="str">
        <f t="shared" ca="1" si="25"/>
        <v/>
      </c>
      <c r="D71" s="25" t="str">
        <f ca="1">IF(C71="","",AM61)</f>
        <v/>
      </c>
      <c r="I71" s="1" t="str">
        <f t="shared" ca="1" si="36"/>
        <v/>
      </c>
      <c r="K71" t="str">
        <f>IF(L71&lt;&gt;"",COUNTIF($L$1:L71,L71)&amp;L71,"")</f>
        <v/>
      </c>
      <c r="L71" t="str">
        <f>IF(AND([1]Исходный!S71="Пени",O71=0),"",(IF(O71=0,"",IF([1]Исходный!S71="","",[1]Исходный!S71))))</f>
        <v/>
      </c>
      <c r="M71" s="6" t="str">
        <f>IF([1]Исходный!T71="","",[1]Исходный!T71)</f>
        <v/>
      </c>
      <c r="N71" s="6" t="str">
        <f>[1]Исходный!Z71</f>
        <v/>
      </c>
      <c r="O71" s="7" t="str">
        <f>[1]Исходный!AA71</f>
        <v/>
      </c>
      <c r="P71" s="8" t="str">
        <f>[1]Исходный!AB71</f>
        <v/>
      </c>
      <c r="Q71" s="8" t="str">
        <f t="shared" si="37"/>
        <v/>
      </c>
      <c r="R71">
        <v>68</v>
      </c>
      <c r="S71" s="6" t="str">
        <f t="shared" si="33"/>
        <v/>
      </c>
      <c r="T71" s="6" t="str">
        <f t="shared" si="33"/>
        <v/>
      </c>
      <c r="U71" s="6" t="str">
        <f t="shared" si="33"/>
        <v/>
      </c>
      <c r="V71" t="str">
        <f t="shared" si="33"/>
        <v/>
      </c>
      <c r="W71" t="str">
        <f t="shared" si="42"/>
        <v/>
      </c>
      <c r="Y71">
        <f ca="1">IF(COUNTIF(Y$3:Y70,"&lt;"&amp;MIN(W$4:W$100)-1)=IFERROR(MATCH(INDEX(Y$1:Y70,SUMPRODUCT(MAX((Y$3:Y70&gt;MAX(R$4:R$100))*ROW(Y$3:Y70))))-1,W$4:W$100,),1)-1,SMALL(Y$3:Y70,COUNTIF(Y$3:Y70,"&lt;"&amp;MIN(W$4:W$100))+1)-1,1+IFERROR(LARGE(Y$3:Y70,COUNTIF(Y$3:Y70,"&gt;"&amp;MIN(W$4:W$100)-1)+1),0))</f>
        <v>66</v>
      </c>
      <c r="Z71" t="str">
        <f t="shared" ca="1" si="43"/>
        <v/>
      </c>
      <c r="AA71" s="6" t="str">
        <f t="shared" ca="1" si="44"/>
        <v/>
      </c>
      <c r="AB71" t="str">
        <f t="shared" ca="1" si="45"/>
        <v/>
      </c>
      <c r="AC71" t="str">
        <f t="shared" ca="1" si="38"/>
        <v/>
      </c>
      <c r="AD71" t="str">
        <f t="shared" ca="1" si="46"/>
        <v/>
      </c>
      <c r="AE71" t="str">
        <f t="shared" ca="1" si="39"/>
        <v/>
      </c>
      <c r="AG71" t="str">
        <f ca="1">IF(AE71&lt;&gt;"",COUNTIF($AE$3:AE71,AE71),"")</f>
        <v/>
      </c>
      <c r="AH71">
        <v>69</v>
      </c>
      <c r="AI71" t="str">
        <f t="shared" ca="1" si="40"/>
        <v/>
      </c>
      <c r="AJ71" t="str">
        <f t="shared" ca="1" si="41"/>
        <v/>
      </c>
      <c r="AK71" s="6" t="str">
        <f t="shared" ca="1" si="41"/>
        <v/>
      </c>
      <c r="AL71" t="str">
        <f t="shared" ca="1" si="41"/>
        <v/>
      </c>
      <c r="AM71" t="str">
        <f t="shared" ca="1" si="41"/>
        <v/>
      </c>
      <c r="AN71" t="str">
        <f t="shared" ca="1" si="41"/>
        <v/>
      </c>
      <c r="AP71">
        <v>68</v>
      </c>
      <c r="AQ71" s="6" t="str">
        <f t="shared" si="34"/>
        <v/>
      </c>
      <c r="AR71" s="6" t="str">
        <f t="shared" si="34"/>
        <v/>
      </c>
      <c r="AS71" t="str">
        <f t="shared" si="34"/>
        <v/>
      </c>
      <c r="AT71" t="str">
        <f t="shared" si="34"/>
        <v/>
      </c>
      <c r="AV71">
        <f>IF(COUNTIF(AV$3:AV70,"&lt;"&amp;MIN(AT$4:AT$100)-1)=IFERROR(MATCH(INDEX(AV$1:AV70,SUMPRODUCT(MAX((AV$3:AV70&gt;MAX(R$4:R$100))*ROW(AV$3:AV70))))-1,AT$4:AT$100,),1)-1,SMALL(AV$3:AV70,COUNTIF(AV$3:AV70,"&lt;"&amp;MIN(AT$4:AT$100))+1)-1,1+IFERROR(LARGE(AV$3:AV70,COUNTIF(AV$3:AV70,"&gt;"&amp;MIN(AT$4:AT$100)-1)+1),0))</f>
        <v>-1</v>
      </c>
      <c r="AW71" t="str">
        <f t="shared" si="47"/>
        <v/>
      </c>
      <c r="AX71" s="6" t="str">
        <f t="shared" si="48"/>
        <v/>
      </c>
      <c r="AY71">
        <f t="shared" si="49"/>
        <v>0</v>
      </c>
      <c r="AZ71" t="str">
        <f t="shared" si="50"/>
        <v/>
      </c>
    </row>
    <row r="72" spans="2:52" x14ac:dyDescent="0.25">
      <c r="B72" s="1">
        <f t="shared" ca="1" si="35"/>
        <v>0</v>
      </c>
      <c r="C72" s="24" t="str">
        <f t="shared" ca="1" si="25"/>
        <v/>
      </c>
      <c r="D72" s="25" t="str">
        <f ca="1">IF(C72="","",AM62)</f>
        <v/>
      </c>
      <c r="I72" s="1" t="str">
        <f t="shared" ca="1" si="36"/>
        <v/>
      </c>
      <c r="K72" t="str">
        <f>IF(L72&lt;&gt;"",COUNTIF($L$1:L72,L72)&amp;L72,"")</f>
        <v/>
      </c>
      <c r="L72" t="str">
        <f>IF(AND([1]Исходный!S72="Пени",O72=0),"",(IF(O72=0,"",IF([1]Исходный!S72="","",[1]Исходный!S72))))</f>
        <v/>
      </c>
      <c r="M72" s="6" t="str">
        <f>IF([1]Исходный!T72="","",[1]Исходный!T72)</f>
        <v/>
      </c>
      <c r="N72" s="6" t="str">
        <f>[1]Исходный!Z72</f>
        <v/>
      </c>
      <c r="O72" s="7" t="str">
        <f>[1]Исходный!AA72</f>
        <v/>
      </c>
      <c r="P72" s="8" t="str">
        <f>[1]Исходный!AB72</f>
        <v/>
      </c>
      <c r="Q72" s="8" t="str">
        <f t="shared" si="37"/>
        <v/>
      </c>
      <c r="R72">
        <v>69</v>
      </c>
      <c r="S72" s="6" t="str">
        <f t="shared" si="33"/>
        <v/>
      </c>
      <c r="T72" s="6" t="str">
        <f t="shared" si="33"/>
        <v/>
      </c>
      <c r="U72" s="6" t="str">
        <f t="shared" si="33"/>
        <v/>
      </c>
      <c r="V72" t="str">
        <f t="shared" si="33"/>
        <v/>
      </c>
      <c r="W72" t="str">
        <f t="shared" si="42"/>
        <v/>
      </c>
      <c r="Y72">
        <f ca="1">IF(COUNTIF(Y$3:Y71,"&lt;"&amp;MIN(W$4:W$100)-1)=IFERROR(MATCH(INDEX(Y$1:Y71,SUMPRODUCT(MAX((Y$3:Y71&gt;MAX(R$4:R$100))*ROW(Y$3:Y71))))-1,W$4:W$100,),1)-1,SMALL(Y$3:Y71,COUNTIF(Y$3:Y71,"&lt;"&amp;MIN(W$4:W$100))+1)-1,1+IFERROR(LARGE(Y$3:Y71,COUNTIF(Y$3:Y71,"&gt;"&amp;MIN(W$4:W$100)-1)+1),0))</f>
        <v>67</v>
      </c>
      <c r="Z72" t="str">
        <f t="shared" ca="1" si="43"/>
        <v/>
      </c>
      <c r="AA72" s="6" t="str">
        <f t="shared" ca="1" si="44"/>
        <v/>
      </c>
      <c r="AB72" t="str">
        <f t="shared" ca="1" si="45"/>
        <v/>
      </c>
      <c r="AC72" t="str">
        <f t="shared" ca="1" si="38"/>
        <v/>
      </c>
      <c r="AD72" t="str">
        <f t="shared" ca="1" si="46"/>
        <v/>
      </c>
      <c r="AE72" t="str">
        <f t="shared" ca="1" si="39"/>
        <v/>
      </c>
      <c r="AG72" t="str">
        <f ca="1">IF(AE72&lt;&gt;"",COUNTIF($AE$3:AE72,AE72),"")</f>
        <v/>
      </c>
      <c r="AH72">
        <v>70</v>
      </c>
      <c r="AI72" t="str">
        <f t="shared" ca="1" si="40"/>
        <v/>
      </c>
      <c r="AJ72" t="str">
        <f t="shared" ca="1" si="41"/>
        <v/>
      </c>
      <c r="AK72" s="6" t="str">
        <f t="shared" ca="1" si="41"/>
        <v/>
      </c>
      <c r="AL72" t="str">
        <f t="shared" ca="1" si="41"/>
        <v/>
      </c>
      <c r="AM72" t="str">
        <f t="shared" ca="1" si="41"/>
        <v/>
      </c>
      <c r="AN72" t="str">
        <f t="shared" ca="1" si="41"/>
        <v/>
      </c>
      <c r="AP72">
        <v>69</v>
      </c>
      <c r="AQ72" s="6" t="str">
        <f t="shared" si="34"/>
        <v/>
      </c>
      <c r="AR72" s="6" t="str">
        <f t="shared" si="34"/>
        <v/>
      </c>
      <c r="AS72" t="str">
        <f t="shared" si="34"/>
        <v/>
      </c>
      <c r="AT72" t="str">
        <f t="shared" si="34"/>
        <v/>
      </c>
      <c r="AV72">
        <f>IF(COUNTIF(AV$3:AV71,"&lt;"&amp;MIN(AT$4:AT$100)-1)=IFERROR(MATCH(INDEX(AV$1:AV71,SUMPRODUCT(MAX((AV$3:AV71&gt;MAX(R$4:R$100))*ROW(AV$3:AV71))))-1,AT$4:AT$100,),1)-1,SMALL(AV$3:AV71,COUNTIF(AV$3:AV71,"&lt;"&amp;MIN(AT$4:AT$100))+1)-1,1+IFERROR(LARGE(AV$3:AV71,COUNTIF(AV$3:AV71,"&gt;"&amp;MIN(AT$4:AT$100)-1)+1),0))</f>
        <v>-1</v>
      </c>
      <c r="AW72" t="str">
        <f t="shared" si="47"/>
        <v/>
      </c>
      <c r="AX72" s="6" t="str">
        <f t="shared" si="48"/>
        <v/>
      </c>
      <c r="AY72">
        <f t="shared" si="49"/>
        <v>0</v>
      </c>
      <c r="AZ72" t="str">
        <f t="shared" si="50"/>
        <v/>
      </c>
    </row>
    <row r="73" spans="2:52" x14ac:dyDescent="0.25">
      <c r="B73" s="1">
        <f t="shared" ca="1" si="35"/>
        <v>0</v>
      </c>
      <c r="C73" s="24" t="str">
        <f t="shared" ca="1" si="25"/>
        <v/>
      </c>
      <c r="D73" s="25" t="str">
        <f ca="1">IF(C73="","",AM63)</f>
        <v/>
      </c>
      <c r="I73" s="1" t="str">
        <f t="shared" ca="1" si="36"/>
        <v/>
      </c>
      <c r="K73" t="str">
        <f>IF(L73&lt;&gt;"",COUNTIF($L$1:L73,L73)&amp;L73,"")</f>
        <v>16Начисление</v>
      </c>
      <c r="L73" t="str">
        <f>IF(AND([1]Исходный!S73="Пени",O73=0),"",(IF(O73=0,"",IF([1]Исходный!S73="","",[1]Исходный!S73))))</f>
        <v>Начисление</v>
      </c>
      <c r="M73" s="6">
        <f>IF([1]Исходный!T73="","",[1]Исходный!T73)</f>
        <v>42156</v>
      </c>
      <c r="N73" s="6" t="str">
        <f>[1]Исходный!Z73</f>
        <v/>
      </c>
      <c r="O73" s="7">
        <f>[1]Исходный!AA73</f>
        <v>169.6</v>
      </c>
      <c r="P73" s="8">
        <f>[1]Исходный!AB73</f>
        <v>2015</v>
      </c>
      <c r="Q73" s="8" t="str">
        <f t="shared" si="37"/>
        <v/>
      </c>
      <c r="R73">
        <v>70</v>
      </c>
      <c r="S73" s="6" t="str">
        <f t="shared" si="33"/>
        <v/>
      </c>
      <c r="T73" s="6" t="str">
        <f t="shared" si="33"/>
        <v/>
      </c>
      <c r="U73" s="6" t="str">
        <f t="shared" si="33"/>
        <v/>
      </c>
      <c r="V73" t="str">
        <f t="shared" si="33"/>
        <v/>
      </c>
      <c r="W73" t="str">
        <f t="shared" si="42"/>
        <v/>
      </c>
      <c r="Y73">
        <f ca="1">IF(COUNTIF(Y$3:Y72,"&lt;"&amp;MIN(W$4:W$100)-1)=IFERROR(MATCH(INDEX(Y$1:Y72,SUMPRODUCT(MAX((Y$3:Y72&gt;MAX(R$4:R$100))*ROW(Y$3:Y72))))-1,W$4:W$100,),1)-1,SMALL(Y$3:Y72,COUNTIF(Y$3:Y72,"&lt;"&amp;MIN(W$4:W$100))+1)-1,1+IFERROR(LARGE(Y$3:Y72,COUNTIF(Y$3:Y72,"&gt;"&amp;MIN(W$4:W$100)-1)+1),0))</f>
        <v>68</v>
      </c>
      <c r="Z73" t="str">
        <f t="shared" ca="1" si="43"/>
        <v/>
      </c>
      <c r="AA73" s="6" t="str">
        <f t="shared" ca="1" si="44"/>
        <v/>
      </c>
      <c r="AB73" t="str">
        <f t="shared" ca="1" si="45"/>
        <v/>
      </c>
      <c r="AC73" t="str">
        <f t="shared" ca="1" si="38"/>
        <v/>
      </c>
      <c r="AD73" t="str">
        <f t="shared" ca="1" si="46"/>
        <v/>
      </c>
      <c r="AE73" t="str">
        <f t="shared" ca="1" si="39"/>
        <v/>
      </c>
      <c r="AG73" t="str">
        <f ca="1">IF(AE73&lt;&gt;"",COUNTIF($AE$3:AE73,AE73),"")</f>
        <v/>
      </c>
      <c r="AH73">
        <v>71</v>
      </c>
      <c r="AI73" t="str">
        <f t="shared" ca="1" si="40"/>
        <v/>
      </c>
      <c r="AJ73" t="str">
        <f t="shared" ca="1" si="41"/>
        <v/>
      </c>
      <c r="AK73" s="6" t="str">
        <f t="shared" ca="1" si="41"/>
        <v/>
      </c>
      <c r="AL73" t="str">
        <f t="shared" ca="1" si="41"/>
        <v/>
      </c>
      <c r="AM73" t="str">
        <f t="shared" ca="1" si="41"/>
        <v/>
      </c>
      <c r="AN73" t="str">
        <f t="shared" ca="1" si="41"/>
        <v/>
      </c>
      <c r="AP73">
        <v>70</v>
      </c>
      <c r="AQ73" s="6" t="str">
        <f t="shared" si="34"/>
        <v/>
      </c>
      <c r="AR73" s="6" t="str">
        <f t="shared" si="34"/>
        <v/>
      </c>
      <c r="AS73" t="str">
        <f t="shared" si="34"/>
        <v/>
      </c>
      <c r="AT73" t="str">
        <f t="shared" si="34"/>
        <v/>
      </c>
      <c r="AV73">
        <f>IF(COUNTIF(AV$3:AV72,"&lt;"&amp;MIN(AT$4:AT$100)-1)=IFERROR(MATCH(INDEX(AV$1:AV72,SUMPRODUCT(MAX((AV$3:AV72&gt;MAX(R$4:R$100))*ROW(AV$3:AV72))))-1,AT$4:AT$100,),1)-1,SMALL(AV$3:AV72,COUNTIF(AV$3:AV72,"&lt;"&amp;MIN(AT$4:AT$100))+1)-1,1+IFERROR(LARGE(AV$3:AV72,COUNTIF(AV$3:AV72,"&gt;"&amp;MIN(AT$4:AT$100)-1)+1),0))</f>
        <v>-1</v>
      </c>
      <c r="AW73" t="str">
        <f t="shared" si="47"/>
        <v/>
      </c>
      <c r="AX73" s="6" t="str">
        <f t="shared" si="48"/>
        <v/>
      </c>
      <c r="AY73">
        <f t="shared" si="49"/>
        <v>0</v>
      </c>
      <c r="AZ73" t="str">
        <f t="shared" si="50"/>
        <v/>
      </c>
    </row>
    <row r="74" spans="2:52" x14ac:dyDescent="0.25">
      <c r="B74" s="1">
        <f t="shared" ca="1" si="35"/>
        <v>0</v>
      </c>
      <c r="C74" s="24" t="str">
        <f t="shared" ca="1" si="25"/>
        <v/>
      </c>
      <c r="D74" s="25" t="str">
        <f ca="1">IF(C74="","",AM64)</f>
        <v/>
      </c>
      <c r="I74" s="1" t="str">
        <f t="shared" ca="1" si="36"/>
        <v/>
      </c>
      <c r="K74" t="str">
        <f>IF(L74&lt;&gt;"",COUNTIF($L$1:L74,L74)&amp;L74,"")</f>
        <v/>
      </c>
      <c r="L74" t="str">
        <f>IF(AND([1]Исходный!S74="Пени",O74=0),"",(IF(O74=0,"",IF([1]Исходный!S74="","",[1]Исходный!S74))))</f>
        <v/>
      </c>
      <c r="M74" s="6" t="str">
        <f>IF([1]Исходный!T74="","",[1]Исходный!T74)</f>
        <v/>
      </c>
      <c r="N74" s="6" t="str">
        <f>[1]Исходный!Z74</f>
        <v/>
      </c>
      <c r="O74" s="7" t="str">
        <f>[1]Исходный!AA74</f>
        <v/>
      </c>
      <c r="P74" s="8" t="str">
        <f>[1]Исходный!AB74</f>
        <v/>
      </c>
      <c r="Q74" s="8" t="str">
        <f t="shared" si="37"/>
        <v/>
      </c>
      <c r="R74">
        <v>71</v>
      </c>
      <c r="S74" s="6" t="str">
        <f t="shared" si="33"/>
        <v/>
      </c>
      <c r="T74" s="6" t="str">
        <f t="shared" si="33"/>
        <v/>
      </c>
      <c r="U74" s="6" t="str">
        <f t="shared" si="33"/>
        <v/>
      </c>
      <c r="V74" t="str">
        <f t="shared" si="33"/>
        <v/>
      </c>
      <c r="W74" t="str">
        <f t="shared" si="42"/>
        <v/>
      </c>
      <c r="Y74">
        <f ca="1">IF(COUNTIF(Y$3:Y73,"&lt;"&amp;MIN(W$4:W$100)-1)=IFERROR(MATCH(INDEX(Y$1:Y73,SUMPRODUCT(MAX((Y$3:Y73&gt;MAX(R$4:R$100))*ROW(Y$3:Y73))))-1,W$4:W$100,),1)-1,SMALL(Y$3:Y73,COUNTIF(Y$3:Y73,"&lt;"&amp;MIN(W$4:W$100))+1)-1,1+IFERROR(LARGE(Y$3:Y73,COUNTIF(Y$3:Y73,"&gt;"&amp;MIN(W$4:W$100)-1)+1),0))</f>
        <v>69</v>
      </c>
      <c r="Z74" t="str">
        <f t="shared" ca="1" si="43"/>
        <v/>
      </c>
      <c r="AA74" s="6" t="str">
        <f t="shared" ca="1" si="44"/>
        <v/>
      </c>
      <c r="AB74" t="str">
        <f t="shared" ca="1" si="45"/>
        <v/>
      </c>
      <c r="AC74" t="str">
        <f t="shared" ca="1" si="38"/>
        <v/>
      </c>
      <c r="AD74" t="str">
        <f t="shared" ca="1" si="46"/>
        <v/>
      </c>
      <c r="AE74" t="str">
        <f t="shared" ca="1" si="39"/>
        <v/>
      </c>
      <c r="AG74" t="str">
        <f ca="1">IF(AE74&lt;&gt;"",COUNTIF($AE$3:AE74,AE74),"")</f>
        <v/>
      </c>
      <c r="AH74">
        <v>72</v>
      </c>
      <c r="AI74" t="str">
        <f t="shared" ca="1" si="40"/>
        <v/>
      </c>
      <c r="AJ74" t="str">
        <f t="shared" ca="1" si="41"/>
        <v/>
      </c>
      <c r="AK74" s="6" t="str">
        <f t="shared" ca="1" si="41"/>
        <v/>
      </c>
      <c r="AL74" t="str">
        <f t="shared" ca="1" si="41"/>
        <v/>
      </c>
      <c r="AM74" t="str">
        <f t="shared" ca="1" si="41"/>
        <v/>
      </c>
      <c r="AN74" t="str">
        <f t="shared" ca="1" si="41"/>
        <v/>
      </c>
      <c r="AP74">
        <v>71</v>
      </c>
      <c r="AQ74" s="6" t="str">
        <f t="shared" si="34"/>
        <v/>
      </c>
      <c r="AR74" s="6" t="str">
        <f t="shared" si="34"/>
        <v/>
      </c>
      <c r="AS74" t="str">
        <f t="shared" si="34"/>
        <v/>
      </c>
      <c r="AT74" t="str">
        <f t="shared" si="34"/>
        <v/>
      </c>
      <c r="AV74">
        <f>IF(COUNTIF(AV$3:AV73,"&lt;"&amp;MIN(AT$4:AT$100)-1)=IFERROR(MATCH(INDEX(AV$1:AV73,SUMPRODUCT(MAX((AV$3:AV73&gt;MAX(R$4:R$100))*ROW(AV$3:AV73))))-1,AT$4:AT$100,),1)-1,SMALL(AV$3:AV73,COUNTIF(AV$3:AV73,"&lt;"&amp;MIN(AT$4:AT$100))+1)-1,1+IFERROR(LARGE(AV$3:AV73,COUNTIF(AV$3:AV73,"&gt;"&amp;MIN(AT$4:AT$100)-1)+1),0))</f>
        <v>-1</v>
      </c>
      <c r="AW74" t="str">
        <f t="shared" si="47"/>
        <v/>
      </c>
      <c r="AX74" s="6" t="str">
        <f t="shared" si="48"/>
        <v/>
      </c>
      <c r="AY74">
        <f t="shared" si="49"/>
        <v>0</v>
      </c>
      <c r="AZ74" t="str">
        <f t="shared" si="50"/>
        <v/>
      </c>
    </row>
    <row r="75" spans="2:52" x14ac:dyDescent="0.25">
      <c r="B75" s="1">
        <f t="shared" ca="1" si="35"/>
        <v>0</v>
      </c>
      <c r="C75" s="24" t="str">
        <f t="shared" ca="1" si="25"/>
        <v/>
      </c>
      <c r="D75" s="25" t="str">
        <f ca="1">IF(C75="","",AM65)</f>
        <v/>
      </c>
      <c r="I75" s="1" t="str">
        <f t="shared" ca="1" si="36"/>
        <v/>
      </c>
      <c r="K75" t="str">
        <f>IF(L75&lt;&gt;"",COUNTIF($L$1:L75,L75)&amp;L75,"")</f>
        <v/>
      </c>
      <c r="L75" t="str">
        <f>IF(AND([1]Исходный!S75="Пени",O75=0),"",(IF(O75=0,"",IF([1]Исходный!S75="","",[1]Исходный!S75))))</f>
        <v/>
      </c>
      <c r="M75" s="6" t="str">
        <f>IF([1]Исходный!T75="","",[1]Исходный!T75)</f>
        <v/>
      </c>
      <c r="N75" s="6" t="str">
        <f>[1]Исходный!Z75</f>
        <v/>
      </c>
      <c r="O75" s="7" t="str">
        <f>[1]Исходный!AA75</f>
        <v/>
      </c>
      <c r="P75" s="8" t="str">
        <f>[1]Исходный!AB75</f>
        <v/>
      </c>
      <c r="Q75" s="8" t="str">
        <f t="shared" si="37"/>
        <v/>
      </c>
      <c r="R75">
        <v>72</v>
      </c>
      <c r="S75" s="6" t="str">
        <f t="shared" si="33"/>
        <v/>
      </c>
      <c r="T75" s="6" t="str">
        <f t="shared" si="33"/>
        <v/>
      </c>
      <c r="U75" s="6" t="str">
        <f t="shared" si="33"/>
        <v/>
      </c>
      <c r="V75" t="str">
        <f t="shared" si="33"/>
        <v/>
      </c>
      <c r="W75" t="str">
        <f t="shared" si="42"/>
        <v/>
      </c>
      <c r="Y75">
        <f ca="1">IF(COUNTIF(Y$3:Y74,"&lt;"&amp;MIN(W$4:W$100)-1)=IFERROR(MATCH(INDEX(Y$1:Y74,SUMPRODUCT(MAX((Y$3:Y74&gt;MAX(R$4:R$100))*ROW(Y$3:Y74))))-1,W$4:W$100,),1)-1,SMALL(Y$3:Y74,COUNTIF(Y$3:Y74,"&lt;"&amp;MIN(W$4:W$100))+1)-1,1+IFERROR(LARGE(Y$3:Y74,COUNTIF(Y$3:Y74,"&gt;"&amp;MIN(W$4:W$100)-1)+1),0))</f>
        <v>70</v>
      </c>
      <c r="Z75" t="str">
        <f t="shared" ca="1" si="43"/>
        <v/>
      </c>
      <c r="AA75" s="6" t="str">
        <f t="shared" ca="1" si="44"/>
        <v/>
      </c>
      <c r="AB75" t="str">
        <f t="shared" ca="1" si="45"/>
        <v/>
      </c>
      <c r="AC75" t="str">
        <f t="shared" ca="1" si="38"/>
        <v/>
      </c>
      <c r="AD75" t="str">
        <f t="shared" ca="1" si="46"/>
        <v/>
      </c>
      <c r="AE75" t="str">
        <f t="shared" ca="1" si="39"/>
        <v/>
      </c>
      <c r="AG75" t="str">
        <f ca="1">IF(AE75&lt;&gt;"",COUNTIF($AE$3:AE75,AE75),"")</f>
        <v/>
      </c>
      <c r="AH75">
        <v>73</v>
      </c>
      <c r="AI75" t="str">
        <f t="shared" ca="1" si="40"/>
        <v/>
      </c>
      <c r="AJ75" t="str">
        <f t="shared" ca="1" si="41"/>
        <v/>
      </c>
      <c r="AK75" s="6" t="str">
        <f t="shared" ca="1" si="41"/>
        <v/>
      </c>
      <c r="AL75" t="str">
        <f t="shared" ca="1" si="41"/>
        <v/>
      </c>
      <c r="AM75" t="str">
        <f t="shared" ca="1" si="41"/>
        <v/>
      </c>
      <c r="AN75" t="str">
        <f t="shared" ca="1" si="41"/>
        <v/>
      </c>
      <c r="AP75">
        <v>72</v>
      </c>
      <c r="AQ75" s="6" t="str">
        <f t="shared" si="34"/>
        <v/>
      </c>
      <c r="AR75" s="6" t="str">
        <f t="shared" si="34"/>
        <v/>
      </c>
      <c r="AS75" t="str">
        <f t="shared" si="34"/>
        <v/>
      </c>
      <c r="AT75" t="str">
        <f t="shared" si="34"/>
        <v/>
      </c>
      <c r="AV75">
        <f>IF(COUNTIF(AV$3:AV74,"&lt;"&amp;MIN(AT$4:AT$100)-1)=IFERROR(MATCH(INDEX(AV$1:AV74,SUMPRODUCT(MAX((AV$3:AV74&gt;MAX(R$4:R$100))*ROW(AV$3:AV74))))-1,AT$4:AT$100,),1)-1,SMALL(AV$3:AV74,COUNTIF(AV$3:AV74,"&lt;"&amp;MIN(AT$4:AT$100))+1)-1,1+IFERROR(LARGE(AV$3:AV74,COUNTIF(AV$3:AV74,"&gt;"&amp;MIN(AT$4:AT$100)-1)+1),0))</f>
        <v>-1</v>
      </c>
      <c r="AW75" t="str">
        <f t="shared" si="47"/>
        <v/>
      </c>
      <c r="AX75" s="6" t="str">
        <f t="shared" si="48"/>
        <v/>
      </c>
      <c r="AY75">
        <f t="shared" si="49"/>
        <v>0</v>
      </c>
      <c r="AZ75" t="str">
        <f t="shared" si="50"/>
        <v/>
      </c>
    </row>
    <row r="76" spans="2:52" x14ac:dyDescent="0.25">
      <c r="B76" s="1">
        <f t="shared" ca="1" si="35"/>
        <v>0</v>
      </c>
      <c r="C76" s="24" t="str">
        <f t="shared" ca="1" si="25"/>
        <v/>
      </c>
      <c r="D76" s="25" t="str">
        <f ca="1">IF(C76="","",AM66)</f>
        <v/>
      </c>
      <c r="I76" s="1" t="str">
        <f t="shared" ca="1" si="36"/>
        <v/>
      </c>
      <c r="K76" t="str">
        <f>IF(L76&lt;&gt;"",COUNTIF($L$1:L76,L76)&amp;L76,"")</f>
        <v>17Начисление</v>
      </c>
      <c r="L76" t="str">
        <f>IF(AND([1]Исходный!S76="Пени",O76=0),"",(IF(O76=0,"",IF([1]Исходный!S76="","",[1]Исходный!S76))))</f>
        <v>Начисление</v>
      </c>
      <c r="M76" s="6">
        <f>IF([1]Исходный!T76="","",[1]Исходный!T76)</f>
        <v>42125</v>
      </c>
      <c r="N76" s="6" t="str">
        <f>[1]Исходный!Z76</f>
        <v/>
      </c>
      <c r="O76" s="7">
        <f>[1]Исходный!AA76</f>
        <v>169.6</v>
      </c>
      <c r="P76" s="8">
        <f>[1]Исходный!AB76</f>
        <v>2015</v>
      </c>
      <c r="Q76" s="8" t="str">
        <f t="shared" si="37"/>
        <v/>
      </c>
      <c r="R76">
        <v>73</v>
      </c>
      <c r="S76" s="6" t="str">
        <f t="shared" si="33"/>
        <v/>
      </c>
      <c r="T76" s="6" t="str">
        <f t="shared" si="33"/>
        <v/>
      </c>
      <c r="U76" s="6" t="str">
        <f t="shared" si="33"/>
        <v/>
      </c>
      <c r="V76" t="str">
        <f t="shared" si="33"/>
        <v/>
      </c>
      <c r="W76" t="str">
        <f t="shared" si="42"/>
        <v/>
      </c>
      <c r="Y76">
        <f ca="1">IF(COUNTIF(Y$3:Y75,"&lt;"&amp;MIN(W$4:W$100)-1)=IFERROR(MATCH(INDEX(Y$1:Y75,SUMPRODUCT(MAX((Y$3:Y75&gt;MAX(R$4:R$100))*ROW(Y$3:Y75))))-1,W$4:W$100,),1)-1,SMALL(Y$3:Y75,COUNTIF(Y$3:Y75,"&lt;"&amp;MIN(W$4:W$100))+1)-1,1+IFERROR(LARGE(Y$3:Y75,COUNTIF(Y$3:Y75,"&gt;"&amp;MIN(W$4:W$100)-1)+1),0))</f>
        <v>71</v>
      </c>
      <c r="Z76" t="str">
        <f t="shared" ca="1" si="43"/>
        <v/>
      </c>
      <c r="AA76" s="6" t="str">
        <f t="shared" ca="1" si="44"/>
        <v/>
      </c>
      <c r="AB76" t="str">
        <f t="shared" ca="1" si="45"/>
        <v/>
      </c>
      <c r="AC76" t="str">
        <f t="shared" ca="1" si="38"/>
        <v/>
      </c>
      <c r="AD76" t="str">
        <f t="shared" ca="1" si="46"/>
        <v/>
      </c>
      <c r="AE76" t="str">
        <f t="shared" ca="1" si="39"/>
        <v/>
      </c>
      <c r="AG76" t="str">
        <f ca="1">IF(AE76&lt;&gt;"",COUNTIF($AE$3:AE76,AE76),"")</f>
        <v/>
      </c>
      <c r="AH76">
        <v>74</v>
      </c>
      <c r="AI76" t="str">
        <f t="shared" ca="1" si="40"/>
        <v/>
      </c>
      <c r="AJ76" t="str">
        <f t="shared" ca="1" si="41"/>
        <v/>
      </c>
      <c r="AK76" s="6" t="str">
        <f t="shared" ca="1" si="41"/>
        <v/>
      </c>
      <c r="AL76" t="str">
        <f t="shared" ca="1" si="41"/>
        <v/>
      </c>
      <c r="AM76" t="str">
        <f t="shared" ca="1" si="41"/>
        <v/>
      </c>
      <c r="AN76" t="str">
        <f t="shared" ca="1" si="41"/>
        <v/>
      </c>
      <c r="AP76">
        <v>73</v>
      </c>
      <c r="AQ76" s="6" t="str">
        <f t="shared" si="34"/>
        <v/>
      </c>
      <c r="AR76" s="6" t="str">
        <f t="shared" si="34"/>
        <v/>
      </c>
      <c r="AS76" t="str">
        <f t="shared" si="34"/>
        <v/>
      </c>
      <c r="AT76" t="str">
        <f t="shared" si="34"/>
        <v/>
      </c>
      <c r="AV76">
        <f>IF(COUNTIF(AV$3:AV75,"&lt;"&amp;MIN(AT$4:AT$100)-1)=IFERROR(MATCH(INDEX(AV$1:AV75,SUMPRODUCT(MAX((AV$3:AV75&gt;MAX(R$4:R$100))*ROW(AV$3:AV75))))-1,AT$4:AT$100,),1)-1,SMALL(AV$3:AV75,COUNTIF(AV$3:AV75,"&lt;"&amp;MIN(AT$4:AT$100))+1)-1,1+IFERROR(LARGE(AV$3:AV75,COUNTIF(AV$3:AV75,"&gt;"&amp;MIN(AT$4:AT$100)-1)+1),0))</f>
        <v>-1</v>
      </c>
      <c r="AW76" t="str">
        <f t="shared" si="47"/>
        <v/>
      </c>
      <c r="AX76" s="6" t="str">
        <f t="shared" si="48"/>
        <v/>
      </c>
      <c r="AY76">
        <f t="shared" si="49"/>
        <v>0</v>
      </c>
      <c r="AZ76" t="str">
        <f t="shared" si="50"/>
        <v/>
      </c>
    </row>
    <row r="77" spans="2:52" x14ac:dyDescent="0.25">
      <c r="B77" s="1">
        <f t="shared" ca="1" si="35"/>
        <v>0</v>
      </c>
      <c r="C77" s="24" t="str">
        <f t="shared" ca="1" si="25"/>
        <v/>
      </c>
      <c r="D77" s="25" t="str">
        <f ca="1">IF(C77="","",AM67)</f>
        <v/>
      </c>
      <c r="I77" s="1" t="str">
        <f t="shared" ca="1" si="36"/>
        <v/>
      </c>
      <c r="K77" t="str">
        <f>IF(L77&lt;&gt;"",COUNTIF($L$1:L77,L77)&amp;L77,"")</f>
        <v/>
      </c>
      <c r="L77" t="str">
        <f>IF(AND([1]Исходный!S77="Пени",O77=0),"",(IF(O77=0,"",IF([1]Исходный!S77="","",[1]Исходный!S77))))</f>
        <v/>
      </c>
      <c r="M77" s="6" t="str">
        <f>IF([1]Исходный!T77="","",[1]Исходный!T77)</f>
        <v/>
      </c>
      <c r="N77" s="6" t="str">
        <f>[1]Исходный!Z77</f>
        <v/>
      </c>
      <c r="O77" s="7" t="str">
        <f>[1]Исходный!AA77</f>
        <v/>
      </c>
      <c r="P77" s="8" t="str">
        <f>[1]Исходный!AB77</f>
        <v/>
      </c>
      <c r="Q77" s="8" t="str">
        <f t="shared" si="37"/>
        <v/>
      </c>
      <c r="R77">
        <v>74</v>
      </c>
      <c r="S77" s="6" t="str">
        <f t="shared" si="33"/>
        <v/>
      </c>
      <c r="T77" s="6" t="str">
        <f t="shared" si="33"/>
        <v/>
      </c>
      <c r="U77" s="6" t="str">
        <f t="shared" si="33"/>
        <v/>
      </c>
      <c r="V77" t="str">
        <f t="shared" si="33"/>
        <v/>
      </c>
      <c r="W77" t="str">
        <f t="shared" si="42"/>
        <v/>
      </c>
      <c r="Y77">
        <f ca="1">IF(COUNTIF(Y$3:Y76,"&lt;"&amp;MIN(W$4:W$100)-1)=IFERROR(MATCH(INDEX(Y$1:Y76,SUMPRODUCT(MAX((Y$3:Y76&gt;MAX(R$4:R$100))*ROW(Y$3:Y76))))-1,W$4:W$100,),1)-1,SMALL(Y$3:Y76,COUNTIF(Y$3:Y76,"&lt;"&amp;MIN(W$4:W$100))+1)-1,1+IFERROR(LARGE(Y$3:Y76,COUNTIF(Y$3:Y76,"&gt;"&amp;MIN(W$4:W$100)-1)+1),0))</f>
        <v>72</v>
      </c>
      <c r="Z77" t="str">
        <f t="shared" ca="1" si="43"/>
        <v/>
      </c>
      <c r="AA77" s="6" t="str">
        <f t="shared" ca="1" si="44"/>
        <v/>
      </c>
      <c r="AB77" t="str">
        <f t="shared" ca="1" si="45"/>
        <v/>
      </c>
      <c r="AC77" t="str">
        <f t="shared" ca="1" si="38"/>
        <v/>
      </c>
      <c r="AD77" t="str">
        <f t="shared" ca="1" si="46"/>
        <v/>
      </c>
      <c r="AE77" t="str">
        <f t="shared" ca="1" si="39"/>
        <v/>
      </c>
      <c r="AG77" t="str">
        <f ca="1">IF(AE77&lt;&gt;"",COUNTIF($AE$3:AE77,AE77),"")</f>
        <v/>
      </c>
      <c r="AH77">
        <v>75</v>
      </c>
      <c r="AI77" t="str">
        <f t="shared" ca="1" si="40"/>
        <v/>
      </c>
      <c r="AJ77" t="str">
        <f t="shared" ca="1" si="41"/>
        <v/>
      </c>
      <c r="AK77" s="6" t="str">
        <f t="shared" ca="1" si="41"/>
        <v/>
      </c>
      <c r="AL77" t="str">
        <f t="shared" ca="1" si="41"/>
        <v/>
      </c>
      <c r="AM77" t="str">
        <f t="shared" ca="1" si="41"/>
        <v/>
      </c>
      <c r="AN77" t="str">
        <f t="shared" ca="1" si="41"/>
        <v/>
      </c>
      <c r="AP77">
        <v>74</v>
      </c>
      <c r="AQ77" s="6" t="str">
        <f t="shared" si="34"/>
        <v/>
      </c>
      <c r="AR77" s="6" t="str">
        <f t="shared" si="34"/>
        <v/>
      </c>
      <c r="AS77" t="str">
        <f t="shared" si="34"/>
        <v/>
      </c>
      <c r="AT77" t="str">
        <f t="shared" si="34"/>
        <v/>
      </c>
      <c r="AV77">
        <f>IF(COUNTIF(AV$3:AV76,"&lt;"&amp;MIN(AT$4:AT$100)-1)=IFERROR(MATCH(INDEX(AV$1:AV76,SUMPRODUCT(MAX((AV$3:AV76&gt;MAX(R$4:R$100))*ROW(AV$3:AV76))))-1,AT$4:AT$100,),1)-1,SMALL(AV$3:AV76,COUNTIF(AV$3:AV76,"&lt;"&amp;MIN(AT$4:AT$100))+1)-1,1+IFERROR(LARGE(AV$3:AV76,COUNTIF(AV$3:AV76,"&gt;"&amp;MIN(AT$4:AT$100)-1)+1),0))</f>
        <v>-1</v>
      </c>
      <c r="AW77" t="str">
        <f t="shared" si="47"/>
        <v/>
      </c>
      <c r="AX77" s="6" t="str">
        <f t="shared" si="48"/>
        <v/>
      </c>
      <c r="AY77">
        <f t="shared" si="49"/>
        <v>0</v>
      </c>
      <c r="AZ77" t="str">
        <f t="shared" si="50"/>
        <v/>
      </c>
    </row>
    <row r="78" spans="2:52" x14ac:dyDescent="0.25">
      <c r="B78" s="1">
        <f t="shared" ca="1" si="35"/>
        <v>0</v>
      </c>
      <c r="C78" s="24" t="str">
        <f t="shared" ref="C78:C141" ca="1" si="51">IF(AM68="","",IF(AND(AI68=2015,AM68=0),"",IF(AJ68="","Всего в "&amp;AI68&amp;" году","     "&amp;TEXT(AK68,"ДД.ММ.ГГГГ")&amp;" – "&amp;AL68)))</f>
        <v/>
      </c>
      <c r="D78" s="25" t="str">
        <f ca="1">IF(C78="","",AM68)</f>
        <v/>
      </c>
      <c r="I78" s="1" t="str">
        <f t="shared" ca="1" si="36"/>
        <v/>
      </c>
      <c r="K78" t="str">
        <f>IF(L78&lt;&gt;"",COUNTIF($L$1:L78,L78)&amp;L78,"")</f>
        <v/>
      </c>
      <c r="L78" t="str">
        <f>IF(AND([1]Исходный!S78="Пени",O78=0),"",(IF(O78=0,"",IF([1]Исходный!S78="","",[1]Исходный!S78))))</f>
        <v/>
      </c>
      <c r="M78" s="6" t="str">
        <f>IF([1]Исходный!T78="","",[1]Исходный!T78)</f>
        <v/>
      </c>
      <c r="N78" s="6" t="str">
        <f>[1]Исходный!Z78</f>
        <v/>
      </c>
      <c r="O78" s="7" t="str">
        <f>[1]Исходный!AA78</f>
        <v/>
      </c>
      <c r="P78" s="8" t="str">
        <f>[1]Исходный!AB78</f>
        <v/>
      </c>
      <c r="Q78" s="8" t="str">
        <f t="shared" si="37"/>
        <v/>
      </c>
      <c r="R78">
        <v>75</v>
      </c>
      <c r="S78" s="6" t="str">
        <f t="shared" si="33"/>
        <v/>
      </c>
      <c r="T78" s="6" t="str">
        <f t="shared" si="33"/>
        <v/>
      </c>
      <c r="U78" s="6" t="str">
        <f t="shared" si="33"/>
        <v/>
      </c>
      <c r="V78" t="str">
        <f t="shared" si="33"/>
        <v/>
      </c>
      <c r="W78" t="str">
        <f t="shared" si="42"/>
        <v/>
      </c>
      <c r="Y78">
        <f ca="1">IF(COUNTIF(Y$3:Y77,"&lt;"&amp;MIN(W$4:W$100)-1)=IFERROR(MATCH(INDEX(Y$1:Y77,SUMPRODUCT(MAX((Y$3:Y77&gt;MAX(R$4:R$100))*ROW(Y$3:Y77))))-1,W$4:W$100,),1)-1,SMALL(Y$3:Y77,COUNTIF(Y$3:Y77,"&lt;"&amp;MIN(W$4:W$100))+1)-1,1+IFERROR(LARGE(Y$3:Y77,COUNTIF(Y$3:Y77,"&gt;"&amp;MIN(W$4:W$100)-1)+1),0))</f>
        <v>73</v>
      </c>
      <c r="Z78" t="str">
        <f t="shared" ca="1" si="43"/>
        <v/>
      </c>
      <c r="AA78" s="6" t="str">
        <f t="shared" ca="1" si="44"/>
        <v/>
      </c>
      <c r="AB78" t="str">
        <f t="shared" ca="1" si="45"/>
        <v/>
      </c>
      <c r="AC78" t="str">
        <f t="shared" ca="1" si="38"/>
        <v/>
      </c>
      <c r="AD78" t="str">
        <f t="shared" ca="1" si="46"/>
        <v/>
      </c>
      <c r="AE78" t="str">
        <f t="shared" ca="1" si="39"/>
        <v/>
      </c>
      <c r="AG78" t="str">
        <f ca="1">IF(AE78&lt;&gt;"",COUNTIF($AE$3:AE78,AE78),"")</f>
        <v/>
      </c>
      <c r="AH78">
        <v>76</v>
      </c>
      <c r="AI78" t="str">
        <f t="shared" ca="1" si="40"/>
        <v/>
      </c>
      <c r="AJ78" t="str">
        <f t="shared" ca="1" si="41"/>
        <v/>
      </c>
      <c r="AK78" s="6" t="str">
        <f t="shared" ca="1" si="41"/>
        <v/>
      </c>
      <c r="AL78" t="str">
        <f t="shared" ca="1" si="41"/>
        <v/>
      </c>
      <c r="AM78" t="str">
        <f t="shared" ca="1" si="41"/>
        <v/>
      </c>
      <c r="AN78" t="str">
        <f t="shared" ca="1" si="41"/>
        <v/>
      </c>
      <c r="AP78">
        <v>75</v>
      </c>
      <c r="AQ78" s="6" t="str">
        <f t="shared" si="34"/>
        <v/>
      </c>
      <c r="AR78" s="6" t="str">
        <f t="shared" si="34"/>
        <v/>
      </c>
      <c r="AS78" t="str">
        <f t="shared" si="34"/>
        <v/>
      </c>
      <c r="AT78" t="str">
        <f t="shared" si="34"/>
        <v/>
      </c>
      <c r="AV78">
        <f>IF(COUNTIF(AV$3:AV77,"&lt;"&amp;MIN(AT$4:AT$100)-1)=IFERROR(MATCH(INDEX(AV$1:AV77,SUMPRODUCT(MAX((AV$3:AV77&gt;MAX(R$4:R$100))*ROW(AV$3:AV77))))-1,AT$4:AT$100,),1)-1,SMALL(AV$3:AV77,COUNTIF(AV$3:AV77,"&lt;"&amp;MIN(AT$4:AT$100))+1)-1,1+IFERROR(LARGE(AV$3:AV77,COUNTIF(AV$3:AV77,"&gt;"&amp;MIN(AT$4:AT$100)-1)+1),0))</f>
        <v>-1</v>
      </c>
      <c r="AW78" t="str">
        <f t="shared" si="47"/>
        <v/>
      </c>
      <c r="AX78" s="6" t="str">
        <f t="shared" si="48"/>
        <v/>
      </c>
      <c r="AY78">
        <f t="shared" si="49"/>
        <v>0</v>
      </c>
      <c r="AZ78" t="str">
        <f t="shared" si="50"/>
        <v/>
      </c>
    </row>
    <row r="79" spans="2:52" x14ac:dyDescent="0.25">
      <c r="B79" s="1">
        <f t="shared" ca="1" si="35"/>
        <v>0</v>
      </c>
      <c r="C79" s="24" t="str">
        <f t="shared" ca="1" si="51"/>
        <v/>
      </c>
      <c r="D79" s="25" t="str">
        <f ca="1">IF(C79="","",AM69)</f>
        <v/>
      </c>
      <c r="I79" s="1" t="str">
        <f t="shared" ca="1" si="36"/>
        <v/>
      </c>
      <c r="K79" t="str">
        <f>IF(L79&lt;&gt;"",COUNTIF($L$1:L79,L79)&amp;L79,"")</f>
        <v>18Начисление</v>
      </c>
      <c r="L79" t="str">
        <f>IF(AND([1]Исходный!S79="Пени",O79=0),"",(IF(O79=0,"",IF([1]Исходный!S79="","",[1]Исходный!S79))))</f>
        <v>Начисление</v>
      </c>
      <c r="M79" s="6">
        <f>IF([1]Исходный!T79="","",[1]Исходный!T79)</f>
        <v>42095</v>
      </c>
      <c r="N79" s="6" t="str">
        <f>[1]Исходный!Z79</f>
        <v/>
      </c>
      <c r="O79" s="7">
        <f>[1]Исходный!AA79</f>
        <v>169.6</v>
      </c>
      <c r="P79" s="8">
        <f>[1]Исходный!AB79</f>
        <v>2015</v>
      </c>
      <c r="Q79" s="8" t="str">
        <f t="shared" si="37"/>
        <v/>
      </c>
      <c r="R79">
        <v>76</v>
      </c>
      <c r="S79" s="6" t="str">
        <f t="shared" si="33"/>
        <v/>
      </c>
      <c r="T79" s="6" t="str">
        <f t="shared" si="33"/>
        <v/>
      </c>
      <c r="U79" s="6" t="str">
        <f t="shared" si="33"/>
        <v/>
      </c>
      <c r="V79" t="str">
        <f t="shared" si="33"/>
        <v/>
      </c>
      <c r="W79" t="str">
        <f t="shared" si="42"/>
        <v/>
      </c>
      <c r="Y79">
        <f ca="1">IF(COUNTIF(Y$3:Y78,"&lt;"&amp;MIN(W$4:W$100)-1)=IFERROR(MATCH(INDEX(Y$1:Y78,SUMPRODUCT(MAX((Y$3:Y78&gt;MAX(R$4:R$100))*ROW(Y$3:Y78))))-1,W$4:W$100,),1)-1,SMALL(Y$3:Y78,COUNTIF(Y$3:Y78,"&lt;"&amp;MIN(W$4:W$100))+1)-1,1+IFERROR(LARGE(Y$3:Y78,COUNTIF(Y$3:Y78,"&gt;"&amp;MIN(W$4:W$100)-1)+1),0))</f>
        <v>74</v>
      </c>
      <c r="Z79" t="str">
        <f t="shared" ca="1" si="43"/>
        <v/>
      </c>
      <c r="AA79" s="6" t="str">
        <f t="shared" ca="1" si="44"/>
        <v/>
      </c>
      <c r="AB79" t="str">
        <f t="shared" ca="1" si="45"/>
        <v/>
      </c>
      <c r="AC79" t="str">
        <f t="shared" ca="1" si="38"/>
        <v/>
      </c>
      <c r="AD79" t="str">
        <f t="shared" ca="1" si="46"/>
        <v/>
      </c>
      <c r="AE79" t="str">
        <f t="shared" ca="1" si="39"/>
        <v/>
      </c>
      <c r="AG79" t="str">
        <f ca="1">IF(AE79&lt;&gt;"",COUNTIF($AE$3:AE79,AE79),"")</f>
        <v/>
      </c>
      <c r="AH79">
        <v>77</v>
      </c>
      <c r="AI79" t="str">
        <f t="shared" ca="1" si="40"/>
        <v/>
      </c>
      <c r="AJ79" t="str">
        <f t="shared" ca="1" si="41"/>
        <v/>
      </c>
      <c r="AK79" s="6" t="str">
        <f t="shared" ca="1" si="41"/>
        <v/>
      </c>
      <c r="AL79" t="str">
        <f t="shared" ca="1" si="41"/>
        <v/>
      </c>
      <c r="AM79" t="str">
        <f t="shared" ca="1" si="41"/>
        <v/>
      </c>
      <c r="AN79" t="str">
        <f t="shared" ca="1" si="41"/>
        <v/>
      </c>
      <c r="AP79">
        <v>76</v>
      </c>
      <c r="AQ79" s="6" t="str">
        <f t="shared" si="34"/>
        <v/>
      </c>
      <c r="AR79" s="6" t="str">
        <f t="shared" si="34"/>
        <v/>
      </c>
      <c r="AS79" t="str">
        <f t="shared" si="34"/>
        <v/>
      </c>
      <c r="AT79" t="str">
        <f t="shared" si="34"/>
        <v/>
      </c>
      <c r="AV79">
        <f>IF(COUNTIF(AV$3:AV78,"&lt;"&amp;MIN(AT$4:AT$100)-1)=IFERROR(MATCH(INDEX(AV$1:AV78,SUMPRODUCT(MAX((AV$3:AV78&gt;MAX(R$4:R$100))*ROW(AV$3:AV78))))-1,AT$4:AT$100,),1)-1,SMALL(AV$3:AV78,COUNTIF(AV$3:AV78,"&lt;"&amp;MIN(AT$4:AT$100))+1)-1,1+IFERROR(LARGE(AV$3:AV78,COUNTIF(AV$3:AV78,"&gt;"&amp;MIN(AT$4:AT$100)-1)+1),0))</f>
        <v>-1</v>
      </c>
      <c r="AW79" t="str">
        <f t="shared" si="47"/>
        <v/>
      </c>
      <c r="AX79" s="6" t="str">
        <f t="shared" si="48"/>
        <v/>
      </c>
      <c r="AY79">
        <f t="shared" si="49"/>
        <v>0</v>
      </c>
      <c r="AZ79" t="str">
        <f t="shared" si="50"/>
        <v/>
      </c>
    </row>
    <row r="80" spans="2:52" x14ac:dyDescent="0.25">
      <c r="B80" s="1">
        <f t="shared" ca="1" si="35"/>
        <v>0</v>
      </c>
      <c r="C80" s="24" t="str">
        <f t="shared" ca="1" si="51"/>
        <v/>
      </c>
      <c r="D80" s="25" t="str">
        <f ca="1">IF(C80="","",AM70)</f>
        <v/>
      </c>
      <c r="I80" s="1" t="str">
        <f t="shared" ca="1" si="36"/>
        <v/>
      </c>
      <c r="K80" t="str">
        <f>IF(L80&lt;&gt;"",COUNTIF($L$1:L80,L80)&amp;L80,"")</f>
        <v/>
      </c>
      <c r="L80" t="str">
        <f>IF(AND([1]Исходный!S80="Пени",O80=0),"",(IF(O80=0,"",IF([1]Исходный!S80="","",[1]Исходный!S80))))</f>
        <v/>
      </c>
      <c r="M80" s="6" t="str">
        <f>IF([1]Исходный!T80="","",[1]Исходный!T80)</f>
        <v/>
      </c>
      <c r="N80" s="6" t="str">
        <f>[1]Исходный!Z80</f>
        <v/>
      </c>
      <c r="O80" s="7" t="str">
        <f>[1]Исходный!AA80</f>
        <v/>
      </c>
      <c r="P80" s="8" t="str">
        <f>[1]Исходный!AB80</f>
        <v/>
      </c>
      <c r="Q80" s="8" t="str">
        <f t="shared" si="37"/>
        <v/>
      </c>
      <c r="R80">
        <v>77</v>
      </c>
      <c r="S80" s="6" t="str">
        <f t="shared" si="33"/>
        <v/>
      </c>
      <c r="T80" s="6" t="str">
        <f t="shared" si="33"/>
        <v/>
      </c>
      <c r="U80" s="6" t="str">
        <f t="shared" si="33"/>
        <v/>
      </c>
      <c r="V80" t="str">
        <f t="shared" si="33"/>
        <v/>
      </c>
      <c r="W80" t="str">
        <f t="shared" si="42"/>
        <v/>
      </c>
      <c r="Y80">
        <f ca="1">IF(COUNTIF(Y$3:Y79,"&lt;"&amp;MIN(W$4:W$100)-1)=IFERROR(MATCH(INDEX(Y$1:Y79,SUMPRODUCT(MAX((Y$3:Y79&gt;MAX(R$4:R$100))*ROW(Y$3:Y79))))-1,W$4:W$100,),1)-1,SMALL(Y$3:Y79,COUNTIF(Y$3:Y79,"&lt;"&amp;MIN(W$4:W$100))+1)-1,1+IFERROR(LARGE(Y$3:Y79,COUNTIF(Y$3:Y79,"&gt;"&amp;MIN(W$4:W$100)-1)+1),0))</f>
        <v>75</v>
      </c>
      <c r="Z80" t="str">
        <f t="shared" ca="1" si="43"/>
        <v/>
      </c>
      <c r="AA80" s="6" t="str">
        <f t="shared" ca="1" si="44"/>
        <v/>
      </c>
      <c r="AB80" t="str">
        <f t="shared" ca="1" si="45"/>
        <v/>
      </c>
      <c r="AC80" t="str">
        <f t="shared" ca="1" si="38"/>
        <v/>
      </c>
      <c r="AD80" t="str">
        <f t="shared" ca="1" si="46"/>
        <v/>
      </c>
      <c r="AE80" t="str">
        <f t="shared" ca="1" si="39"/>
        <v/>
      </c>
      <c r="AG80" t="str">
        <f ca="1">IF(AE80&lt;&gt;"",COUNTIF($AE$3:AE80,AE80),"")</f>
        <v/>
      </c>
      <c r="AH80">
        <v>78</v>
      </c>
      <c r="AI80" t="str">
        <f t="shared" ca="1" si="40"/>
        <v/>
      </c>
      <c r="AJ80" t="str">
        <f t="shared" ca="1" si="41"/>
        <v/>
      </c>
      <c r="AK80" s="6" t="str">
        <f t="shared" ca="1" si="41"/>
        <v/>
      </c>
      <c r="AL80" t="str">
        <f t="shared" ca="1" si="41"/>
        <v/>
      </c>
      <c r="AM80" t="str">
        <f t="shared" ca="1" si="41"/>
        <v/>
      </c>
      <c r="AN80" t="str">
        <f t="shared" ca="1" si="41"/>
        <v/>
      </c>
      <c r="AP80">
        <v>77</v>
      </c>
      <c r="AQ80" s="6" t="str">
        <f t="shared" si="34"/>
        <v/>
      </c>
      <c r="AR80" s="6" t="str">
        <f t="shared" si="34"/>
        <v/>
      </c>
      <c r="AS80" t="str">
        <f t="shared" si="34"/>
        <v/>
      </c>
      <c r="AT80" t="str">
        <f t="shared" si="34"/>
        <v/>
      </c>
      <c r="AV80">
        <f>IF(COUNTIF(AV$3:AV79,"&lt;"&amp;MIN(AT$4:AT$100)-1)=IFERROR(MATCH(INDEX(AV$1:AV79,SUMPRODUCT(MAX((AV$3:AV79&gt;MAX(R$4:R$100))*ROW(AV$3:AV79))))-1,AT$4:AT$100,),1)-1,SMALL(AV$3:AV79,COUNTIF(AV$3:AV79,"&lt;"&amp;MIN(AT$4:AT$100))+1)-1,1+IFERROR(LARGE(AV$3:AV79,COUNTIF(AV$3:AV79,"&gt;"&amp;MIN(AT$4:AT$100)-1)+1),0))</f>
        <v>-1</v>
      </c>
      <c r="AW80" t="str">
        <f t="shared" si="47"/>
        <v/>
      </c>
      <c r="AX80" s="6" t="str">
        <f t="shared" si="48"/>
        <v/>
      </c>
      <c r="AY80">
        <f t="shared" si="49"/>
        <v>0</v>
      </c>
      <c r="AZ80" t="str">
        <f t="shared" si="50"/>
        <v/>
      </c>
    </row>
    <row r="81" spans="2:52" x14ac:dyDescent="0.25">
      <c r="B81" s="1">
        <f t="shared" ca="1" si="35"/>
        <v>0</v>
      </c>
      <c r="C81" s="24" t="str">
        <f t="shared" ca="1" si="51"/>
        <v/>
      </c>
      <c r="D81" s="25" t="str">
        <f ca="1">IF(C81="","",AM71)</f>
        <v/>
      </c>
      <c r="I81" s="1" t="str">
        <f t="shared" ca="1" si="36"/>
        <v/>
      </c>
      <c r="K81" t="str">
        <f>IF(L81&lt;&gt;"",COUNTIF($L$1:L81,L81)&amp;L81,"")</f>
        <v/>
      </c>
      <c r="L81" t="str">
        <f>IF(AND([1]Исходный!S81="Пени",O81=0),"",(IF(O81=0,"",IF([1]Исходный!S81="","",[1]Исходный!S81))))</f>
        <v/>
      </c>
      <c r="M81" s="6" t="str">
        <f>IF([1]Исходный!T81="","",[1]Исходный!T81)</f>
        <v/>
      </c>
      <c r="N81" s="6" t="str">
        <f>[1]Исходный!Z81</f>
        <v/>
      </c>
      <c r="O81" s="7" t="str">
        <f>[1]Исходный!AA81</f>
        <v/>
      </c>
      <c r="P81" s="8" t="str">
        <f>[1]Исходный!AB81</f>
        <v/>
      </c>
      <c r="Q81" s="8" t="str">
        <f t="shared" si="37"/>
        <v/>
      </c>
      <c r="R81">
        <v>78</v>
      </c>
      <c r="S81" s="6" t="str">
        <f t="shared" si="33"/>
        <v/>
      </c>
      <c r="T81" s="6" t="str">
        <f t="shared" si="33"/>
        <v/>
      </c>
      <c r="U81" s="6" t="str">
        <f t="shared" si="33"/>
        <v/>
      </c>
      <c r="V81" t="str">
        <f t="shared" si="33"/>
        <v/>
      </c>
      <c r="W81" t="str">
        <f t="shared" si="42"/>
        <v/>
      </c>
      <c r="Y81">
        <f ca="1">IF(COUNTIF(Y$3:Y80,"&lt;"&amp;MIN(W$4:W$100)-1)=IFERROR(MATCH(INDEX(Y$1:Y80,SUMPRODUCT(MAX((Y$3:Y80&gt;MAX(R$4:R$100))*ROW(Y$3:Y80))))-1,W$4:W$100,),1)-1,SMALL(Y$3:Y80,COUNTIF(Y$3:Y80,"&lt;"&amp;MIN(W$4:W$100))+1)-1,1+IFERROR(LARGE(Y$3:Y80,COUNTIF(Y$3:Y80,"&gt;"&amp;MIN(W$4:W$100)-1)+1),0))</f>
        <v>76</v>
      </c>
      <c r="Z81" t="str">
        <f t="shared" ca="1" si="43"/>
        <v/>
      </c>
      <c r="AA81" s="6" t="str">
        <f t="shared" ca="1" si="44"/>
        <v/>
      </c>
      <c r="AB81" t="str">
        <f t="shared" ca="1" si="45"/>
        <v/>
      </c>
      <c r="AC81" t="str">
        <f t="shared" ca="1" si="38"/>
        <v/>
      </c>
      <c r="AD81" t="str">
        <f t="shared" ca="1" si="46"/>
        <v/>
      </c>
      <c r="AE81" t="str">
        <f t="shared" ca="1" si="39"/>
        <v/>
      </c>
      <c r="AG81" t="str">
        <f ca="1">IF(AE81&lt;&gt;"",COUNTIF($AE$3:AE81,AE81),"")</f>
        <v/>
      </c>
      <c r="AH81">
        <v>79</v>
      </c>
      <c r="AI81" t="str">
        <f t="shared" ca="1" si="40"/>
        <v/>
      </c>
      <c r="AJ81" t="str">
        <f t="shared" ca="1" si="41"/>
        <v/>
      </c>
      <c r="AK81" s="6" t="str">
        <f t="shared" ca="1" si="41"/>
        <v/>
      </c>
      <c r="AL81" t="str">
        <f t="shared" ca="1" si="41"/>
        <v/>
      </c>
      <c r="AM81" t="str">
        <f t="shared" ca="1" si="41"/>
        <v/>
      </c>
      <c r="AN81" t="str">
        <f t="shared" ca="1" si="41"/>
        <v/>
      </c>
      <c r="AP81">
        <v>78</v>
      </c>
      <c r="AQ81" s="6" t="str">
        <f t="shared" si="34"/>
        <v/>
      </c>
      <c r="AR81" s="6" t="str">
        <f t="shared" si="34"/>
        <v/>
      </c>
      <c r="AS81" t="str">
        <f t="shared" si="34"/>
        <v/>
      </c>
      <c r="AT81" t="str">
        <f t="shared" si="34"/>
        <v/>
      </c>
      <c r="AV81">
        <f>IF(COUNTIF(AV$3:AV80,"&lt;"&amp;MIN(AT$4:AT$100)-1)=IFERROR(MATCH(INDEX(AV$1:AV80,SUMPRODUCT(MAX((AV$3:AV80&gt;MAX(R$4:R$100))*ROW(AV$3:AV80))))-1,AT$4:AT$100,),1)-1,SMALL(AV$3:AV80,COUNTIF(AV$3:AV80,"&lt;"&amp;MIN(AT$4:AT$100))+1)-1,1+IFERROR(LARGE(AV$3:AV80,COUNTIF(AV$3:AV80,"&gt;"&amp;MIN(AT$4:AT$100)-1)+1),0))</f>
        <v>-1</v>
      </c>
      <c r="AW81" t="str">
        <f t="shared" si="47"/>
        <v/>
      </c>
      <c r="AX81" s="6" t="str">
        <f t="shared" si="48"/>
        <v/>
      </c>
      <c r="AY81">
        <f t="shared" si="49"/>
        <v>0</v>
      </c>
      <c r="AZ81" t="str">
        <f t="shared" si="50"/>
        <v/>
      </c>
    </row>
    <row r="82" spans="2:52" x14ac:dyDescent="0.25">
      <c r="B82" s="1">
        <f t="shared" ca="1" si="35"/>
        <v>0</v>
      </c>
      <c r="C82" s="24" t="str">
        <f t="shared" ca="1" si="51"/>
        <v/>
      </c>
      <c r="D82" s="25" t="str">
        <f ca="1">IF(C82="","",AM72)</f>
        <v/>
      </c>
      <c r="I82" s="1" t="str">
        <f t="shared" ca="1" si="36"/>
        <v/>
      </c>
      <c r="K82" t="str">
        <f>IF(L82&lt;&gt;"",COUNTIF($L$1:L82,L82)&amp;L82,"")</f>
        <v>19Начисление</v>
      </c>
      <c r="L82" t="str">
        <f>IF(AND([1]Исходный!S82="Пени",O82=0),"",(IF(O82=0,"",IF([1]Исходный!S82="","",[1]Исходный!S82))))</f>
        <v>Начисление</v>
      </c>
      <c r="M82" s="6">
        <f>IF([1]Исходный!T82="","",[1]Исходный!T82)</f>
        <v>42064</v>
      </c>
      <c r="N82" s="6" t="str">
        <f>[1]Исходный!Z82</f>
        <v/>
      </c>
      <c r="O82" s="7">
        <f>[1]Исходный!AA82</f>
        <v>169.6</v>
      </c>
      <c r="P82" s="8">
        <f>[1]Исходный!AB82</f>
        <v>2015</v>
      </c>
      <c r="Q82" s="8" t="str">
        <f t="shared" si="37"/>
        <v/>
      </c>
      <c r="R82">
        <v>79</v>
      </c>
      <c r="S82" s="6" t="str">
        <f t="shared" si="33"/>
        <v/>
      </c>
      <c r="T82" s="6" t="str">
        <f t="shared" si="33"/>
        <v/>
      </c>
      <c r="U82" s="6" t="str">
        <f t="shared" si="33"/>
        <v/>
      </c>
      <c r="V82" t="str">
        <f t="shared" si="33"/>
        <v/>
      </c>
      <c r="W82" t="str">
        <f t="shared" si="42"/>
        <v/>
      </c>
      <c r="Y82">
        <f ca="1">IF(COUNTIF(Y$3:Y81,"&lt;"&amp;MIN(W$4:W$100)-1)=IFERROR(MATCH(INDEX(Y$1:Y81,SUMPRODUCT(MAX((Y$3:Y81&gt;MAX(R$4:R$100))*ROW(Y$3:Y81))))-1,W$4:W$100,),1)-1,SMALL(Y$3:Y81,COUNTIF(Y$3:Y81,"&lt;"&amp;MIN(W$4:W$100))+1)-1,1+IFERROR(LARGE(Y$3:Y81,COUNTIF(Y$3:Y81,"&gt;"&amp;MIN(W$4:W$100)-1)+1),0))</f>
        <v>77</v>
      </c>
      <c r="Z82" t="str">
        <f t="shared" ca="1" si="43"/>
        <v/>
      </c>
      <c r="AA82" s="6" t="str">
        <f t="shared" ca="1" si="44"/>
        <v/>
      </c>
      <c r="AB82" t="str">
        <f t="shared" ca="1" si="45"/>
        <v/>
      </c>
      <c r="AC82" t="str">
        <f t="shared" ca="1" si="38"/>
        <v/>
      </c>
      <c r="AD82" t="str">
        <f t="shared" ca="1" si="46"/>
        <v/>
      </c>
      <c r="AE82" t="str">
        <f t="shared" ca="1" si="39"/>
        <v/>
      </c>
      <c r="AG82" t="str">
        <f ca="1">IF(AE82&lt;&gt;"",COUNTIF($AE$3:AE82,AE82),"")</f>
        <v/>
      </c>
      <c r="AH82">
        <v>80</v>
      </c>
      <c r="AI82" t="str">
        <f t="shared" ca="1" si="40"/>
        <v/>
      </c>
      <c r="AJ82" t="str">
        <f t="shared" ca="1" si="41"/>
        <v/>
      </c>
      <c r="AK82" s="6" t="str">
        <f t="shared" ca="1" si="41"/>
        <v/>
      </c>
      <c r="AL82" t="str">
        <f t="shared" ca="1" si="41"/>
        <v/>
      </c>
      <c r="AM82" t="str">
        <f t="shared" ca="1" si="41"/>
        <v/>
      </c>
      <c r="AN82" t="str">
        <f t="shared" ca="1" si="41"/>
        <v/>
      </c>
      <c r="AP82">
        <v>79</v>
      </c>
      <c r="AQ82" s="6" t="str">
        <f t="shared" si="34"/>
        <v/>
      </c>
      <c r="AR82" s="6" t="str">
        <f t="shared" si="34"/>
        <v/>
      </c>
      <c r="AS82" t="str">
        <f t="shared" si="34"/>
        <v/>
      </c>
      <c r="AT82" t="str">
        <f t="shared" si="34"/>
        <v/>
      </c>
      <c r="AV82">
        <f>IF(COUNTIF(AV$3:AV81,"&lt;"&amp;MIN(AT$4:AT$100)-1)=IFERROR(MATCH(INDEX(AV$1:AV81,SUMPRODUCT(MAX((AV$3:AV81&gt;MAX(R$4:R$100))*ROW(AV$3:AV81))))-1,AT$4:AT$100,),1)-1,SMALL(AV$3:AV81,COUNTIF(AV$3:AV81,"&lt;"&amp;MIN(AT$4:AT$100))+1)-1,1+IFERROR(LARGE(AV$3:AV81,COUNTIF(AV$3:AV81,"&gt;"&amp;MIN(AT$4:AT$100)-1)+1),0))</f>
        <v>-1</v>
      </c>
      <c r="AW82" t="str">
        <f t="shared" si="47"/>
        <v/>
      </c>
      <c r="AX82" s="6" t="str">
        <f t="shared" si="48"/>
        <v/>
      </c>
      <c r="AY82">
        <f t="shared" si="49"/>
        <v>0</v>
      </c>
      <c r="AZ82" t="str">
        <f t="shared" si="50"/>
        <v/>
      </c>
    </row>
    <row r="83" spans="2:52" x14ac:dyDescent="0.25">
      <c r="B83" s="1">
        <f t="shared" ca="1" si="35"/>
        <v>0</v>
      </c>
      <c r="C83" s="24" t="str">
        <f t="shared" ca="1" si="51"/>
        <v/>
      </c>
      <c r="D83" s="25" t="str">
        <f ca="1">IF(C83="","",AM73)</f>
        <v/>
      </c>
      <c r="I83" s="1" t="str">
        <f t="shared" ca="1" si="36"/>
        <v/>
      </c>
      <c r="K83" t="str">
        <f>IF(L83&lt;&gt;"",COUNTIF($L$1:L83,L83)&amp;L83,"")</f>
        <v/>
      </c>
      <c r="L83" t="str">
        <f>IF(AND([1]Исходный!S83="Пени",O83=0),"",(IF(O83=0,"",IF([1]Исходный!S83="","",[1]Исходный!S83))))</f>
        <v/>
      </c>
      <c r="M83" s="6" t="str">
        <f>IF([1]Исходный!T83="","",[1]Исходный!T83)</f>
        <v/>
      </c>
      <c r="N83" s="6" t="str">
        <f>[1]Исходный!Z83</f>
        <v/>
      </c>
      <c r="O83" s="7" t="str">
        <f>[1]Исходный!AA83</f>
        <v/>
      </c>
      <c r="P83" s="8" t="str">
        <f>[1]Исходный!AB83</f>
        <v/>
      </c>
      <c r="Q83" s="8" t="str">
        <f t="shared" si="37"/>
        <v/>
      </c>
      <c r="R83">
        <v>80</v>
      </c>
      <c r="S83" s="6" t="str">
        <f t="shared" si="33"/>
        <v/>
      </c>
      <c r="T83" s="6" t="str">
        <f t="shared" si="33"/>
        <v/>
      </c>
      <c r="U83" s="6" t="str">
        <f t="shared" si="33"/>
        <v/>
      </c>
      <c r="V83" t="str">
        <f t="shared" si="33"/>
        <v/>
      </c>
      <c r="W83" t="str">
        <f t="shared" si="42"/>
        <v/>
      </c>
      <c r="Y83">
        <f ca="1">IF(COUNTIF(Y$3:Y82,"&lt;"&amp;MIN(W$4:W$100)-1)=IFERROR(MATCH(INDEX(Y$1:Y82,SUMPRODUCT(MAX((Y$3:Y82&gt;MAX(R$4:R$100))*ROW(Y$3:Y82))))-1,W$4:W$100,),1)-1,SMALL(Y$3:Y82,COUNTIF(Y$3:Y82,"&lt;"&amp;MIN(W$4:W$100))+1)-1,1+IFERROR(LARGE(Y$3:Y82,COUNTIF(Y$3:Y82,"&gt;"&amp;MIN(W$4:W$100)-1)+1),0))</f>
        <v>78</v>
      </c>
      <c r="Z83" t="str">
        <f t="shared" ca="1" si="43"/>
        <v/>
      </c>
      <c r="AA83" s="6" t="str">
        <f t="shared" ca="1" si="44"/>
        <v/>
      </c>
      <c r="AB83" t="str">
        <f t="shared" ca="1" si="45"/>
        <v/>
      </c>
      <c r="AC83" t="str">
        <f t="shared" ca="1" si="38"/>
        <v/>
      </c>
      <c r="AE83" t="str">
        <f t="shared" ca="1" si="39"/>
        <v/>
      </c>
      <c r="AG83" t="str">
        <f ca="1">IF(AE83&lt;&gt;"",COUNTIF($AE$3:AE83,AE83),"")</f>
        <v/>
      </c>
      <c r="AH83">
        <v>81</v>
      </c>
      <c r="AI83" t="str">
        <f t="shared" ca="1" si="40"/>
        <v/>
      </c>
      <c r="AJ83" t="str">
        <f t="shared" ref="AJ83:AN98" ca="1" si="52">IFERROR(INDEX($Z$2:$AG$200,MATCH($AH83,$AG$2:$AG$200,0),MATCH(AJ$2,$Z$2:$AD$2,0)),"")</f>
        <v/>
      </c>
      <c r="AK83" s="6" t="str">
        <f t="shared" ca="1" si="52"/>
        <v/>
      </c>
      <c r="AL83" t="str">
        <f t="shared" ca="1" si="52"/>
        <v/>
      </c>
      <c r="AM83" t="str">
        <f t="shared" ca="1" si="52"/>
        <v/>
      </c>
      <c r="AN83" t="str">
        <f t="shared" ca="1" si="52"/>
        <v/>
      </c>
      <c r="AP83">
        <v>80</v>
      </c>
      <c r="AQ83" s="6" t="str">
        <f t="shared" si="34"/>
        <v/>
      </c>
      <c r="AR83" s="6" t="str">
        <f t="shared" si="34"/>
        <v/>
      </c>
      <c r="AS83" t="str">
        <f t="shared" si="34"/>
        <v/>
      </c>
      <c r="AT83" t="str">
        <f t="shared" si="34"/>
        <v/>
      </c>
      <c r="AV83">
        <f>IF(COUNTIF(AV$3:AV82,"&lt;"&amp;MIN(AT$4:AT$100)-1)=IFERROR(MATCH(INDEX(AV$1:AV82,SUMPRODUCT(MAX((AV$3:AV82&gt;MAX(R$4:R$100))*ROW(AV$3:AV82))))-1,AT$4:AT$100,),1)-1,SMALL(AV$3:AV82,COUNTIF(AV$3:AV82,"&lt;"&amp;MIN(AT$4:AT$100))+1)-1,1+IFERROR(LARGE(AV$3:AV82,COUNTIF(AV$3:AV82,"&gt;"&amp;MIN(AT$4:AT$100)-1)+1),0))</f>
        <v>-1</v>
      </c>
      <c r="AW83" t="str">
        <f t="shared" si="47"/>
        <v/>
      </c>
      <c r="AX83" s="6" t="str">
        <f t="shared" si="48"/>
        <v/>
      </c>
      <c r="AY83">
        <f t="shared" si="49"/>
        <v>0</v>
      </c>
      <c r="AZ83" t="str">
        <f t="shared" si="50"/>
        <v/>
      </c>
    </row>
    <row r="84" spans="2:52" x14ac:dyDescent="0.25">
      <c r="B84" s="1">
        <f t="shared" ca="1" si="35"/>
        <v>0</v>
      </c>
      <c r="C84" s="24" t="str">
        <f t="shared" ca="1" si="51"/>
        <v/>
      </c>
      <c r="D84" s="25" t="str">
        <f ca="1">IF(C84="","",AM74)</f>
        <v/>
      </c>
      <c r="I84" s="1" t="str">
        <f t="shared" ca="1" si="36"/>
        <v/>
      </c>
      <c r="K84" t="str">
        <f>IF(L84&lt;&gt;"",COUNTIF($L$1:L84,L84)&amp;L84,"")</f>
        <v/>
      </c>
      <c r="L84" t="str">
        <f>IF(AND([1]Исходный!S84="Пени",O84=0),"",(IF(O84=0,"",IF([1]Исходный!S84="","",[1]Исходный!S84))))</f>
        <v/>
      </c>
      <c r="M84" s="6" t="str">
        <f>IF([1]Исходный!T84="","",[1]Исходный!T84)</f>
        <v/>
      </c>
      <c r="N84" s="6" t="str">
        <f>[1]Исходный!Z84</f>
        <v/>
      </c>
      <c r="O84" s="7" t="str">
        <f>[1]Исходный!AA84</f>
        <v/>
      </c>
      <c r="P84" s="8" t="str">
        <f>[1]Исходный!AB84</f>
        <v/>
      </c>
      <c r="Q84" s="8" t="str">
        <f t="shared" si="37"/>
        <v/>
      </c>
      <c r="R84">
        <v>81</v>
      </c>
      <c r="S84" s="6" t="str">
        <f t="shared" ref="S84:V99" si="53">IFERROR(INDEX($K$1:$P$199,MATCH($R84&amp;$S$2,$K$1:$K$199,0),MATCH(S$3,$K$1:$P$1,0)),"")</f>
        <v/>
      </c>
      <c r="T84" s="6" t="str">
        <f t="shared" si="53"/>
        <v/>
      </c>
      <c r="U84" s="6" t="str">
        <f t="shared" si="53"/>
        <v/>
      </c>
      <c r="V84" t="str">
        <f t="shared" si="53"/>
        <v/>
      </c>
      <c r="W84" t="str">
        <f t="shared" si="42"/>
        <v/>
      </c>
      <c r="Y84">
        <f ca="1">IF(COUNTIF(Y$3:Y83,"&lt;"&amp;MIN(W$4:W$100)-1)=IFERROR(MATCH(INDEX(Y$1:Y83,SUMPRODUCT(MAX((Y$3:Y83&gt;MAX(R$4:R$100))*ROW(Y$3:Y83))))-1,W$4:W$100,),1)-1,SMALL(Y$3:Y83,COUNTIF(Y$3:Y83,"&lt;"&amp;MIN(W$4:W$100))+1)-1,1+IFERROR(LARGE(Y$3:Y83,COUNTIF(Y$3:Y83,"&gt;"&amp;MIN(W$4:W$100)-1)+1),0))</f>
        <v>79</v>
      </c>
      <c r="Z84" t="str">
        <f t="shared" ca="1" si="43"/>
        <v/>
      </c>
      <c r="AA84" s="6" t="str">
        <f t="shared" ca="1" si="44"/>
        <v/>
      </c>
      <c r="AB84" t="str">
        <f t="shared" ca="1" si="45"/>
        <v/>
      </c>
      <c r="AC84" t="str">
        <f t="shared" ca="1" si="38"/>
        <v/>
      </c>
      <c r="AE84" t="str">
        <f t="shared" ca="1" si="39"/>
        <v/>
      </c>
      <c r="AG84" t="str">
        <f ca="1">IF(AE84&lt;&gt;"",COUNTIF($AE$3:AE84,AE84),"")</f>
        <v/>
      </c>
      <c r="AH84">
        <v>82</v>
      </c>
      <c r="AI84" t="str">
        <f t="shared" ca="1" si="40"/>
        <v/>
      </c>
      <c r="AJ84" t="str">
        <f t="shared" ca="1" si="52"/>
        <v/>
      </c>
      <c r="AK84" s="6" t="str">
        <f t="shared" ca="1" si="52"/>
        <v/>
      </c>
      <c r="AL84" t="str">
        <f t="shared" ca="1" si="52"/>
        <v/>
      </c>
      <c r="AM84" t="str">
        <f t="shared" ca="1" si="52"/>
        <v/>
      </c>
      <c r="AN84" t="str">
        <f t="shared" ca="1" si="52"/>
        <v/>
      </c>
      <c r="AP84">
        <v>81</v>
      </c>
      <c r="AQ84" s="6" t="str">
        <f t="shared" ref="AQ84:AT99" si="54">IFERROR(INDEX($K$1:$P$199,MATCH($R84&amp;$AQ$2,$K$1:$K$199,0),MATCH(AQ$3,$K$1:$P$1,0)),"")</f>
        <v/>
      </c>
      <c r="AR84" s="6" t="str">
        <f t="shared" si="54"/>
        <v/>
      </c>
      <c r="AS84" t="str">
        <f t="shared" si="54"/>
        <v/>
      </c>
      <c r="AT84" t="str">
        <f t="shared" si="54"/>
        <v/>
      </c>
      <c r="AV84">
        <f>IF(COUNTIF(AV$3:AV83,"&lt;"&amp;MIN(AT$4:AT$100)-1)=IFERROR(MATCH(INDEX(AV$1:AV83,SUMPRODUCT(MAX((AV$3:AV83&gt;MAX(R$4:R$100))*ROW(AV$3:AV83))))-1,AT$4:AT$100,),1)-1,SMALL(AV$3:AV83,COUNTIF(AV$3:AV83,"&lt;"&amp;MIN(AT$4:AT$100))+1)-1,1+IFERROR(LARGE(AV$3:AV83,COUNTIF(AV$3:AV83,"&gt;"&amp;MIN(AT$4:AT$100)-1)+1),0))</f>
        <v>-1</v>
      </c>
      <c r="AW84" t="str">
        <f t="shared" si="47"/>
        <v/>
      </c>
      <c r="AX84" s="6" t="str">
        <f t="shared" si="48"/>
        <v/>
      </c>
      <c r="AY84">
        <f t="shared" si="49"/>
        <v>0</v>
      </c>
      <c r="AZ84" t="str">
        <f t="shared" si="50"/>
        <v/>
      </c>
    </row>
    <row r="85" spans="2:52" x14ac:dyDescent="0.25">
      <c r="B85" s="1">
        <f t="shared" ca="1" si="35"/>
        <v>0</v>
      </c>
      <c r="C85" s="24" t="str">
        <f t="shared" ca="1" si="51"/>
        <v/>
      </c>
      <c r="D85" s="25" t="str">
        <f ca="1">IF(C85="","",AM75)</f>
        <v/>
      </c>
      <c r="I85" s="1" t="str">
        <f t="shared" ca="1" si="36"/>
        <v/>
      </c>
      <c r="K85" t="str">
        <f>IF(L85&lt;&gt;"",COUNTIF($L$1:L85,L85)&amp;L85,"")</f>
        <v>20Начисление</v>
      </c>
      <c r="L85" t="str">
        <f>IF(AND([1]Исходный!S85="Пени",O85=0),"",(IF(O85=0,"",IF([1]Исходный!S85="","",[1]Исходный!S85))))</f>
        <v>Начисление</v>
      </c>
      <c r="M85" s="6">
        <f>IF([1]Исходный!T85="","",[1]Исходный!T85)</f>
        <v>42036</v>
      </c>
      <c r="N85" s="6" t="str">
        <f>[1]Исходный!Z85</f>
        <v/>
      </c>
      <c r="O85" s="7">
        <f>[1]Исходный!AA85</f>
        <v>169.6</v>
      </c>
      <c r="P85" s="8">
        <f>[1]Исходный!AB85</f>
        <v>2015</v>
      </c>
      <c r="Q85" s="8" t="str">
        <f t="shared" si="37"/>
        <v/>
      </c>
      <c r="R85">
        <v>82</v>
      </c>
      <c r="S85" s="6" t="str">
        <f t="shared" si="53"/>
        <v/>
      </c>
      <c r="T85" s="6" t="str">
        <f t="shared" si="53"/>
        <v/>
      </c>
      <c r="U85" s="6" t="str">
        <f t="shared" si="53"/>
        <v/>
      </c>
      <c r="V85" t="str">
        <f t="shared" si="53"/>
        <v/>
      </c>
      <c r="W85" t="str">
        <f t="shared" si="42"/>
        <v/>
      </c>
      <c r="Y85">
        <f ca="1">IF(COUNTIF(Y$3:Y84,"&lt;"&amp;MIN(W$4:W$100)-1)=IFERROR(MATCH(INDEX(Y$1:Y84,SUMPRODUCT(MAX((Y$3:Y84&gt;MAX(R$4:R$100))*ROW(Y$3:Y84))))-1,W$4:W$100,),1)-1,SMALL(Y$3:Y84,COUNTIF(Y$3:Y84,"&lt;"&amp;MIN(W$4:W$100))+1)-1,1+IFERROR(LARGE(Y$3:Y84,COUNTIF(Y$3:Y84,"&gt;"&amp;MIN(W$4:W$100)-1)+1),0))</f>
        <v>80</v>
      </c>
      <c r="Z85" t="str">
        <f t="shared" ca="1" si="43"/>
        <v/>
      </c>
      <c r="AA85" s="6" t="str">
        <f t="shared" ca="1" si="44"/>
        <v/>
      </c>
      <c r="AB85" t="str">
        <f t="shared" ca="1" si="45"/>
        <v/>
      </c>
      <c r="AC85" t="str">
        <f t="shared" ca="1" si="38"/>
        <v/>
      </c>
      <c r="AE85" t="str">
        <f t="shared" ca="1" si="39"/>
        <v/>
      </c>
      <c r="AG85" t="str">
        <f ca="1">IF(AE85&lt;&gt;"",COUNTIF($AE$3:AE85,AE85),"")</f>
        <v/>
      </c>
      <c r="AH85">
        <v>83</v>
      </c>
      <c r="AI85" t="str">
        <f t="shared" ca="1" si="40"/>
        <v/>
      </c>
      <c r="AJ85" t="str">
        <f t="shared" ca="1" si="52"/>
        <v/>
      </c>
      <c r="AK85" s="6" t="str">
        <f t="shared" ca="1" si="52"/>
        <v/>
      </c>
      <c r="AL85" t="str">
        <f t="shared" ca="1" si="52"/>
        <v/>
      </c>
      <c r="AM85" t="str">
        <f t="shared" ca="1" si="52"/>
        <v/>
      </c>
      <c r="AN85" t="str">
        <f t="shared" ca="1" si="52"/>
        <v/>
      </c>
      <c r="AP85">
        <v>82</v>
      </c>
      <c r="AQ85" s="6" t="str">
        <f t="shared" si="54"/>
        <v/>
      </c>
      <c r="AR85" s="6" t="str">
        <f t="shared" si="54"/>
        <v/>
      </c>
      <c r="AS85" t="str">
        <f t="shared" si="54"/>
        <v/>
      </c>
      <c r="AT85" t="str">
        <f t="shared" si="54"/>
        <v/>
      </c>
      <c r="AV85">
        <f>IF(COUNTIF(AV$3:AV84,"&lt;"&amp;MIN(AT$4:AT$100)-1)=IFERROR(MATCH(INDEX(AV$1:AV84,SUMPRODUCT(MAX((AV$3:AV84&gt;MAX(R$4:R$100))*ROW(AV$3:AV84))))-1,AT$4:AT$100,),1)-1,SMALL(AV$3:AV84,COUNTIF(AV$3:AV84,"&lt;"&amp;MIN(AT$4:AT$100))+1)-1,1+IFERROR(LARGE(AV$3:AV84,COUNTIF(AV$3:AV84,"&gt;"&amp;MIN(AT$4:AT$100)-1)+1),0))</f>
        <v>-1</v>
      </c>
      <c r="AW85" t="str">
        <f t="shared" si="47"/>
        <v/>
      </c>
      <c r="AX85" s="6" t="str">
        <f t="shared" si="48"/>
        <v/>
      </c>
      <c r="AY85">
        <f t="shared" si="49"/>
        <v>0</v>
      </c>
      <c r="AZ85" t="str">
        <f t="shared" si="50"/>
        <v/>
      </c>
    </row>
    <row r="86" spans="2:52" x14ac:dyDescent="0.25">
      <c r="B86" s="1">
        <f t="shared" ca="1" si="35"/>
        <v>0</v>
      </c>
      <c r="C86" s="24" t="str">
        <f t="shared" ca="1" si="51"/>
        <v/>
      </c>
      <c r="D86" s="25" t="str">
        <f ca="1">IF(C86="","",AM76)</f>
        <v/>
      </c>
      <c r="I86" s="1" t="str">
        <f t="shared" ca="1" si="36"/>
        <v/>
      </c>
      <c r="K86" t="str">
        <f>IF(L86&lt;&gt;"",COUNTIF($L$1:L86,L86)&amp;L86,"")</f>
        <v/>
      </c>
      <c r="L86" t="str">
        <f>IF(AND([1]Исходный!S86="Пени",O86=0),"",(IF(O86=0,"",IF([1]Исходный!S86="","",[1]Исходный!S86))))</f>
        <v/>
      </c>
      <c r="M86" s="6" t="str">
        <f>IF([1]Исходный!T86="","",[1]Исходный!T86)</f>
        <v/>
      </c>
      <c r="N86" s="6" t="str">
        <f>[1]Исходный!Z86</f>
        <v/>
      </c>
      <c r="O86" s="7" t="str">
        <f>[1]Исходный!AA86</f>
        <v/>
      </c>
      <c r="P86" s="8" t="str">
        <f>[1]Исходный!AB86</f>
        <v/>
      </c>
      <c r="Q86" s="8" t="str">
        <f t="shared" si="37"/>
        <v/>
      </c>
      <c r="R86">
        <v>83</v>
      </c>
      <c r="S86" s="6" t="str">
        <f t="shared" si="53"/>
        <v/>
      </c>
      <c r="T86" s="6" t="str">
        <f t="shared" si="53"/>
        <v/>
      </c>
      <c r="U86" s="6" t="str">
        <f t="shared" si="53"/>
        <v/>
      </c>
      <c r="V86" t="str">
        <f t="shared" si="53"/>
        <v/>
      </c>
      <c r="W86" t="str">
        <f t="shared" si="42"/>
        <v/>
      </c>
      <c r="Y86">
        <f ca="1">IF(COUNTIF(Y$3:Y85,"&lt;"&amp;MIN(W$4:W$100)-1)=IFERROR(MATCH(INDEX(Y$1:Y85,SUMPRODUCT(MAX((Y$3:Y85&gt;MAX(R$4:R$100))*ROW(Y$3:Y85))))-1,W$4:W$100,),1)-1,SMALL(Y$3:Y85,COUNTIF(Y$3:Y85,"&lt;"&amp;MIN(W$4:W$100))+1)-1,1+IFERROR(LARGE(Y$3:Y85,COUNTIF(Y$3:Y85,"&gt;"&amp;MIN(W$4:W$100)-1)+1),0))</f>
        <v>81</v>
      </c>
      <c r="Z86" t="str">
        <f t="shared" ca="1" si="43"/>
        <v/>
      </c>
      <c r="AA86" s="6" t="str">
        <f t="shared" ca="1" si="44"/>
        <v/>
      </c>
      <c r="AB86" t="str">
        <f t="shared" ca="1" si="45"/>
        <v/>
      </c>
      <c r="AC86" t="str">
        <f t="shared" ca="1" si="38"/>
        <v/>
      </c>
      <c r="AE86" t="str">
        <f t="shared" ca="1" si="39"/>
        <v/>
      </c>
      <c r="AG86" t="str">
        <f ca="1">IF(AE86&lt;&gt;"",COUNTIF($AE$3:AE86,AE86),"")</f>
        <v/>
      </c>
      <c r="AH86">
        <v>84</v>
      </c>
      <c r="AI86" t="str">
        <f t="shared" ca="1" si="40"/>
        <v/>
      </c>
      <c r="AJ86" t="str">
        <f t="shared" ca="1" si="52"/>
        <v/>
      </c>
      <c r="AK86" s="6" t="str">
        <f t="shared" ca="1" si="52"/>
        <v/>
      </c>
      <c r="AL86" t="str">
        <f t="shared" ca="1" si="52"/>
        <v/>
      </c>
      <c r="AM86" t="str">
        <f t="shared" ca="1" si="52"/>
        <v/>
      </c>
      <c r="AN86" t="str">
        <f t="shared" ca="1" si="52"/>
        <v/>
      </c>
      <c r="AP86">
        <v>83</v>
      </c>
      <c r="AQ86" s="6" t="str">
        <f t="shared" si="54"/>
        <v/>
      </c>
      <c r="AR86" s="6" t="str">
        <f t="shared" si="54"/>
        <v/>
      </c>
      <c r="AS86" t="str">
        <f t="shared" si="54"/>
        <v/>
      </c>
      <c r="AT86" t="str">
        <f t="shared" si="54"/>
        <v/>
      </c>
      <c r="AV86">
        <f>IF(COUNTIF(AV$3:AV85,"&lt;"&amp;MIN(AT$4:AT$100)-1)=IFERROR(MATCH(INDEX(AV$1:AV85,SUMPRODUCT(MAX((AV$3:AV85&gt;MAX(R$4:R$100))*ROW(AV$3:AV85))))-1,AT$4:AT$100,),1)-1,SMALL(AV$3:AV85,COUNTIF(AV$3:AV85,"&lt;"&amp;MIN(AT$4:AT$100))+1)-1,1+IFERROR(LARGE(AV$3:AV85,COUNTIF(AV$3:AV85,"&gt;"&amp;MIN(AT$4:AT$100)-1)+1),0))</f>
        <v>-1</v>
      </c>
      <c r="AW86" t="str">
        <f t="shared" si="47"/>
        <v/>
      </c>
      <c r="AX86" s="6" t="str">
        <f t="shared" si="48"/>
        <v/>
      </c>
      <c r="AY86">
        <f t="shared" si="49"/>
        <v>0</v>
      </c>
      <c r="AZ86" t="str">
        <f t="shared" si="50"/>
        <v/>
      </c>
    </row>
    <row r="87" spans="2:52" x14ac:dyDescent="0.25">
      <c r="B87" s="1">
        <f t="shared" ca="1" si="35"/>
        <v>0</v>
      </c>
      <c r="C87" s="24" t="str">
        <f t="shared" ca="1" si="51"/>
        <v/>
      </c>
      <c r="D87" s="25" t="str">
        <f ca="1">IF(C87="","",AM77)</f>
        <v/>
      </c>
      <c r="I87" s="1" t="str">
        <f t="shared" ca="1" si="36"/>
        <v/>
      </c>
      <c r="K87" t="str">
        <f>IF(L87&lt;&gt;"",COUNTIF($L$1:L87,L87)&amp;L87,"")</f>
        <v/>
      </c>
      <c r="L87" t="str">
        <f>IF(AND([1]Исходный!S87="Пени",O87=0),"",(IF(O87=0,"",IF([1]Исходный!S87="","",[1]Исходный!S87))))</f>
        <v/>
      </c>
      <c r="M87" s="6" t="str">
        <f>IF([1]Исходный!T87="","",[1]Исходный!T87)</f>
        <v/>
      </c>
      <c r="N87" s="6" t="str">
        <f>[1]Исходный!Z87</f>
        <v/>
      </c>
      <c r="O87" s="7" t="str">
        <f>[1]Исходный!AA87</f>
        <v/>
      </c>
      <c r="P87" s="8" t="str">
        <f>[1]Исходный!AB87</f>
        <v/>
      </c>
      <c r="Q87" s="8" t="str">
        <f t="shared" si="37"/>
        <v/>
      </c>
      <c r="R87">
        <v>84</v>
      </c>
      <c r="S87" s="6" t="str">
        <f t="shared" si="53"/>
        <v/>
      </c>
      <c r="T87" s="6" t="str">
        <f t="shared" si="53"/>
        <v/>
      </c>
      <c r="U87" s="6" t="str">
        <f t="shared" si="53"/>
        <v/>
      </c>
      <c r="V87" t="str">
        <f t="shared" si="53"/>
        <v/>
      </c>
      <c r="W87" t="str">
        <f t="shared" si="42"/>
        <v/>
      </c>
      <c r="Y87">
        <f ca="1">IF(COUNTIF(Y$3:Y86,"&lt;"&amp;MIN(W$4:W$100)-1)=IFERROR(MATCH(INDEX(Y$1:Y86,SUMPRODUCT(MAX((Y$3:Y86&gt;MAX(R$4:R$100))*ROW(Y$3:Y86))))-1,W$4:W$100,),1)-1,SMALL(Y$3:Y86,COUNTIF(Y$3:Y86,"&lt;"&amp;MIN(W$4:W$100))+1)-1,1+IFERROR(LARGE(Y$3:Y86,COUNTIF(Y$3:Y86,"&gt;"&amp;MIN(W$4:W$100)-1)+1),0))</f>
        <v>82</v>
      </c>
      <c r="Z87" t="str">
        <f t="shared" ca="1" si="43"/>
        <v/>
      </c>
      <c r="AA87" s="6" t="str">
        <f t="shared" ca="1" si="44"/>
        <v/>
      </c>
      <c r="AB87" t="str">
        <f t="shared" ca="1" si="45"/>
        <v/>
      </c>
      <c r="AC87" t="str">
        <f t="shared" ca="1" si="38"/>
        <v/>
      </c>
      <c r="AE87" t="str">
        <f t="shared" ca="1" si="39"/>
        <v/>
      </c>
      <c r="AG87" t="str">
        <f ca="1">IF(AE87&lt;&gt;"",COUNTIF($AE$3:AE87,AE87),"")</f>
        <v/>
      </c>
      <c r="AH87">
        <v>85</v>
      </c>
      <c r="AI87" t="str">
        <f t="shared" ca="1" si="40"/>
        <v/>
      </c>
      <c r="AJ87" t="str">
        <f t="shared" ca="1" si="52"/>
        <v/>
      </c>
      <c r="AK87" s="6" t="str">
        <f t="shared" ca="1" si="52"/>
        <v/>
      </c>
      <c r="AL87" t="str">
        <f t="shared" ca="1" si="52"/>
        <v/>
      </c>
      <c r="AM87" t="str">
        <f t="shared" ca="1" si="52"/>
        <v/>
      </c>
      <c r="AN87" t="str">
        <f t="shared" ca="1" si="52"/>
        <v/>
      </c>
      <c r="AP87">
        <v>84</v>
      </c>
      <c r="AQ87" s="6" t="str">
        <f t="shared" si="54"/>
        <v/>
      </c>
      <c r="AR87" s="6" t="str">
        <f t="shared" si="54"/>
        <v/>
      </c>
      <c r="AS87" t="str">
        <f t="shared" si="54"/>
        <v/>
      </c>
      <c r="AT87" t="str">
        <f t="shared" si="54"/>
        <v/>
      </c>
      <c r="AV87">
        <f>IF(COUNTIF(AV$3:AV86,"&lt;"&amp;MIN(AT$4:AT$100)-1)=IFERROR(MATCH(INDEX(AV$1:AV86,SUMPRODUCT(MAX((AV$3:AV86&gt;MAX(R$4:R$100))*ROW(AV$3:AV86))))-1,AT$4:AT$100,),1)-1,SMALL(AV$3:AV86,COUNTIF(AV$3:AV86,"&lt;"&amp;MIN(AT$4:AT$100))+1)-1,1+IFERROR(LARGE(AV$3:AV86,COUNTIF(AV$3:AV86,"&gt;"&amp;MIN(AT$4:AT$100)-1)+1),0))</f>
        <v>-1</v>
      </c>
      <c r="AW87" t="str">
        <f t="shared" si="47"/>
        <v/>
      </c>
      <c r="AX87" s="6" t="str">
        <f t="shared" si="48"/>
        <v/>
      </c>
      <c r="AY87">
        <f t="shared" si="49"/>
        <v>0</v>
      </c>
      <c r="AZ87" t="str">
        <f t="shared" si="50"/>
        <v/>
      </c>
    </row>
    <row r="88" spans="2:52" x14ac:dyDescent="0.25">
      <c r="B88" s="1">
        <f t="shared" ca="1" si="35"/>
        <v>0</v>
      </c>
      <c r="C88" s="24" t="str">
        <f t="shared" ca="1" si="51"/>
        <v/>
      </c>
      <c r="D88" s="25" t="str">
        <f ca="1">IF(C88="","",AM78)</f>
        <v/>
      </c>
      <c r="I88" s="1" t="str">
        <f t="shared" ca="1" si="36"/>
        <v/>
      </c>
      <c r="K88" t="str">
        <f>IF(L88&lt;&gt;"",COUNTIF($L$1:L88,L88)&amp;L88,"")</f>
        <v>21Начисление</v>
      </c>
      <c r="L88" t="str">
        <f>IF(AND([1]Исходный!S88="Пени",O88=0),"",(IF(O88=0,"",IF([1]Исходный!S88="","",[1]Исходный!S88))))</f>
        <v>Начисление</v>
      </c>
      <c r="M88" s="6">
        <f>IF([1]Исходный!T88="","",[1]Исходный!T88)</f>
        <v>42005</v>
      </c>
      <c r="N88" s="6" t="str">
        <f>[1]Исходный!Z88</f>
        <v/>
      </c>
      <c r="O88" s="7">
        <f>[1]Исходный!AA88</f>
        <v>169.6</v>
      </c>
      <c r="P88" s="8">
        <f>[1]Исходный!AB88</f>
        <v>2015</v>
      </c>
      <c r="Q88" s="8" t="str">
        <f t="shared" si="37"/>
        <v/>
      </c>
      <c r="R88">
        <v>85</v>
      </c>
      <c r="S88" s="6" t="str">
        <f t="shared" si="53"/>
        <v/>
      </c>
      <c r="T88" s="6" t="str">
        <f t="shared" si="53"/>
        <v/>
      </c>
      <c r="U88" s="6" t="str">
        <f t="shared" si="53"/>
        <v/>
      </c>
      <c r="V88" t="str">
        <f t="shared" si="53"/>
        <v/>
      </c>
      <c r="W88" t="str">
        <f t="shared" si="42"/>
        <v/>
      </c>
      <c r="Y88">
        <f ca="1">IF(COUNTIF(Y$3:Y87,"&lt;"&amp;MIN(W$4:W$100)-1)=IFERROR(MATCH(INDEX(Y$1:Y87,SUMPRODUCT(MAX((Y$3:Y87&gt;MAX(R$4:R$100))*ROW(Y$3:Y87))))-1,W$4:W$100,),1)-1,SMALL(Y$3:Y87,COUNTIF(Y$3:Y87,"&lt;"&amp;MIN(W$4:W$100))+1)-1,1+IFERROR(LARGE(Y$3:Y87,COUNTIF(Y$3:Y87,"&gt;"&amp;MIN(W$4:W$100)-1)+1),0))</f>
        <v>83</v>
      </c>
      <c r="Z88" t="str">
        <f t="shared" ca="1" si="43"/>
        <v/>
      </c>
      <c r="AA88" s="6" t="str">
        <f t="shared" ca="1" si="44"/>
        <v/>
      </c>
      <c r="AB88" t="str">
        <f t="shared" ca="1" si="45"/>
        <v/>
      </c>
      <c r="AC88" t="str">
        <f t="shared" ca="1" si="38"/>
        <v/>
      </c>
      <c r="AE88" t="str">
        <f t="shared" ca="1" si="39"/>
        <v/>
      </c>
      <c r="AG88" t="str">
        <f ca="1">IF(AE88&lt;&gt;"",COUNTIF($AE$3:AE88,AE88),"")</f>
        <v/>
      </c>
      <c r="AH88">
        <v>86</v>
      </c>
      <c r="AI88" t="str">
        <f t="shared" ca="1" si="40"/>
        <v/>
      </c>
      <c r="AJ88" t="str">
        <f t="shared" ca="1" si="52"/>
        <v/>
      </c>
      <c r="AK88" s="6" t="str">
        <f t="shared" ca="1" si="52"/>
        <v/>
      </c>
      <c r="AL88" t="str">
        <f t="shared" ca="1" si="52"/>
        <v/>
      </c>
      <c r="AM88" t="str">
        <f t="shared" ca="1" si="52"/>
        <v/>
      </c>
      <c r="AN88" t="str">
        <f t="shared" ca="1" si="52"/>
        <v/>
      </c>
      <c r="AP88">
        <v>85</v>
      </c>
      <c r="AQ88" s="6" t="str">
        <f t="shared" si="54"/>
        <v/>
      </c>
      <c r="AR88" s="6" t="str">
        <f t="shared" si="54"/>
        <v/>
      </c>
      <c r="AS88" t="str">
        <f t="shared" si="54"/>
        <v/>
      </c>
      <c r="AT88" t="str">
        <f t="shared" si="54"/>
        <v/>
      </c>
      <c r="AV88">
        <f>IF(COUNTIF(AV$3:AV87,"&lt;"&amp;MIN(AT$4:AT$100)-1)=IFERROR(MATCH(INDEX(AV$1:AV87,SUMPRODUCT(MAX((AV$3:AV87&gt;MAX(R$4:R$100))*ROW(AV$3:AV87))))-1,AT$4:AT$100,),1)-1,SMALL(AV$3:AV87,COUNTIF(AV$3:AV87,"&lt;"&amp;MIN(AT$4:AT$100))+1)-1,1+IFERROR(LARGE(AV$3:AV87,COUNTIF(AV$3:AV87,"&gt;"&amp;MIN(AT$4:AT$100)-1)+1),0))</f>
        <v>-1</v>
      </c>
      <c r="AW88" t="str">
        <f t="shared" si="47"/>
        <v/>
      </c>
      <c r="AX88" s="6" t="str">
        <f t="shared" si="48"/>
        <v/>
      </c>
      <c r="AY88">
        <f t="shared" si="49"/>
        <v>0</v>
      </c>
      <c r="AZ88" t="str">
        <f t="shared" si="50"/>
        <v/>
      </c>
    </row>
    <row r="89" spans="2:52" x14ac:dyDescent="0.25">
      <c r="B89" s="1">
        <f t="shared" ca="1" si="35"/>
        <v>0</v>
      </c>
      <c r="C89" s="24" t="str">
        <f t="shared" ca="1" si="51"/>
        <v/>
      </c>
      <c r="D89" s="25" t="str">
        <f ca="1">IF(C89="","",AM79)</f>
        <v/>
      </c>
      <c r="I89" s="1" t="str">
        <f t="shared" ca="1" si="36"/>
        <v/>
      </c>
      <c r="K89" t="str">
        <f>IF(L89&lt;&gt;"",COUNTIF($L$1:L89,L89)&amp;L89,"")</f>
        <v/>
      </c>
      <c r="L89" t="str">
        <f>IF(AND([1]Исходный!S89="Пени",O89=0),"",(IF(O89=0,"",IF([1]Исходный!S89="","",[1]Исходный!S89))))</f>
        <v/>
      </c>
      <c r="M89" s="6" t="str">
        <f>IF([1]Исходный!T89="","",[1]Исходный!T89)</f>
        <v/>
      </c>
      <c r="N89" s="6" t="str">
        <f>[1]Исходный!Z89</f>
        <v/>
      </c>
      <c r="O89" s="7" t="str">
        <f>[1]Исходный!AA89</f>
        <v/>
      </c>
      <c r="P89" s="8" t="str">
        <f>[1]Исходный!AB89</f>
        <v/>
      </c>
      <c r="Q89" s="8" t="str">
        <f t="shared" si="37"/>
        <v/>
      </c>
      <c r="R89">
        <v>86</v>
      </c>
      <c r="S89" s="6" t="str">
        <f t="shared" si="53"/>
        <v/>
      </c>
      <c r="T89" s="6" t="str">
        <f t="shared" si="53"/>
        <v/>
      </c>
      <c r="U89" s="6" t="str">
        <f t="shared" si="53"/>
        <v/>
      </c>
      <c r="V89" t="str">
        <f t="shared" si="53"/>
        <v/>
      </c>
      <c r="W89" t="str">
        <f t="shared" si="42"/>
        <v/>
      </c>
      <c r="Y89">
        <f ca="1">IF(COUNTIF(Y$3:Y88,"&lt;"&amp;MIN(W$4:W$100)-1)=IFERROR(MATCH(INDEX(Y$1:Y88,SUMPRODUCT(MAX((Y$3:Y88&gt;MAX(R$4:R$100))*ROW(Y$3:Y88))))-1,W$4:W$100,),1)-1,SMALL(Y$3:Y88,COUNTIF(Y$3:Y88,"&lt;"&amp;MIN(W$4:W$100))+1)-1,1+IFERROR(LARGE(Y$3:Y88,COUNTIF(Y$3:Y88,"&gt;"&amp;MIN(W$4:W$100)-1)+1),0))</f>
        <v>84</v>
      </c>
      <c r="Z89" t="str">
        <f t="shared" ca="1" si="43"/>
        <v/>
      </c>
      <c r="AA89" s="6" t="str">
        <f t="shared" ca="1" si="44"/>
        <v/>
      </c>
      <c r="AB89" t="str">
        <f t="shared" ca="1" si="45"/>
        <v/>
      </c>
      <c r="AC89" t="str">
        <f t="shared" ca="1" si="38"/>
        <v/>
      </c>
      <c r="AE89" t="str">
        <f t="shared" ca="1" si="39"/>
        <v/>
      </c>
      <c r="AG89" t="str">
        <f ca="1">IF(AE89&lt;&gt;"",COUNTIF($AE$3:AE89,AE89),"")</f>
        <v/>
      </c>
      <c r="AH89">
        <v>87</v>
      </c>
      <c r="AI89" t="str">
        <f t="shared" ca="1" si="40"/>
        <v/>
      </c>
      <c r="AJ89" t="str">
        <f t="shared" ca="1" si="52"/>
        <v/>
      </c>
      <c r="AK89" s="6" t="str">
        <f t="shared" ca="1" si="52"/>
        <v/>
      </c>
      <c r="AL89" t="str">
        <f t="shared" ca="1" si="52"/>
        <v/>
      </c>
      <c r="AM89" t="str">
        <f t="shared" ca="1" si="52"/>
        <v/>
      </c>
      <c r="AN89" t="str">
        <f t="shared" ca="1" si="52"/>
        <v/>
      </c>
      <c r="AP89">
        <v>86</v>
      </c>
      <c r="AQ89" s="6" t="str">
        <f t="shared" si="54"/>
        <v/>
      </c>
      <c r="AR89" s="6" t="str">
        <f t="shared" si="54"/>
        <v/>
      </c>
      <c r="AS89" t="str">
        <f t="shared" si="54"/>
        <v/>
      </c>
      <c r="AT89" t="str">
        <f t="shared" si="54"/>
        <v/>
      </c>
      <c r="AV89">
        <f>IF(COUNTIF(AV$3:AV88,"&lt;"&amp;MIN(AT$4:AT$100)-1)=IFERROR(MATCH(INDEX(AV$1:AV88,SUMPRODUCT(MAX((AV$3:AV88&gt;MAX(R$4:R$100))*ROW(AV$3:AV88))))-1,AT$4:AT$100,),1)-1,SMALL(AV$3:AV88,COUNTIF(AV$3:AV88,"&lt;"&amp;MIN(AT$4:AT$100))+1)-1,1+IFERROR(LARGE(AV$3:AV88,COUNTIF(AV$3:AV88,"&gt;"&amp;MIN(AT$4:AT$100)-1)+1),0))</f>
        <v>-1</v>
      </c>
      <c r="AW89" t="str">
        <f t="shared" si="47"/>
        <v/>
      </c>
      <c r="AX89" s="6" t="str">
        <f t="shared" si="48"/>
        <v/>
      </c>
      <c r="AY89">
        <f t="shared" si="49"/>
        <v>0</v>
      </c>
      <c r="AZ89" t="str">
        <f t="shared" si="50"/>
        <v/>
      </c>
    </row>
    <row r="90" spans="2:52" x14ac:dyDescent="0.25">
      <c r="B90" s="1">
        <f t="shared" ca="1" si="35"/>
        <v>0</v>
      </c>
      <c r="C90" s="24" t="str">
        <f t="shared" ca="1" si="51"/>
        <v/>
      </c>
      <c r="D90" s="25" t="str">
        <f ca="1">IF(C90="","",AM80)</f>
        <v/>
      </c>
      <c r="I90" s="1" t="str">
        <f t="shared" ca="1" si="36"/>
        <v/>
      </c>
      <c r="K90" t="str">
        <f>IF(L90&lt;&gt;"",COUNTIF($L$1:L90,L90)&amp;L90,"")</f>
        <v/>
      </c>
      <c r="L90" t="str">
        <f>IF(AND([1]Исходный!S90="Пени",O90=0),"",(IF(O90=0,"",IF([1]Исходный!S90="","",[1]Исходный!S90))))</f>
        <v/>
      </c>
      <c r="M90" s="6" t="str">
        <f>IF([1]Исходный!T90="","",[1]Исходный!T90)</f>
        <v/>
      </c>
      <c r="N90" s="6" t="str">
        <f>[1]Исходный!Z90</f>
        <v/>
      </c>
      <c r="O90" s="7" t="str">
        <f>[1]Исходный!AA90</f>
        <v/>
      </c>
      <c r="P90" s="8" t="str">
        <f>[1]Исходный!AB90</f>
        <v/>
      </c>
      <c r="Q90" s="8" t="str">
        <f t="shared" si="37"/>
        <v/>
      </c>
      <c r="R90">
        <v>87</v>
      </c>
      <c r="S90" s="6" t="str">
        <f t="shared" si="53"/>
        <v/>
      </c>
      <c r="T90" s="6" t="str">
        <f t="shared" si="53"/>
        <v/>
      </c>
      <c r="U90" s="6" t="str">
        <f t="shared" si="53"/>
        <v/>
      </c>
      <c r="V90" t="str">
        <f t="shared" si="53"/>
        <v/>
      </c>
      <c r="W90" t="str">
        <f t="shared" si="42"/>
        <v/>
      </c>
      <c r="Y90">
        <f ca="1">IF(COUNTIF(Y$3:Y89,"&lt;"&amp;MIN(W$4:W$100)-1)=IFERROR(MATCH(INDEX(Y$1:Y89,SUMPRODUCT(MAX((Y$3:Y89&gt;MAX(R$4:R$100))*ROW(Y$3:Y89))))-1,W$4:W$100,),1)-1,SMALL(Y$3:Y89,COUNTIF(Y$3:Y89,"&lt;"&amp;MIN(W$4:W$100))+1)-1,1+IFERROR(LARGE(Y$3:Y89,COUNTIF(Y$3:Y89,"&gt;"&amp;MIN(W$4:W$100)-1)+1),0))</f>
        <v>85</v>
      </c>
      <c r="Z90" t="str">
        <f t="shared" ca="1" si="43"/>
        <v/>
      </c>
      <c r="AA90" s="6" t="str">
        <f t="shared" ca="1" si="44"/>
        <v/>
      </c>
      <c r="AB90" t="str">
        <f t="shared" ca="1" si="45"/>
        <v/>
      </c>
      <c r="AC90" t="str">
        <f t="shared" ca="1" si="38"/>
        <v/>
      </c>
      <c r="AE90" t="str">
        <f t="shared" ca="1" si="39"/>
        <v/>
      </c>
      <c r="AG90" t="str">
        <f ca="1">IF(AE90&lt;&gt;"",COUNTIF($AE$3:AE90,AE90),"")</f>
        <v/>
      </c>
      <c r="AH90">
        <v>88</v>
      </c>
      <c r="AI90" t="str">
        <f t="shared" ca="1" si="40"/>
        <v/>
      </c>
      <c r="AJ90" t="str">
        <f t="shared" ca="1" si="52"/>
        <v/>
      </c>
      <c r="AK90" s="6" t="str">
        <f t="shared" ca="1" si="52"/>
        <v/>
      </c>
      <c r="AL90" t="str">
        <f t="shared" ca="1" si="52"/>
        <v/>
      </c>
      <c r="AM90" t="str">
        <f t="shared" ca="1" si="52"/>
        <v/>
      </c>
      <c r="AN90" t="str">
        <f t="shared" ca="1" si="52"/>
        <v/>
      </c>
      <c r="AP90">
        <v>87</v>
      </c>
      <c r="AQ90" s="6" t="str">
        <f t="shared" si="54"/>
        <v/>
      </c>
      <c r="AR90" s="6" t="str">
        <f t="shared" si="54"/>
        <v/>
      </c>
      <c r="AS90" t="str">
        <f t="shared" si="54"/>
        <v/>
      </c>
      <c r="AT90" t="str">
        <f t="shared" si="54"/>
        <v/>
      </c>
      <c r="AV90">
        <f>IF(COUNTIF(AV$3:AV89,"&lt;"&amp;MIN(AT$4:AT$100)-1)=IFERROR(MATCH(INDEX(AV$1:AV89,SUMPRODUCT(MAX((AV$3:AV89&gt;MAX(R$4:R$100))*ROW(AV$3:AV89))))-1,AT$4:AT$100,),1)-1,SMALL(AV$3:AV89,COUNTIF(AV$3:AV89,"&lt;"&amp;MIN(AT$4:AT$100))+1)-1,1+IFERROR(LARGE(AV$3:AV89,COUNTIF(AV$3:AV89,"&gt;"&amp;MIN(AT$4:AT$100)-1)+1),0))</f>
        <v>-1</v>
      </c>
      <c r="AW90" t="str">
        <f t="shared" si="47"/>
        <v/>
      </c>
      <c r="AX90" s="6" t="str">
        <f t="shared" si="48"/>
        <v/>
      </c>
      <c r="AY90">
        <f t="shared" si="49"/>
        <v>0</v>
      </c>
      <c r="AZ90" t="str">
        <f t="shared" si="50"/>
        <v/>
      </c>
    </row>
    <row r="91" spans="2:52" x14ac:dyDescent="0.25">
      <c r="B91" s="1">
        <f t="shared" ca="1" si="35"/>
        <v>0</v>
      </c>
      <c r="C91" s="24" t="str">
        <f t="shared" ca="1" si="51"/>
        <v/>
      </c>
      <c r="D91" s="25" t="str">
        <f ca="1">IF(C91="","",AM81)</f>
        <v/>
      </c>
      <c r="I91" s="1" t="str">
        <f t="shared" ca="1" si="36"/>
        <v/>
      </c>
      <c r="K91" t="str">
        <f>IF(L91&lt;&gt;"",COUNTIF($L$1:L91,L91)&amp;L91,"")</f>
        <v>22Начисление</v>
      </c>
      <c r="L91" t="str">
        <f>IF(AND([1]Исходный!S91="Пени",O91=0),"",(IF(O91=0,"",IF([1]Исходный!S91="","",[1]Исходный!S91))))</f>
        <v>Начисление</v>
      </c>
      <c r="M91" s="6">
        <f>IF([1]Исходный!T91="","",[1]Исходный!T91)</f>
        <v>41974</v>
      </c>
      <c r="N91" s="6" t="str">
        <f>[1]Исходный!Z91</f>
        <v/>
      </c>
      <c r="O91" s="7">
        <f>[1]Исходный!AA91</f>
        <v>169.6</v>
      </c>
      <c r="P91" s="8">
        <f>[1]Исходный!AB91</f>
        <v>2014</v>
      </c>
      <c r="Q91" s="8" t="str">
        <f t="shared" si="37"/>
        <v/>
      </c>
      <c r="R91">
        <v>88</v>
      </c>
      <c r="S91" s="6" t="str">
        <f t="shared" si="53"/>
        <v/>
      </c>
      <c r="T91" s="6" t="str">
        <f t="shared" si="53"/>
        <v/>
      </c>
      <c r="U91" s="6" t="str">
        <f t="shared" si="53"/>
        <v/>
      </c>
      <c r="V91" t="str">
        <f t="shared" si="53"/>
        <v/>
      </c>
      <c r="W91" t="str">
        <f t="shared" si="42"/>
        <v/>
      </c>
      <c r="Y91">
        <f ca="1">IF(COUNTIF(Y$3:Y90,"&lt;"&amp;MIN(W$4:W$100)-1)=IFERROR(MATCH(INDEX(Y$1:Y90,SUMPRODUCT(MAX((Y$3:Y90&gt;MAX(R$4:R$100))*ROW(Y$3:Y90))))-1,W$4:W$100,),1)-1,SMALL(Y$3:Y90,COUNTIF(Y$3:Y90,"&lt;"&amp;MIN(W$4:W$100))+1)-1,1+IFERROR(LARGE(Y$3:Y90,COUNTIF(Y$3:Y90,"&gt;"&amp;MIN(W$4:W$100)-1)+1),0))</f>
        <v>86</v>
      </c>
      <c r="Z91" t="str">
        <f t="shared" ca="1" si="43"/>
        <v/>
      </c>
      <c r="AA91" s="6" t="str">
        <f t="shared" ca="1" si="44"/>
        <v/>
      </c>
      <c r="AB91" t="str">
        <f t="shared" ca="1" si="45"/>
        <v/>
      </c>
      <c r="AC91" t="str">
        <f t="shared" ca="1" si="38"/>
        <v/>
      </c>
      <c r="AE91" t="str">
        <f t="shared" ca="1" si="39"/>
        <v/>
      </c>
      <c r="AG91" t="str">
        <f ca="1">IF(AE91&lt;&gt;"",COUNTIF($AE$3:AE91,AE91),"")</f>
        <v/>
      </c>
      <c r="AH91">
        <v>89</v>
      </c>
      <c r="AI91" t="str">
        <f t="shared" ca="1" si="40"/>
        <v/>
      </c>
      <c r="AJ91" t="str">
        <f t="shared" ca="1" si="52"/>
        <v/>
      </c>
      <c r="AK91" s="6" t="str">
        <f t="shared" ca="1" si="52"/>
        <v/>
      </c>
      <c r="AL91" t="str">
        <f t="shared" ca="1" si="52"/>
        <v/>
      </c>
      <c r="AM91" t="str">
        <f t="shared" ca="1" si="52"/>
        <v/>
      </c>
      <c r="AN91" t="str">
        <f t="shared" ca="1" si="52"/>
        <v/>
      </c>
      <c r="AP91">
        <v>88</v>
      </c>
      <c r="AQ91" s="6" t="str">
        <f t="shared" si="54"/>
        <v/>
      </c>
      <c r="AR91" s="6" t="str">
        <f t="shared" si="54"/>
        <v/>
      </c>
      <c r="AS91" t="str">
        <f t="shared" si="54"/>
        <v/>
      </c>
      <c r="AT91" t="str">
        <f t="shared" si="54"/>
        <v/>
      </c>
      <c r="AV91">
        <f>IF(COUNTIF(AV$3:AV90,"&lt;"&amp;MIN(AT$4:AT$100)-1)=IFERROR(MATCH(INDEX(AV$1:AV90,SUMPRODUCT(MAX((AV$3:AV90&gt;MAX(R$4:R$100))*ROW(AV$3:AV90))))-1,AT$4:AT$100,),1)-1,SMALL(AV$3:AV90,COUNTIF(AV$3:AV90,"&lt;"&amp;MIN(AT$4:AT$100))+1)-1,1+IFERROR(LARGE(AV$3:AV90,COUNTIF(AV$3:AV90,"&gt;"&amp;MIN(AT$4:AT$100)-1)+1),0))</f>
        <v>-1</v>
      </c>
      <c r="AW91" t="str">
        <f t="shared" si="47"/>
        <v/>
      </c>
      <c r="AX91" s="6" t="str">
        <f t="shared" si="48"/>
        <v/>
      </c>
      <c r="AY91">
        <f t="shared" si="49"/>
        <v>0</v>
      </c>
      <c r="AZ91" t="str">
        <f t="shared" si="50"/>
        <v/>
      </c>
    </row>
    <row r="92" spans="2:52" x14ac:dyDescent="0.25">
      <c r="B92" s="1">
        <f t="shared" ca="1" si="35"/>
        <v>0</v>
      </c>
      <c r="C92" s="24" t="str">
        <f t="shared" ca="1" si="51"/>
        <v/>
      </c>
      <c r="D92" s="25" t="str">
        <f ca="1">IF(C92="","",AM82)</f>
        <v/>
      </c>
      <c r="I92" s="1" t="str">
        <f t="shared" ca="1" si="36"/>
        <v/>
      </c>
      <c r="K92" t="str">
        <f>IF(L92&lt;&gt;"",COUNTIF($L$1:L92,L92)&amp;L92,"")</f>
        <v/>
      </c>
      <c r="L92" t="str">
        <f>IF(AND([1]Исходный!S92="Пени",O92=0),"",(IF(O92=0,"",IF([1]Исходный!S92="","",[1]Исходный!S92))))</f>
        <v/>
      </c>
      <c r="M92" s="6" t="str">
        <f>IF([1]Исходный!T92="","",[1]Исходный!T92)</f>
        <v/>
      </c>
      <c r="N92" s="6" t="str">
        <f>[1]Исходный!Z92</f>
        <v/>
      </c>
      <c r="O92" s="7" t="str">
        <f>[1]Исходный!AA92</f>
        <v/>
      </c>
      <c r="P92" s="8" t="str">
        <f>[1]Исходный!AB92</f>
        <v/>
      </c>
      <c r="Q92" s="8" t="str">
        <f t="shared" si="37"/>
        <v/>
      </c>
      <c r="R92">
        <v>89</v>
      </c>
      <c r="S92" s="6" t="str">
        <f t="shared" si="53"/>
        <v/>
      </c>
      <c r="T92" s="6" t="str">
        <f t="shared" si="53"/>
        <v/>
      </c>
      <c r="U92" s="6" t="str">
        <f t="shared" si="53"/>
        <v/>
      </c>
      <c r="V92" t="str">
        <f t="shared" si="53"/>
        <v/>
      </c>
      <c r="W92" t="str">
        <f t="shared" si="42"/>
        <v/>
      </c>
      <c r="Y92">
        <f ca="1">IF(COUNTIF(Y$3:Y91,"&lt;"&amp;MIN(W$4:W$100)-1)=IFERROR(MATCH(INDEX(Y$1:Y91,SUMPRODUCT(MAX((Y$3:Y91&gt;MAX(R$4:R$100))*ROW(Y$3:Y91))))-1,W$4:W$100,),1)-1,SMALL(Y$3:Y91,COUNTIF(Y$3:Y91,"&lt;"&amp;MIN(W$4:W$100))+1)-1,1+IFERROR(LARGE(Y$3:Y91,COUNTIF(Y$3:Y91,"&gt;"&amp;MIN(W$4:W$100)-1)+1),0))</f>
        <v>87</v>
      </c>
      <c r="Z92" t="str">
        <f t="shared" ca="1" si="43"/>
        <v/>
      </c>
      <c r="AA92" s="6" t="str">
        <f t="shared" ca="1" si="44"/>
        <v/>
      </c>
      <c r="AB92" t="str">
        <f t="shared" ca="1" si="45"/>
        <v/>
      </c>
      <c r="AC92" t="str">
        <f t="shared" ca="1" si="38"/>
        <v/>
      </c>
      <c r="AE92" t="str">
        <f t="shared" ca="1" si="39"/>
        <v/>
      </c>
      <c r="AG92" t="str">
        <f ca="1">IF(AE92&lt;&gt;"",COUNTIF($AE$3:AE92,AE92),"")</f>
        <v/>
      </c>
      <c r="AH92">
        <v>90</v>
      </c>
      <c r="AI92" t="str">
        <f t="shared" ca="1" si="40"/>
        <v/>
      </c>
      <c r="AJ92" t="str">
        <f t="shared" ca="1" si="52"/>
        <v/>
      </c>
      <c r="AK92" s="6" t="str">
        <f t="shared" ca="1" si="52"/>
        <v/>
      </c>
      <c r="AL92" t="str">
        <f t="shared" ca="1" si="52"/>
        <v/>
      </c>
      <c r="AM92" t="str">
        <f t="shared" ca="1" si="52"/>
        <v/>
      </c>
      <c r="AN92" t="str">
        <f t="shared" ca="1" si="52"/>
        <v/>
      </c>
      <c r="AP92">
        <v>89</v>
      </c>
      <c r="AQ92" s="6" t="str">
        <f t="shared" si="54"/>
        <v/>
      </c>
      <c r="AR92" s="6" t="str">
        <f t="shared" si="54"/>
        <v/>
      </c>
      <c r="AS92" t="str">
        <f t="shared" si="54"/>
        <v/>
      </c>
      <c r="AT92" t="str">
        <f t="shared" si="54"/>
        <v/>
      </c>
      <c r="AV92">
        <f>IF(COUNTIF(AV$3:AV91,"&lt;"&amp;MIN(AT$4:AT$100)-1)=IFERROR(MATCH(INDEX(AV$1:AV91,SUMPRODUCT(MAX((AV$3:AV91&gt;MAX(R$4:R$100))*ROW(AV$3:AV91))))-1,AT$4:AT$100,),1)-1,SMALL(AV$3:AV91,COUNTIF(AV$3:AV91,"&lt;"&amp;MIN(AT$4:AT$100))+1)-1,1+IFERROR(LARGE(AV$3:AV91,COUNTIF(AV$3:AV91,"&gt;"&amp;MIN(AT$4:AT$100)-1)+1),0))</f>
        <v>-1</v>
      </c>
      <c r="AW92" t="str">
        <f t="shared" si="47"/>
        <v/>
      </c>
      <c r="AX92" s="6" t="str">
        <f t="shared" si="48"/>
        <v/>
      </c>
      <c r="AY92">
        <f t="shared" si="49"/>
        <v>0</v>
      </c>
      <c r="AZ92" t="str">
        <f t="shared" si="50"/>
        <v/>
      </c>
    </row>
    <row r="93" spans="2:52" x14ac:dyDescent="0.25">
      <c r="B93" s="1">
        <f t="shared" ca="1" si="35"/>
        <v>0</v>
      </c>
      <c r="C93" s="24" t="str">
        <f t="shared" ca="1" si="51"/>
        <v/>
      </c>
      <c r="D93" s="25" t="str">
        <f ca="1">IF(C93="","",AM83)</f>
        <v/>
      </c>
      <c r="I93" s="1" t="str">
        <f t="shared" ca="1" si="36"/>
        <v/>
      </c>
      <c r="K93" t="str">
        <f>IF(L93&lt;&gt;"",COUNTIF($L$1:L93,L93)&amp;L93,"")</f>
        <v/>
      </c>
      <c r="L93" t="str">
        <f>IF(AND([1]Исходный!S93="Пени",O93=0),"",(IF(O93=0,"",IF([1]Исходный!S93="","",[1]Исходный!S93))))</f>
        <v/>
      </c>
      <c r="M93" s="6" t="str">
        <f>IF([1]Исходный!T93="","",[1]Исходный!T93)</f>
        <v/>
      </c>
      <c r="N93" s="6" t="str">
        <f>[1]Исходный!Z93</f>
        <v/>
      </c>
      <c r="O93" s="7" t="str">
        <f>[1]Исходный!AA93</f>
        <v/>
      </c>
      <c r="P93" s="8" t="str">
        <f>[1]Исходный!AB93</f>
        <v/>
      </c>
      <c r="Q93" s="8" t="str">
        <f t="shared" si="37"/>
        <v/>
      </c>
      <c r="R93">
        <v>90</v>
      </c>
      <c r="S93" s="6" t="str">
        <f t="shared" si="53"/>
        <v/>
      </c>
      <c r="T93" s="6" t="str">
        <f t="shared" si="53"/>
        <v/>
      </c>
      <c r="U93" s="6" t="str">
        <f t="shared" si="53"/>
        <v/>
      </c>
      <c r="V93" t="str">
        <f t="shared" si="53"/>
        <v/>
      </c>
      <c r="W93" t="str">
        <f t="shared" si="42"/>
        <v/>
      </c>
      <c r="Y93">
        <f ca="1">IF(COUNTIF(Y$3:Y92,"&lt;"&amp;MIN(W$4:W$100)-1)=IFERROR(MATCH(INDEX(Y$1:Y92,SUMPRODUCT(MAX((Y$3:Y92&gt;MAX(R$4:R$100))*ROW(Y$3:Y92))))-1,W$4:W$100,),1)-1,SMALL(Y$3:Y92,COUNTIF(Y$3:Y92,"&lt;"&amp;MIN(W$4:W$100))+1)-1,1+IFERROR(LARGE(Y$3:Y92,COUNTIF(Y$3:Y92,"&gt;"&amp;MIN(W$4:W$100)-1)+1),0))</f>
        <v>88</v>
      </c>
      <c r="Z93" t="str">
        <f t="shared" ca="1" si="43"/>
        <v/>
      </c>
      <c r="AA93" s="6" t="str">
        <f t="shared" ca="1" si="44"/>
        <v/>
      </c>
      <c r="AB93" t="str">
        <f t="shared" ca="1" si="45"/>
        <v/>
      </c>
      <c r="AC93" t="str">
        <f t="shared" ca="1" si="38"/>
        <v/>
      </c>
      <c r="AE93" t="str">
        <f t="shared" ca="1" si="39"/>
        <v/>
      </c>
      <c r="AG93" t="str">
        <f ca="1">IF(AE93&lt;&gt;"",COUNTIF($AE$3:AE93,AE93),"")</f>
        <v/>
      </c>
      <c r="AH93">
        <v>91</v>
      </c>
      <c r="AI93" t="str">
        <f t="shared" ca="1" si="40"/>
        <v/>
      </c>
      <c r="AJ93" t="str">
        <f t="shared" ca="1" si="52"/>
        <v/>
      </c>
      <c r="AK93" s="6" t="str">
        <f t="shared" ca="1" si="52"/>
        <v/>
      </c>
      <c r="AL93" t="str">
        <f t="shared" ca="1" si="52"/>
        <v/>
      </c>
      <c r="AM93" t="str">
        <f t="shared" ca="1" si="52"/>
        <v/>
      </c>
      <c r="AN93" t="str">
        <f t="shared" ca="1" si="52"/>
        <v/>
      </c>
      <c r="AP93">
        <v>90</v>
      </c>
      <c r="AQ93" s="6" t="str">
        <f t="shared" si="54"/>
        <v/>
      </c>
      <c r="AR93" s="6" t="str">
        <f t="shared" si="54"/>
        <v/>
      </c>
      <c r="AS93" t="str">
        <f t="shared" si="54"/>
        <v/>
      </c>
      <c r="AT93" t="str">
        <f t="shared" si="54"/>
        <v/>
      </c>
      <c r="AV93">
        <f>IF(COUNTIF(AV$3:AV92,"&lt;"&amp;MIN(AT$4:AT$100)-1)=IFERROR(MATCH(INDEX(AV$1:AV92,SUMPRODUCT(MAX((AV$3:AV92&gt;MAX(R$4:R$100))*ROW(AV$3:AV92))))-1,AT$4:AT$100,),1)-1,SMALL(AV$3:AV92,COUNTIF(AV$3:AV92,"&lt;"&amp;MIN(AT$4:AT$100))+1)-1,1+IFERROR(LARGE(AV$3:AV92,COUNTIF(AV$3:AV92,"&gt;"&amp;MIN(AT$4:AT$100)-1)+1),0))</f>
        <v>-1</v>
      </c>
      <c r="AW93" t="str">
        <f t="shared" si="47"/>
        <v/>
      </c>
      <c r="AX93" s="6" t="str">
        <f t="shared" si="48"/>
        <v/>
      </c>
      <c r="AY93">
        <f t="shared" si="49"/>
        <v>0</v>
      </c>
      <c r="AZ93" t="str">
        <f t="shared" si="50"/>
        <v/>
      </c>
    </row>
    <row r="94" spans="2:52" x14ac:dyDescent="0.25">
      <c r="B94" s="1">
        <f t="shared" ca="1" si="35"/>
        <v>0</v>
      </c>
      <c r="C94" s="24" t="str">
        <f t="shared" ca="1" si="51"/>
        <v/>
      </c>
      <c r="D94" s="25" t="str">
        <f ca="1">IF(C94="","",AM84)</f>
        <v/>
      </c>
      <c r="I94" s="1" t="str">
        <f t="shared" ca="1" si="36"/>
        <v/>
      </c>
      <c r="K94" t="str">
        <f>IF(L94&lt;&gt;"",COUNTIF($L$1:L94,L94)&amp;L94,"")</f>
        <v>23Начисление</v>
      </c>
      <c r="L94" t="str">
        <f>IF(AND([1]Исходный!S94="Пени",O94=0),"",(IF(O94=0,"",IF([1]Исходный!S94="","",[1]Исходный!S94))))</f>
        <v>Начисление</v>
      </c>
      <c r="M94" s="6">
        <f>IF([1]Исходный!T94="","",[1]Исходный!T94)</f>
        <v>41944</v>
      </c>
      <c r="N94" s="6" t="str">
        <f>[1]Исходный!Z94</f>
        <v/>
      </c>
      <c r="O94" s="7">
        <f>[1]Исходный!AA94</f>
        <v>169.6</v>
      </c>
      <c r="P94" s="8">
        <f>[1]Исходный!AB94</f>
        <v>2014</v>
      </c>
      <c r="Q94" s="8" t="str">
        <f t="shared" si="37"/>
        <v/>
      </c>
      <c r="R94">
        <v>91</v>
      </c>
      <c r="S94" s="6" t="str">
        <f t="shared" si="53"/>
        <v/>
      </c>
      <c r="T94" s="6" t="str">
        <f t="shared" si="53"/>
        <v/>
      </c>
      <c r="U94" s="6" t="str">
        <f t="shared" si="53"/>
        <v/>
      </c>
      <c r="V94" t="str">
        <f t="shared" si="53"/>
        <v/>
      </c>
      <c r="W94" t="str">
        <f t="shared" si="42"/>
        <v/>
      </c>
      <c r="Y94">
        <f ca="1">IF(COUNTIF(Y$3:Y93,"&lt;"&amp;MIN(W$4:W$100)-1)=IFERROR(MATCH(INDEX(Y$1:Y93,SUMPRODUCT(MAX((Y$3:Y93&gt;MAX(R$4:R$100))*ROW(Y$3:Y93))))-1,W$4:W$100,),1)-1,SMALL(Y$3:Y93,COUNTIF(Y$3:Y93,"&lt;"&amp;MIN(W$4:W$100))+1)-1,1+IFERROR(LARGE(Y$3:Y93,COUNTIF(Y$3:Y93,"&gt;"&amp;MIN(W$4:W$100)-1)+1),0))</f>
        <v>89</v>
      </c>
      <c r="Z94" t="str">
        <f t="shared" ca="1" si="43"/>
        <v/>
      </c>
      <c r="AA94" s="6" t="str">
        <f t="shared" ca="1" si="44"/>
        <v/>
      </c>
      <c r="AB94" t="str">
        <f t="shared" ca="1" si="45"/>
        <v/>
      </c>
      <c r="AC94" t="str">
        <f t="shared" ca="1" si="38"/>
        <v/>
      </c>
      <c r="AE94" t="str">
        <f t="shared" ca="1" si="39"/>
        <v/>
      </c>
      <c r="AG94" t="str">
        <f ca="1">IF(AE94&lt;&gt;"",COUNTIF($AE$3:AE94,AE94),"")</f>
        <v/>
      </c>
      <c r="AH94">
        <v>92</v>
      </c>
      <c r="AI94" t="str">
        <f t="shared" ca="1" si="40"/>
        <v/>
      </c>
      <c r="AJ94" t="str">
        <f t="shared" ca="1" si="52"/>
        <v/>
      </c>
      <c r="AK94" s="6" t="str">
        <f t="shared" ca="1" si="52"/>
        <v/>
      </c>
      <c r="AL94" t="str">
        <f t="shared" ca="1" si="52"/>
        <v/>
      </c>
      <c r="AM94" t="str">
        <f t="shared" ca="1" si="52"/>
        <v/>
      </c>
      <c r="AN94" t="str">
        <f t="shared" ca="1" si="52"/>
        <v/>
      </c>
      <c r="AP94">
        <v>91</v>
      </c>
      <c r="AQ94" s="6" t="str">
        <f t="shared" si="54"/>
        <v/>
      </c>
      <c r="AR94" s="6" t="str">
        <f t="shared" si="54"/>
        <v/>
      </c>
      <c r="AS94" t="str">
        <f t="shared" si="54"/>
        <v/>
      </c>
      <c r="AT94" t="str">
        <f t="shared" si="54"/>
        <v/>
      </c>
      <c r="AV94">
        <f>IF(COUNTIF(AV$3:AV93,"&lt;"&amp;MIN(AT$4:AT$100)-1)=IFERROR(MATCH(INDEX(AV$1:AV93,SUMPRODUCT(MAX((AV$3:AV93&gt;MAX(R$4:R$100))*ROW(AV$3:AV93))))-1,AT$4:AT$100,),1)-1,SMALL(AV$3:AV93,COUNTIF(AV$3:AV93,"&lt;"&amp;MIN(AT$4:AT$100))+1)-1,1+IFERROR(LARGE(AV$3:AV93,COUNTIF(AV$3:AV93,"&gt;"&amp;MIN(AT$4:AT$100)-1)+1),0))</f>
        <v>-1</v>
      </c>
      <c r="AW94" t="str">
        <f t="shared" si="47"/>
        <v/>
      </c>
      <c r="AX94" s="6" t="str">
        <f t="shared" si="48"/>
        <v/>
      </c>
      <c r="AY94">
        <f t="shared" si="49"/>
        <v>0</v>
      </c>
      <c r="AZ94" t="str">
        <f t="shared" si="50"/>
        <v/>
      </c>
    </row>
    <row r="95" spans="2:52" x14ac:dyDescent="0.25">
      <c r="B95" s="1">
        <f t="shared" ca="1" si="35"/>
        <v>0</v>
      </c>
      <c r="C95" s="24" t="str">
        <f t="shared" ca="1" si="51"/>
        <v/>
      </c>
      <c r="D95" s="25" t="str">
        <f ca="1">IF(C95="","",AM85)</f>
        <v/>
      </c>
      <c r="I95" s="1" t="str">
        <f t="shared" ca="1" si="36"/>
        <v/>
      </c>
      <c r="K95" t="str">
        <f>IF(L95&lt;&gt;"",COUNTIF($L$1:L95,L95)&amp;L95,"")</f>
        <v/>
      </c>
      <c r="L95" t="str">
        <f>IF(AND([1]Исходный!S95="Пени",O95=0),"",(IF(O95=0,"",IF([1]Исходный!S95="","",[1]Исходный!S95))))</f>
        <v/>
      </c>
      <c r="M95" s="6" t="str">
        <f>IF([1]Исходный!T95="","",[1]Исходный!T95)</f>
        <v/>
      </c>
      <c r="N95" s="6" t="str">
        <f>[1]Исходный!Z95</f>
        <v/>
      </c>
      <c r="O95" s="7" t="str">
        <f>[1]Исходный!AA95</f>
        <v/>
      </c>
      <c r="P95" s="8" t="str">
        <f>[1]Исходный!AB95</f>
        <v/>
      </c>
      <c r="Q95" s="8" t="str">
        <f t="shared" si="37"/>
        <v/>
      </c>
      <c r="R95">
        <v>92</v>
      </c>
      <c r="S95" s="6" t="str">
        <f t="shared" si="53"/>
        <v/>
      </c>
      <c r="T95" s="6" t="str">
        <f t="shared" si="53"/>
        <v/>
      </c>
      <c r="U95" s="6" t="str">
        <f t="shared" si="53"/>
        <v/>
      </c>
      <c r="V95" t="str">
        <f t="shared" si="53"/>
        <v/>
      </c>
      <c r="W95" t="str">
        <f t="shared" si="42"/>
        <v/>
      </c>
      <c r="Y95">
        <f ca="1">IF(COUNTIF(Y$3:Y94,"&lt;"&amp;MIN(W$4:W$100)-1)=IFERROR(MATCH(INDEX(Y$1:Y94,SUMPRODUCT(MAX((Y$3:Y94&gt;MAX(R$4:R$100))*ROW(Y$3:Y94))))-1,W$4:W$100,),1)-1,SMALL(Y$3:Y94,COUNTIF(Y$3:Y94,"&lt;"&amp;MIN(W$4:W$100))+1)-1,1+IFERROR(LARGE(Y$3:Y94,COUNTIF(Y$3:Y94,"&gt;"&amp;MIN(W$4:W$100)-1)+1),0))</f>
        <v>90</v>
      </c>
      <c r="Z95" t="str">
        <f t="shared" ca="1" si="43"/>
        <v/>
      </c>
      <c r="AA95" s="6" t="str">
        <f t="shared" ca="1" si="44"/>
        <v/>
      </c>
      <c r="AB95" t="str">
        <f t="shared" ca="1" si="45"/>
        <v/>
      </c>
      <c r="AC95" t="str">
        <f t="shared" ca="1" si="38"/>
        <v/>
      </c>
      <c r="AE95" t="str">
        <f t="shared" ca="1" si="39"/>
        <v/>
      </c>
      <c r="AG95" t="str">
        <f ca="1">IF(AE95&lt;&gt;"",COUNTIF($AE$3:AE95,AE95),"")</f>
        <v/>
      </c>
      <c r="AH95">
        <v>93</v>
      </c>
      <c r="AI95" t="str">
        <f t="shared" ca="1" si="40"/>
        <v/>
      </c>
      <c r="AJ95" t="str">
        <f t="shared" ca="1" si="52"/>
        <v/>
      </c>
      <c r="AK95" s="6" t="str">
        <f t="shared" ca="1" si="52"/>
        <v/>
      </c>
      <c r="AL95" t="str">
        <f t="shared" ca="1" si="52"/>
        <v/>
      </c>
      <c r="AM95" t="str">
        <f t="shared" ca="1" si="52"/>
        <v/>
      </c>
      <c r="AN95" t="str">
        <f t="shared" ca="1" si="52"/>
        <v/>
      </c>
      <c r="AP95">
        <v>92</v>
      </c>
      <c r="AQ95" s="6" t="str">
        <f t="shared" si="54"/>
        <v/>
      </c>
      <c r="AR95" s="6" t="str">
        <f t="shared" si="54"/>
        <v/>
      </c>
      <c r="AS95" t="str">
        <f t="shared" si="54"/>
        <v/>
      </c>
      <c r="AT95" t="str">
        <f t="shared" si="54"/>
        <v/>
      </c>
      <c r="AV95">
        <f>IF(COUNTIF(AV$3:AV94,"&lt;"&amp;MIN(AT$4:AT$100)-1)=IFERROR(MATCH(INDEX(AV$1:AV94,SUMPRODUCT(MAX((AV$3:AV94&gt;MAX(R$4:R$100))*ROW(AV$3:AV94))))-1,AT$4:AT$100,),1)-1,SMALL(AV$3:AV94,COUNTIF(AV$3:AV94,"&lt;"&amp;MIN(AT$4:AT$100))+1)-1,1+IFERROR(LARGE(AV$3:AV94,COUNTIF(AV$3:AV94,"&gt;"&amp;MIN(AT$4:AT$100)-1)+1),0))</f>
        <v>-1</v>
      </c>
      <c r="AW95" t="str">
        <f t="shared" si="47"/>
        <v/>
      </c>
      <c r="AX95" s="6" t="str">
        <f t="shared" si="48"/>
        <v/>
      </c>
      <c r="AY95">
        <f t="shared" si="49"/>
        <v>0</v>
      </c>
      <c r="AZ95" t="str">
        <f t="shared" si="50"/>
        <v/>
      </c>
    </row>
    <row r="96" spans="2:52" x14ac:dyDescent="0.25">
      <c r="B96" s="1">
        <f t="shared" ca="1" si="35"/>
        <v>0</v>
      </c>
      <c r="C96" s="24" t="str">
        <f t="shared" ca="1" si="51"/>
        <v/>
      </c>
      <c r="D96" s="25" t="str">
        <f ca="1">IF(C96="","",AM86)</f>
        <v/>
      </c>
      <c r="I96" s="1" t="str">
        <f t="shared" ca="1" si="36"/>
        <v/>
      </c>
      <c r="K96" t="str">
        <f>IF(L96&lt;&gt;"",COUNTIF($L$1:L96,L96)&amp;L96,"")</f>
        <v/>
      </c>
      <c r="L96" t="str">
        <f>IF(AND([1]Исходный!S96="Пени",O96=0),"",(IF(O96=0,"",IF([1]Исходный!S96="","",[1]Исходный!S96))))</f>
        <v/>
      </c>
      <c r="M96" s="6" t="str">
        <f>IF([1]Исходный!T96="","",[1]Исходный!T96)</f>
        <v/>
      </c>
      <c r="N96" s="6" t="str">
        <f>[1]Исходный!Z96</f>
        <v/>
      </c>
      <c r="O96" s="7" t="str">
        <f>[1]Исходный!AA96</f>
        <v/>
      </c>
      <c r="P96" s="8" t="str">
        <f>[1]Исходный!AB96</f>
        <v/>
      </c>
      <c r="Q96" s="8" t="str">
        <f t="shared" si="37"/>
        <v/>
      </c>
      <c r="R96">
        <v>93</v>
      </c>
      <c r="S96" s="6" t="str">
        <f t="shared" si="53"/>
        <v/>
      </c>
      <c r="T96" s="6" t="str">
        <f t="shared" si="53"/>
        <v/>
      </c>
      <c r="U96" s="6" t="str">
        <f t="shared" si="53"/>
        <v/>
      </c>
      <c r="V96" t="str">
        <f t="shared" si="53"/>
        <v/>
      </c>
      <c r="W96" t="str">
        <f t="shared" si="42"/>
        <v/>
      </c>
      <c r="Y96">
        <f ca="1">IF(COUNTIF(Y$3:Y95,"&lt;"&amp;MIN(W$4:W$100)-1)=IFERROR(MATCH(INDEX(Y$1:Y95,SUMPRODUCT(MAX((Y$3:Y95&gt;MAX(R$4:R$100))*ROW(Y$3:Y95))))-1,W$4:W$100,),1)-1,SMALL(Y$3:Y95,COUNTIF(Y$3:Y95,"&lt;"&amp;MIN(W$4:W$100))+1)-1,1+IFERROR(LARGE(Y$3:Y95,COUNTIF(Y$3:Y95,"&gt;"&amp;MIN(W$4:W$100)-1)+1),0))</f>
        <v>91</v>
      </c>
      <c r="Z96" t="str">
        <f t="shared" ca="1" si="43"/>
        <v/>
      </c>
      <c r="AA96" s="6" t="str">
        <f t="shared" ca="1" si="44"/>
        <v/>
      </c>
      <c r="AB96" t="str">
        <f t="shared" ca="1" si="45"/>
        <v/>
      </c>
      <c r="AC96" t="str">
        <f t="shared" ca="1" si="38"/>
        <v/>
      </c>
      <c r="AE96" t="str">
        <f t="shared" ca="1" si="39"/>
        <v/>
      </c>
      <c r="AG96" t="str">
        <f ca="1">IF(AE96&lt;&gt;"",COUNTIF($AE$3:AE96,AE96),"")</f>
        <v/>
      </c>
      <c r="AH96">
        <v>94</v>
      </c>
      <c r="AI96" t="str">
        <f t="shared" ca="1" si="40"/>
        <v/>
      </c>
      <c r="AJ96" t="str">
        <f t="shared" ca="1" si="52"/>
        <v/>
      </c>
      <c r="AK96" s="6" t="str">
        <f t="shared" ca="1" si="52"/>
        <v/>
      </c>
      <c r="AL96" t="str">
        <f t="shared" ca="1" si="52"/>
        <v/>
      </c>
      <c r="AM96" t="str">
        <f t="shared" ca="1" si="52"/>
        <v/>
      </c>
      <c r="AN96" t="str">
        <f t="shared" ca="1" si="52"/>
        <v/>
      </c>
      <c r="AP96">
        <v>93</v>
      </c>
      <c r="AQ96" s="6" t="str">
        <f t="shared" si="54"/>
        <v/>
      </c>
      <c r="AR96" s="6" t="str">
        <f t="shared" si="54"/>
        <v/>
      </c>
      <c r="AS96" t="str">
        <f t="shared" si="54"/>
        <v/>
      </c>
      <c r="AT96" t="str">
        <f t="shared" si="54"/>
        <v/>
      </c>
      <c r="AV96">
        <f>IF(COUNTIF(AV$3:AV95,"&lt;"&amp;MIN(AT$4:AT$100)-1)=IFERROR(MATCH(INDEX(AV$1:AV95,SUMPRODUCT(MAX((AV$3:AV95&gt;MAX(R$4:R$100))*ROW(AV$3:AV95))))-1,AT$4:AT$100,),1)-1,SMALL(AV$3:AV95,COUNTIF(AV$3:AV95,"&lt;"&amp;MIN(AT$4:AT$100))+1)-1,1+IFERROR(LARGE(AV$3:AV95,COUNTIF(AV$3:AV95,"&gt;"&amp;MIN(AT$4:AT$100)-1)+1),0))</f>
        <v>-1</v>
      </c>
      <c r="AW96" t="str">
        <f t="shared" si="47"/>
        <v/>
      </c>
      <c r="AX96" s="6" t="str">
        <f t="shared" si="48"/>
        <v/>
      </c>
      <c r="AY96">
        <f t="shared" si="49"/>
        <v>0</v>
      </c>
      <c r="AZ96" t="str">
        <f t="shared" si="50"/>
        <v/>
      </c>
    </row>
    <row r="97" spans="2:52" x14ac:dyDescent="0.25">
      <c r="B97" s="1">
        <f t="shared" ca="1" si="35"/>
        <v>0</v>
      </c>
      <c r="C97" s="24" t="str">
        <f t="shared" ca="1" si="51"/>
        <v/>
      </c>
      <c r="D97" s="25" t="str">
        <f ca="1">IF(C97="","",AM87)</f>
        <v/>
      </c>
      <c r="I97" s="1" t="str">
        <f t="shared" ca="1" si="36"/>
        <v/>
      </c>
      <c r="K97" t="str">
        <f>IF(L97&lt;&gt;"",COUNTIF($L$1:L97,L97)&amp;L97,"")</f>
        <v>24Начисление</v>
      </c>
      <c r="L97" t="str">
        <f>IF(AND([1]Исходный!S97="Пени",O97=0),"",(IF(O97=0,"",IF([1]Исходный!S97="","",[1]Исходный!S97))))</f>
        <v>Начисление</v>
      </c>
      <c r="M97" s="6">
        <f>IF([1]Исходный!T97="","",[1]Исходный!T97)</f>
        <v>41913</v>
      </c>
      <c r="N97" s="6" t="str">
        <f>[1]Исходный!Z97</f>
        <v/>
      </c>
      <c r="O97" s="7">
        <f>[1]Исходный!AA97</f>
        <v>169.6</v>
      </c>
      <c r="P97" s="8">
        <f>[1]Исходный!AB97</f>
        <v>2014</v>
      </c>
      <c r="Q97" s="8" t="str">
        <f t="shared" si="37"/>
        <v/>
      </c>
      <c r="R97">
        <v>94</v>
      </c>
      <c r="S97" s="6" t="str">
        <f t="shared" si="53"/>
        <v/>
      </c>
      <c r="T97" s="6" t="str">
        <f t="shared" si="53"/>
        <v/>
      </c>
      <c r="U97" s="6" t="str">
        <f t="shared" si="53"/>
        <v/>
      </c>
      <c r="V97" t="str">
        <f t="shared" si="53"/>
        <v/>
      </c>
      <c r="W97" t="str">
        <f t="shared" si="42"/>
        <v/>
      </c>
      <c r="Y97">
        <f ca="1">IF(COUNTIF(Y$3:Y96,"&lt;"&amp;MIN(W$4:W$100)-1)=IFERROR(MATCH(INDEX(Y$1:Y96,SUMPRODUCT(MAX((Y$3:Y96&gt;MAX(R$4:R$100))*ROW(Y$3:Y96))))-1,W$4:W$100,),1)-1,SMALL(Y$3:Y96,COUNTIF(Y$3:Y96,"&lt;"&amp;MIN(W$4:W$100))+1)-1,1+IFERROR(LARGE(Y$3:Y96,COUNTIF(Y$3:Y96,"&gt;"&amp;MIN(W$4:W$100)-1)+1),0))</f>
        <v>92</v>
      </c>
      <c r="Z97" t="str">
        <f t="shared" ca="1" si="43"/>
        <v/>
      </c>
      <c r="AA97" s="6" t="str">
        <f t="shared" ca="1" si="44"/>
        <v/>
      </c>
      <c r="AB97" t="str">
        <f t="shared" ca="1" si="45"/>
        <v/>
      </c>
      <c r="AC97" t="str">
        <f t="shared" ca="1" si="38"/>
        <v/>
      </c>
      <c r="AE97" t="str">
        <f t="shared" ca="1" si="39"/>
        <v/>
      </c>
      <c r="AG97" t="str">
        <f ca="1">IF(AE97&lt;&gt;"",COUNTIF($AE$3:AE97,AE97),"")</f>
        <v/>
      </c>
      <c r="AH97">
        <v>95</v>
      </c>
      <c r="AI97" t="str">
        <f t="shared" ca="1" si="40"/>
        <v/>
      </c>
      <c r="AJ97" t="str">
        <f t="shared" ca="1" si="52"/>
        <v/>
      </c>
      <c r="AK97" s="6" t="str">
        <f t="shared" ca="1" si="52"/>
        <v/>
      </c>
      <c r="AL97" t="str">
        <f t="shared" ca="1" si="52"/>
        <v/>
      </c>
      <c r="AM97" t="str">
        <f t="shared" ca="1" si="52"/>
        <v/>
      </c>
      <c r="AN97" t="str">
        <f t="shared" ca="1" si="52"/>
        <v/>
      </c>
      <c r="AP97">
        <v>94</v>
      </c>
      <c r="AQ97" s="6" t="str">
        <f t="shared" si="54"/>
        <v/>
      </c>
      <c r="AR97" s="6" t="str">
        <f t="shared" si="54"/>
        <v/>
      </c>
      <c r="AS97" t="str">
        <f t="shared" si="54"/>
        <v/>
      </c>
      <c r="AT97" t="str">
        <f t="shared" si="54"/>
        <v/>
      </c>
      <c r="AV97">
        <f>IF(COUNTIF(AV$3:AV96,"&lt;"&amp;MIN(AT$4:AT$100)-1)=IFERROR(MATCH(INDEX(AV$1:AV96,SUMPRODUCT(MAX((AV$3:AV96&gt;MAX(R$4:R$100))*ROW(AV$3:AV96))))-1,AT$4:AT$100,),1)-1,SMALL(AV$3:AV96,COUNTIF(AV$3:AV96,"&lt;"&amp;MIN(AT$4:AT$100))+1)-1,1+IFERROR(LARGE(AV$3:AV96,COUNTIF(AV$3:AV96,"&gt;"&amp;MIN(AT$4:AT$100)-1)+1),0))</f>
        <v>-1</v>
      </c>
      <c r="AW97" t="str">
        <f t="shared" si="47"/>
        <v/>
      </c>
      <c r="AX97" s="6" t="str">
        <f t="shared" si="48"/>
        <v/>
      </c>
      <c r="AY97">
        <f t="shared" si="49"/>
        <v>0</v>
      </c>
      <c r="AZ97" t="str">
        <f t="shared" si="50"/>
        <v/>
      </c>
    </row>
    <row r="98" spans="2:52" x14ac:dyDescent="0.25">
      <c r="B98" s="1">
        <f t="shared" ca="1" si="35"/>
        <v>0</v>
      </c>
      <c r="C98" s="24" t="str">
        <f t="shared" ca="1" si="51"/>
        <v/>
      </c>
      <c r="D98" s="25" t="str">
        <f ca="1">IF(C98="","",AM88)</f>
        <v/>
      </c>
      <c r="I98" s="1" t="str">
        <f t="shared" ca="1" si="36"/>
        <v/>
      </c>
      <c r="K98" t="str">
        <f>IF(L98&lt;&gt;"",COUNTIF($L$1:L98,L98)&amp;L98,"")</f>
        <v/>
      </c>
      <c r="L98" t="str">
        <f>IF(AND([1]Исходный!S98="Пени",O98=0),"",(IF(O98=0,"",IF([1]Исходный!S98="","",[1]Исходный!S98))))</f>
        <v/>
      </c>
      <c r="M98" s="6" t="str">
        <f>IF([1]Исходный!T98="","",[1]Исходный!T98)</f>
        <v/>
      </c>
      <c r="N98" s="6" t="str">
        <f>[1]Исходный!Z98</f>
        <v/>
      </c>
      <c r="O98" s="7" t="str">
        <f>[1]Исходный!AA98</f>
        <v/>
      </c>
      <c r="P98" s="8" t="str">
        <f>[1]Исходный!AB98</f>
        <v/>
      </c>
      <c r="Q98" s="8" t="str">
        <f t="shared" si="37"/>
        <v/>
      </c>
      <c r="R98">
        <v>95</v>
      </c>
      <c r="S98" s="6" t="str">
        <f t="shared" si="53"/>
        <v/>
      </c>
      <c r="T98" s="6" t="str">
        <f t="shared" si="53"/>
        <v/>
      </c>
      <c r="U98" s="6" t="str">
        <f t="shared" si="53"/>
        <v/>
      </c>
      <c r="V98" t="str">
        <f t="shared" si="53"/>
        <v/>
      </c>
      <c r="W98" t="str">
        <f t="shared" si="42"/>
        <v/>
      </c>
      <c r="Y98">
        <f ca="1">IF(COUNTIF(Y$3:Y97,"&lt;"&amp;MIN(W$4:W$100)-1)=IFERROR(MATCH(INDEX(Y$1:Y97,SUMPRODUCT(MAX((Y$3:Y97&gt;MAX(R$4:R$100))*ROW(Y$3:Y97))))-1,W$4:W$100,),1)-1,SMALL(Y$3:Y97,COUNTIF(Y$3:Y97,"&lt;"&amp;MIN(W$4:W$100))+1)-1,1+IFERROR(LARGE(Y$3:Y97,COUNTIF(Y$3:Y97,"&gt;"&amp;MIN(W$4:W$100)-1)+1),0))</f>
        <v>93</v>
      </c>
      <c r="Z98" t="str">
        <f t="shared" ca="1" si="43"/>
        <v/>
      </c>
      <c r="AA98" s="6" t="str">
        <f t="shared" ca="1" si="44"/>
        <v/>
      </c>
      <c r="AB98" t="str">
        <f t="shared" ca="1" si="45"/>
        <v/>
      </c>
      <c r="AC98" t="str">
        <f t="shared" ca="1" si="38"/>
        <v/>
      </c>
      <c r="AE98" t="str">
        <f t="shared" ca="1" si="39"/>
        <v/>
      </c>
      <c r="AG98" t="str">
        <f ca="1">IF(AE98&lt;&gt;"",COUNTIF($AE$3:AE98,AE98),"")</f>
        <v/>
      </c>
      <c r="AH98">
        <v>96</v>
      </c>
      <c r="AI98" t="str">
        <f t="shared" ca="1" si="40"/>
        <v/>
      </c>
      <c r="AJ98" t="str">
        <f t="shared" ca="1" si="52"/>
        <v/>
      </c>
      <c r="AK98" s="6" t="str">
        <f t="shared" ca="1" si="52"/>
        <v/>
      </c>
      <c r="AL98" t="str">
        <f t="shared" ca="1" si="52"/>
        <v/>
      </c>
      <c r="AM98" t="str">
        <f t="shared" ca="1" si="52"/>
        <v/>
      </c>
      <c r="AN98" t="str">
        <f t="shared" ca="1" si="52"/>
        <v/>
      </c>
      <c r="AP98">
        <v>95</v>
      </c>
      <c r="AQ98" s="6" t="str">
        <f t="shared" si="54"/>
        <v/>
      </c>
      <c r="AR98" s="6" t="str">
        <f t="shared" si="54"/>
        <v/>
      </c>
      <c r="AS98" t="str">
        <f t="shared" si="54"/>
        <v/>
      </c>
      <c r="AT98" t="str">
        <f t="shared" si="54"/>
        <v/>
      </c>
      <c r="AV98">
        <f>IF(COUNTIF(AV$3:AV97,"&lt;"&amp;MIN(AT$4:AT$100)-1)=IFERROR(MATCH(INDEX(AV$1:AV97,SUMPRODUCT(MAX((AV$3:AV97&gt;MAX(R$4:R$100))*ROW(AV$3:AV97))))-1,AT$4:AT$100,),1)-1,SMALL(AV$3:AV97,COUNTIF(AV$3:AV97,"&lt;"&amp;MIN(AT$4:AT$100))+1)-1,1+IFERROR(LARGE(AV$3:AV97,COUNTIF(AV$3:AV97,"&gt;"&amp;MIN(AT$4:AT$100)-1)+1),0))</f>
        <v>-1</v>
      </c>
      <c r="AW98" t="str">
        <f t="shared" si="47"/>
        <v/>
      </c>
      <c r="AX98" s="6" t="str">
        <f t="shared" si="48"/>
        <v/>
      </c>
      <c r="AY98">
        <f t="shared" si="49"/>
        <v>0</v>
      </c>
      <c r="AZ98" t="str">
        <f t="shared" si="50"/>
        <v/>
      </c>
    </row>
    <row r="99" spans="2:52" x14ac:dyDescent="0.25">
      <c r="B99" s="1">
        <f t="shared" ca="1" si="35"/>
        <v>0</v>
      </c>
      <c r="C99" s="24" t="str">
        <f t="shared" ca="1" si="51"/>
        <v/>
      </c>
      <c r="D99" s="25" t="str">
        <f ca="1">IF(C99="","",AM89)</f>
        <v/>
      </c>
      <c r="I99" s="1" t="str">
        <f t="shared" ca="1" si="36"/>
        <v/>
      </c>
      <c r="K99" t="str">
        <f>IF(L99&lt;&gt;"",COUNTIF($L$1:L99,L99)&amp;L99,"")</f>
        <v/>
      </c>
      <c r="L99" t="str">
        <f>IF(AND([1]Исходный!S99="Пени",O99=0),"",(IF(O99=0,"",IF([1]Исходный!S99="","",[1]Исходный!S99))))</f>
        <v/>
      </c>
      <c r="M99" s="6" t="str">
        <f>IF([1]Исходный!T99="","",[1]Исходный!T99)</f>
        <v/>
      </c>
      <c r="N99" s="6" t="str">
        <f>[1]Исходный!Z99</f>
        <v/>
      </c>
      <c r="O99" s="7" t="str">
        <f>[1]Исходный!AA99</f>
        <v/>
      </c>
      <c r="P99" s="8" t="str">
        <f>[1]Исходный!AB99</f>
        <v/>
      </c>
      <c r="Q99" s="8" t="str">
        <f t="shared" si="37"/>
        <v/>
      </c>
      <c r="R99">
        <v>96</v>
      </c>
      <c r="S99" s="6" t="str">
        <f t="shared" si="53"/>
        <v/>
      </c>
      <c r="T99" s="6" t="str">
        <f t="shared" si="53"/>
        <v/>
      </c>
      <c r="U99" s="6" t="str">
        <f t="shared" si="53"/>
        <v/>
      </c>
      <c r="V99" t="str">
        <f t="shared" si="53"/>
        <v/>
      </c>
      <c r="W99" t="str">
        <f t="shared" si="42"/>
        <v/>
      </c>
      <c r="Y99">
        <f ca="1">IF(COUNTIF(Y$3:Y98,"&lt;"&amp;MIN(W$4:W$100)-1)=IFERROR(MATCH(INDEX(Y$1:Y98,SUMPRODUCT(MAX((Y$3:Y98&gt;MAX(R$4:R$100))*ROW(Y$3:Y98))))-1,W$4:W$100,),1)-1,SMALL(Y$3:Y98,COUNTIF(Y$3:Y98,"&lt;"&amp;MIN(W$4:W$100))+1)-1,1+IFERROR(LARGE(Y$3:Y98,COUNTIF(Y$3:Y98,"&gt;"&amp;MIN(W$4:W$100)-1)+1),0))</f>
        <v>94</v>
      </c>
      <c r="Z99" t="str">
        <f t="shared" ca="1" si="43"/>
        <v/>
      </c>
      <c r="AA99" s="6" t="str">
        <f t="shared" ca="1" si="44"/>
        <v/>
      </c>
      <c r="AB99" t="str">
        <f t="shared" ca="1" si="45"/>
        <v/>
      </c>
      <c r="AC99" t="str">
        <f t="shared" ca="1" si="38"/>
        <v/>
      </c>
      <c r="AG99" t="str">
        <f>IF(AE99&lt;&gt;"",COUNTIF($AE$3:AE99,AE99),"")</f>
        <v/>
      </c>
      <c r="AH99">
        <v>97</v>
      </c>
      <c r="AI99" t="str">
        <f t="shared" ca="1" si="40"/>
        <v/>
      </c>
      <c r="AJ99" t="str">
        <f t="shared" ref="AJ99:AN105" ca="1" si="55">IFERROR(INDEX($Z$2:$AG$200,MATCH($AH99,$AG$2:$AG$200,0),MATCH(AJ$2,$Z$2:$AD$2,0)),"")</f>
        <v/>
      </c>
      <c r="AK99" s="6" t="str">
        <f t="shared" ca="1" si="55"/>
        <v/>
      </c>
      <c r="AL99" t="str">
        <f t="shared" ca="1" si="55"/>
        <v/>
      </c>
      <c r="AM99" t="str">
        <f t="shared" ca="1" si="55"/>
        <v/>
      </c>
      <c r="AN99" t="str">
        <f t="shared" ca="1" si="55"/>
        <v/>
      </c>
      <c r="AP99">
        <v>96</v>
      </c>
      <c r="AQ99" s="6" t="str">
        <f t="shared" si="54"/>
        <v/>
      </c>
      <c r="AR99" s="6" t="str">
        <f t="shared" si="54"/>
        <v/>
      </c>
      <c r="AS99" t="str">
        <f t="shared" si="54"/>
        <v/>
      </c>
      <c r="AT99" t="str">
        <f t="shared" si="54"/>
        <v/>
      </c>
      <c r="AV99">
        <f>IF(COUNTIF(AV$3:AV98,"&lt;"&amp;MIN(AT$4:AT$100)-1)=IFERROR(MATCH(INDEX(AV$1:AV98,SUMPRODUCT(MAX((AV$3:AV98&gt;MAX(R$4:R$100))*ROW(AV$3:AV98))))-1,AT$4:AT$100,),1)-1,SMALL(AV$3:AV98,COUNTIF(AV$3:AV98,"&lt;"&amp;MIN(AT$4:AT$100))+1)-1,1+IFERROR(LARGE(AV$3:AV98,COUNTIF(AV$3:AV98,"&gt;"&amp;MIN(AT$4:AT$100)-1)+1),0))</f>
        <v>-1</v>
      </c>
      <c r="AW99" t="str">
        <f t="shared" si="47"/>
        <v/>
      </c>
      <c r="AX99" s="6" t="str">
        <f t="shared" si="48"/>
        <v/>
      </c>
      <c r="AY99">
        <f t="shared" si="49"/>
        <v>0</v>
      </c>
      <c r="AZ99" t="str">
        <f t="shared" si="50"/>
        <v/>
      </c>
    </row>
    <row r="100" spans="2:52" x14ac:dyDescent="0.25">
      <c r="B100" s="1">
        <f t="shared" si="35"/>
        <v>0</v>
      </c>
      <c r="C100" s="24"/>
      <c r="D100" s="25"/>
      <c r="I100" s="1" t="str">
        <f t="shared" ca="1" si="36"/>
        <v/>
      </c>
      <c r="K100" t="str">
        <f>IF(L100&lt;&gt;"",COUNTIF($L$1:L100,L100)&amp;L100,"")</f>
        <v>25Начисление</v>
      </c>
      <c r="L100" t="str">
        <f>IF(AND([1]Исходный!S100="Пени",O100=0),"",(IF(O100=0,"",IF([1]Исходный!S100="","",[1]Исходный!S100))))</f>
        <v>Начисление</v>
      </c>
      <c r="M100" s="6">
        <f>IF([1]Исходный!T100="","",[1]Исходный!T100)</f>
        <v>41883</v>
      </c>
      <c r="N100" s="6" t="str">
        <f>[1]Исходный!Z100</f>
        <v/>
      </c>
      <c r="O100" s="7">
        <f>[1]Исходный!AA100</f>
        <v>169.6</v>
      </c>
      <c r="P100" s="8">
        <f>[1]Исходный!AB100</f>
        <v>2014</v>
      </c>
      <c r="Q100" s="8" t="str">
        <f t="shared" si="37"/>
        <v/>
      </c>
      <c r="S100" s="6"/>
      <c r="T100" s="6"/>
      <c r="U100" s="6"/>
      <c r="AA100" s="6"/>
      <c r="AK100" s="6"/>
      <c r="AQ100" s="6"/>
      <c r="AR100" s="6"/>
      <c r="AT100"/>
      <c r="AX100" s="6"/>
    </row>
    <row r="101" spans="2:52" x14ac:dyDescent="0.25">
      <c r="B101" s="1">
        <f t="shared" si="35"/>
        <v>0</v>
      </c>
      <c r="C101" s="24"/>
      <c r="D101" s="25"/>
      <c r="I101" s="1" t="str">
        <f t="shared" si="36"/>
        <v/>
      </c>
      <c r="K101" t="str">
        <f>IF(L101&lt;&gt;"",COUNTIF($L$1:L101,L101)&amp;L101,"")</f>
        <v/>
      </c>
      <c r="L101" t="str">
        <f>IF(AND([1]Исходный!S101="Пени",O101=0),"",(IF(O101=0,"",IF([1]Исходный!S101="","",[1]Исходный!S101))))</f>
        <v/>
      </c>
      <c r="M101" s="6" t="str">
        <f>IF([1]Исходный!T101="","",[1]Исходный!T101)</f>
        <v/>
      </c>
      <c r="N101" s="6" t="str">
        <f>[1]Исходный!Z101</f>
        <v/>
      </c>
      <c r="O101" s="7" t="str">
        <f>[1]Исходный!AA101</f>
        <v/>
      </c>
      <c r="P101" s="8" t="str">
        <f>[1]Исходный!AB101</f>
        <v/>
      </c>
      <c r="Q101" s="8" t="str">
        <f t="shared" si="37"/>
        <v/>
      </c>
      <c r="T101" s="6"/>
    </row>
    <row r="102" spans="2:52" x14ac:dyDescent="0.25">
      <c r="B102" s="1">
        <f t="shared" si="35"/>
        <v>0</v>
      </c>
      <c r="C102" s="24"/>
      <c r="D102" s="25"/>
      <c r="I102" s="1" t="str">
        <f t="shared" si="36"/>
        <v/>
      </c>
      <c r="K102" t="str">
        <f>IF(L102&lt;&gt;"",COUNTIF($L$1:L102,L102)&amp;L102,"")</f>
        <v/>
      </c>
      <c r="L102" t="str">
        <f>IF(AND([1]Исходный!S102="Пени",O102=0),"",(IF(O102=0,"",IF([1]Исходный!S102="","",[1]Исходный!S102))))</f>
        <v/>
      </c>
      <c r="M102" s="6" t="str">
        <f>IF([1]Исходный!T102="","",[1]Исходный!T102)</f>
        <v/>
      </c>
      <c r="N102" s="6" t="str">
        <f>[1]Исходный!Z102</f>
        <v/>
      </c>
      <c r="O102" s="7" t="str">
        <f>[1]Исходный!AA102</f>
        <v/>
      </c>
      <c r="P102" s="8" t="str">
        <f>[1]Исходный!AB102</f>
        <v/>
      </c>
      <c r="Q102" s="8" t="str">
        <f t="shared" si="37"/>
        <v/>
      </c>
      <c r="T102" s="6"/>
    </row>
    <row r="103" spans="2:52" x14ac:dyDescent="0.25">
      <c r="B103" s="1">
        <f t="shared" si="35"/>
        <v>0</v>
      </c>
      <c r="C103" s="24"/>
      <c r="D103" s="25"/>
      <c r="I103" s="1" t="str">
        <f t="shared" si="36"/>
        <v/>
      </c>
      <c r="K103" t="str">
        <f>IF(L103&lt;&gt;"",COUNTIF($L$1:L103,L103)&amp;L103,"")</f>
        <v/>
      </c>
      <c r="L103" t="str">
        <f>IF(AND([1]Исходный!S103="Пени",O103=0),"",(IF(O103=0,"",IF([1]Исходный!S103="","",[1]Исходный!S103))))</f>
        <v/>
      </c>
      <c r="M103" s="6" t="str">
        <f>IF([1]Исходный!T103="","",[1]Исходный!T103)</f>
        <v/>
      </c>
      <c r="N103" s="6" t="str">
        <f>[1]Исходный!Z103</f>
        <v/>
      </c>
      <c r="O103" s="7" t="str">
        <f>[1]Исходный!AA103</f>
        <v/>
      </c>
      <c r="P103" s="8" t="str">
        <f>[1]Исходный!AB103</f>
        <v/>
      </c>
      <c r="Q103" s="8" t="str">
        <f t="shared" si="37"/>
        <v/>
      </c>
      <c r="T103" s="6"/>
    </row>
    <row r="104" spans="2:52" x14ac:dyDescent="0.25">
      <c r="B104" s="1">
        <f t="shared" si="35"/>
        <v>0</v>
      </c>
      <c r="C104" s="24"/>
      <c r="D104" s="25"/>
      <c r="I104" s="1" t="str">
        <f t="shared" si="36"/>
        <v/>
      </c>
      <c r="K104" t="str">
        <f>IF(L104&lt;&gt;"",COUNTIF($L$1:L104,L104)&amp;L104,"")</f>
        <v/>
      </c>
      <c r="L104" t="str">
        <f>IF(AND([1]Исходный!S104="Пени",O104=0),"",(IF(O104=0,"",IF([1]Исходный!S104="","",[1]Исходный!S104))))</f>
        <v/>
      </c>
      <c r="M104" s="6" t="str">
        <f>IF([1]Исходный!T104="","",[1]Исходный!T104)</f>
        <v/>
      </c>
      <c r="N104" s="6" t="str">
        <f>[1]Исходный!Z104</f>
        <v/>
      </c>
      <c r="O104" s="7" t="str">
        <f>[1]Исходный!AA104</f>
        <v/>
      </c>
      <c r="P104" s="8" t="str">
        <f>[1]Исходный!AB104</f>
        <v/>
      </c>
      <c r="Q104" s="8" t="str">
        <f t="shared" si="37"/>
        <v/>
      </c>
      <c r="T104" s="6"/>
    </row>
    <row r="105" spans="2:52" x14ac:dyDescent="0.25">
      <c r="B105" s="1">
        <f t="shared" si="35"/>
        <v>0</v>
      </c>
      <c r="C105" s="24"/>
      <c r="D105" s="25"/>
      <c r="I105" s="1" t="str">
        <f t="shared" si="36"/>
        <v/>
      </c>
      <c r="K105" t="str">
        <f>IF(L105&lt;&gt;"",COUNTIF($L$1:L105,L105)&amp;L105,"")</f>
        <v/>
      </c>
      <c r="L105" t="str">
        <f>IF(AND([1]Исходный!S105="Пени",O105=0),"",(IF(O105=0,"",IF([1]Исходный!S105="","",[1]Исходный!S105))))</f>
        <v/>
      </c>
      <c r="M105" s="6" t="str">
        <f>IF([1]Исходный!T105="","",[1]Исходный!T105)</f>
        <v/>
      </c>
      <c r="N105" s="6" t="str">
        <f>[1]Исходный!Z105</f>
        <v/>
      </c>
      <c r="O105" s="7" t="str">
        <f>[1]Исходный!AA105</f>
        <v/>
      </c>
      <c r="P105" s="8" t="str">
        <f>[1]Исходный!AB105</f>
        <v/>
      </c>
      <c r="Q105" s="8" t="str">
        <f t="shared" si="37"/>
        <v/>
      </c>
      <c r="T105" s="6"/>
    </row>
    <row r="106" spans="2:52" x14ac:dyDescent="0.25">
      <c r="B106" s="1">
        <f t="shared" si="35"/>
        <v>0</v>
      </c>
      <c r="C106" s="24"/>
      <c r="D106" s="25"/>
      <c r="I106" s="1" t="str">
        <f t="shared" si="36"/>
        <v/>
      </c>
      <c r="K106" t="str">
        <f>IF(L106&lt;&gt;"",COUNTIF($L$1:L106,L106)&amp;L106,"")</f>
        <v/>
      </c>
      <c r="L106" t="str">
        <f>IF(AND([1]Исходный!S106="Пени",O106=0),"",(IF(O106=0,"",IF([1]Исходный!S106="","",[1]Исходный!S106))))</f>
        <v/>
      </c>
      <c r="M106" s="6" t="str">
        <f>IF([1]Исходный!T106="","",[1]Исходный!T106)</f>
        <v/>
      </c>
      <c r="N106" s="6" t="str">
        <f>[1]Исходный!Z106</f>
        <v/>
      </c>
      <c r="O106" s="7" t="str">
        <f>[1]Исходный!AA106</f>
        <v/>
      </c>
      <c r="P106" s="8" t="str">
        <f>[1]Исходный!AB106</f>
        <v/>
      </c>
      <c r="Q106" s="8" t="str">
        <f t="shared" si="37"/>
        <v/>
      </c>
      <c r="T106" s="6"/>
    </row>
    <row r="107" spans="2:52" x14ac:dyDescent="0.25">
      <c r="B107" s="1">
        <f t="shared" si="35"/>
        <v>0</v>
      </c>
      <c r="C107" s="24"/>
      <c r="D107" s="25"/>
      <c r="I107" s="1" t="str">
        <f t="shared" si="36"/>
        <v/>
      </c>
      <c r="K107" t="str">
        <f>IF(L107&lt;&gt;"",COUNTIF($L$1:L107,L107)&amp;L107,"")</f>
        <v/>
      </c>
      <c r="L107" t="str">
        <f>IF(AND([1]Исходный!S107="Пени",O107=0),"",(IF(O107=0,"",IF([1]Исходный!S107="","",[1]Исходный!S107))))</f>
        <v/>
      </c>
      <c r="M107" s="6" t="str">
        <f>IF([1]Исходный!T107="","",[1]Исходный!T107)</f>
        <v/>
      </c>
      <c r="N107" s="6" t="str">
        <f>[1]Исходный!Z107</f>
        <v/>
      </c>
      <c r="O107" s="7" t="str">
        <f>[1]Исходный!AA107</f>
        <v/>
      </c>
      <c r="P107" s="8" t="str">
        <f>[1]Исходный!AB107</f>
        <v/>
      </c>
      <c r="Q107" s="8" t="str">
        <f t="shared" si="37"/>
        <v/>
      </c>
      <c r="T107" s="6"/>
    </row>
    <row r="108" spans="2:52" x14ac:dyDescent="0.25">
      <c r="B108" s="1">
        <f t="shared" si="35"/>
        <v>0</v>
      </c>
      <c r="C108" s="24"/>
      <c r="D108" s="25"/>
      <c r="I108" s="1" t="str">
        <f t="shared" si="36"/>
        <v/>
      </c>
      <c r="K108" t="str">
        <f>IF(L108&lt;&gt;"",COUNTIF($L$1:L108,L108)&amp;L108,"")</f>
        <v/>
      </c>
      <c r="L108" t="str">
        <f>IF(AND([1]Исходный!S108="Пени",O108=0),"",(IF(O108=0,"",IF([1]Исходный!S108="","",[1]Исходный!S108))))</f>
        <v/>
      </c>
      <c r="M108" s="6" t="str">
        <f>IF([1]Исходный!T108="","",[1]Исходный!T108)</f>
        <v/>
      </c>
      <c r="N108" s="6" t="str">
        <f>[1]Исходный!Z108</f>
        <v/>
      </c>
      <c r="O108" s="7" t="str">
        <f>[1]Исходный!AA108</f>
        <v/>
      </c>
      <c r="P108" s="8" t="str">
        <f>[1]Исходный!AB108</f>
        <v/>
      </c>
      <c r="Q108" s="8" t="str">
        <f t="shared" si="37"/>
        <v/>
      </c>
      <c r="T108" s="6"/>
    </row>
    <row r="109" spans="2:52" x14ac:dyDescent="0.25">
      <c r="B109" s="1">
        <f t="shared" si="35"/>
        <v>0</v>
      </c>
      <c r="C109" s="24"/>
      <c r="D109" s="25"/>
      <c r="I109" s="1" t="str">
        <f t="shared" si="36"/>
        <v/>
      </c>
      <c r="K109" t="str">
        <f>IF(L109&lt;&gt;"",COUNTIF($L$1:L109,L109)&amp;L109,"")</f>
        <v/>
      </c>
      <c r="L109" t="str">
        <f>IF(AND([1]Исходный!S109="Пени",O109=0),"",(IF(O109=0,"",IF([1]Исходный!S109="","",[1]Исходный!S109))))</f>
        <v/>
      </c>
      <c r="M109" s="6" t="str">
        <f>IF([1]Исходный!T109="","",[1]Исходный!T109)</f>
        <v/>
      </c>
      <c r="N109" s="6" t="str">
        <f>[1]Исходный!Z109</f>
        <v/>
      </c>
      <c r="O109" s="7" t="str">
        <f>[1]Исходный!AA109</f>
        <v/>
      </c>
      <c r="P109" s="8" t="str">
        <f>[1]Исходный!AB109</f>
        <v/>
      </c>
      <c r="Q109" s="8" t="str">
        <f t="shared" si="37"/>
        <v/>
      </c>
      <c r="T109" s="6"/>
    </row>
    <row r="110" spans="2:52" x14ac:dyDescent="0.25">
      <c r="B110" s="1">
        <f t="shared" si="35"/>
        <v>0</v>
      </c>
      <c r="C110" s="24"/>
      <c r="D110" s="25"/>
      <c r="I110" s="1" t="str">
        <f t="shared" si="36"/>
        <v/>
      </c>
      <c r="K110" t="str">
        <f>IF(L110&lt;&gt;"",COUNTIF($L$1:L110,L110)&amp;L110,"")</f>
        <v/>
      </c>
      <c r="L110" t="str">
        <f>IF(AND([1]Исходный!S110="Пени",O110=0),"",(IF(O110=0,"",IF([1]Исходный!S110="","",[1]Исходный!S110))))</f>
        <v/>
      </c>
      <c r="M110" s="6" t="str">
        <f>IF([1]Исходный!T110="","",[1]Исходный!T110)</f>
        <v/>
      </c>
      <c r="N110" s="6" t="str">
        <f>[1]Исходный!Z110</f>
        <v/>
      </c>
      <c r="O110" s="7" t="str">
        <f>[1]Исходный!AA110</f>
        <v/>
      </c>
      <c r="P110" s="8" t="str">
        <f>[1]Исходный!AB110</f>
        <v/>
      </c>
      <c r="Q110" s="8" t="str">
        <f t="shared" si="37"/>
        <v/>
      </c>
      <c r="T110" s="6"/>
    </row>
    <row r="111" spans="2:52" x14ac:dyDescent="0.25">
      <c r="B111" s="1">
        <f t="shared" si="35"/>
        <v>0</v>
      </c>
      <c r="C111" s="24"/>
      <c r="D111" s="25"/>
      <c r="I111" s="1" t="str">
        <f t="shared" si="36"/>
        <v/>
      </c>
      <c r="K111" t="str">
        <f>IF(L111&lt;&gt;"",COUNTIF($L$1:L111,L111)&amp;L111,"")</f>
        <v/>
      </c>
      <c r="L111" t="str">
        <f>IF(AND([1]Исходный!S111="Пени",O111=0),"",(IF(O111=0,"",IF([1]Исходный!S111="","",[1]Исходный!S111))))</f>
        <v/>
      </c>
      <c r="M111" s="6" t="str">
        <f>IF([1]Исходный!T111="","",[1]Исходный!T111)</f>
        <v/>
      </c>
      <c r="N111" s="6" t="str">
        <f>[1]Исходный!Z111</f>
        <v/>
      </c>
      <c r="O111" s="7" t="str">
        <f>[1]Исходный!AA111</f>
        <v/>
      </c>
      <c r="P111" s="8" t="str">
        <f>[1]Исходный!AB111</f>
        <v/>
      </c>
      <c r="Q111" s="8" t="str">
        <f t="shared" si="37"/>
        <v/>
      </c>
      <c r="T111" s="6"/>
    </row>
    <row r="112" spans="2:52" x14ac:dyDescent="0.25">
      <c r="B112" s="1">
        <f t="shared" si="35"/>
        <v>0</v>
      </c>
      <c r="C112" s="24"/>
      <c r="D112" s="25"/>
      <c r="I112" s="1" t="str">
        <f t="shared" si="36"/>
        <v/>
      </c>
      <c r="K112" t="str">
        <f>IF(L112&lt;&gt;"",COUNTIF($L$1:L112,L112)&amp;L112,"")</f>
        <v/>
      </c>
      <c r="L112" t="str">
        <f>IF(AND([1]Исходный!S112="Пени",O112=0),"",(IF(O112=0,"",IF([1]Исходный!S112="","",[1]Исходный!S112))))</f>
        <v/>
      </c>
      <c r="M112" s="6" t="str">
        <f>IF([1]Исходный!T112="","",[1]Исходный!T112)</f>
        <v/>
      </c>
      <c r="N112" s="6" t="str">
        <f>[1]Исходный!Z112</f>
        <v/>
      </c>
      <c r="O112" s="7" t="str">
        <f>[1]Исходный!AA112</f>
        <v/>
      </c>
      <c r="P112" s="8" t="str">
        <f>[1]Исходный!AB112</f>
        <v/>
      </c>
      <c r="Q112" s="8" t="str">
        <f t="shared" si="37"/>
        <v/>
      </c>
      <c r="T112" s="6"/>
    </row>
    <row r="113" spans="2:20" x14ac:dyDescent="0.25">
      <c r="B113" s="1">
        <f t="shared" si="35"/>
        <v>0</v>
      </c>
      <c r="C113" s="24"/>
      <c r="D113" s="25"/>
      <c r="I113" s="1" t="str">
        <f t="shared" si="36"/>
        <v/>
      </c>
      <c r="K113" t="str">
        <f>IF(L113&lt;&gt;"",COUNTIF($L$1:L113,L113)&amp;L113,"")</f>
        <v/>
      </c>
      <c r="L113" t="str">
        <f>IF(AND([1]Исходный!S113="Пени",O113=0),"",(IF(O113=0,"",IF([1]Исходный!S113="","",[1]Исходный!S113))))</f>
        <v/>
      </c>
      <c r="M113" s="6" t="str">
        <f>IF([1]Исходный!T113="","",[1]Исходный!T113)</f>
        <v/>
      </c>
      <c r="N113" s="6" t="str">
        <f>[1]Исходный!Z113</f>
        <v/>
      </c>
      <c r="O113" s="7" t="str">
        <f>[1]Исходный!AA113</f>
        <v/>
      </c>
      <c r="P113" s="8" t="str">
        <f>[1]Исходный!AB113</f>
        <v/>
      </c>
      <c r="Q113" s="8" t="str">
        <f t="shared" si="37"/>
        <v/>
      </c>
      <c r="T113" s="6"/>
    </row>
    <row r="114" spans="2:20" x14ac:dyDescent="0.25">
      <c r="B114" s="1">
        <f t="shared" si="35"/>
        <v>0</v>
      </c>
      <c r="C114" s="24"/>
      <c r="D114" s="25"/>
      <c r="I114" s="1" t="str">
        <f t="shared" si="36"/>
        <v/>
      </c>
      <c r="K114" t="str">
        <f>IF(L114&lt;&gt;"",COUNTIF($L$1:L114,L114)&amp;L114,"")</f>
        <v/>
      </c>
      <c r="L114" t="str">
        <f>IF(AND([1]Исходный!S114="Пени",O114=0),"",(IF(O114=0,"",IF([1]Исходный!S114="","",[1]Исходный!S114))))</f>
        <v/>
      </c>
      <c r="M114" s="6" t="str">
        <f>IF([1]Исходный!T114="","",[1]Исходный!T114)</f>
        <v/>
      </c>
      <c r="N114" s="6" t="str">
        <f>[1]Исходный!Z114</f>
        <v/>
      </c>
      <c r="O114" s="7" t="str">
        <f>[1]Исходный!AA114</f>
        <v/>
      </c>
      <c r="P114" s="8" t="str">
        <f>[1]Исходный!AB114</f>
        <v/>
      </c>
      <c r="Q114" s="8" t="str">
        <f t="shared" si="37"/>
        <v/>
      </c>
      <c r="T114" s="6"/>
    </row>
    <row r="115" spans="2:20" x14ac:dyDescent="0.25">
      <c r="B115" s="1">
        <f t="shared" si="35"/>
        <v>0</v>
      </c>
      <c r="C115" s="24"/>
      <c r="D115" s="25"/>
      <c r="I115" s="1" t="str">
        <f t="shared" si="36"/>
        <v/>
      </c>
      <c r="K115" t="str">
        <f>IF(L115&lt;&gt;"",COUNTIF($L$1:L115,L115)&amp;L115,"")</f>
        <v/>
      </c>
      <c r="L115" t="str">
        <f>IF(AND([1]Исходный!S115="Пени",O115=0),"",(IF(O115=0,"",IF([1]Исходный!S115="","",[1]Исходный!S115))))</f>
        <v/>
      </c>
      <c r="M115" s="6" t="str">
        <f>IF([1]Исходный!T115="","",[1]Исходный!T115)</f>
        <v/>
      </c>
      <c r="N115" s="6" t="str">
        <f>[1]Исходный!Z115</f>
        <v/>
      </c>
      <c r="O115" s="7" t="str">
        <f>[1]Исходный!AA115</f>
        <v/>
      </c>
      <c r="P115" s="8" t="str">
        <f>[1]Исходный!AB115</f>
        <v/>
      </c>
      <c r="Q115" s="8" t="str">
        <f t="shared" si="37"/>
        <v/>
      </c>
      <c r="T115" s="6"/>
    </row>
    <row r="116" spans="2:20" x14ac:dyDescent="0.25">
      <c r="B116" s="1">
        <f t="shared" si="35"/>
        <v>0</v>
      </c>
      <c r="C116" s="24"/>
      <c r="D116" s="25"/>
      <c r="I116" s="1" t="str">
        <f t="shared" si="36"/>
        <v/>
      </c>
      <c r="K116" t="str">
        <f>IF(L116&lt;&gt;"",COUNTIF($L$1:L116,L116)&amp;L116,"")</f>
        <v/>
      </c>
      <c r="L116" t="str">
        <f>IF(AND([1]Исходный!S116="Пени",O116=0),"",(IF(O116=0,"",IF([1]Исходный!S116="","",[1]Исходный!S116))))</f>
        <v/>
      </c>
      <c r="M116" s="6" t="str">
        <f>IF([1]Исходный!T116="","",[1]Исходный!T116)</f>
        <v/>
      </c>
      <c r="N116" s="6" t="str">
        <f>[1]Исходный!Z116</f>
        <v/>
      </c>
      <c r="O116" s="7" t="str">
        <f>[1]Исходный!AA116</f>
        <v/>
      </c>
      <c r="P116" s="8" t="str">
        <f>[1]Исходный!AB116</f>
        <v/>
      </c>
      <c r="Q116" s="8" t="str">
        <f t="shared" si="37"/>
        <v/>
      </c>
      <c r="T116" s="6"/>
    </row>
    <row r="117" spans="2:20" x14ac:dyDescent="0.25">
      <c r="B117" s="1">
        <f t="shared" si="35"/>
        <v>0</v>
      </c>
      <c r="C117" s="24"/>
      <c r="D117" s="25"/>
      <c r="I117" s="1" t="str">
        <f t="shared" si="36"/>
        <v/>
      </c>
      <c r="K117" t="str">
        <f>IF(L117&lt;&gt;"",COUNTIF($L$1:L117,L117)&amp;L117,"")</f>
        <v/>
      </c>
      <c r="L117" t="str">
        <f>IF(AND([1]Исходный!S117="Пени",O117=0),"",(IF(O117=0,"",IF([1]Исходный!S117="","",[1]Исходный!S117))))</f>
        <v/>
      </c>
      <c r="M117" s="6" t="str">
        <f>IF([1]Исходный!T117="","",[1]Исходный!T117)</f>
        <v/>
      </c>
      <c r="N117" s="6" t="str">
        <f>[1]Исходный!Z117</f>
        <v/>
      </c>
      <c r="O117" s="7" t="str">
        <f>[1]Исходный!AA117</f>
        <v/>
      </c>
      <c r="P117" s="8" t="str">
        <f>[1]Исходный!AB117</f>
        <v/>
      </c>
      <c r="Q117" s="8" t="str">
        <f t="shared" si="37"/>
        <v/>
      </c>
      <c r="T117" s="6"/>
    </row>
    <row r="118" spans="2:20" x14ac:dyDescent="0.25">
      <c r="B118" s="1">
        <f t="shared" si="35"/>
        <v>0</v>
      </c>
      <c r="C118" s="24"/>
      <c r="D118" s="25"/>
      <c r="I118" s="1" t="str">
        <f t="shared" si="36"/>
        <v/>
      </c>
      <c r="K118" t="str">
        <f>IF(L118&lt;&gt;"",COUNTIF($L$1:L118,L118)&amp;L118,"")</f>
        <v/>
      </c>
      <c r="L118" t="str">
        <f>IF(AND([1]Исходный!S118="Пени",O118=0),"",(IF(O118=0,"",IF([1]Исходный!S118="","",[1]Исходный!S118))))</f>
        <v/>
      </c>
      <c r="M118" s="6" t="str">
        <f>IF([1]Исходный!T118="","",[1]Исходный!T118)</f>
        <v/>
      </c>
      <c r="N118" s="6" t="str">
        <f>[1]Исходный!Z118</f>
        <v/>
      </c>
      <c r="O118" s="7" t="str">
        <f>[1]Исходный!AA118</f>
        <v/>
      </c>
      <c r="P118" s="8" t="str">
        <f>[1]Исходный!AB118</f>
        <v/>
      </c>
      <c r="Q118" s="8" t="str">
        <f t="shared" si="37"/>
        <v/>
      </c>
      <c r="T118" s="6"/>
    </row>
    <row r="119" spans="2:20" x14ac:dyDescent="0.25">
      <c r="B119" s="1">
        <f t="shared" si="35"/>
        <v>0</v>
      </c>
      <c r="C119" s="24"/>
      <c r="D119" s="25"/>
      <c r="I119" s="1" t="str">
        <f t="shared" si="36"/>
        <v/>
      </c>
      <c r="K119" t="str">
        <f>IF(L119&lt;&gt;"",COUNTIF($L$1:L119,L119)&amp;L119,"")</f>
        <v/>
      </c>
      <c r="L119" t="str">
        <f>IF(AND([1]Исходный!S119="Пени",O119=0),"",(IF(O119=0,"",IF([1]Исходный!S119="","",[1]Исходный!S119))))</f>
        <v/>
      </c>
      <c r="M119" s="6" t="str">
        <f>IF([1]Исходный!T119="","",[1]Исходный!T119)</f>
        <v/>
      </c>
      <c r="N119" s="6" t="str">
        <f>[1]Исходный!Z119</f>
        <v/>
      </c>
      <c r="O119" s="7" t="str">
        <f>[1]Исходный!AA119</f>
        <v/>
      </c>
      <c r="P119" s="8" t="str">
        <f>[1]Исходный!AB119</f>
        <v/>
      </c>
      <c r="Q119" s="8" t="str">
        <f t="shared" si="37"/>
        <v/>
      </c>
      <c r="T119" s="6"/>
    </row>
    <row r="120" spans="2:20" x14ac:dyDescent="0.25">
      <c r="B120" s="1">
        <f t="shared" si="35"/>
        <v>0</v>
      </c>
      <c r="C120" s="24"/>
      <c r="D120" s="25"/>
      <c r="I120" s="1" t="str">
        <f t="shared" si="36"/>
        <v/>
      </c>
      <c r="K120" t="str">
        <f>IF(L120&lt;&gt;"",COUNTIF($L$1:L120,L120)&amp;L120,"")</f>
        <v/>
      </c>
      <c r="L120" t="str">
        <f>IF(AND([1]Исходный!S120="Пени",O120=0),"",(IF(O120=0,"",IF([1]Исходный!S120="","",[1]Исходный!S120))))</f>
        <v/>
      </c>
      <c r="M120" s="6" t="str">
        <f>IF([1]Исходный!T120="","",[1]Исходный!T120)</f>
        <v/>
      </c>
      <c r="N120" s="6" t="str">
        <f>[1]Исходный!Z120</f>
        <v/>
      </c>
      <c r="O120" s="7" t="str">
        <f>[1]Исходный!AA120</f>
        <v/>
      </c>
      <c r="P120" s="8" t="str">
        <f>[1]Исходный!AB120</f>
        <v/>
      </c>
      <c r="Q120" s="8" t="str">
        <f t="shared" si="37"/>
        <v/>
      </c>
      <c r="T120" s="6"/>
    </row>
    <row r="121" spans="2:20" x14ac:dyDescent="0.25">
      <c r="B121" s="1">
        <f t="shared" si="35"/>
        <v>0</v>
      </c>
      <c r="C121" s="24"/>
      <c r="D121" s="25"/>
      <c r="I121" s="1" t="str">
        <f t="shared" si="36"/>
        <v/>
      </c>
      <c r="K121" t="str">
        <f>IF(L121&lt;&gt;"",COUNTIF($L$1:L121,L121)&amp;L121,"")</f>
        <v/>
      </c>
      <c r="L121" t="str">
        <f>IF(AND([1]Исходный!S121="Пени",O121=0),"",(IF(O121=0,"",IF([1]Исходный!S121="","",[1]Исходный!S121))))</f>
        <v/>
      </c>
      <c r="M121" s="6" t="str">
        <f>IF([1]Исходный!T121="","",[1]Исходный!T121)</f>
        <v/>
      </c>
      <c r="N121" s="6" t="str">
        <f>[1]Исходный!Z121</f>
        <v/>
      </c>
      <c r="O121" s="7" t="str">
        <f>[1]Исходный!AA121</f>
        <v/>
      </c>
      <c r="P121" s="8" t="str">
        <f>[1]Исходный!AB121</f>
        <v/>
      </c>
      <c r="Q121" s="8" t="str">
        <f t="shared" si="37"/>
        <v/>
      </c>
      <c r="T121" s="6"/>
    </row>
    <row r="122" spans="2:20" x14ac:dyDescent="0.25">
      <c r="B122" s="1">
        <f t="shared" si="35"/>
        <v>0</v>
      </c>
      <c r="C122" s="24"/>
      <c r="D122" s="25"/>
      <c r="I122" s="1" t="str">
        <f t="shared" si="36"/>
        <v/>
      </c>
      <c r="K122" t="str">
        <f>IF(L122&lt;&gt;"",COUNTIF($L$1:L122,L122)&amp;L122,"")</f>
        <v/>
      </c>
      <c r="L122" t="str">
        <f>IF(AND([1]Исходный!S122="Пени",O122=0),"",(IF(O122=0,"",IF([1]Исходный!S122="","",[1]Исходный!S122))))</f>
        <v/>
      </c>
      <c r="M122" s="6" t="str">
        <f>IF([1]Исходный!T122="","",[1]Исходный!T122)</f>
        <v/>
      </c>
      <c r="N122" s="6" t="str">
        <f>[1]Исходный!Z122</f>
        <v/>
      </c>
      <c r="O122" s="7" t="str">
        <f>[1]Исходный!AA122</f>
        <v/>
      </c>
      <c r="P122" s="8" t="str">
        <f>[1]Исходный!AB122</f>
        <v/>
      </c>
      <c r="Q122" s="8" t="str">
        <f t="shared" si="37"/>
        <v/>
      </c>
      <c r="T122" s="6"/>
    </row>
    <row r="123" spans="2:20" x14ac:dyDescent="0.25">
      <c r="B123" s="1">
        <f t="shared" si="35"/>
        <v>0</v>
      </c>
      <c r="C123" s="24"/>
      <c r="D123" s="25"/>
      <c r="I123" s="1" t="str">
        <f t="shared" si="36"/>
        <v/>
      </c>
      <c r="K123" t="str">
        <f>IF(L123&lt;&gt;"",COUNTIF($L$1:L123,L123)&amp;L123,"")</f>
        <v/>
      </c>
      <c r="L123" t="str">
        <f>IF(AND([1]Исходный!S123="Пени",O123=0),"",(IF(O123=0,"",IF([1]Исходный!S123="","",[1]Исходный!S123))))</f>
        <v/>
      </c>
      <c r="M123" s="6" t="str">
        <f>IF([1]Исходный!T123="","",[1]Исходный!T123)</f>
        <v/>
      </c>
      <c r="N123" s="6" t="str">
        <f>[1]Исходный!Z123</f>
        <v/>
      </c>
      <c r="O123" s="7" t="str">
        <f>[1]Исходный!AA123</f>
        <v/>
      </c>
      <c r="P123" s="8" t="str">
        <f>[1]Исходный!AB123</f>
        <v/>
      </c>
      <c r="Q123" s="8" t="str">
        <f t="shared" si="37"/>
        <v/>
      </c>
      <c r="T123" s="6"/>
    </row>
    <row r="124" spans="2:20" x14ac:dyDescent="0.25">
      <c r="B124" s="1">
        <f t="shared" si="35"/>
        <v>0</v>
      </c>
      <c r="C124" s="24"/>
      <c r="D124" s="25"/>
      <c r="I124" s="1" t="str">
        <f t="shared" si="36"/>
        <v/>
      </c>
      <c r="K124" t="str">
        <f>IF(L124&lt;&gt;"",COUNTIF($L$1:L124,L124)&amp;L124,"")</f>
        <v/>
      </c>
      <c r="L124" t="str">
        <f>IF(AND([1]Исходный!S124="Пени",O124=0),"",(IF(O124=0,"",IF([1]Исходный!S124="","",[1]Исходный!S124))))</f>
        <v/>
      </c>
      <c r="M124" s="6" t="str">
        <f>IF([1]Исходный!T124="","",[1]Исходный!T124)</f>
        <v/>
      </c>
      <c r="N124" s="6" t="str">
        <f>[1]Исходный!Z124</f>
        <v/>
      </c>
      <c r="O124" s="7" t="str">
        <f>[1]Исходный!AA124</f>
        <v/>
      </c>
      <c r="P124" s="8" t="str">
        <f>[1]Исходный!AB124</f>
        <v/>
      </c>
      <c r="Q124" s="8" t="str">
        <f t="shared" si="37"/>
        <v/>
      </c>
      <c r="T124" s="6"/>
    </row>
    <row r="125" spans="2:20" x14ac:dyDescent="0.25">
      <c r="B125" s="1">
        <f t="shared" si="35"/>
        <v>0</v>
      </c>
      <c r="C125" s="24"/>
      <c r="D125" s="25"/>
      <c r="I125" s="1" t="str">
        <f t="shared" si="36"/>
        <v/>
      </c>
      <c r="K125" t="str">
        <f>IF(L125&lt;&gt;"",COUNTIF($L$1:L125,L125)&amp;L125,"")</f>
        <v/>
      </c>
      <c r="L125" t="str">
        <f>IF(AND([1]Исходный!S125="Пени",O125=0),"",(IF(O125=0,"",IF([1]Исходный!S125="","",[1]Исходный!S125))))</f>
        <v/>
      </c>
      <c r="M125" s="6" t="str">
        <f>IF([1]Исходный!T125="","",[1]Исходный!T125)</f>
        <v/>
      </c>
      <c r="N125" s="6" t="str">
        <f>[1]Исходный!Z125</f>
        <v/>
      </c>
      <c r="O125" s="7" t="str">
        <f>[1]Исходный!AA125</f>
        <v/>
      </c>
      <c r="P125" s="8" t="str">
        <f>[1]Исходный!AB125</f>
        <v/>
      </c>
      <c r="Q125" s="8" t="str">
        <f t="shared" si="37"/>
        <v/>
      </c>
      <c r="T125" s="6"/>
    </row>
    <row r="126" spans="2:20" x14ac:dyDescent="0.25">
      <c r="B126" s="1">
        <f t="shared" si="35"/>
        <v>0</v>
      </c>
      <c r="C126" s="24"/>
      <c r="D126" s="25"/>
      <c r="I126" s="1" t="str">
        <f t="shared" si="36"/>
        <v/>
      </c>
      <c r="K126" t="str">
        <f>IF(L126&lt;&gt;"",COUNTIF($L$1:L126,L126)&amp;L126,"")</f>
        <v/>
      </c>
      <c r="L126" t="str">
        <f>IF(AND([1]Исходный!S126="Пени",O126=0),"",(IF(O126=0,"",IF([1]Исходный!S126="","",[1]Исходный!S126))))</f>
        <v/>
      </c>
      <c r="M126" s="6" t="str">
        <f>IF([1]Исходный!T126="","",[1]Исходный!T126)</f>
        <v/>
      </c>
      <c r="N126" s="6" t="str">
        <f>[1]Исходный!Z126</f>
        <v/>
      </c>
      <c r="O126" s="7" t="str">
        <f>[1]Исходный!AA126</f>
        <v/>
      </c>
      <c r="P126" s="8" t="str">
        <f>[1]Исходный!AB126</f>
        <v/>
      </c>
      <c r="Q126" s="8" t="str">
        <f t="shared" si="37"/>
        <v/>
      </c>
      <c r="T126" s="6"/>
    </row>
    <row r="127" spans="2:20" x14ac:dyDescent="0.25">
      <c r="B127" s="1">
        <f t="shared" si="35"/>
        <v>0</v>
      </c>
      <c r="C127" s="24"/>
      <c r="D127" s="25"/>
      <c r="I127" s="1" t="str">
        <f t="shared" si="36"/>
        <v/>
      </c>
      <c r="K127" t="str">
        <f>IF(L127&lt;&gt;"",COUNTIF($L$1:L127,L127)&amp;L127,"")</f>
        <v/>
      </c>
      <c r="L127" t="str">
        <f>IF(AND([1]Исходный!S127="Пени",O127=0),"",(IF(O127=0,"",IF([1]Исходный!S127="","",[1]Исходный!S127))))</f>
        <v/>
      </c>
      <c r="M127" s="6" t="str">
        <f>IF([1]Исходный!T127="","",[1]Исходный!T127)</f>
        <v/>
      </c>
      <c r="N127" s="6" t="str">
        <f>[1]Исходный!Z127</f>
        <v/>
      </c>
      <c r="O127" s="7" t="str">
        <f>[1]Исходный!AA127</f>
        <v/>
      </c>
      <c r="P127" s="8" t="str">
        <f>[1]Исходный!AB127</f>
        <v/>
      </c>
      <c r="Q127" s="8" t="str">
        <f t="shared" si="37"/>
        <v/>
      </c>
      <c r="T127" s="6"/>
    </row>
    <row r="128" spans="2:20" x14ac:dyDescent="0.25">
      <c r="B128" s="1">
        <f t="shared" si="35"/>
        <v>0</v>
      </c>
      <c r="C128" s="24"/>
      <c r="D128" s="25"/>
      <c r="I128" s="1" t="str">
        <f t="shared" si="36"/>
        <v/>
      </c>
      <c r="K128" t="str">
        <f>IF(L128&lt;&gt;"",COUNTIF($L$1:L128,L128)&amp;L128,"")</f>
        <v/>
      </c>
      <c r="L128" t="str">
        <f>IF(AND([1]Исходный!S128="Пени",O128=0),"",(IF(O128=0,"",IF([1]Исходный!S128="","",[1]Исходный!S128))))</f>
        <v/>
      </c>
      <c r="M128" s="6" t="str">
        <f>IF([1]Исходный!T128="","",[1]Исходный!T128)</f>
        <v/>
      </c>
      <c r="N128" s="6" t="str">
        <f>[1]Исходный!Z128</f>
        <v/>
      </c>
      <c r="O128" s="7" t="str">
        <f>[1]Исходный!AA128</f>
        <v/>
      </c>
      <c r="P128" s="8" t="str">
        <f>[1]Исходный!AB128</f>
        <v/>
      </c>
      <c r="Q128" s="8" t="str">
        <f t="shared" si="37"/>
        <v/>
      </c>
      <c r="T128" s="6"/>
    </row>
    <row r="129" spans="2:20" x14ac:dyDescent="0.25">
      <c r="B129" s="1">
        <f t="shared" ref="B129:B192" si="56">IF(C129="",0,C129)</f>
        <v>0</v>
      </c>
      <c r="C129" s="24"/>
      <c r="D129" s="25"/>
      <c r="I129" s="1" t="str">
        <f t="shared" si="36"/>
        <v/>
      </c>
      <c r="K129" t="str">
        <f>IF(L129&lt;&gt;"",COUNTIF($L$1:L129,L129)&amp;L129,"")</f>
        <v/>
      </c>
      <c r="L129" t="str">
        <f>IF(AND([1]Исходный!S129="Пени",O129=0),"",(IF(O129=0,"",IF([1]Исходный!S129="","",[1]Исходный!S129))))</f>
        <v/>
      </c>
      <c r="M129" s="6" t="str">
        <f>IF([1]Исходный!T129="","",[1]Исходный!T129)</f>
        <v/>
      </c>
      <c r="N129" s="6" t="str">
        <f>[1]Исходный!Z129</f>
        <v/>
      </c>
      <c r="O129" s="7" t="str">
        <f>[1]Исходный!AA129</f>
        <v/>
      </c>
      <c r="P129" s="8" t="str">
        <f>[1]Исходный!AB129</f>
        <v/>
      </c>
      <c r="Q129" s="8" t="str">
        <f t="shared" si="37"/>
        <v/>
      </c>
      <c r="T129" s="6"/>
    </row>
    <row r="130" spans="2:20" x14ac:dyDescent="0.25">
      <c r="B130" s="1">
        <f t="shared" si="56"/>
        <v>0</v>
      </c>
      <c r="C130" s="24"/>
      <c r="D130" s="25"/>
      <c r="I130" s="1" t="str">
        <f t="shared" ref="I130:I193" si="57">IFERROR(IF((B129+B130)&lt;1,"",B129+B130),1)</f>
        <v/>
      </c>
      <c r="K130" t="str">
        <f>IF(L130&lt;&gt;"",COUNTIF($L$1:L130,L130)&amp;L130,"")</f>
        <v/>
      </c>
      <c r="L130" t="str">
        <f>IF(AND([1]Исходный!S130="Пени",O130=0),"",(IF(O130=0,"",IF([1]Исходный!S130="","",[1]Исходный!S130))))</f>
        <v/>
      </c>
      <c r="M130" s="6" t="str">
        <f>IF([1]Исходный!T130="","",[1]Исходный!T130)</f>
        <v/>
      </c>
      <c r="N130" s="6" t="str">
        <f>[1]Исходный!Z130</f>
        <v/>
      </c>
      <c r="O130" s="7" t="str">
        <f>[1]Исходный!AA130</f>
        <v/>
      </c>
      <c r="P130" s="8" t="str">
        <f>[1]Исходный!AB130</f>
        <v/>
      </c>
      <c r="Q130" s="8" t="str">
        <f t="shared" ref="Q130:Q193" si="58">IF(L130="оплата",P130,"")</f>
        <v/>
      </c>
      <c r="T130" s="6"/>
    </row>
    <row r="131" spans="2:20" x14ac:dyDescent="0.25">
      <c r="B131" s="1">
        <f t="shared" si="56"/>
        <v>0</v>
      </c>
      <c r="C131" s="24"/>
      <c r="D131" s="25"/>
      <c r="I131" s="1" t="str">
        <f t="shared" si="57"/>
        <v/>
      </c>
      <c r="K131" t="str">
        <f>IF(L131&lt;&gt;"",COUNTIF($L$1:L131,L131)&amp;L131,"")</f>
        <v/>
      </c>
      <c r="L131" t="str">
        <f>IF(AND([1]Исходный!S131="Пени",O131=0),"",(IF(O131=0,"",IF([1]Исходный!S131="","",[1]Исходный!S131))))</f>
        <v/>
      </c>
      <c r="M131" s="6" t="str">
        <f>IF([1]Исходный!T131="","",[1]Исходный!T131)</f>
        <v/>
      </c>
      <c r="N131" s="6" t="str">
        <f>[1]Исходный!Z131</f>
        <v/>
      </c>
      <c r="O131" s="7" t="str">
        <f>[1]Исходный!AA131</f>
        <v/>
      </c>
      <c r="P131" s="8" t="str">
        <f>[1]Исходный!AB131</f>
        <v/>
      </c>
      <c r="Q131" s="8" t="str">
        <f t="shared" si="58"/>
        <v/>
      </c>
      <c r="T131" s="6"/>
    </row>
    <row r="132" spans="2:20" x14ac:dyDescent="0.25">
      <c r="B132" s="1">
        <f t="shared" si="56"/>
        <v>0</v>
      </c>
      <c r="C132" s="24"/>
      <c r="D132" s="25"/>
      <c r="I132" s="1" t="str">
        <f t="shared" si="57"/>
        <v/>
      </c>
      <c r="K132" t="str">
        <f>IF(L132&lt;&gt;"",COUNTIF($L$1:L132,L132)&amp;L132,"")</f>
        <v/>
      </c>
      <c r="L132" t="str">
        <f>IF(AND([1]Исходный!S132="Пени",O132=0),"",(IF(O132=0,"",IF([1]Исходный!S132="","",[1]Исходный!S132))))</f>
        <v/>
      </c>
      <c r="M132" s="6" t="str">
        <f>IF([1]Исходный!T132="","",[1]Исходный!T132)</f>
        <v/>
      </c>
      <c r="N132" s="6" t="str">
        <f>[1]Исходный!Z132</f>
        <v/>
      </c>
      <c r="O132" s="7" t="str">
        <f>[1]Исходный!AA132</f>
        <v/>
      </c>
      <c r="P132" s="8" t="str">
        <f>[1]Исходный!AB132</f>
        <v/>
      </c>
      <c r="Q132" s="8" t="str">
        <f t="shared" si="58"/>
        <v/>
      </c>
      <c r="T132" s="6"/>
    </row>
    <row r="133" spans="2:20" x14ac:dyDescent="0.25">
      <c r="B133" s="1">
        <f t="shared" si="56"/>
        <v>0</v>
      </c>
      <c r="C133" s="24"/>
      <c r="D133" s="25"/>
      <c r="I133" s="1" t="str">
        <f t="shared" si="57"/>
        <v/>
      </c>
      <c r="K133" t="str">
        <f>IF(L133&lt;&gt;"",COUNTIF($L$1:L133,L133)&amp;L133,"")</f>
        <v/>
      </c>
      <c r="L133" t="str">
        <f>IF(AND([1]Исходный!S133="Пени",O133=0),"",(IF(O133=0,"",IF([1]Исходный!S133="","",[1]Исходный!S133))))</f>
        <v/>
      </c>
      <c r="M133" s="6" t="str">
        <f>IF([1]Исходный!T133="","",[1]Исходный!T133)</f>
        <v/>
      </c>
      <c r="N133" s="6" t="str">
        <f>[1]Исходный!Z133</f>
        <v/>
      </c>
      <c r="O133" s="7" t="str">
        <f>[1]Исходный!AA133</f>
        <v/>
      </c>
      <c r="P133" s="8" t="str">
        <f>[1]Исходный!AB133</f>
        <v/>
      </c>
      <c r="Q133" s="8" t="str">
        <f t="shared" si="58"/>
        <v/>
      </c>
      <c r="T133" s="6"/>
    </row>
    <row r="134" spans="2:20" x14ac:dyDescent="0.25">
      <c r="B134" s="1">
        <f t="shared" si="56"/>
        <v>0</v>
      </c>
      <c r="C134" s="24"/>
      <c r="D134" s="25"/>
      <c r="I134" s="1" t="str">
        <f t="shared" si="57"/>
        <v/>
      </c>
      <c r="K134" t="str">
        <f>IF(L134&lt;&gt;"",COUNTIF($L$1:L134,L134)&amp;L134,"")</f>
        <v/>
      </c>
      <c r="L134" t="str">
        <f>IF(AND([1]Исходный!S134="Пени",O134=0),"",(IF(O134=0,"",IF([1]Исходный!S134="","",[1]Исходный!S134))))</f>
        <v/>
      </c>
      <c r="M134" s="6" t="str">
        <f>IF([1]Исходный!T134="","",[1]Исходный!T134)</f>
        <v/>
      </c>
      <c r="N134" s="6" t="str">
        <f>[1]Исходный!Z134</f>
        <v/>
      </c>
      <c r="O134" s="7" t="str">
        <f>[1]Исходный!AA134</f>
        <v/>
      </c>
      <c r="P134" s="8" t="str">
        <f>[1]Исходный!AB134</f>
        <v/>
      </c>
      <c r="Q134" s="8" t="str">
        <f t="shared" si="58"/>
        <v/>
      </c>
      <c r="T134" s="6"/>
    </row>
    <row r="135" spans="2:20" x14ac:dyDescent="0.25">
      <c r="B135" s="1">
        <f t="shared" si="56"/>
        <v>0</v>
      </c>
      <c r="C135" s="24"/>
      <c r="D135" s="25"/>
      <c r="I135" s="1" t="str">
        <f t="shared" si="57"/>
        <v/>
      </c>
      <c r="K135" t="str">
        <f>IF(L135&lt;&gt;"",COUNTIF($L$1:L135,L135)&amp;L135,"")</f>
        <v/>
      </c>
      <c r="L135" t="str">
        <f>IF(AND([1]Исходный!S135="Пени",O135=0),"",(IF(O135=0,"",IF([1]Исходный!S135="","",[1]Исходный!S135))))</f>
        <v/>
      </c>
      <c r="M135" s="6" t="str">
        <f>IF([1]Исходный!T135="","",[1]Исходный!T135)</f>
        <v/>
      </c>
      <c r="N135" s="6" t="str">
        <f>[1]Исходный!Z135</f>
        <v/>
      </c>
      <c r="O135" s="7" t="str">
        <f>[1]Исходный!AA135</f>
        <v/>
      </c>
      <c r="P135" s="8" t="str">
        <f>[1]Исходный!AB135</f>
        <v/>
      </c>
      <c r="Q135" s="8" t="str">
        <f t="shared" si="58"/>
        <v/>
      </c>
      <c r="T135" s="6"/>
    </row>
    <row r="136" spans="2:20" x14ac:dyDescent="0.25">
      <c r="B136" s="1">
        <f t="shared" si="56"/>
        <v>0</v>
      </c>
      <c r="C136" s="24"/>
      <c r="D136" s="25"/>
      <c r="I136" s="1" t="str">
        <f t="shared" si="57"/>
        <v/>
      </c>
      <c r="K136" t="str">
        <f>IF(L136&lt;&gt;"",COUNTIF($L$1:L136,L136)&amp;L136,"")</f>
        <v/>
      </c>
      <c r="L136" t="str">
        <f>IF(AND([1]Исходный!S136="Пени",O136=0),"",(IF(O136=0,"",IF([1]Исходный!S136="","",[1]Исходный!S136))))</f>
        <v/>
      </c>
      <c r="M136" s="6" t="str">
        <f>IF([1]Исходный!T136="","",[1]Исходный!T136)</f>
        <v/>
      </c>
      <c r="N136" s="6" t="str">
        <f>[1]Исходный!Z136</f>
        <v/>
      </c>
      <c r="O136" s="7" t="str">
        <f>[1]Исходный!AA136</f>
        <v/>
      </c>
      <c r="P136" s="8" t="str">
        <f>[1]Исходный!AB136</f>
        <v/>
      </c>
      <c r="Q136" s="8" t="str">
        <f t="shared" si="58"/>
        <v/>
      </c>
      <c r="T136" s="6"/>
    </row>
    <row r="137" spans="2:20" x14ac:dyDescent="0.25">
      <c r="B137" s="1">
        <f t="shared" si="56"/>
        <v>0</v>
      </c>
      <c r="C137" s="24"/>
      <c r="D137" s="25"/>
      <c r="I137" s="1" t="str">
        <f t="shared" si="57"/>
        <v/>
      </c>
      <c r="K137" t="str">
        <f>IF(L137&lt;&gt;"",COUNTIF($L$1:L137,L137)&amp;L137,"")</f>
        <v/>
      </c>
      <c r="L137" t="str">
        <f>IF(AND([1]Исходный!S137="Пени",O137=0),"",(IF(O137=0,"",IF([1]Исходный!S137="","",[1]Исходный!S137))))</f>
        <v/>
      </c>
      <c r="M137" s="6" t="str">
        <f>IF([1]Исходный!T137="","",[1]Исходный!T137)</f>
        <v/>
      </c>
      <c r="N137" s="6" t="str">
        <f>[1]Исходный!Z137</f>
        <v/>
      </c>
      <c r="O137" s="7" t="str">
        <f>[1]Исходный!AA137</f>
        <v/>
      </c>
      <c r="P137" s="8" t="str">
        <f>[1]Исходный!AB137</f>
        <v/>
      </c>
      <c r="Q137" s="8" t="str">
        <f t="shared" si="58"/>
        <v/>
      </c>
      <c r="T137" s="6"/>
    </row>
    <row r="138" spans="2:20" x14ac:dyDescent="0.25">
      <c r="B138" s="1">
        <f t="shared" si="56"/>
        <v>0</v>
      </c>
      <c r="C138" s="24"/>
      <c r="D138" s="25"/>
      <c r="I138" s="1" t="str">
        <f t="shared" si="57"/>
        <v/>
      </c>
      <c r="K138" t="str">
        <f>IF(L138&lt;&gt;"",COUNTIF($L$1:L138,L138)&amp;L138,"")</f>
        <v/>
      </c>
      <c r="L138" t="str">
        <f>IF(AND([1]Исходный!S138="Пени",O138=0),"",(IF(O138=0,"",IF([1]Исходный!S138="","",[1]Исходный!S138))))</f>
        <v/>
      </c>
      <c r="M138" s="6" t="str">
        <f>IF([1]Исходный!T138="","",[1]Исходный!T138)</f>
        <v/>
      </c>
      <c r="N138" s="6" t="str">
        <f>[1]Исходный!Z138</f>
        <v/>
      </c>
      <c r="O138" s="7" t="str">
        <f>[1]Исходный!AA138</f>
        <v/>
      </c>
      <c r="P138" s="8" t="str">
        <f>[1]Исходный!AB138</f>
        <v/>
      </c>
      <c r="Q138" s="8" t="str">
        <f t="shared" si="58"/>
        <v/>
      </c>
      <c r="T138" s="6"/>
    </row>
    <row r="139" spans="2:20" x14ac:dyDescent="0.25">
      <c r="B139" s="1">
        <f t="shared" si="56"/>
        <v>0</v>
      </c>
      <c r="C139" s="24"/>
      <c r="D139" s="25"/>
      <c r="I139" s="1" t="str">
        <f t="shared" si="57"/>
        <v/>
      </c>
      <c r="K139" t="str">
        <f>IF(L139&lt;&gt;"",COUNTIF($L$1:L139,L139)&amp;L139,"")</f>
        <v/>
      </c>
      <c r="L139" t="str">
        <f>IF(AND([1]Исходный!S139="Пени",O139=0),"",(IF(O139=0,"",IF([1]Исходный!S139="","",[1]Исходный!S139))))</f>
        <v/>
      </c>
      <c r="M139" s="6" t="str">
        <f>IF([1]Исходный!T139="","",[1]Исходный!T139)</f>
        <v/>
      </c>
      <c r="N139" s="6" t="str">
        <f>[1]Исходный!Z139</f>
        <v/>
      </c>
      <c r="O139" s="7" t="str">
        <f>[1]Исходный!AA139</f>
        <v/>
      </c>
      <c r="P139" s="8" t="str">
        <f>[1]Исходный!AB139</f>
        <v/>
      </c>
      <c r="Q139" s="8" t="str">
        <f t="shared" si="58"/>
        <v/>
      </c>
      <c r="T139" s="6"/>
    </row>
    <row r="140" spans="2:20" x14ac:dyDescent="0.25">
      <c r="B140" s="1">
        <f t="shared" si="56"/>
        <v>0</v>
      </c>
      <c r="C140" s="24"/>
      <c r="D140" s="25"/>
      <c r="I140" s="1" t="str">
        <f t="shared" si="57"/>
        <v/>
      </c>
      <c r="K140" t="str">
        <f>IF(L140&lt;&gt;"",COUNTIF($L$1:L140,L140)&amp;L140,"")</f>
        <v/>
      </c>
      <c r="L140" t="str">
        <f>IF(AND([1]Исходный!S140="Пени",O140=0),"",(IF(O140=0,"",IF([1]Исходный!S140="","",[1]Исходный!S140))))</f>
        <v/>
      </c>
      <c r="M140" s="6" t="str">
        <f>IF([1]Исходный!T140="","",[1]Исходный!T140)</f>
        <v/>
      </c>
      <c r="N140" s="6" t="str">
        <f>[1]Исходный!Z140</f>
        <v/>
      </c>
      <c r="O140" s="7" t="str">
        <f>[1]Исходный!AA140</f>
        <v/>
      </c>
      <c r="P140" s="8" t="str">
        <f>[1]Исходный!AB140</f>
        <v/>
      </c>
      <c r="Q140" s="8" t="str">
        <f t="shared" si="58"/>
        <v/>
      </c>
      <c r="T140" s="6"/>
    </row>
    <row r="141" spans="2:20" x14ac:dyDescent="0.25">
      <c r="B141" s="1">
        <f t="shared" si="56"/>
        <v>0</v>
      </c>
      <c r="C141" s="24"/>
      <c r="D141" s="25"/>
      <c r="I141" s="1" t="str">
        <f t="shared" si="57"/>
        <v/>
      </c>
      <c r="K141" t="str">
        <f>IF(L141&lt;&gt;"",COUNTIF($L$1:L141,L141)&amp;L141,"")</f>
        <v/>
      </c>
      <c r="L141" t="str">
        <f>IF(AND([1]Исходный!S141="Пени",O141=0),"",(IF(O141=0,"",IF([1]Исходный!S141="","",[1]Исходный!S141))))</f>
        <v/>
      </c>
      <c r="M141" s="6" t="str">
        <f>IF([1]Исходный!T141="","",[1]Исходный!T141)</f>
        <v/>
      </c>
      <c r="N141" s="6" t="str">
        <f>[1]Исходный!Z141</f>
        <v/>
      </c>
      <c r="O141" s="7" t="str">
        <f>[1]Исходный!AA141</f>
        <v/>
      </c>
      <c r="P141" s="8" t="str">
        <f>[1]Исходный!AB141</f>
        <v/>
      </c>
      <c r="Q141" s="8" t="str">
        <f t="shared" si="58"/>
        <v/>
      </c>
      <c r="T141" s="6"/>
    </row>
    <row r="142" spans="2:20" x14ac:dyDescent="0.25">
      <c r="B142" s="1">
        <f t="shared" si="56"/>
        <v>0</v>
      </c>
      <c r="C142" s="24"/>
      <c r="D142" s="25"/>
      <c r="I142" s="1" t="str">
        <f t="shared" si="57"/>
        <v/>
      </c>
      <c r="K142" t="str">
        <f>IF(L142&lt;&gt;"",COUNTIF($L$1:L142,L142)&amp;L142,"")</f>
        <v/>
      </c>
      <c r="L142" t="str">
        <f>IF(AND([1]Исходный!S142="Пени",O142=0),"",(IF(O142=0,"",IF([1]Исходный!S142="","",[1]Исходный!S142))))</f>
        <v/>
      </c>
      <c r="M142" s="6" t="str">
        <f>IF([1]Исходный!T142="","",[1]Исходный!T142)</f>
        <v/>
      </c>
      <c r="N142" s="6" t="str">
        <f>[1]Исходный!Z142</f>
        <v/>
      </c>
      <c r="O142" s="7" t="str">
        <f>[1]Исходный!AA142</f>
        <v/>
      </c>
      <c r="P142" s="8" t="str">
        <f>[1]Исходный!AB142</f>
        <v/>
      </c>
      <c r="Q142" s="8" t="str">
        <f t="shared" si="58"/>
        <v/>
      </c>
      <c r="T142" s="6"/>
    </row>
    <row r="143" spans="2:20" x14ac:dyDescent="0.25">
      <c r="B143" s="1">
        <f t="shared" si="56"/>
        <v>0</v>
      </c>
      <c r="C143" s="24"/>
      <c r="D143" s="25"/>
      <c r="I143" s="1" t="str">
        <f t="shared" si="57"/>
        <v/>
      </c>
      <c r="K143" t="str">
        <f>IF(L143&lt;&gt;"",COUNTIF($L$1:L143,L143)&amp;L143,"")</f>
        <v/>
      </c>
      <c r="L143" t="str">
        <f>IF(AND([1]Исходный!S143="Пени",O143=0),"",(IF(O143=0,"",IF([1]Исходный!S143="","",[1]Исходный!S143))))</f>
        <v/>
      </c>
      <c r="M143" s="6" t="str">
        <f>IF([1]Исходный!T143="","",[1]Исходный!T143)</f>
        <v/>
      </c>
      <c r="N143" s="6" t="str">
        <f>[1]Исходный!Z143</f>
        <v/>
      </c>
      <c r="O143" s="7" t="str">
        <f>[1]Исходный!AA143</f>
        <v/>
      </c>
      <c r="P143" s="8" t="str">
        <f>[1]Исходный!AB143</f>
        <v/>
      </c>
      <c r="Q143" s="8" t="str">
        <f t="shared" si="58"/>
        <v/>
      </c>
      <c r="T143" s="6"/>
    </row>
    <row r="144" spans="2:20" x14ac:dyDescent="0.25">
      <c r="B144" s="1">
        <f t="shared" si="56"/>
        <v>0</v>
      </c>
      <c r="C144" s="24"/>
      <c r="D144" s="25"/>
      <c r="I144" s="1" t="str">
        <f t="shared" si="57"/>
        <v/>
      </c>
      <c r="K144" t="str">
        <f>IF(L144&lt;&gt;"",COUNTIF($L$1:L144,L144)&amp;L144,"")</f>
        <v/>
      </c>
      <c r="L144" t="str">
        <f>IF(AND([1]Исходный!S144="Пени",O144=0),"",(IF(O144=0,"",IF([1]Исходный!S144="","",[1]Исходный!S144))))</f>
        <v/>
      </c>
      <c r="M144" s="6" t="str">
        <f>IF([1]Исходный!T144="","",[1]Исходный!T144)</f>
        <v/>
      </c>
      <c r="N144" s="6" t="str">
        <f>[1]Исходный!Z144</f>
        <v/>
      </c>
      <c r="O144" s="7" t="str">
        <f>[1]Исходный!AA144</f>
        <v/>
      </c>
      <c r="P144" s="8" t="str">
        <f>[1]Исходный!AB144</f>
        <v/>
      </c>
      <c r="Q144" s="8" t="str">
        <f t="shared" si="58"/>
        <v/>
      </c>
      <c r="T144" s="6"/>
    </row>
    <row r="145" spans="2:20" x14ac:dyDescent="0.25">
      <c r="B145" s="1">
        <f t="shared" si="56"/>
        <v>0</v>
      </c>
      <c r="C145" s="24"/>
      <c r="D145" s="25"/>
      <c r="I145" s="1" t="str">
        <f t="shared" si="57"/>
        <v/>
      </c>
      <c r="K145" t="str">
        <f>IF(L145&lt;&gt;"",COUNTIF($L$1:L145,L145)&amp;L145,"")</f>
        <v/>
      </c>
      <c r="L145" t="str">
        <f>IF(AND([1]Исходный!S145="Пени",O145=0),"",(IF(O145=0,"",IF([1]Исходный!S145="","",[1]Исходный!S145))))</f>
        <v/>
      </c>
      <c r="M145" s="6" t="str">
        <f>IF([1]Исходный!T145="","",[1]Исходный!T145)</f>
        <v/>
      </c>
      <c r="N145" s="6" t="str">
        <f>[1]Исходный!Z145</f>
        <v/>
      </c>
      <c r="O145" s="7" t="str">
        <f>[1]Исходный!AA145</f>
        <v/>
      </c>
      <c r="P145" s="8" t="str">
        <f>[1]Исходный!AB145</f>
        <v/>
      </c>
      <c r="Q145" s="8" t="str">
        <f t="shared" si="58"/>
        <v/>
      </c>
      <c r="T145" s="6"/>
    </row>
    <row r="146" spans="2:20" x14ac:dyDescent="0.25">
      <c r="B146" s="1">
        <f t="shared" si="56"/>
        <v>0</v>
      </c>
      <c r="C146" s="24"/>
      <c r="D146" s="25"/>
      <c r="I146" s="1" t="str">
        <f t="shared" si="57"/>
        <v/>
      </c>
      <c r="K146" t="str">
        <f>IF(L146&lt;&gt;"",COUNTIF($L$1:L146,L146)&amp;L146,"")</f>
        <v/>
      </c>
      <c r="L146" t="str">
        <f>IF(AND([1]Исходный!S146="Пени",O146=0),"",(IF(O146=0,"",IF([1]Исходный!S146="","",[1]Исходный!S146))))</f>
        <v/>
      </c>
      <c r="M146" s="6" t="str">
        <f>IF([1]Исходный!T146="","",[1]Исходный!T146)</f>
        <v/>
      </c>
      <c r="N146" s="6" t="str">
        <f>[1]Исходный!Z146</f>
        <v/>
      </c>
      <c r="O146" s="7" t="str">
        <f>[1]Исходный!AA146</f>
        <v/>
      </c>
      <c r="P146" s="8" t="str">
        <f>[1]Исходный!AB146</f>
        <v/>
      </c>
      <c r="Q146" s="8" t="str">
        <f t="shared" si="58"/>
        <v/>
      </c>
      <c r="T146" s="6"/>
    </row>
    <row r="147" spans="2:20" x14ac:dyDescent="0.25">
      <c r="B147" s="1">
        <f t="shared" si="56"/>
        <v>0</v>
      </c>
      <c r="C147" s="24"/>
      <c r="D147" s="25"/>
      <c r="I147" s="1" t="str">
        <f t="shared" si="57"/>
        <v/>
      </c>
      <c r="K147" t="str">
        <f>IF(L147&lt;&gt;"",COUNTIF($L$1:L147,L147)&amp;L147,"")</f>
        <v/>
      </c>
      <c r="L147" t="str">
        <f>IF(AND([1]Исходный!S147="Пени",O147=0),"",(IF(O147=0,"",IF([1]Исходный!S147="","",[1]Исходный!S147))))</f>
        <v/>
      </c>
      <c r="M147" s="6" t="str">
        <f>IF([1]Исходный!T147="","",[1]Исходный!T147)</f>
        <v/>
      </c>
      <c r="N147" s="6" t="str">
        <f>[1]Исходный!Z147</f>
        <v/>
      </c>
      <c r="O147" s="7" t="str">
        <f>[1]Исходный!AA147</f>
        <v/>
      </c>
      <c r="P147" s="8" t="str">
        <f>[1]Исходный!AB147</f>
        <v/>
      </c>
      <c r="Q147" s="8" t="str">
        <f t="shared" si="58"/>
        <v/>
      </c>
      <c r="T147" s="6"/>
    </row>
    <row r="148" spans="2:20" x14ac:dyDescent="0.25">
      <c r="B148" s="1">
        <f t="shared" si="56"/>
        <v>0</v>
      </c>
      <c r="C148" s="24"/>
      <c r="D148" s="25"/>
      <c r="I148" s="1" t="str">
        <f t="shared" si="57"/>
        <v/>
      </c>
      <c r="K148" t="str">
        <f>IF(L148&lt;&gt;"",COUNTIF($L$1:L148,L148)&amp;L148,"")</f>
        <v/>
      </c>
      <c r="L148" t="str">
        <f>IF(AND([1]Исходный!S148="Пени",O148=0),"",(IF(O148=0,"",IF([1]Исходный!S148="","",[1]Исходный!S148))))</f>
        <v/>
      </c>
      <c r="M148" s="6" t="str">
        <f>IF([1]Исходный!T148="","",[1]Исходный!T148)</f>
        <v/>
      </c>
      <c r="N148" s="6" t="str">
        <f>[1]Исходный!Z148</f>
        <v/>
      </c>
      <c r="O148" s="7" t="str">
        <f>[1]Исходный!AA148</f>
        <v/>
      </c>
      <c r="P148" s="8" t="str">
        <f>[1]Исходный!AB148</f>
        <v/>
      </c>
      <c r="Q148" s="8" t="str">
        <f t="shared" si="58"/>
        <v/>
      </c>
      <c r="T148" s="6"/>
    </row>
    <row r="149" spans="2:20" x14ac:dyDescent="0.25">
      <c r="B149" s="1">
        <f t="shared" si="56"/>
        <v>0</v>
      </c>
      <c r="C149" s="24"/>
      <c r="D149" s="25"/>
      <c r="I149" s="1" t="str">
        <f t="shared" si="57"/>
        <v/>
      </c>
      <c r="K149" t="str">
        <f>IF(L149&lt;&gt;"",COUNTIF($L$1:L149,L149)&amp;L149,"")</f>
        <v/>
      </c>
      <c r="L149" t="str">
        <f>IF(AND([1]Исходный!S149="Пени",O149=0),"",(IF(O149=0,"",IF([1]Исходный!S149="","",[1]Исходный!S149))))</f>
        <v/>
      </c>
      <c r="M149" s="6" t="str">
        <f>IF([1]Исходный!T149="","",[1]Исходный!T149)</f>
        <v/>
      </c>
      <c r="N149" s="6" t="str">
        <f>[1]Исходный!Z149</f>
        <v/>
      </c>
      <c r="O149" s="7" t="str">
        <f>[1]Исходный!AA149</f>
        <v/>
      </c>
      <c r="P149" s="8" t="str">
        <f>[1]Исходный!AB149</f>
        <v/>
      </c>
      <c r="Q149" s="8" t="str">
        <f t="shared" si="58"/>
        <v/>
      </c>
      <c r="T149" s="6"/>
    </row>
    <row r="150" spans="2:20" x14ac:dyDescent="0.25">
      <c r="B150" s="1">
        <f t="shared" si="56"/>
        <v>0</v>
      </c>
      <c r="C150" s="24"/>
      <c r="D150" s="25"/>
      <c r="I150" s="1" t="str">
        <f t="shared" si="57"/>
        <v/>
      </c>
      <c r="K150" t="str">
        <f>IF(L150&lt;&gt;"",COUNTIF($L$1:L150,L150)&amp;L150,"")</f>
        <v/>
      </c>
      <c r="L150" t="str">
        <f>IF(AND([1]Исходный!S150="Пени",O150=0),"",(IF(O150=0,"",IF([1]Исходный!S150="","",[1]Исходный!S150))))</f>
        <v/>
      </c>
      <c r="M150" s="6" t="str">
        <f>IF([1]Исходный!T150="","",[1]Исходный!T150)</f>
        <v/>
      </c>
      <c r="N150" s="6" t="str">
        <f>[1]Исходный!Z150</f>
        <v/>
      </c>
      <c r="O150" s="7" t="str">
        <f>[1]Исходный!AA150</f>
        <v/>
      </c>
      <c r="P150" s="8" t="str">
        <f>[1]Исходный!AB150</f>
        <v/>
      </c>
      <c r="Q150" s="8" t="str">
        <f t="shared" si="58"/>
        <v/>
      </c>
      <c r="T150" s="6"/>
    </row>
    <row r="151" spans="2:20" x14ac:dyDescent="0.25">
      <c r="B151" s="1">
        <f t="shared" si="56"/>
        <v>0</v>
      </c>
      <c r="C151" s="24"/>
      <c r="D151" s="25"/>
      <c r="I151" s="1" t="str">
        <f t="shared" si="57"/>
        <v/>
      </c>
      <c r="K151" t="str">
        <f>IF(L151&lt;&gt;"",COUNTIF($L$1:L151,L151)&amp;L151,"")</f>
        <v/>
      </c>
      <c r="L151" t="str">
        <f>IF(AND([1]Исходный!S151="Пени",O151=0),"",(IF(O151=0,"",IF([1]Исходный!S151="","",[1]Исходный!S151))))</f>
        <v/>
      </c>
      <c r="M151" s="6" t="str">
        <f>IF([1]Исходный!T151="","",[1]Исходный!T151)</f>
        <v/>
      </c>
      <c r="N151" s="6" t="str">
        <f>[1]Исходный!Z151</f>
        <v/>
      </c>
      <c r="O151" s="7" t="str">
        <f>[1]Исходный!AA151</f>
        <v/>
      </c>
      <c r="P151" s="8" t="str">
        <f>[1]Исходный!AB151</f>
        <v/>
      </c>
      <c r="Q151" s="8" t="str">
        <f t="shared" si="58"/>
        <v/>
      </c>
      <c r="T151" s="6"/>
    </row>
    <row r="152" spans="2:20" x14ac:dyDescent="0.25">
      <c r="B152" s="1">
        <f t="shared" si="56"/>
        <v>0</v>
      </c>
      <c r="C152" s="24"/>
      <c r="D152" s="25"/>
      <c r="I152" s="1" t="str">
        <f t="shared" si="57"/>
        <v/>
      </c>
      <c r="K152" t="str">
        <f>IF(L152&lt;&gt;"",COUNTIF($L$1:L152,L152)&amp;L152,"")</f>
        <v/>
      </c>
      <c r="L152" t="str">
        <f>IF(AND([1]Исходный!S152="Пени",O152=0),"",(IF(O152=0,"",IF([1]Исходный!S152="","",[1]Исходный!S152))))</f>
        <v/>
      </c>
      <c r="M152" s="6" t="str">
        <f>IF([1]Исходный!T152="","",[1]Исходный!T152)</f>
        <v/>
      </c>
      <c r="N152" s="6" t="str">
        <f>[1]Исходный!Z152</f>
        <v/>
      </c>
      <c r="O152" s="7" t="str">
        <f>[1]Исходный!AA152</f>
        <v/>
      </c>
      <c r="P152" s="8" t="str">
        <f>[1]Исходный!AB152</f>
        <v/>
      </c>
      <c r="Q152" s="8" t="str">
        <f t="shared" si="58"/>
        <v/>
      </c>
      <c r="T152" s="6"/>
    </row>
    <row r="153" spans="2:20" x14ac:dyDescent="0.25">
      <c r="B153" s="1">
        <f t="shared" si="56"/>
        <v>0</v>
      </c>
      <c r="C153" s="24"/>
      <c r="D153" s="25"/>
      <c r="I153" s="1" t="str">
        <f t="shared" si="57"/>
        <v/>
      </c>
      <c r="K153" t="str">
        <f>IF(L153&lt;&gt;"",COUNTIF($L$1:L153,L153)&amp;L153,"")</f>
        <v/>
      </c>
      <c r="L153" t="str">
        <f>IF(AND([1]Исходный!S153="Пени",O153=0),"",(IF(O153=0,"",IF([1]Исходный!S153="","",[1]Исходный!S153))))</f>
        <v/>
      </c>
      <c r="M153" s="6" t="str">
        <f>IF([1]Исходный!T153="","",[1]Исходный!T153)</f>
        <v/>
      </c>
      <c r="N153" s="6" t="str">
        <f>[1]Исходный!Z153</f>
        <v/>
      </c>
      <c r="O153" s="7" t="str">
        <f>[1]Исходный!AA153</f>
        <v/>
      </c>
      <c r="P153" s="8" t="str">
        <f>[1]Исходный!AB153</f>
        <v/>
      </c>
      <c r="Q153" s="8" t="str">
        <f t="shared" si="58"/>
        <v/>
      </c>
      <c r="T153" s="6"/>
    </row>
    <row r="154" spans="2:20" x14ac:dyDescent="0.25">
      <c r="B154" s="1">
        <f t="shared" si="56"/>
        <v>0</v>
      </c>
      <c r="C154" s="24"/>
      <c r="D154" s="25"/>
      <c r="I154" s="1" t="str">
        <f t="shared" si="57"/>
        <v/>
      </c>
      <c r="K154" t="str">
        <f>IF(L154&lt;&gt;"",COUNTIF($L$1:L154,L154)&amp;L154,"")</f>
        <v/>
      </c>
      <c r="L154" t="str">
        <f>IF(AND([1]Исходный!S154="Пени",O154=0),"",(IF(O154=0,"",IF([1]Исходный!S154="","",[1]Исходный!S154))))</f>
        <v/>
      </c>
      <c r="M154" s="6" t="str">
        <f>IF([1]Исходный!T154="","",[1]Исходный!T154)</f>
        <v/>
      </c>
      <c r="N154" s="6" t="str">
        <f>[1]Исходный!Z154</f>
        <v/>
      </c>
      <c r="O154" s="7" t="str">
        <f>[1]Исходный!AA154</f>
        <v/>
      </c>
      <c r="P154" s="8" t="str">
        <f>[1]Исходный!AB154</f>
        <v/>
      </c>
      <c r="Q154" s="8" t="str">
        <f t="shared" si="58"/>
        <v/>
      </c>
      <c r="T154" s="6"/>
    </row>
    <row r="155" spans="2:20" x14ac:dyDescent="0.25">
      <c r="B155" s="1">
        <f t="shared" si="56"/>
        <v>0</v>
      </c>
      <c r="C155" s="24"/>
      <c r="D155" s="25"/>
      <c r="I155" s="1" t="str">
        <f t="shared" si="57"/>
        <v/>
      </c>
      <c r="K155" t="str">
        <f>IF(L155&lt;&gt;"",COUNTIF($L$1:L155,L155)&amp;L155,"")</f>
        <v/>
      </c>
      <c r="L155" t="str">
        <f>IF(AND([1]Исходный!S155="Пени",O155=0),"",(IF(O155=0,"",IF([1]Исходный!S155="","",[1]Исходный!S155))))</f>
        <v/>
      </c>
      <c r="M155" s="6" t="str">
        <f>IF([1]Исходный!T155="","",[1]Исходный!T155)</f>
        <v/>
      </c>
      <c r="N155" s="6" t="str">
        <f>[1]Исходный!Z155</f>
        <v/>
      </c>
      <c r="O155" s="7" t="str">
        <f>[1]Исходный!AA155</f>
        <v/>
      </c>
      <c r="P155" s="8" t="str">
        <f>[1]Исходный!AB155</f>
        <v/>
      </c>
      <c r="Q155" s="8" t="str">
        <f t="shared" si="58"/>
        <v/>
      </c>
      <c r="T155" s="6"/>
    </row>
    <row r="156" spans="2:20" x14ac:dyDescent="0.25">
      <c r="B156" s="1">
        <f t="shared" si="56"/>
        <v>0</v>
      </c>
      <c r="C156" s="24"/>
      <c r="D156" s="25"/>
      <c r="I156" s="1" t="str">
        <f t="shared" si="57"/>
        <v/>
      </c>
      <c r="K156" t="str">
        <f>IF(L156&lt;&gt;"",COUNTIF($L$1:L156,L156)&amp;L156,"")</f>
        <v/>
      </c>
      <c r="L156" t="str">
        <f>IF(AND([1]Исходный!S156="Пени",O156=0),"",(IF(O156=0,"",IF([1]Исходный!S156="","",[1]Исходный!S156))))</f>
        <v/>
      </c>
      <c r="M156" s="6" t="str">
        <f>IF([1]Исходный!T156="","",[1]Исходный!T156)</f>
        <v/>
      </c>
      <c r="N156" s="6" t="str">
        <f>[1]Исходный!Z156</f>
        <v/>
      </c>
      <c r="O156" s="7" t="str">
        <f>[1]Исходный!AA156</f>
        <v/>
      </c>
      <c r="P156" s="8" t="str">
        <f>[1]Исходный!AB156</f>
        <v/>
      </c>
      <c r="Q156" s="8" t="str">
        <f t="shared" si="58"/>
        <v/>
      </c>
      <c r="T156" s="6"/>
    </row>
    <row r="157" spans="2:20" x14ac:dyDescent="0.25">
      <c r="B157" s="1">
        <f t="shared" si="56"/>
        <v>0</v>
      </c>
      <c r="C157" s="24"/>
      <c r="D157" s="25"/>
      <c r="I157" s="1" t="str">
        <f t="shared" si="57"/>
        <v/>
      </c>
      <c r="K157" t="str">
        <f>IF(L157&lt;&gt;"",COUNTIF($L$1:L157,L157)&amp;L157,"")</f>
        <v/>
      </c>
      <c r="L157" t="str">
        <f>IF(AND([1]Исходный!S157="Пени",O157=0),"",(IF(O157=0,"",IF([1]Исходный!S157="","",[1]Исходный!S157))))</f>
        <v/>
      </c>
      <c r="M157" s="6" t="str">
        <f>IF([1]Исходный!T157="","",[1]Исходный!T157)</f>
        <v/>
      </c>
      <c r="N157" s="6" t="str">
        <f>[1]Исходный!Z157</f>
        <v/>
      </c>
      <c r="O157" s="7" t="str">
        <f>[1]Исходный!AA157</f>
        <v/>
      </c>
      <c r="P157" s="8" t="str">
        <f>[1]Исходный!AB157</f>
        <v/>
      </c>
      <c r="Q157" s="8" t="str">
        <f t="shared" si="58"/>
        <v/>
      </c>
      <c r="T157" s="6"/>
    </row>
    <row r="158" spans="2:20" x14ac:dyDescent="0.25">
      <c r="B158" s="1">
        <f t="shared" si="56"/>
        <v>0</v>
      </c>
      <c r="C158" s="24"/>
      <c r="D158" s="25"/>
      <c r="I158" s="1" t="str">
        <f t="shared" si="57"/>
        <v/>
      </c>
      <c r="K158" t="str">
        <f>IF(L158&lt;&gt;"",COUNTIF($L$1:L158,L158)&amp;L158,"")</f>
        <v/>
      </c>
      <c r="L158" t="str">
        <f>IF(AND([1]Исходный!S158="Пени",O158=0),"",(IF(O158=0,"",IF([1]Исходный!S158="","",[1]Исходный!S158))))</f>
        <v/>
      </c>
      <c r="M158" s="6" t="str">
        <f>IF([1]Исходный!T158="","",[1]Исходный!T158)</f>
        <v/>
      </c>
      <c r="N158" s="6" t="str">
        <f>[1]Исходный!Z158</f>
        <v/>
      </c>
      <c r="O158" s="7" t="str">
        <f>[1]Исходный!AA158</f>
        <v/>
      </c>
      <c r="P158" s="8" t="str">
        <f>[1]Исходный!AB158</f>
        <v/>
      </c>
      <c r="Q158" s="8" t="str">
        <f t="shared" si="58"/>
        <v/>
      </c>
      <c r="T158" s="6"/>
    </row>
    <row r="159" spans="2:20" x14ac:dyDescent="0.25">
      <c r="B159" s="1">
        <f t="shared" si="56"/>
        <v>0</v>
      </c>
      <c r="C159" s="24"/>
      <c r="D159" s="25"/>
      <c r="I159" s="1" t="str">
        <f t="shared" si="57"/>
        <v/>
      </c>
      <c r="K159" t="str">
        <f>IF(L159&lt;&gt;"",COUNTIF($L$1:L159,L159)&amp;L159,"")</f>
        <v/>
      </c>
      <c r="L159" t="str">
        <f>IF(AND([1]Исходный!S159="Пени",O159=0),"",(IF(O159=0,"",IF([1]Исходный!S159="","",[1]Исходный!S159))))</f>
        <v/>
      </c>
      <c r="M159" s="6" t="str">
        <f>IF([1]Исходный!T159="","",[1]Исходный!T159)</f>
        <v/>
      </c>
      <c r="N159" s="6" t="str">
        <f>[1]Исходный!Z159</f>
        <v/>
      </c>
      <c r="O159" s="7" t="str">
        <f>[1]Исходный!AA159</f>
        <v/>
      </c>
      <c r="P159" s="8" t="str">
        <f>[1]Исходный!AB159</f>
        <v/>
      </c>
      <c r="Q159" s="8" t="str">
        <f t="shared" si="58"/>
        <v/>
      </c>
      <c r="T159" s="6"/>
    </row>
    <row r="160" spans="2:20" x14ac:dyDescent="0.25">
      <c r="B160" s="1">
        <f t="shared" si="56"/>
        <v>0</v>
      </c>
      <c r="C160" s="24"/>
      <c r="D160" s="25"/>
      <c r="I160" s="1" t="str">
        <f t="shared" si="57"/>
        <v/>
      </c>
      <c r="K160" t="str">
        <f>IF(L160&lt;&gt;"",COUNTIF($L$1:L160,L160)&amp;L160,"")</f>
        <v/>
      </c>
      <c r="L160" t="str">
        <f>IF(AND([1]Исходный!S160="Пени",O160=0),"",(IF(O160=0,"",IF([1]Исходный!S160="","",[1]Исходный!S160))))</f>
        <v/>
      </c>
      <c r="M160" s="6" t="str">
        <f>IF([1]Исходный!T160="","",[1]Исходный!T160)</f>
        <v/>
      </c>
      <c r="N160" s="6" t="str">
        <f>[1]Исходный!Z160</f>
        <v/>
      </c>
      <c r="O160" s="7" t="str">
        <f>[1]Исходный!AA160</f>
        <v/>
      </c>
      <c r="P160" s="8" t="str">
        <f>[1]Исходный!AB160</f>
        <v/>
      </c>
      <c r="Q160" s="8" t="str">
        <f t="shared" si="58"/>
        <v/>
      </c>
      <c r="T160" s="6"/>
    </row>
    <row r="161" spans="2:20" x14ac:dyDescent="0.25">
      <c r="B161" s="1">
        <f t="shared" si="56"/>
        <v>0</v>
      </c>
      <c r="C161" s="24"/>
      <c r="D161" s="25"/>
      <c r="I161" s="1" t="str">
        <f t="shared" si="57"/>
        <v/>
      </c>
      <c r="K161" t="str">
        <f>IF(L161&lt;&gt;"",COUNTIF($L$1:L161,L161)&amp;L161,"")</f>
        <v/>
      </c>
      <c r="L161" t="str">
        <f>IF(AND([1]Исходный!S161="Пени",O161=0),"",(IF(O161=0,"",IF([1]Исходный!S161="","",[1]Исходный!S161))))</f>
        <v/>
      </c>
      <c r="M161" s="6" t="str">
        <f>IF([1]Исходный!T161="","",[1]Исходный!T161)</f>
        <v/>
      </c>
      <c r="N161" s="6" t="str">
        <f>[1]Исходный!Z161</f>
        <v/>
      </c>
      <c r="O161" s="7" t="str">
        <f>[1]Исходный!AA161</f>
        <v/>
      </c>
      <c r="P161" s="8" t="str">
        <f>[1]Исходный!AB161</f>
        <v/>
      </c>
      <c r="Q161" s="8" t="str">
        <f t="shared" si="58"/>
        <v/>
      </c>
      <c r="T161" s="6"/>
    </row>
    <row r="162" spans="2:20" x14ac:dyDescent="0.25">
      <c r="B162" s="1">
        <f t="shared" si="56"/>
        <v>0</v>
      </c>
      <c r="C162" s="24"/>
      <c r="D162" s="25"/>
      <c r="I162" s="1" t="str">
        <f t="shared" si="57"/>
        <v/>
      </c>
      <c r="K162" t="str">
        <f>IF(L162&lt;&gt;"",COUNTIF($L$1:L162,L162)&amp;L162,"")</f>
        <v/>
      </c>
      <c r="L162" t="str">
        <f>IF(AND([1]Исходный!S162="Пени",O162=0),"",(IF(O162=0,"",IF([1]Исходный!S162="","",[1]Исходный!S162))))</f>
        <v/>
      </c>
      <c r="M162" s="6" t="str">
        <f>IF([1]Исходный!T162="","",[1]Исходный!T162)</f>
        <v/>
      </c>
      <c r="N162" s="6" t="str">
        <f>[1]Исходный!Z162</f>
        <v/>
      </c>
      <c r="O162" s="7" t="str">
        <f>[1]Исходный!AA162</f>
        <v/>
      </c>
      <c r="P162" s="8" t="str">
        <f>[1]Исходный!AB162</f>
        <v/>
      </c>
      <c r="Q162" s="8" t="str">
        <f t="shared" si="58"/>
        <v/>
      </c>
      <c r="T162" s="6"/>
    </row>
    <row r="163" spans="2:20" x14ac:dyDescent="0.25">
      <c r="B163" s="1">
        <f t="shared" si="56"/>
        <v>0</v>
      </c>
      <c r="C163" s="24"/>
      <c r="D163" s="25"/>
      <c r="I163" s="1" t="str">
        <f t="shared" si="57"/>
        <v/>
      </c>
      <c r="K163" t="str">
        <f>IF(L163&lt;&gt;"",COUNTIF($L$1:L163,L163)&amp;L163,"")</f>
        <v/>
      </c>
      <c r="L163" t="str">
        <f>IF(AND([1]Исходный!S163="Пени",O163=0),"",(IF(O163=0,"",IF([1]Исходный!S163="","",[1]Исходный!S163))))</f>
        <v/>
      </c>
      <c r="M163" s="6" t="str">
        <f>IF([1]Исходный!T163="","",[1]Исходный!T163)</f>
        <v/>
      </c>
      <c r="N163" s="6" t="str">
        <f>[1]Исходный!Z163</f>
        <v/>
      </c>
      <c r="O163" s="7" t="str">
        <f>[1]Исходный!AA163</f>
        <v/>
      </c>
      <c r="P163" s="8" t="str">
        <f>[1]Исходный!AB163</f>
        <v/>
      </c>
      <c r="Q163" s="8" t="str">
        <f t="shared" si="58"/>
        <v/>
      </c>
      <c r="T163" s="6"/>
    </row>
    <row r="164" spans="2:20" x14ac:dyDescent="0.25">
      <c r="B164" s="1">
        <f t="shared" si="56"/>
        <v>0</v>
      </c>
      <c r="C164" s="24"/>
      <c r="D164" s="25"/>
      <c r="I164" s="1" t="str">
        <f t="shared" si="57"/>
        <v/>
      </c>
      <c r="K164" t="str">
        <f>IF(L164&lt;&gt;"",COUNTIF($L$1:L164,L164)&amp;L164,"")</f>
        <v/>
      </c>
      <c r="L164" t="str">
        <f>IF(AND([1]Исходный!S164="Пени",O164=0),"",(IF(O164=0,"",IF([1]Исходный!S164="","",[1]Исходный!S164))))</f>
        <v/>
      </c>
      <c r="M164" s="6" t="str">
        <f>IF([1]Исходный!T164="","",[1]Исходный!T164)</f>
        <v/>
      </c>
      <c r="N164" s="6" t="str">
        <f>[1]Исходный!Z164</f>
        <v/>
      </c>
      <c r="O164" s="7" t="str">
        <f>[1]Исходный!AA164</f>
        <v/>
      </c>
      <c r="P164" s="8" t="str">
        <f>[1]Исходный!AB164</f>
        <v/>
      </c>
      <c r="Q164" s="8" t="str">
        <f t="shared" si="58"/>
        <v/>
      </c>
      <c r="T164" s="6"/>
    </row>
    <row r="165" spans="2:20" x14ac:dyDescent="0.25">
      <c r="B165" s="1">
        <f t="shared" si="56"/>
        <v>0</v>
      </c>
      <c r="C165" s="24"/>
      <c r="D165" s="25"/>
      <c r="I165" s="1" t="str">
        <f t="shared" si="57"/>
        <v/>
      </c>
      <c r="K165" t="str">
        <f>IF(L165&lt;&gt;"",COUNTIF($L$1:L165,L165)&amp;L165,"")</f>
        <v/>
      </c>
      <c r="L165" t="str">
        <f>IF(AND([1]Исходный!S165="Пени",O165=0),"",(IF(O165=0,"",IF([1]Исходный!S165="","",[1]Исходный!S165))))</f>
        <v/>
      </c>
      <c r="M165" s="6" t="str">
        <f>IF([1]Исходный!T165="","",[1]Исходный!T165)</f>
        <v/>
      </c>
      <c r="N165" s="6" t="str">
        <f>[1]Исходный!Z165</f>
        <v/>
      </c>
      <c r="O165" s="7" t="str">
        <f>[1]Исходный!AA165</f>
        <v/>
      </c>
      <c r="P165" s="8" t="str">
        <f>[1]Исходный!AB165</f>
        <v/>
      </c>
      <c r="Q165" s="8" t="str">
        <f t="shared" si="58"/>
        <v/>
      </c>
      <c r="T165" s="6"/>
    </row>
    <row r="166" spans="2:20" x14ac:dyDescent="0.25">
      <c r="B166" s="1">
        <f t="shared" si="56"/>
        <v>0</v>
      </c>
      <c r="C166" s="24"/>
      <c r="D166" s="25"/>
      <c r="I166" s="1" t="str">
        <f t="shared" si="57"/>
        <v/>
      </c>
      <c r="K166" t="str">
        <f>IF(L166&lt;&gt;"",COUNTIF($L$1:L166,L166)&amp;L166,"")</f>
        <v/>
      </c>
      <c r="L166" t="str">
        <f>IF(AND([1]Исходный!S166="Пени",O166=0),"",(IF(O166=0,"",IF([1]Исходный!S166="","",[1]Исходный!S166))))</f>
        <v/>
      </c>
      <c r="M166" s="6" t="str">
        <f>IF([1]Исходный!T166="","",[1]Исходный!T166)</f>
        <v/>
      </c>
      <c r="N166" s="6" t="str">
        <f>[1]Исходный!Z166</f>
        <v/>
      </c>
      <c r="O166" s="7" t="str">
        <f>[1]Исходный!AA166</f>
        <v/>
      </c>
      <c r="P166" s="8" t="str">
        <f>[1]Исходный!AB166</f>
        <v/>
      </c>
      <c r="Q166" s="8" t="str">
        <f t="shared" si="58"/>
        <v/>
      </c>
      <c r="T166" s="6"/>
    </row>
    <row r="167" spans="2:20" x14ac:dyDescent="0.25">
      <c r="B167" s="1">
        <f t="shared" si="56"/>
        <v>0</v>
      </c>
      <c r="C167" s="24"/>
      <c r="D167" s="25"/>
      <c r="I167" s="1" t="str">
        <f t="shared" si="57"/>
        <v/>
      </c>
      <c r="K167" t="str">
        <f>IF(L167&lt;&gt;"",COUNTIF($L$1:L167,L167)&amp;L167,"")</f>
        <v/>
      </c>
      <c r="L167" t="str">
        <f>IF(AND([1]Исходный!S167="Пени",O167=0),"",(IF(O167=0,"",IF([1]Исходный!S167="","",[1]Исходный!S167))))</f>
        <v/>
      </c>
      <c r="M167" s="6" t="str">
        <f>IF([1]Исходный!T167="","",[1]Исходный!T167)</f>
        <v/>
      </c>
      <c r="N167" s="6" t="str">
        <f>[1]Исходный!Z167</f>
        <v/>
      </c>
      <c r="O167" s="7" t="str">
        <f>[1]Исходный!AA167</f>
        <v/>
      </c>
      <c r="P167" s="8" t="str">
        <f>[1]Исходный!AB167</f>
        <v/>
      </c>
      <c r="Q167" s="8" t="str">
        <f t="shared" si="58"/>
        <v/>
      </c>
      <c r="T167" s="6"/>
    </row>
    <row r="168" spans="2:20" x14ac:dyDescent="0.25">
      <c r="B168" s="1">
        <f t="shared" si="56"/>
        <v>0</v>
      </c>
      <c r="C168" s="24"/>
      <c r="D168" s="25"/>
      <c r="I168" s="1" t="str">
        <f t="shared" si="57"/>
        <v/>
      </c>
      <c r="K168" t="str">
        <f>IF(L168&lt;&gt;"",COUNTIF($L$1:L168,L168)&amp;L168,"")</f>
        <v/>
      </c>
      <c r="L168" t="str">
        <f>IF(AND([1]Исходный!S168="Пени",O168=0),"",(IF(O168=0,"",IF([1]Исходный!S168="","",[1]Исходный!S168))))</f>
        <v/>
      </c>
      <c r="M168" s="6" t="str">
        <f>IF([1]Исходный!T168="","",[1]Исходный!T168)</f>
        <v/>
      </c>
      <c r="N168" s="6" t="str">
        <f>[1]Исходный!Z168</f>
        <v/>
      </c>
      <c r="O168" s="7" t="str">
        <f>[1]Исходный!AA168</f>
        <v/>
      </c>
      <c r="P168" s="8" t="str">
        <f>[1]Исходный!AB168</f>
        <v/>
      </c>
      <c r="Q168" s="8" t="str">
        <f t="shared" si="58"/>
        <v/>
      </c>
      <c r="T168" s="6"/>
    </row>
    <row r="169" spans="2:20" x14ac:dyDescent="0.25">
      <c r="B169" s="1">
        <f t="shared" si="56"/>
        <v>0</v>
      </c>
      <c r="C169" s="24"/>
      <c r="D169" s="25"/>
      <c r="I169" s="1" t="str">
        <f t="shared" si="57"/>
        <v/>
      </c>
      <c r="K169" t="str">
        <f>IF(L169&lt;&gt;"",COUNTIF($L$1:L169,L169)&amp;L169,"")</f>
        <v/>
      </c>
      <c r="L169" t="str">
        <f>IF(AND([1]Исходный!S169="Пени",O169=0),"",(IF(O169=0,"",IF([1]Исходный!S169="","",[1]Исходный!S169))))</f>
        <v/>
      </c>
      <c r="M169" s="6" t="str">
        <f>IF([1]Исходный!T169="","",[1]Исходный!T169)</f>
        <v/>
      </c>
      <c r="N169" s="6" t="str">
        <f>[1]Исходный!Z169</f>
        <v/>
      </c>
      <c r="O169" s="7" t="str">
        <f>[1]Исходный!AA169</f>
        <v/>
      </c>
      <c r="P169" s="8" t="str">
        <f>[1]Исходный!AB169</f>
        <v/>
      </c>
      <c r="Q169" s="8" t="str">
        <f t="shared" si="58"/>
        <v/>
      </c>
      <c r="T169" s="6"/>
    </row>
    <row r="170" spans="2:20" x14ac:dyDescent="0.25">
      <c r="B170" s="1">
        <f t="shared" si="56"/>
        <v>0</v>
      </c>
      <c r="C170" s="24"/>
      <c r="D170" s="25"/>
      <c r="I170" s="1" t="str">
        <f t="shared" si="57"/>
        <v/>
      </c>
      <c r="K170" t="str">
        <f>IF(L170&lt;&gt;"",COUNTIF($L$1:L170,L170)&amp;L170,"")</f>
        <v/>
      </c>
      <c r="L170" t="str">
        <f>IF(AND([1]Исходный!S170="Пени",O170=0),"",(IF(O170=0,"",IF([1]Исходный!S170="","",[1]Исходный!S170))))</f>
        <v/>
      </c>
      <c r="M170" s="6" t="str">
        <f>IF([1]Исходный!T170="","",[1]Исходный!T170)</f>
        <v/>
      </c>
      <c r="N170" s="6" t="str">
        <f>[1]Исходный!Z170</f>
        <v/>
      </c>
      <c r="O170" s="7" t="str">
        <f>[1]Исходный!AA170</f>
        <v/>
      </c>
      <c r="P170" s="8" t="str">
        <f>[1]Исходный!AB170</f>
        <v/>
      </c>
      <c r="Q170" s="8" t="str">
        <f t="shared" si="58"/>
        <v/>
      </c>
      <c r="T170" s="6"/>
    </row>
    <row r="171" spans="2:20" x14ac:dyDescent="0.25">
      <c r="B171" s="1">
        <f t="shared" si="56"/>
        <v>0</v>
      </c>
      <c r="C171" s="24"/>
      <c r="D171" s="25"/>
      <c r="I171" s="1" t="str">
        <f t="shared" si="57"/>
        <v/>
      </c>
      <c r="K171" t="str">
        <f>IF(L171&lt;&gt;"",COUNTIF($L$1:L171,L171)&amp;L171,"")</f>
        <v/>
      </c>
      <c r="L171" t="str">
        <f>IF(AND([1]Исходный!S171="Пени",O171=0),"",(IF(O171=0,"",IF([1]Исходный!S171="","",[1]Исходный!S171))))</f>
        <v/>
      </c>
      <c r="M171" s="6" t="str">
        <f>IF([1]Исходный!T171="","",[1]Исходный!T171)</f>
        <v/>
      </c>
      <c r="N171" s="6" t="str">
        <f>[1]Исходный!Z171</f>
        <v/>
      </c>
      <c r="O171" s="7" t="str">
        <f>[1]Исходный!AA171</f>
        <v/>
      </c>
      <c r="P171" s="8" t="str">
        <f>[1]Исходный!AB171</f>
        <v/>
      </c>
      <c r="Q171" s="8" t="str">
        <f t="shared" si="58"/>
        <v/>
      </c>
      <c r="T171" s="6"/>
    </row>
    <row r="172" spans="2:20" x14ac:dyDescent="0.25">
      <c r="B172" s="1">
        <f t="shared" si="56"/>
        <v>0</v>
      </c>
      <c r="C172" s="24"/>
      <c r="D172" s="25"/>
      <c r="I172" s="1" t="str">
        <f t="shared" si="57"/>
        <v/>
      </c>
      <c r="K172" t="str">
        <f>IF(L172&lt;&gt;"",COUNTIF($L$1:L172,L172)&amp;L172,"")</f>
        <v/>
      </c>
      <c r="L172" t="str">
        <f>IF(AND([1]Исходный!S172="Пени",O172=0),"",(IF(O172=0,"",IF([1]Исходный!S172="","",[1]Исходный!S172))))</f>
        <v/>
      </c>
      <c r="M172" s="6" t="str">
        <f>IF([1]Исходный!T172="","",[1]Исходный!T172)</f>
        <v/>
      </c>
      <c r="N172" s="6" t="str">
        <f>[1]Исходный!Z172</f>
        <v/>
      </c>
      <c r="O172" s="7" t="str">
        <f>[1]Исходный!AA172</f>
        <v/>
      </c>
      <c r="P172" s="8" t="str">
        <f>[1]Исходный!AB172</f>
        <v/>
      </c>
      <c r="Q172" s="8" t="str">
        <f t="shared" si="58"/>
        <v/>
      </c>
      <c r="T172" s="6"/>
    </row>
    <row r="173" spans="2:20" x14ac:dyDescent="0.25">
      <c r="B173" s="1">
        <f t="shared" si="56"/>
        <v>0</v>
      </c>
      <c r="C173" s="24"/>
      <c r="D173" s="25"/>
      <c r="I173" s="1" t="str">
        <f t="shared" si="57"/>
        <v/>
      </c>
      <c r="K173" t="str">
        <f>IF(L173&lt;&gt;"",COUNTIF($L$1:L173,L173)&amp;L173,"")</f>
        <v/>
      </c>
      <c r="L173" t="str">
        <f>IF(AND([1]Исходный!S173="Пени",O173=0),"",(IF(O173=0,"",IF([1]Исходный!S173="","",[1]Исходный!S173))))</f>
        <v/>
      </c>
      <c r="M173" s="6" t="str">
        <f>IF([1]Исходный!T173="","",[1]Исходный!T173)</f>
        <v/>
      </c>
      <c r="N173" s="6" t="str">
        <f>[1]Исходный!Z173</f>
        <v/>
      </c>
      <c r="O173" s="7" t="str">
        <f>[1]Исходный!AA173</f>
        <v/>
      </c>
      <c r="P173" s="8" t="str">
        <f>[1]Исходный!AB173</f>
        <v/>
      </c>
      <c r="Q173" s="8" t="str">
        <f t="shared" si="58"/>
        <v/>
      </c>
      <c r="T173" s="6"/>
    </row>
    <row r="174" spans="2:20" x14ac:dyDescent="0.25">
      <c r="B174" s="1">
        <f t="shared" si="56"/>
        <v>0</v>
      </c>
      <c r="C174" s="24"/>
      <c r="D174" s="25"/>
      <c r="I174" s="1" t="str">
        <f t="shared" si="57"/>
        <v/>
      </c>
      <c r="K174" t="str">
        <f>IF(L174&lt;&gt;"",COUNTIF($L$1:L174,L174)&amp;L174,"")</f>
        <v/>
      </c>
      <c r="L174" t="str">
        <f>IF(AND([1]Исходный!S174="Пени",O174=0),"",(IF(O174=0,"",IF([1]Исходный!S174="","",[1]Исходный!S174))))</f>
        <v/>
      </c>
      <c r="M174" s="6" t="str">
        <f>IF([1]Исходный!T174="","",[1]Исходный!T174)</f>
        <v/>
      </c>
      <c r="N174" s="6" t="str">
        <f>[1]Исходный!Z174</f>
        <v/>
      </c>
      <c r="O174" s="7" t="str">
        <f>[1]Исходный!AA174</f>
        <v/>
      </c>
      <c r="P174" s="8" t="str">
        <f>[1]Исходный!AB174</f>
        <v/>
      </c>
      <c r="Q174" s="8" t="str">
        <f t="shared" si="58"/>
        <v/>
      </c>
      <c r="T174" s="6"/>
    </row>
    <row r="175" spans="2:20" x14ac:dyDescent="0.25">
      <c r="B175" s="1">
        <f t="shared" si="56"/>
        <v>0</v>
      </c>
      <c r="C175" s="24"/>
      <c r="D175" s="25"/>
      <c r="I175" s="1" t="str">
        <f t="shared" si="57"/>
        <v/>
      </c>
      <c r="K175" t="str">
        <f>IF(L175&lt;&gt;"",COUNTIF($L$1:L175,L175)&amp;L175,"")</f>
        <v/>
      </c>
      <c r="L175" t="str">
        <f>IF(AND([1]Исходный!S175="Пени",O175=0),"",(IF(O175=0,"",IF([1]Исходный!S175="","",[1]Исходный!S175))))</f>
        <v/>
      </c>
      <c r="M175" s="6" t="str">
        <f>IF([1]Исходный!T175="","",[1]Исходный!T175)</f>
        <v/>
      </c>
      <c r="N175" s="6" t="str">
        <f>[1]Исходный!Z175</f>
        <v/>
      </c>
      <c r="O175" s="7" t="str">
        <f>[1]Исходный!AA175</f>
        <v/>
      </c>
      <c r="P175" s="8" t="str">
        <f>[1]Исходный!AB175</f>
        <v/>
      </c>
      <c r="Q175" s="8" t="str">
        <f t="shared" si="58"/>
        <v/>
      </c>
      <c r="T175" s="6"/>
    </row>
    <row r="176" spans="2:20" x14ac:dyDescent="0.25">
      <c r="B176" s="1">
        <f t="shared" si="56"/>
        <v>0</v>
      </c>
      <c r="C176" s="24"/>
      <c r="D176" s="25"/>
      <c r="I176" s="1" t="str">
        <f t="shared" si="57"/>
        <v/>
      </c>
      <c r="K176" t="str">
        <f>IF(L176&lt;&gt;"",COUNTIF($L$1:L176,L176)&amp;L176,"")</f>
        <v/>
      </c>
      <c r="L176" t="str">
        <f>IF(AND([1]Исходный!S176="Пени",O176=0),"",(IF(O176=0,"",IF([1]Исходный!S176="","",[1]Исходный!S176))))</f>
        <v/>
      </c>
      <c r="M176" s="6" t="str">
        <f>IF([1]Исходный!T176="","",[1]Исходный!T176)</f>
        <v/>
      </c>
      <c r="N176" s="6" t="str">
        <f>[1]Исходный!Z176</f>
        <v/>
      </c>
      <c r="O176" s="7" t="str">
        <f>[1]Исходный!AA176</f>
        <v/>
      </c>
      <c r="P176" s="8" t="str">
        <f>[1]Исходный!AB176</f>
        <v/>
      </c>
      <c r="Q176" s="8" t="str">
        <f t="shared" si="58"/>
        <v/>
      </c>
      <c r="T176" s="6"/>
    </row>
    <row r="177" spans="2:20" x14ac:dyDescent="0.25">
      <c r="B177" s="1">
        <f t="shared" si="56"/>
        <v>0</v>
      </c>
      <c r="C177" s="24"/>
      <c r="D177" s="25"/>
      <c r="I177" s="1" t="str">
        <f t="shared" si="57"/>
        <v/>
      </c>
      <c r="K177" t="str">
        <f>IF(L177&lt;&gt;"",COUNTIF($L$1:L177,L177)&amp;L177,"")</f>
        <v/>
      </c>
      <c r="L177" t="str">
        <f>IF(AND([1]Исходный!S177="Пени",O177=0),"",(IF(O177=0,"",IF([1]Исходный!S177="","",[1]Исходный!S177))))</f>
        <v/>
      </c>
      <c r="M177" s="6" t="str">
        <f>IF([1]Исходный!T177="","",[1]Исходный!T177)</f>
        <v/>
      </c>
      <c r="N177" s="6" t="str">
        <f>[1]Исходный!Z177</f>
        <v/>
      </c>
      <c r="O177" s="7" t="str">
        <f>[1]Исходный!AA177</f>
        <v/>
      </c>
      <c r="P177" s="8" t="str">
        <f>[1]Исходный!AB177</f>
        <v/>
      </c>
      <c r="Q177" s="8" t="str">
        <f t="shared" si="58"/>
        <v/>
      </c>
      <c r="T177" s="6"/>
    </row>
    <row r="178" spans="2:20" x14ac:dyDescent="0.25">
      <c r="B178" s="1">
        <f t="shared" si="56"/>
        <v>0</v>
      </c>
      <c r="C178" s="24"/>
      <c r="D178" s="25"/>
      <c r="I178" s="1" t="str">
        <f t="shared" si="57"/>
        <v/>
      </c>
      <c r="K178" t="str">
        <f>IF(L178&lt;&gt;"",COUNTIF($L$1:L178,L178)&amp;L178,"")</f>
        <v/>
      </c>
      <c r="L178" t="str">
        <f>IF(AND([1]Исходный!S178="Пени",O178=0),"",(IF(O178=0,"",IF([1]Исходный!S178="","",[1]Исходный!S178))))</f>
        <v/>
      </c>
      <c r="M178" s="6" t="str">
        <f>IF([1]Исходный!T178="","",[1]Исходный!T178)</f>
        <v/>
      </c>
      <c r="N178" s="6" t="str">
        <f>[1]Исходный!Z178</f>
        <v/>
      </c>
      <c r="O178" s="7" t="str">
        <f>[1]Исходный!AA178</f>
        <v/>
      </c>
      <c r="P178" s="8" t="str">
        <f>[1]Исходный!AB178</f>
        <v/>
      </c>
      <c r="Q178" s="8" t="str">
        <f t="shared" si="58"/>
        <v/>
      </c>
      <c r="T178" s="6"/>
    </row>
    <row r="179" spans="2:20" x14ac:dyDescent="0.25">
      <c r="B179" s="1">
        <f t="shared" si="56"/>
        <v>0</v>
      </c>
      <c r="C179" s="24"/>
      <c r="D179" s="25"/>
      <c r="I179" s="1" t="str">
        <f t="shared" si="57"/>
        <v/>
      </c>
      <c r="K179" t="str">
        <f>IF(L179&lt;&gt;"",COUNTIF($L$1:L179,L179)&amp;L179,"")</f>
        <v/>
      </c>
      <c r="L179" t="str">
        <f>IF(AND([1]Исходный!S179="Пени",O179=0),"",(IF(O179=0,"",IF([1]Исходный!S179="","",[1]Исходный!S179))))</f>
        <v/>
      </c>
      <c r="M179" s="6" t="str">
        <f>IF([1]Исходный!T179="","",[1]Исходный!T179)</f>
        <v/>
      </c>
      <c r="N179" s="6" t="str">
        <f>[1]Исходный!Z179</f>
        <v/>
      </c>
      <c r="O179" s="7" t="str">
        <f>[1]Исходный!AA179</f>
        <v/>
      </c>
      <c r="P179" s="8" t="str">
        <f>[1]Исходный!AB179</f>
        <v/>
      </c>
      <c r="Q179" s="8" t="str">
        <f t="shared" si="58"/>
        <v/>
      </c>
      <c r="T179" s="6"/>
    </row>
    <row r="180" spans="2:20" x14ac:dyDescent="0.25">
      <c r="B180" s="1">
        <f t="shared" si="56"/>
        <v>0</v>
      </c>
      <c r="C180" s="24"/>
      <c r="D180" s="25"/>
      <c r="I180" s="1" t="str">
        <f t="shared" si="57"/>
        <v/>
      </c>
      <c r="K180" t="str">
        <f>IF(L180&lt;&gt;"",COUNTIF($L$1:L180,L180)&amp;L180,"")</f>
        <v/>
      </c>
      <c r="L180" t="str">
        <f>IF(AND([1]Исходный!S180="Пени",O180=0),"",(IF(O180=0,"",IF([1]Исходный!S180="","",[1]Исходный!S180))))</f>
        <v/>
      </c>
      <c r="M180" s="6" t="str">
        <f>IF([1]Исходный!T180="","",[1]Исходный!T180)</f>
        <v/>
      </c>
      <c r="N180" s="6" t="str">
        <f>[1]Исходный!Z180</f>
        <v/>
      </c>
      <c r="O180" s="7" t="str">
        <f>[1]Исходный!AA180</f>
        <v/>
      </c>
      <c r="P180" s="8" t="str">
        <f>[1]Исходный!AB180</f>
        <v/>
      </c>
      <c r="Q180" s="8" t="str">
        <f t="shared" si="58"/>
        <v/>
      </c>
      <c r="T180" s="6"/>
    </row>
    <row r="181" spans="2:20" x14ac:dyDescent="0.25">
      <c r="B181" s="1">
        <f t="shared" si="56"/>
        <v>0</v>
      </c>
      <c r="C181" s="24"/>
      <c r="D181" s="25"/>
      <c r="I181" s="1" t="str">
        <f t="shared" si="57"/>
        <v/>
      </c>
      <c r="K181" t="str">
        <f>IF(L181&lt;&gt;"",COUNTIF($L$1:L181,L181)&amp;L181,"")</f>
        <v/>
      </c>
      <c r="L181" t="str">
        <f>IF(AND([1]Исходный!S181="Пени",O181=0),"",(IF(O181=0,"",IF([1]Исходный!S181="","",[1]Исходный!S181))))</f>
        <v/>
      </c>
      <c r="M181" s="6" t="str">
        <f>IF([1]Исходный!T181="","",[1]Исходный!T181)</f>
        <v/>
      </c>
      <c r="N181" s="6" t="str">
        <f>[1]Исходный!Z181</f>
        <v/>
      </c>
      <c r="O181" s="7" t="str">
        <f>[1]Исходный!AA181</f>
        <v/>
      </c>
      <c r="P181" s="8" t="str">
        <f>[1]Исходный!AB181</f>
        <v/>
      </c>
      <c r="Q181" s="8" t="str">
        <f t="shared" si="58"/>
        <v/>
      </c>
      <c r="T181" s="6"/>
    </row>
    <row r="182" spans="2:20" x14ac:dyDescent="0.25">
      <c r="B182" s="1">
        <f t="shared" si="56"/>
        <v>0</v>
      </c>
      <c r="C182" s="24"/>
      <c r="D182" s="25"/>
      <c r="I182" s="1" t="str">
        <f t="shared" si="57"/>
        <v/>
      </c>
      <c r="K182" t="str">
        <f>IF(L182&lt;&gt;"",COUNTIF($L$1:L182,L182)&amp;L182,"")</f>
        <v/>
      </c>
      <c r="L182" t="str">
        <f>IF(AND([1]Исходный!S182="Пени",O182=0),"",(IF(O182=0,"",IF([1]Исходный!S182="","",[1]Исходный!S182))))</f>
        <v/>
      </c>
      <c r="M182" s="6" t="str">
        <f>IF([1]Исходный!T182="","",[1]Исходный!T182)</f>
        <v/>
      </c>
      <c r="N182" s="6" t="str">
        <f>[1]Исходный!Z182</f>
        <v/>
      </c>
      <c r="O182" s="7" t="str">
        <f>[1]Исходный!AA182</f>
        <v/>
      </c>
      <c r="P182" s="8" t="str">
        <f>[1]Исходный!AB182</f>
        <v/>
      </c>
      <c r="Q182" s="8" t="str">
        <f t="shared" si="58"/>
        <v/>
      </c>
      <c r="T182" s="6"/>
    </row>
    <row r="183" spans="2:20" x14ac:dyDescent="0.25">
      <c r="B183" s="1">
        <f t="shared" si="56"/>
        <v>0</v>
      </c>
      <c r="C183" s="24"/>
      <c r="D183" s="25"/>
      <c r="I183" s="1" t="str">
        <f t="shared" si="57"/>
        <v/>
      </c>
      <c r="K183" t="str">
        <f>IF(L183&lt;&gt;"",COUNTIF($L$1:L183,L183)&amp;L183,"")</f>
        <v/>
      </c>
      <c r="L183" t="str">
        <f>IF(AND([1]Исходный!S183="Пени",O183=0),"",(IF(O183=0,"",IF([1]Исходный!S183="","",[1]Исходный!S183))))</f>
        <v/>
      </c>
      <c r="M183" s="6" t="str">
        <f>IF([1]Исходный!T183="","",[1]Исходный!T183)</f>
        <v/>
      </c>
      <c r="N183" s="6" t="str">
        <f>[1]Исходный!Z183</f>
        <v/>
      </c>
      <c r="O183" s="7" t="str">
        <f>[1]Исходный!AA183</f>
        <v/>
      </c>
      <c r="P183" s="8" t="str">
        <f>[1]Исходный!AB183</f>
        <v/>
      </c>
      <c r="Q183" s="8" t="str">
        <f t="shared" si="58"/>
        <v/>
      </c>
      <c r="T183" s="6"/>
    </row>
    <row r="184" spans="2:20" x14ac:dyDescent="0.25">
      <c r="B184" s="1">
        <f t="shared" si="56"/>
        <v>0</v>
      </c>
      <c r="C184" s="24"/>
      <c r="D184" s="25"/>
      <c r="I184" s="1" t="str">
        <f t="shared" si="57"/>
        <v/>
      </c>
      <c r="K184" t="str">
        <f>IF(L184&lt;&gt;"",COUNTIF($L$1:L184,L184)&amp;L184,"")</f>
        <v/>
      </c>
      <c r="L184" t="str">
        <f>IF(AND([1]Исходный!S184="Пени",O184=0),"",(IF(O184=0,"",IF([1]Исходный!S184="","",[1]Исходный!S184))))</f>
        <v/>
      </c>
      <c r="M184" s="6" t="str">
        <f>IF([1]Исходный!T184="","",[1]Исходный!T184)</f>
        <v/>
      </c>
      <c r="N184" s="6" t="str">
        <f>[1]Исходный!Z184</f>
        <v/>
      </c>
      <c r="O184" s="7" t="str">
        <f>[1]Исходный!AA184</f>
        <v/>
      </c>
      <c r="P184" s="8" t="str">
        <f>[1]Исходный!AB184</f>
        <v/>
      </c>
      <c r="Q184" s="8" t="str">
        <f t="shared" si="58"/>
        <v/>
      </c>
      <c r="T184" s="6"/>
    </row>
    <row r="185" spans="2:20" x14ac:dyDescent="0.25">
      <c r="B185" s="1">
        <f t="shared" si="56"/>
        <v>0</v>
      </c>
      <c r="C185" s="24"/>
      <c r="D185" s="25"/>
      <c r="I185" s="1" t="str">
        <f t="shared" si="57"/>
        <v/>
      </c>
      <c r="K185" t="str">
        <f>IF(L185&lt;&gt;"",COUNTIF($L$1:L185,L185)&amp;L185,"")</f>
        <v/>
      </c>
      <c r="L185" t="str">
        <f>IF(AND([1]Исходный!S185="Пени",O185=0),"",(IF(O185=0,"",IF([1]Исходный!S185="","",[1]Исходный!S185))))</f>
        <v/>
      </c>
      <c r="M185" s="6" t="str">
        <f>IF([1]Исходный!T185="","",[1]Исходный!T185)</f>
        <v/>
      </c>
      <c r="N185" s="6" t="str">
        <f>[1]Исходный!Z185</f>
        <v/>
      </c>
      <c r="O185" s="7" t="str">
        <f>[1]Исходный!AA185</f>
        <v/>
      </c>
      <c r="P185" s="8" t="str">
        <f>[1]Исходный!AB185</f>
        <v/>
      </c>
      <c r="Q185" s="8" t="str">
        <f t="shared" si="58"/>
        <v/>
      </c>
      <c r="T185" s="6"/>
    </row>
    <row r="186" spans="2:20" x14ac:dyDescent="0.25">
      <c r="B186" s="1">
        <f t="shared" si="56"/>
        <v>0</v>
      </c>
      <c r="C186" s="24"/>
      <c r="D186" s="25"/>
      <c r="I186" s="1" t="str">
        <f t="shared" si="57"/>
        <v/>
      </c>
      <c r="K186" t="str">
        <f>IF(L186&lt;&gt;"",COUNTIF($L$1:L186,L186)&amp;L186,"")</f>
        <v/>
      </c>
      <c r="L186" t="str">
        <f>IF(AND([1]Исходный!S186="Пени",O186=0),"",(IF(O186=0,"",IF([1]Исходный!S186="","",[1]Исходный!S186))))</f>
        <v/>
      </c>
      <c r="M186" s="6" t="str">
        <f>IF([1]Исходный!T186="","",[1]Исходный!T186)</f>
        <v/>
      </c>
      <c r="N186" s="6" t="str">
        <f>[1]Исходный!Z186</f>
        <v/>
      </c>
      <c r="O186" s="7" t="str">
        <f>[1]Исходный!AA186</f>
        <v/>
      </c>
      <c r="P186" s="8" t="str">
        <f>[1]Исходный!AB186</f>
        <v/>
      </c>
      <c r="Q186" s="8" t="str">
        <f t="shared" si="58"/>
        <v/>
      </c>
      <c r="T186" s="6"/>
    </row>
    <row r="187" spans="2:20" x14ac:dyDescent="0.25">
      <c r="B187" s="1">
        <f t="shared" si="56"/>
        <v>0</v>
      </c>
      <c r="C187" s="24"/>
      <c r="D187" s="25"/>
      <c r="I187" s="1" t="str">
        <f t="shared" si="57"/>
        <v/>
      </c>
      <c r="K187" t="str">
        <f>IF(L187&lt;&gt;"",COUNTIF($L$1:L187,L187)&amp;L187,"")</f>
        <v/>
      </c>
      <c r="L187" t="str">
        <f>IF(AND([1]Исходный!S187="Пени",O187=0),"",(IF(O187=0,"",IF([1]Исходный!S187="","",[1]Исходный!S187))))</f>
        <v/>
      </c>
      <c r="M187" s="6" t="str">
        <f>IF([1]Исходный!T187="","",[1]Исходный!T187)</f>
        <v/>
      </c>
      <c r="N187" s="6" t="str">
        <f>[1]Исходный!Z187</f>
        <v/>
      </c>
      <c r="O187" s="7" t="str">
        <f>[1]Исходный!AA187</f>
        <v/>
      </c>
      <c r="P187" s="8" t="str">
        <f>[1]Исходный!AB187</f>
        <v/>
      </c>
      <c r="Q187" s="8" t="str">
        <f t="shared" si="58"/>
        <v/>
      </c>
      <c r="T187" s="6"/>
    </row>
    <row r="188" spans="2:20" x14ac:dyDescent="0.25">
      <c r="B188" s="1">
        <f t="shared" si="56"/>
        <v>0</v>
      </c>
      <c r="C188" s="24"/>
      <c r="D188" s="25"/>
      <c r="I188" s="1" t="str">
        <f t="shared" si="57"/>
        <v/>
      </c>
      <c r="K188" t="str">
        <f>IF(L188&lt;&gt;"",COUNTIF($L$1:L188,L188)&amp;L188,"")</f>
        <v/>
      </c>
      <c r="L188" t="str">
        <f>IF(AND([1]Исходный!S188="Пени",O188=0),"",(IF(O188=0,"",IF([1]Исходный!S188="","",[1]Исходный!S188))))</f>
        <v/>
      </c>
      <c r="M188" s="6" t="str">
        <f>IF([1]Исходный!T188="","",[1]Исходный!T188)</f>
        <v/>
      </c>
      <c r="N188" s="6" t="str">
        <f>[1]Исходный!Z188</f>
        <v/>
      </c>
      <c r="O188" s="7" t="str">
        <f>[1]Исходный!AA188</f>
        <v/>
      </c>
      <c r="P188" s="8" t="str">
        <f>[1]Исходный!AB188</f>
        <v/>
      </c>
      <c r="Q188" s="8" t="str">
        <f t="shared" si="58"/>
        <v/>
      </c>
      <c r="T188" s="6"/>
    </row>
    <row r="189" spans="2:20" x14ac:dyDescent="0.25">
      <c r="B189" s="1">
        <f t="shared" si="56"/>
        <v>0</v>
      </c>
      <c r="C189" s="24"/>
      <c r="D189" s="25"/>
      <c r="I189" s="1" t="str">
        <f t="shared" si="57"/>
        <v/>
      </c>
      <c r="K189" t="str">
        <f>IF(L189&lt;&gt;"",COUNTIF($L$1:L189,L189)&amp;L189,"")</f>
        <v/>
      </c>
      <c r="L189" t="str">
        <f>IF(AND([1]Исходный!S189="Пени",O189=0),"",(IF(O189=0,"",IF([1]Исходный!S189="","",[1]Исходный!S189))))</f>
        <v/>
      </c>
      <c r="M189" s="6" t="str">
        <f>IF([1]Исходный!T189="","",[1]Исходный!T189)</f>
        <v/>
      </c>
      <c r="N189" s="6" t="str">
        <f>[1]Исходный!Z189</f>
        <v/>
      </c>
      <c r="O189" s="7" t="str">
        <f>[1]Исходный!AA189</f>
        <v/>
      </c>
      <c r="P189" s="8" t="str">
        <f>[1]Исходный!AB189</f>
        <v/>
      </c>
      <c r="Q189" s="8" t="str">
        <f t="shared" si="58"/>
        <v/>
      </c>
      <c r="T189" s="6"/>
    </row>
    <row r="190" spans="2:20" x14ac:dyDescent="0.25">
      <c r="B190" s="1">
        <f t="shared" si="56"/>
        <v>0</v>
      </c>
      <c r="C190" s="24"/>
      <c r="D190" s="25"/>
      <c r="I190" s="1" t="str">
        <f t="shared" si="57"/>
        <v/>
      </c>
      <c r="K190" t="str">
        <f>IF(L190&lt;&gt;"",COUNTIF($L$1:L190,L190)&amp;L190,"")</f>
        <v/>
      </c>
      <c r="L190" t="str">
        <f>IF(AND([1]Исходный!S190="Пени",O190=0),"",(IF(O190=0,"",IF([1]Исходный!S190="","",[1]Исходный!S190))))</f>
        <v/>
      </c>
      <c r="M190" s="6" t="str">
        <f>IF([1]Исходный!T190="","",[1]Исходный!T190)</f>
        <v/>
      </c>
      <c r="N190" s="6" t="str">
        <f>[1]Исходный!Z190</f>
        <v/>
      </c>
      <c r="O190" s="7" t="str">
        <f>[1]Исходный!AA190</f>
        <v/>
      </c>
      <c r="P190" s="8" t="str">
        <f>[1]Исходный!AB190</f>
        <v/>
      </c>
      <c r="Q190" s="8" t="str">
        <f t="shared" si="58"/>
        <v/>
      </c>
      <c r="T190" s="6"/>
    </row>
    <row r="191" spans="2:20" x14ac:dyDescent="0.25">
      <c r="B191" s="1">
        <f t="shared" si="56"/>
        <v>0</v>
      </c>
      <c r="C191" s="24"/>
      <c r="D191" s="25"/>
      <c r="I191" s="1" t="str">
        <f t="shared" si="57"/>
        <v/>
      </c>
      <c r="K191" t="str">
        <f>IF(L191&lt;&gt;"",COUNTIF($L$1:L191,L191)&amp;L191,"")</f>
        <v/>
      </c>
      <c r="L191" t="str">
        <f>IF(AND([1]Исходный!S191="Пени",O191=0),"",(IF(O191=0,"",IF([1]Исходный!S191="","",[1]Исходный!S191))))</f>
        <v/>
      </c>
      <c r="M191" s="6" t="str">
        <f>IF([1]Исходный!T191="","",[1]Исходный!T191)</f>
        <v/>
      </c>
      <c r="N191" s="6" t="str">
        <f>[1]Исходный!Z191</f>
        <v/>
      </c>
      <c r="O191" s="7" t="str">
        <f>[1]Исходный!AA191</f>
        <v/>
      </c>
      <c r="P191" s="8" t="str">
        <f>[1]Исходный!AB191</f>
        <v/>
      </c>
      <c r="Q191" s="8" t="str">
        <f t="shared" si="58"/>
        <v/>
      </c>
      <c r="T191" s="6"/>
    </row>
    <row r="192" spans="2:20" x14ac:dyDescent="0.25">
      <c r="B192" s="1">
        <f t="shared" si="56"/>
        <v>0</v>
      </c>
      <c r="C192" s="24"/>
      <c r="D192" s="25"/>
      <c r="I192" s="1" t="str">
        <f t="shared" si="57"/>
        <v/>
      </c>
      <c r="K192" t="str">
        <f>IF(L192&lt;&gt;"",COUNTIF($L$1:L192,L192)&amp;L192,"")</f>
        <v/>
      </c>
      <c r="L192" t="str">
        <f>IF(AND([1]Исходный!S192="Пени",O192=0),"",(IF(O192=0,"",IF([1]Исходный!S192="","",[1]Исходный!S192))))</f>
        <v/>
      </c>
      <c r="M192" s="6" t="str">
        <f>IF([1]Исходный!T192="","",[1]Исходный!T192)</f>
        <v/>
      </c>
      <c r="N192" s="6" t="str">
        <f>[1]Исходный!Z192</f>
        <v/>
      </c>
      <c r="O192" s="7" t="str">
        <f>[1]Исходный!AA192</f>
        <v/>
      </c>
      <c r="P192" s="8" t="str">
        <f>[1]Исходный!AB192</f>
        <v/>
      </c>
      <c r="Q192" s="8" t="str">
        <f t="shared" si="58"/>
        <v/>
      </c>
      <c r="T192" s="6"/>
    </row>
    <row r="193" spans="2:20" x14ac:dyDescent="0.25">
      <c r="B193" s="1">
        <f t="shared" ref="B193:B200" si="59">IF(C193="",0,C193)</f>
        <v>0</v>
      </c>
      <c r="C193" s="24"/>
      <c r="D193" s="25"/>
      <c r="I193" s="1" t="str">
        <f t="shared" si="57"/>
        <v/>
      </c>
      <c r="K193" t="str">
        <f>IF(L193&lt;&gt;"",COUNTIF($L$1:L193,L193)&amp;L193,"")</f>
        <v/>
      </c>
      <c r="L193" t="str">
        <f>IF(AND([1]Исходный!S193="Пени",O193=0),"",(IF(O193=0,"",IF([1]Исходный!S193="","",[1]Исходный!S193))))</f>
        <v/>
      </c>
      <c r="M193" s="6" t="str">
        <f>IF([1]Исходный!T193="","",[1]Исходный!T193)</f>
        <v/>
      </c>
      <c r="N193" s="6" t="str">
        <f>[1]Исходный!Z193</f>
        <v/>
      </c>
      <c r="O193" s="7" t="str">
        <f>[1]Исходный!AA193</f>
        <v/>
      </c>
      <c r="P193" s="8" t="str">
        <f>[1]Исходный!AB193</f>
        <v/>
      </c>
      <c r="Q193" s="8" t="str">
        <f t="shared" si="58"/>
        <v/>
      </c>
      <c r="T193" s="6"/>
    </row>
    <row r="194" spans="2:20" x14ac:dyDescent="0.25">
      <c r="B194" s="1">
        <f t="shared" si="59"/>
        <v>0</v>
      </c>
      <c r="C194" s="24"/>
      <c r="D194" s="25"/>
      <c r="I194" s="1" t="str">
        <f t="shared" ref="I194:I200" si="60">IFERROR(IF((B193+B194)&lt;1,"",B193+B194),1)</f>
        <v/>
      </c>
      <c r="K194" t="str">
        <f>IF(L194&lt;&gt;"",COUNTIF($L$1:L194,L194)&amp;L194,"")</f>
        <v/>
      </c>
      <c r="L194" t="str">
        <f>IF(AND([1]Исходный!S194="Пени",O194=0),"",(IF(O194=0,"",IF([1]Исходный!S194="","",[1]Исходный!S194))))</f>
        <v/>
      </c>
      <c r="M194" s="6" t="str">
        <f>IF([1]Исходный!T194="","",[1]Исходный!T194)</f>
        <v/>
      </c>
      <c r="N194" s="6" t="str">
        <f>[1]Исходный!Z194</f>
        <v/>
      </c>
      <c r="O194" s="7" t="str">
        <f>[1]Исходный!AA194</f>
        <v/>
      </c>
      <c r="P194" s="8" t="str">
        <f>[1]Исходный!AB194</f>
        <v/>
      </c>
      <c r="Q194" s="8" t="str">
        <f t="shared" ref="Q194:Q212" si="61">IF(L194="оплата",P194,"")</f>
        <v/>
      </c>
      <c r="T194" s="6"/>
    </row>
    <row r="195" spans="2:20" x14ac:dyDescent="0.25">
      <c r="B195" s="1">
        <f t="shared" si="59"/>
        <v>0</v>
      </c>
      <c r="C195" s="24"/>
      <c r="D195" s="25"/>
      <c r="I195" s="1" t="str">
        <f t="shared" si="60"/>
        <v/>
      </c>
      <c r="K195" t="str">
        <f>IF(L195&lt;&gt;"",COUNTIF($L$1:L195,L195)&amp;L195,"")</f>
        <v/>
      </c>
      <c r="L195" t="str">
        <f>IF(AND([1]Исходный!S195="Пени",O195=0),"",(IF(O195=0,"",IF([1]Исходный!S195="","",[1]Исходный!S195))))</f>
        <v/>
      </c>
      <c r="M195" s="6" t="str">
        <f>IF([1]Исходный!T195="","",[1]Исходный!T195)</f>
        <v/>
      </c>
      <c r="N195" s="6" t="str">
        <f>[1]Исходный!Z195</f>
        <v/>
      </c>
      <c r="O195" s="7" t="str">
        <f>[1]Исходный!AA195</f>
        <v/>
      </c>
      <c r="P195" s="8" t="str">
        <f>[1]Исходный!AB195</f>
        <v/>
      </c>
      <c r="Q195" s="8" t="str">
        <f t="shared" si="61"/>
        <v/>
      </c>
      <c r="T195" s="6"/>
    </row>
    <row r="196" spans="2:20" x14ac:dyDescent="0.25">
      <c r="B196" s="1">
        <f t="shared" si="59"/>
        <v>0</v>
      </c>
      <c r="C196" s="24"/>
      <c r="D196" s="25"/>
      <c r="I196" s="1" t="str">
        <f t="shared" si="60"/>
        <v/>
      </c>
      <c r="K196" t="str">
        <f>IF(L196&lt;&gt;"",COUNTIF($L$1:L196,L196)&amp;L196,"")</f>
        <v/>
      </c>
      <c r="L196" t="str">
        <f>IF(AND([1]Исходный!S196="Пени",O196=0),"",(IF(O196=0,"",IF([1]Исходный!S196="","",[1]Исходный!S196))))</f>
        <v/>
      </c>
      <c r="M196" s="6" t="str">
        <f>IF([1]Исходный!T196="","",[1]Исходный!T196)</f>
        <v/>
      </c>
      <c r="N196" s="6" t="str">
        <f>[1]Исходный!Z196</f>
        <v/>
      </c>
      <c r="O196" s="7" t="str">
        <f>[1]Исходный!AA196</f>
        <v/>
      </c>
      <c r="P196" s="8" t="str">
        <f>[1]Исходный!AB196</f>
        <v/>
      </c>
      <c r="Q196" s="8" t="str">
        <f t="shared" si="61"/>
        <v/>
      </c>
      <c r="T196" s="6"/>
    </row>
    <row r="197" spans="2:20" x14ac:dyDescent="0.25">
      <c r="B197" s="1">
        <f t="shared" si="59"/>
        <v>0</v>
      </c>
      <c r="C197" s="24"/>
      <c r="D197" s="25"/>
      <c r="I197" s="1" t="str">
        <f t="shared" si="60"/>
        <v/>
      </c>
      <c r="K197" t="str">
        <f>IF(L197&lt;&gt;"",COUNTIF($L$1:L197,L197)&amp;L197,"")</f>
        <v/>
      </c>
      <c r="L197" t="str">
        <f>IF(AND([1]Исходный!S197="Пени",O197=0),"",(IF(O197=0,"",IF([1]Исходный!S197="","",[1]Исходный!S197))))</f>
        <v/>
      </c>
      <c r="M197" s="6" t="str">
        <f>IF([1]Исходный!T197="","",[1]Исходный!T197)</f>
        <v/>
      </c>
      <c r="N197" s="6" t="str">
        <f>[1]Исходный!Z197</f>
        <v/>
      </c>
      <c r="O197" s="7" t="str">
        <f>[1]Исходный!AA197</f>
        <v/>
      </c>
      <c r="P197" s="8" t="str">
        <f>[1]Исходный!AB197</f>
        <v/>
      </c>
      <c r="Q197" s="8" t="str">
        <f t="shared" si="61"/>
        <v/>
      </c>
      <c r="T197" s="6"/>
    </row>
    <row r="198" spans="2:20" x14ac:dyDescent="0.25">
      <c r="B198" s="1">
        <f t="shared" si="59"/>
        <v>0</v>
      </c>
      <c r="C198" s="24"/>
      <c r="D198" s="25"/>
      <c r="I198" s="1" t="str">
        <f t="shared" si="60"/>
        <v/>
      </c>
      <c r="K198" t="str">
        <f>IF(L198&lt;&gt;"",COUNTIF($L$1:L198,L198)&amp;L198,"")</f>
        <v/>
      </c>
      <c r="L198" t="str">
        <f>IF(AND([1]Исходный!S198="Пени",O198=0),"",(IF(O198=0,"",IF([1]Исходный!S198="","",[1]Исходный!S198))))</f>
        <v/>
      </c>
      <c r="M198" s="6" t="str">
        <f>IF([1]Исходный!T198="","",[1]Исходный!T198)</f>
        <v/>
      </c>
      <c r="N198" s="6" t="str">
        <f>[1]Исходный!Z198</f>
        <v/>
      </c>
      <c r="O198" s="7" t="str">
        <f>[1]Исходный!AA198</f>
        <v/>
      </c>
      <c r="P198" s="8" t="str">
        <f>[1]Исходный!AB198</f>
        <v/>
      </c>
      <c r="Q198" s="8" t="str">
        <f t="shared" si="61"/>
        <v/>
      </c>
      <c r="T198" s="6"/>
    </row>
    <row r="199" spans="2:20" x14ac:dyDescent="0.25">
      <c r="B199" s="1">
        <f t="shared" si="59"/>
        <v>0</v>
      </c>
      <c r="C199" s="24"/>
      <c r="D199" s="25"/>
      <c r="I199" s="1" t="str">
        <f t="shared" si="60"/>
        <v/>
      </c>
      <c r="K199" t="str">
        <f>IF(L199&lt;&gt;"",COUNTIF($L$1:L199,L199)&amp;L199,"")</f>
        <v/>
      </c>
      <c r="L199" t="str">
        <f>IF(AND([1]Исходный!S199="Пени",O199=0),"",(IF(O199=0,"",IF([1]Исходный!S199="","",[1]Исходный!S199))))</f>
        <v/>
      </c>
      <c r="M199" s="6" t="str">
        <f>IF([1]Исходный!T199="","",[1]Исходный!T199)</f>
        <v/>
      </c>
      <c r="N199" s="6" t="str">
        <f>[1]Исходный!Z199</f>
        <v/>
      </c>
      <c r="O199" s="7" t="str">
        <f>[1]Исходный!AA199</f>
        <v/>
      </c>
      <c r="P199" s="8" t="str">
        <f>[1]Исходный!AB199</f>
        <v/>
      </c>
      <c r="Q199" s="8" t="str">
        <f t="shared" si="61"/>
        <v/>
      </c>
      <c r="T199" s="6"/>
    </row>
    <row r="200" spans="2:20" x14ac:dyDescent="0.25">
      <c r="B200" s="1">
        <f t="shared" si="59"/>
        <v>0</v>
      </c>
      <c r="C200" s="24"/>
      <c r="D200" s="25"/>
      <c r="I200" s="1" t="str">
        <f t="shared" si="60"/>
        <v/>
      </c>
      <c r="K200" t="str">
        <f>IF(L200&lt;&gt;"",COUNTIF($L$1:L200,L200)&amp;L200,"")</f>
        <v/>
      </c>
      <c r="L200" t="str">
        <f>IF(AND([1]Исходный!S200="Пени",O200=0),"",(IF(O200=0,"",IF([1]Исходный!S200="","",[1]Исходный!S200))))</f>
        <v/>
      </c>
      <c r="M200" s="6" t="str">
        <f>IF([1]Исходный!T200="","",[1]Исходный!T200)</f>
        <v/>
      </c>
      <c r="N200" s="6" t="str">
        <f>[1]Исходный!Z200</f>
        <v/>
      </c>
      <c r="O200" s="7" t="str">
        <f>[1]Исходный!AA200</f>
        <v/>
      </c>
      <c r="P200" s="8" t="str">
        <f>[1]Исходный!AB200</f>
        <v/>
      </c>
      <c r="Q200" s="8" t="str">
        <f t="shared" si="61"/>
        <v/>
      </c>
    </row>
  </sheetData>
  <mergeCells count="5">
    <mergeCell ref="C1:H1"/>
    <mergeCell ref="C2:H2"/>
    <mergeCell ref="C4:F4"/>
    <mergeCell ref="C7:H7"/>
    <mergeCell ref="C8:H8"/>
  </mergeCells>
  <conditionalFormatting sqref="C13:D200">
    <cfRule type="expression" dxfId="19" priority="10">
      <formula>LEFT($C13,5)="Всего"</formula>
    </cfRule>
  </conditionalFormatting>
  <conditionalFormatting sqref="C12:D12">
    <cfRule type="expression" dxfId="17" priority="9">
      <formula>C12&lt;&gt;""</formula>
    </cfRule>
  </conditionalFormatting>
  <conditionalFormatting sqref="C10:D200">
    <cfRule type="expression" dxfId="15" priority="8">
      <formula>C10&lt;&gt;""</formula>
    </cfRule>
  </conditionalFormatting>
  <conditionalFormatting sqref="B1:B200">
    <cfRule type="expression" dxfId="13" priority="7">
      <formula>$B$1&lt;&gt;""</formula>
    </cfRule>
  </conditionalFormatting>
  <conditionalFormatting sqref="G10:H11">
    <cfRule type="expression" dxfId="11" priority="5">
      <formula>$H$10&lt;&gt;0</formula>
    </cfRule>
    <cfRule type="expression" dxfId="10" priority="6">
      <formula>$H$10=0</formula>
    </cfRule>
  </conditionalFormatting>
  <conditionalFormatting sqref="G12:H28">
    <cfRule type="expression" dxfId="7" priority="4">
      <formula>LEFT($G12,5)="Всего"</formula>
    </cfRule>
  </conditionalFormatting>
  <conditionalFormatting sqref="G12:H28">
    <cfRule type="expression" dxfId="5" priority="3">
      <formula>G12&lt;&gt;""</formula>
    </cfRule>
  </conditionalFormatting>
  <conditionalFormatting sqref="H11">
    <cfRule type="expression" dxfId="3" priority="1">
      <formula>$H$10=0</formula>
    </cfRule>
    <cfRule type="expression" dxfId="2" priority="2">
      <formula>$H$11=0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2016-10-17T08:26:35Z</dcterms:modified>
</cp:coreProperties>
</file>