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05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21" i="1" l="1"/>
  <c r="P20" i="1"/>
  <c r="N4" i="1" l="1"/>
  <c r="N3" i="1"/>
  <c r="M4" i="1"/>
  <c r="M3" i="1"/>
  <c r="A8" i="1"/>
  <c r="A9" i="1"/>
  <c r="A10" i="1"/>
  <c r="A11" i="1"/>
  <c r="A12" i="1"/>
  <c r="A13" i="1"/>
  <c r="A14" i="1"/>
  <c r="A15" i="1"/>
  <c r="A16" i="1"/>
  <c r="A17" i="1"/>
  <c r="A18" i="1"/>
  <c r="A7" i="1"/>
  <c r="B21" i="1"/>
  <c r="B22" i="1"/>
  <c r="B23" i="1"/>
  <c r="B24" i="1"/>
  <c r="B25" i="1"/>
  <c r="B26" i="1"/>
  <c r="B27" i="1"/>
  <c r="B28" i="1"/>
  <c r="B29" i="1"/>
  <c r="B30" i="1"/>
  <c r="B31" i="1"/>
  <c r="B20" i="1"/>
  <c r="P3" i="1" l="1"/>
  <c r="P9" i="1"/>
  <c r="J16" i="1"/>
  <c r="J11" i="1"/>
  <c r="J8" i="1"/>
  <c r="J12" i="1"/>
  <c r="J9" i="1"/>
  <c r="J13" i="1"/>
  <c r="J17" i="1"/>
  <c r="J10" i="1"/>
  <c r="J14" i="1"/>
  <c r="J18" i="1"/>
  <c r="J15" i="1"/>
  <c r="J7" i="1"/>
  <c r="R3" i="1" l="1"/>
  <c r="P16" i="1" s="1"/>
  <c r="U2" i="1"/>
  <c r="Q3" i="1"/>
  <c r="S3" i="1" l="1"/>
  <c r="P4" i="1"/>
  <c r="Q4" i="1" l="1"/>
  <c r="R4" i="1"/>
  <c r="S4" i="1" l="1"/>
  <c r="B11" i="1" s="1"/>
  <c r="C11" i="1" s="1"/>
  <c r="P17" i="1"/>
  <c r="O16" i="1"/>
  <c r="P5" i="1"/>
  <c r="E21" i="1" l="1"/>
  <c r="E22" i="1"/>
  <c r="R5" i="1"/>
  <c r="Q5" i="1"/>
  <c r="Q9" i="1"/>
  <c r="R9" i="1"/>
  <c r="P22" i="1" s="1"/>
  <c r="S5" i="1" l="1"/>
  <c r="P18" i="1"/>
  <c r="P6" i="1"/>
  <c r="P10" i="1"/>
  <c r="R10" i="1" s="1"/>
  <c r="S9" i="1"/>
  <c r="P11" i="1" l="1"/>
  <c r="R11" i="1" s="1"/>
  <c r="P24" i="1" s="1"/>
  <c r="P23" i="1"/>
  <c r="R6" i="1"/>
  <c r="Q6" i="1"/>
  <c r="Q10" i="1"/>
  <c r="S10" i="1"/>
  <c r="P7" i="1" l="1"/>
  <c r="R7" i="1" s="1"/>
  <c r="P8" i="1" s="1"/>
  <c r="P19" i="1"/>
  <c r="S6" i="1"/>
  <c r="Q11" i="1"/>
  <c r="Q7" i="1" l="1"/>
  <c r="S7" i="1"/>
  <c r="R8" i="1"/>
  <c r="Q8" i="1"/>
  <c r="S8" i="1" l="1"/>
  <c r="B17" i="1" s="1"/>
  <c r="C17" i="1" s="1"/>
  <c r="B14" i="1"/>
  <c r="C14" i="1" s="1"/>
  <c r="K20" i="1" s="1"/>
  <c r="B12" i="1"/>
  <c r="C12" i="1" s="1"/>
  <c r="B16" i="1"/>
  <c r="C16" i="1" s="1"/>
  <c r="B13" i="1"/>
  <c r="C13" i="1" s="1"/>
  <c r="S11" i="1"/>
  <c r="P12" i="1"/>
  <c r="Q12" i="1" s="1"/>
  <c r="R12" i="1" l="1"/>
  <c r="P13" i="1" l="1"/>
  <c r="Q13" i="1" s="1"/>
  <c r="P25" i="1"/>
  <c r="S12" i="1"/>
  <c r="R13" i="1" l="1"/>
  <c r="S13" i="1" s="1"/>
  <c r="P14" i="1" l="1"/>
  <c r="P26" i="1"/>
  <c r="Q14" i="1" l="1"/>
  <c r="R14" i="1"/>
  <c r="S14" i="1" l="1"/>
  <c r="P27" i="1"/>
  <c r="B8" i="1" l="1"/>
  <c r="C8" i="1" s="1"/>
  <c r="B18" i="1"/>
  <c r="C18" i="1" s="1"/>
  <c r="B10" i="1"/>
  <c r="C10" i="1" s="1"/>
  <c r="B15" i="1"/>
  <c r="C15" i="1" s="1"/>
  <c r="B7" i="1"/>
  <c r="C7" i="1" s="1"/>
  <c r="B9" i="1"/>
  <c r="C9" i="1" s="1"/>
</calcChain>
</file>

<file path=xl/sharedStrings.xml><?xml version="1.0" encoding="utf-8"?>
<sst xmlns="http://schemas.openxmlformats.org/spreadsheetml/2006/main" count="67" uniqueCount="34">
  <si>
    <t xml:space="preserve">Перерывы в работе, когда: 1)отсутствовал без уваж.причины  2)находился в отпуске по уходу за ребенком...(6 случаев)   3)находился в отпуске без содержания(за свой счет)                                                                                                                                            </t>
  </si>
  <si>
    <t>раб.дни 5 дневка</t>
  </si>
  <si>
    <t>периоды работы, исключаемые из расчета  компенсации неотгулянного отпуска</t>
  </si>
  <si>
    <t>дата1</t>
  </si>
  <si>
    <t>дата2</t>
  </si>
  <si>
    <t>кол-во выход</t>
  </si>
  <si>
    <t>Праздники</t>
  </si>
  <si>
    <t/>
  </si>
  <si>
    <t>31.10.15</t>
  </si>
  <si>
    <t>30.11.15</t>
  </si>
  <si>
    <t>31.12.15</t>
  </si>
  <si>
    <t>31.01.16</t>
  </si>
  <si>
    <t>29.02.16</t>
  </si>
  <si>
    <t>31.03.16</t>
  </si>
  <si>
    <t>30.04.16</t>
  </si>
  <si>
    <t>31.05.16</t>
  </si>
  <si>
    <t>30.06.16</t>
  </si>
  <si>
    <t>31.07.16</t>
  </si>
  <si>
    <t>31.08.16</t>
  </si>
  <si>
    <t>30.09.16</t>
  </si>
  <si>
    <t>10</t>
  </si>
  <si>
    <t>11</t>
  </si>
  <si>
    <t>12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</si>
  <si>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</si>
  <si>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</si>
  <si>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</si>
  <si>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</si>
  <si>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</si>
  <si>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</si>
  <si>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</si>
  <si>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</si>
  <si>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</si>
  <si>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 период</t>
  </si>
  <si>
    <t>L3,4,,т д=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</si>
</sst>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9]mmmm;@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9" tint="0.80001220740379042"/>
        </stop>
        <stop position="1">
          <color theme="7" tint="0.80001220740379042"/>
        </stop>
      </gradientFill>
    </fill>
    <fill>
      <patternFill patternType="solid">
        <fgColor rgb="FFFFFF00"/>
        <bgColor auto="1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164" fontId="0" fillId="36" borderId="10" xfId="0" applyNumberFormat="1" applyFill="1" applyBorder="1" applyAlignment="1"/>
    <xf numFmtId="0" fontId="0" fillId="0" borderId="0" xfId="0"/>
    <xf numFmtId="0" fontId="0" fillId="0" borderId="10" xfId="0" applyBorder="1"/>
    <xf numFmtId="0" fontId="0" fillId="0" borderId="10" xfId="0" applyBorder="1" applyAlignment="1"/>
    <xf numFmtId="0" fontId="0" fillId="33" borderId="10" xfId="0" applyNumberFormat="1" applyFill="1" applyBorder="1"/>
    <xf numFmtId="165" fontId="0" fillId="33" borderId="10" xfId="0" applyNumberFormat="1" applyFill="1" applyBorder="1"/>
    <xf numFmtId="164" fontId="0" fillId="33" borderId="10" xfId="0" applyNumberFormat="1" applyFill="1" applyBorder="1"/>
    <xf numFmtId="0" fontId="0" fillId="33" borderId="10" xfId="0" applyNumberFormat="1" applyFill="1" applyBorder="1" applyAlignment="1"/>
    <xf numFmtId="164" fontId="0" fillId="33" borderId="10" xfId="0" applyNumberFormat="1" applyFill="1" applyBorder="1" applyAlignment="1"/>
    <xf numFmtId="164" fontId="0" fillId="33" borderId="0" xfId="0" applyNumberFormat="1" applyFill="1" applyAlignment="1">
      <alignment wrapText="1"/>
    </xf>
    <xf numFmtId="0" fontId="0" fillId="0" borderId="10" xfId="0" applyBorder="1"/>
    <xf numFmtId="0" fontId="0" fillId="33" borderId="10" xfId="0" applyFill="1" applyBorder="1"/>
    <xf numFmtId="0" fontId="0" fillId="0" borderId="0" xfId="0"/>
    <xf numFmtId="0" fontId="0" fillId="34" borderId="12" xfId="0" applyFill="1" applyBorder="1"/>
    <xf numFmtId="0" fontId="0" fillId="34" borderId="11" xfId="0" applyFill="1" applyBorder="1"/>
    <xf numFmtId="14" fontId="0" fillId="0" borderId="0" xfId="0" applyNumberFormat="1"/>
    <xf numFmtId="14" fontId="0" fillId="0" borderId="10" xfId="0" applyNumberFormat="1" applyBorder="1"/>
    <xf numFmtId="0" fontId="0" fillId="33" borderId="10" xfId="0" applyFill="1" applyBorder="1"/>
    <xf numFmtId="164" fontId="0" fillId="33" borderId="10" xfId="0" applyNumberFormat="1" applyFill="1" applyBorder="1" applyAlignment="1"/>
    <xf numFmtId="165" fontId="0" fillId="33" borderId="0" xfId="0" applyNumberFormat="1" applyFill="1" applyAlignment="1">
      <alignment wrapText="1"/>
    </xf>
    <xf numFmtId="164" fontId="0" fillId="35" borderId="14" xfId="0" applyNumberFormat="1" applyFill="1" applyBorder="1"/>
    <xf numFmtId="14" fontId="0" fillId="0" borderId="13" xfId="0" applyNumberFormat="1" applyBorder="1"/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 textRotation="90"/>
    </xf>
    <xf numFmtId="0" fontId="18" fillId="0" borderId="16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14" fontId="0" fillId="33" borderId="10" xfId="0" applyNumberFormat="1" applyFill="1" applyBorder="1"/>
    <xf numFmtId="14" fontId="0" fillId="33" borderId="0" xfId="0" applyNumberFormat="1" applyFill="1"/>
    <xf numFmtId="0" fontId="0" fillId="0" borderId="17" xfId="0" applyBorder="1" applyAlignment="1">
      <alignment horizontal="center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 2" xfId="43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1"/>
  <sheetViews>
    <sheetView tabSelected="1" topLeftCell="F7" workbookViewId="0">
      <selection activeCell="Q20" sqref="Q20:Q21"/>
    </sheetView>
  </sheetViews>
  <sheetFormatPr defaultRowHeight="15" x14ac:dyDescent="0.25"/>
  <cols>
    <col min="1" max="1" width="9.875" customWidth="1"/>
    <col min="6" max="8" width="10.125" bestFit="1" customWidth="1"/>
    <col min="10" max="10" width="9.875" bestFit="1" customWidth="1"/>
    <col min="11" max="11" width="11.375" customWidth="1"/>
    <col min="12" max="12" width="10.875" customWidth="1"/>
    <col min="13" max="13" width="9.875" bestFit="1" customWidth="1"/>
    <col min="15" max="18" width="9.875" bestFit="1" customWidth="1"/>
    <col min="20" max="21" width="9.875" bestFit="1" customWidth="1"/>
  </cols>
  <sheetData>
    <row r="2" spans="1:21" x14ac:dyDescent="0.25">
      <c r="P2" s="29" t="s">
        <v>32</v>
      </c>
      <c r="Q2" s="32"/>
      <c r="R2" s="32"/>
      <c r="S2" s="32"/>
      <c r="U2" s="16" t="str">
        <f>IFERROR(IF(IF($L$3&lt;=P3&gt;=$K$3,EOMONTH(P3,0),"")&gt;$L$3,IF(EOMONTH(P3,0)&gt;$L$3,$L$3,EOMONTH(P3,0)),IF($L$3&lt;=P3&gt;=$K$3,EOMONTH(P3,0),"")),"")</f>
        <v/>
      </c>
    </row>
    <row r="3" spans="1:21" ht="18.75" x14ac:dyDescent="0.25">
      <c r="A3" s="26" t="s">
        <v>0</v>
      </c>
      <c r="B3" s="27"/>
      <c r="C3" s="27"/>
      <c r="D3" s="27"/>
      <c r="E3" s="27"/>
      <c r="F3" s="27"/>
      <c r="G3" s="27"/>
      <c r="H3" s="28"/>
      <c r="I3" s="25" t="s">
        <v>1</v>
      </c>
      <c r="K3" s="17">
        <v>42410</v>
      </c>
      <c r="L3" s="17">
        <v>42506</v>
      </c>
      <c r="M3" s="12">
        <f>MONTH(K3)</f>
        <v>2</v>
      </c>
      <c r="N3" s="12">
        <f>MONTH(L3)</f>
        <v>5</v>
      </c>
      <c r="O3" s="11">
        <v>1</v>
      </c>
      <c r="P3" s="30" t="str">
        <f>IFERROR(INDEX($K$3:$N$14,MATCH(1,$M$3:$M$14,0),1),"")</f>
        <v/>
      </c>
      <c r="Q3" s="18" t="str">
        <f>IFERROR(MONTH(P3),"")</f>
        <v/>
      </c>
      <c r="R3" s="30" t="str">
        <f>IFERROR(IF(IF($L$3&lt;=P3&gt;=$K$3,EOMONTH(P3,0),"")&gt;$L$3,IF(EOMONTH(P3,0)&gt;$L$3,$L$3,EOMONTH(P3,0)),IF($L$3&lt;=P3&gt;=$K$3,EOMONTH(P3,0),"")),"")</f>
        <v/>
      </c>
      <c r="S3" s="18" t="str">
        <f>IFERROR(IF(MONTH(P3)=MONTH(R3),MONTH(R3),""),"")</f>
        <v/>
      </c>
      <c r="T3" s="13"/>
      <c r="U3" s="13"/>
    </row>
    <row r="4" spans="1:21" x14ac:dyDescent="0.25">
      <c r="A4" s="10" t="s">
        <v>7</v>
      </c>
      <c r="B4" s="23" t="s">
        <v>2</v>
      </c>
      <c r="C4" s="23"/>
      <c r="D4" s="23"/>
      <c r="E4" s="23"/>
      <c r="F4" s="23"/>
      <c r="G4" s="23"/>
      <c r="H4" s="2"/>
      <c r="I4" s="25"/>
      <c r="K4" s="17">
        <v>42561</v>
      </c>
      <c r="L4" s="17">
        <v>42629</v>
      </c>
      <c r="M4" s="18">
        <f>MONTH(K4)</f>
        <v>7</v>
      </c>
      <c r="N4" s="18">
        <f>MONTH(L4)</f>
        <v>9</v>
      </c>
      <c r="O4" s="11">
        <v>2</v>
      </c>
      <c r="P4" s="30">
        <f>IFERROR(INDEX($K$3:$N$14,MATCH(2,$M$3:$M$14,0),1),IFERROR(IF(R3=IFERROR(IF(R3=EOMONTH(P3,0),INDEX($K$3:$N$14,MATCH(MONTH(P3),$M$3:$M$14,0),2),EOMONTH(P3,0)),EOMONTH(P3,0)+1),"",EOMONTH(P3,0)+1),""))</f>
        <v>42410</v>
      </c>
      <c r="Q4" s="18">
        <f t="shared" ref="Q4:Q14" si="0">IFERROR(MONTH(P4),"")</f>
        <v>2</v>
      </c>
      <c r="R4" s="30">
        <f t="shared" ref="R4:R14" si="1">IFERROR(IF(IF($L$3&lt;=P4&gt;=$K$3,EOMONTH(P4,0),"")&gt;$L$3,IF(EOMONTH(P4,0)&gt;$L$3,$L$3,EOMONTH(P4,0)),IF($L$3&lt;=P4&gt;=$K$3,EOMONTH(P4,0),"")),"")</f>
        <v>42429</v>
      </c>
      <c r="S4" s="18">
        <f t="shared" ref="S4:S14" si="2">IFERROR(IF(MONTH(P4)=MONTH(R4),MONTH(R4),""),"")</f>
        <v>2</v>
      </c>
      <c r="T4" s="13"/>
      <c r="U4" s="13"/>
    </row>
    <row r="5" spans="1:21" x14ac:dyDescent="0.25">
      <c r="A5" s="10" t="s">
        <v>7</v>
      </c>
      <c r="B5" s="24"/>
      <c r="C5" s="24"/>
      <c r="D5" s="24"/>
      <c r="E5" s="24"/>
      <c r="F5" s="24"/>
      <c r="G5" s="24"/>
      <c r="H5" s="2"/>
      <c r="I5" s="25"/>
      <c r="K5" s="17"/>
      <c r="L5" s="17"/>
      <c r="M5" s="12" t="s">
        <v>7</v>
      </c>
      <c r="N5" s="12" t="s">
        <v>7</v>
      </c>
      <c r="O5" s="11">
        <v>3</v>
      </c>
      <c r="P5" s="30">
        <f>IFERROR(INDEX($K$3:$N$14,MATCH(3,$M$3:$M$14,0),1),IFERROR(IF(R4=IFERROR(IF(R4=EOMONTH(P4,0),INDEX($K$3:$N$14,MATCH(MONTH(P4),$M$3:$M$14,0),2),EOMONTH(P4,0)),EOMONTH(P4,0)+1),"",EOMONTH(P4,0)+1),""))</f>
        <v>42430</v>
      </c>
      <c r="Q5" s="18">
        <f t="shared" si="0"/>
        <v>3</v>
      </c>
      <c r="R5" s="30">
        <f t="shared" si="1"/>
        <v>42460</v>
      </c>
      <c r="S5" s="18">
        <f t="shared" si="2"/>
        <v>3</v>
      </c>
      <c r="T5" s="13"/>
      <c r="U5" s="13"/>
    </row>
    <row r="6" spans="1:21" x14ac:dyDescent="0.25">
      <c r="A6" s="10" t="s">
        <v>7</v>
      </c>
      <c r="B6" s="4" t="s">
        <v>3</v>
      </c>
      <c r="C6" s="4" t="s">
        <v>4</v>
      </c>
      <c r="D6" s="4" t="s">
        <v>5</v>
      </c>
      <c r="E6" s="4" t="s">
        <v>6</v>
      </c>
      <c r="F6" s="2"/>
      <c r="G6" s="2"/>
      <c r="H6" s="2"/>
      <c r="I6" s="25"/>
      <c r="K6" s="17"/>
      <c r="L6" s="17"/>
      <c r="M6" s="12" t="s">
        <v>7</v>
      </c>
      <c r="N6" s="12" t="s">
        <v>7</v>
      </c>
      <c r="O6" s="11">
        <v>4</v>
      </c>
      <c r="P6" s="30">
        <f>IFERROR(INDEX($K$3:$N$14,MATCH(4,$M$3:$M$14,0),1),IFERROR(IF(R5=IFERROR(IF(R5=EOMONTH(P5,0),INDEX($K$3:$N$14,MATCH(MONTH(P5),$M$3:$M$14,0),2),EOMONTH(P5,0)),EOMONTH(P5,0)+1),"",EOMONTH(P5,0)+1),""))</f>
        <v>42461</v>
      </c>
      <c r="Q6" s="18">
        <f t="shared" si="0"/>
        <v>4</v>
      </c>
      <c r="R6" s="30">
        <f t="shared" si="1"/>
        <v>42490</v>
      </c>
      <c r="S6" s="18">
        <f t="shared" si="2"/>
        <v>4</v>
      </c>
      <c r="T6" s="13"/>
      <c r="U6" s="13"/>
    </row>
    <row r="7" spans="1:21" x14ac:dyDescent="0.25">
      <c r="A7" s="20">
        <f>A20</f>
        <v>42308</v>
      </c>
      <c r="B7" s="9" t="str">
        <f>IFERROR(INDEX($P$3:$S$14,MATCH(MONTH(A7),$S$3:$S$14,0),1),"")</f>
        <v/>
      </c>
      <c r="C7" s="1" t="str">
        <f>IF(B7&lt;&gt;"",IFERROR(IF(MONTH(INDEX($K$3:$O$14,MATCH(MONTH(A7),$N$3:$N$14,0),2))=MONTH(A7),INDEX($K$3:$O$14,MATCH(MONTH(A7),$N$3:$N$14,0),2)),EOMONTH(B7,0)),IF(IFERROR(YEAR(IFERROR(INDEX($K$3:$O$14,MATCH(MONTH(A7),$N$3:$N$14,0),2),"")),"")=B20,IFERROR(INDEX($K$3:$O$14,MATCH(MONTH(A7),$N$3:$N$14,0),2),""),""))</f>
        <v/>
      </c>
      <c r="D7" s="5" t="s">
        <v>7</v>
      </c>
      <c r="E7" s="3">
        <v>0</v>
      </c>
      <c r="F7" s="6" t="s">
        <v>8</v>
      </c>
      <c r="G7" s="7">
        <v>42308</v>
      </c>
      <c r="H7" s="7">
        <v>42278</v>
      </c>
      <c r="I7" s="8">
        <v>22</v>
      </c>
      <c r="J7" s="7" t="str">
        <f>IFERROR(INDEX($K$3:$N$14,MATCH(MONTH(A7),$M$3:$M$14,0),1),IFERROR(INDEX($K$3:$N$14,MATCH(MONTH(A7),$N$3:$N$14,0),2),""))</f>
        <v/>
      </c>
      <c r="K7" s="22"/>
      <c r="L7" s="17"/>
      <c r="M7" s="12" t="s">
        <v>7</v>
      </c>
      <c r="N7" s="12" t="s">
        <v>7</v>
      </c>
      <c r="O7" s="11">
        <v>5</v>
      </c>
      <c r="P7" s="30">
        <f>IFERROR(INDEX($K$3:$N$14,MATCH(5,$M$3:$M$14,0),1),IFERROR(IF(R6=IFERROR(IF(R6=EOMONTH(P6,0),INDEX($K$3:$N$14,MATCH(MONTH(P6),$M$3:$M$14,0),2),EOMONTH(P6,0)),EOMONTH(P6,0)+1),"",EOMONTH(P6,0)+1),""))</f>
        <v>42491</v>
      </c>
      <c r="Q7" s="18">
        <f t="shared" si="0"/>
        <v>5</v>
      </c>
      <c r="R7" s="30">
        <f t="shared" si="1"/>
        <v>42506</v>
      </c>
      <c r="S7" s="18">
        <f t="shared" si="2"/>
        <v>5</v>
      </c>
      <c r="T7" s="13"/>
      <c r="U7" s="13"/>
    </row>
    <row r="8" spans="1:21" x14ac:dyDescent="0.25">
      <c r="A8" s="20">
        <f t="shared" ref="A8:A18" si="3">A21</f>
        <v>42338</v>
      </c>
      <c r="B8" s="19" t="str">
        <f t="shared" ref="B8:B18" si="4">IFERROR(INDEX($P$3:$S$14,MATCH(MONTH(A8),$S$3:$S$14,0),1),"")</f>
        <v/>
      </c>
      <c r="C8" s="1" t="str">
        <f t="shared" ref="C8:C18" si="5">IF(B8&lt;&gt;"",IFERROR(IF(MONTH(INDEX($K$3:$O$14,MATCH(MONTH(A8),$N$3:$N$14,0),2))=MONTH(A8),INDEX($K$3:$O$14,MATCH(MONTH(A8),$N$3:$N$14,0),2)),EOMONTH(B8,0)),IF(IFERROR(YEAR(IFERROR(INDEX($K$3:$O$14,MATCH(MONTH(A8),$N$3:$N$14,0),2),"")),"")=B21,IFERROR(INDEX($K$3:$O$14,MATCH(MONTH(A8),$N$3:$N$14,0),2),""),""))</f>
        <v/>
      </c>
      <c r="D8" s="5" t="s">
        <v>7</v>
      </c>
      <c r="E8" s="3">
        <v>1</v>
      </c>
      <c r="F8" s="6" t="s">
        <v>9</v>
      </c>
      <c r="G8" s="7">
        <v>42338</v>
      </c>
      <c r="H8" s="7">
        <v>42309</v>
      </c>
      <c r="I8" s="8">
        <v>20</v>
      </c>
      <c r="J8" s="7" t="str">
        <f t="shared" ref="J8:J18" si="6">IFERROR(INDEX($K$3:$N$14,MATCH(MONTH(A8),$M$3:$M$14,0),1),IFERROR(INDEX($K$3:$N$14,MATCH(MONTH(A8),$N$3:$N$14,0),2),""))</f>
        <v/>
      </c>
      <c r="K8" s="22"/>
      <c r="L8" s="17"/>
      <c r="M8" s="12" t="s">
        <v>7</v>
      </c>
      <c r="N8" s="12" t="s">
        <v>7</v>
      </c>
      <c r="O8" s="11">
        <v>6</v>
      </c>
      <c r="P8" s="30">
        <f>IFERROR(INDEX($K$3:$N$14,MATCH(6,$M$3:$M$14,0),1),IFERROR(IF(R7=IFERROR(IF(R7=EOMONTH(P7,0),INDEX($K$3:$N$14,MATCH(MONTH(P7),$M$3:$M$14,0),2),EOMONTH(P7,0)),EOMONTH(P7,0)+1),"",EOMONTH(P7,0)+1),""))</f>
        <v>42522</v>
      </c>
      <c r="Q8" s="18">
        <f t="shared" si="0"/>
        <v>6</v>
      </c>
      <c r="R8" s="30">
        <f t="shared" si="1"/>
        <v>42506</v>
      </c>
      <c r="S8" s="18" t="str">
        <f t="shared" si="2"/>
        <v/>
      </c>
      <c r="T8" s="13"/>
      <c r="U8" s="13"/>
    </row>
    <row r="9" spans="1:21" x14ac:dyDescent="0.25">
      <c r="A9" s="20">
        <f t="shared" si="3"/>
        <v>42369</v>
      </c>
      <c r="B9" s="19" t="str">
        <f t="shared" si="4"/>
        <v/>
      </c>
      <c r="C9" s="1" t="str">
        <f t="shared" si="5"/>
        <v/>
      </c>
      <c r="D9" s="5" t="s">
        <v>7</v>
      </c>
      <c r="E9" s="3">
        <v>0</v>
      </c>
      <c r="F9" s="6" t="s">
        <v>10</v>
      </c>
      <c r="G9" s="7">
        <v>42369</v>
      </c>
      <c r="H9" s="7">
        <v>42339</v>
      </c>
      <c r="I9" s="8">
        <v>23</v>
      </c>
      <c r="J9" s="7" t="str">
        <f t="shared" si="6"/>
        <v/>
      </c>
      <c r="K9" s="22"/>
      <c r="L9" s="17"/>
      <c r="M9" s="12" t="s">
        <v>7</v>
      </c>
      <c r="N9" s="12" t="s">
        <v>7</v>
      </c>
      <c r="O9" s="11">
        <v>7</v>
      </c>
      <c r="P9" s="30">
        <f>IFERROR(INDEX($K$3:$N$14,MATCH(7,$M$3:$M$14,0),1),IFERROR(IF(R8=IFERROR(IF(R8=EOMONTH(P8,0),INDEX($K$3:$N$14,MATCH(MONTH(P8),$M$3:$M$14,0),2),EOMONTH(P8,0)),EOMONTH(P8,0)+1),"",EOMONTH(P8,0)+1),""))</f>
        <v>42561</v>
      </c>
      <c r="Q9" s="18">
        <f t="shared" si="0"/>
        <v>7</v>
      </c>
      <c r="R9" s="30">
        <f>IFERROR(IF(IF($L$4&lt;=P9&gt;=$K$4,EOMONTH(P9,0),"")&gt;$L$4,IF(EOMONTH(P9,0)&gt;$L$4,$L$4,EOMONTH(P9,0)),IF($L$4&lt;=P9&gt;=$K$4,EOMONTH(P9,0),"")),"")</f>
        <v>42582</v>
      </c>
      <c r="S9" s="18">
        <f t="shared" si="2"/>
        <v>7</v>
      </c>
      <c r="T9" s="13"/>
      <c r="U9" s="13"/>
    </row>
    <row r="10" spans="1:21" x14ac:dyDescent="0.25">
      <c r="A10" s="20">
        <f t="shared" si="3"/>
        <v>42400</v>
      </c>
      <c r="B10" s="19" t="str">
        <f t="shared" si="4"/>
        <v/>
      </c>
      <c r="C10" s="1" t="str">
        <f t="shared" si="5"/>
        <v/>
      </c>
      <c r="D10" s="5" t="s">
        <v>7</v>
      </c>
      <c r="E10" s="3">
        <v>8</v>
      </c>
      <c r="F10" s="6" t="s">
        <v>11</v>
      </c>
      <c r="G10" s="7">
        <v>42400</v>
      </c>
      <c r="H10" s="7">
        <v>42370</v>
      </c>
      <c r="I10" s="8">
        <v>15</v>
      </c>
      <c r="J10" s="7" t="str">
        <f t="shared" si="6"/>
        <v/>
      </c>
      <c r="K10" s="22"/>
      <c r="L10" s="17"/>
      <c r="M10" s="12" t="s">
        <v>7</v>
      </c>
      <c r="N10" s="12" t="s">
        <v>7</v>
      </c>
      <c r="O10" s="11">
        <v>8</v>
      </c>
      <c r="P10" s="30">
        <f>IFERROR(INDEX($K$3:$N$14,MATCH(8,$M$3:$M$14,0),1),IFERROR(IF(R9=IFERROR(IF(R9=EOMONTH(P9,0),INDEX($K$3:$N$14,MATCH(MONTH(P9),$M$3:$M$14,0),2),EOMONTH(P9,0)),EOMONTH(P9,0)+1),"",EOMONTH(P9,0)+1),""))</f>
        <v>42583</v>
      </c>
      <c r="Q10" s="18">
        <f t="shared" si="0"/>
        <v>8</v>
      </c>
      <c r="R10" s="30">
        <f>IFERROR(IF(IF($L$4&lt;=P10&gt;=$K$4,EOMONTH(P10,0),"")&gt;$L$4,IF(EOMONTH(P10,0)&gt;$L$4,$L$4,EOMONTH(P10,0)),IF($L$4&lt;=P10&gt;=$K$4,EOMONTH(P10,0),"")),"")</f>
        <v>42613</v>
      </c>
      <c r="S10" s="18">
        <f t="shared" si="2"/>
        <v>8</v>
      </c>
      <c r="T10" s="13"/>
      <c r="U10" s="13"/>
    </row>
    <row r="11" spans="1:21" x14ac:dyDescent="0.25">
      <c r="A11" s="20">
        <f t="shared" si="3"/>
        <v>42429</v>
      </c>
      <c r="B11" s="19">
        <f t="shared" si="4"/>
        <v>42410</v>
      </c>
      <c r="C11" s="1">
        <f t="shared" si="5"/>
        <v>42429</v>
      </c>
      <c r="D11" s="5">
        <v>28</v>
      </c>
      <c r="E11" s="3">
        <v>1</v>
      </c>
      <c r="F11" s="6" t="s">
        <v>12</v>
      </c>
      <c r="G11" s="7">
        <v>42429</v>
      </c>
      <c r="H11" s="7">
        <v>42401</v>
      </c>
      <c r="I11" s="8">
        <v>20</v>
      </c>
      <c r="J11" s="7">
        <f t="shared" si="6"/>
        <v>42410</v>
      </c>
      <c r="K11" s="22"/>
      <c r="L11" s="17"/>
      <c r="M11" s="12" t="s">
        <v>7</v>
      </c>
      <c r="N11" s="12" t="s">
        <v>7</v>
      </c>
      <c r="O11" s="11">
        <v>9</v>
      </c>
      <c r="P11" s="30">
        <f>IFERROR(INDEX($K$3:$N$14,MATCH(9,$M$3:$M$14,0),1),IFERROR(IF(R10=IFERROR(IF(R10=EOMONTH(P10,0),INDEX($K$3:$N$14,MATCH(MONTH(P10),$M$3:$M$14,0),2),EOMONTH(P10,0)),EOMONTH(P10,0)+1),"",EOMONTH(P10,0)+1),""))</f>
        <v>42614</v>
      </c>
      <c r="Q11" s="18">
        <f t="shared" si="0"/>
        <v>9</v>
      </c>
      <c r="R11" s="30">
        <f t="shared" si="1"/>
        <v>42506</v>
      </c>
      <c r="S11" s="18" t="str">
        <f t="shared" si="2"/>
        <v/>
      </c>
      <c r="T11" s="13"/>
      <c r="U11" s="13"/>
    </row>
    <row r="12" spans="1:21" x14ac:dyDescent="0.25">
      <c r="A12" s="20">
        <f t="shared" si="3"/>
        <v>42460</v>
      </c>
      <c r="B12" s="19">
        <f t="shared" si="4"/>
        <v>42430</v>
      </c>
      <c r="C12" s="1">
        <f t="shared" si="5"/>
        <v>42460</v>
      </c>
      <c r="D12" s="5" t="s">
        <v>7</v>
      </c>
      <c r="E12" s="3">
        <v>1</v>
      </c>
      <c r="F12" s="6" t="s">
        <v>13</v>
      </c>
      <c r="G12" s="7">
        <v>42460</v>
      </c>
      <c r="H12" s="7">
        <v>42430</v>
      </c>
      <c r="I12" s="8">
        <v>21</v>
      </c>
      <c r="J12" s="7" t="str">
        <f t="shared" si="6"/>
        <v/>
      </c>
      <c r="K12" s="22"/>
      <c r="L12" s="17"/>
      <c r="M12" s="12" t="s">
        <v>7</v>
      </c>
      <c r="N12" s="12" t="s">
        <v>7</v>
      </c>
      <c r="O12" s="11">
        <v>10</v>
      </c>
      <c r="P12" s="30">
        <f>IFERROR(INDEX($K$3:$N$14,MATCH(10,$M$3:$M$14,0),1),IFERROR(IF(R11=IFERROR(IF(R11=EOMONTH(P11,0),INDEX($K$3:$N$14,MATCH(MONTH(P11),$M$3:$M$14,0),2),EOMONTH(P11,0)),EOMONTH(P11,0)+1),"",EOMONTH(P11,0)+1),""))</f>
        <v>42644</v>
      </c>
      <c r="Q12" s="18">
        <f t="shared" si="0"/>
        <v>10</v>
      </c>
      <c r="R12" s="30">
        <f t="shared" si="1"/>
        <v>42506</v>
      </c>
      <c r="S12" s="18" t="str">
        <f t="shared" si="2"/>
        <v/>
      </c>
      <c r="T12" s="13"/>
    </row>
    <row r="13" spans="1:21" x14ac:dyDescent="0.25">
      <c r="A13" s="20">
        <f t="shared" si="3"/>
        <v>42490</v>
      </c>
      <c r="B13" s="19">
        <f t="shared" si="4"/>
        <v>42461</v>
      </c>
      <c r="C13" s="1">
        <f t="shared" si="5"/>
        <v>42490</v>
      </c>
      <c r="D13" s="5" t="s">
        <v>7</v>
      </c>
      <c r="E13" s="3">
        <v>0</v>
      </c>
      <c r="F13" s="6" t="s">
        <v>14</v>
      </c>
      <c r="G13" s="7">
        <v>42490</v>
      </c>
      <c r="H13" s="7">
        <v>42461</v>
      </c>
      <c r="I13" s="8">
        <v>21</v>
      </c>
      <c r="J13" s="7" t="str">
        <f t="shared" si="6"/>
        <v/>
      </c>
      <c r="K13" s="22"/>
      <c r="L13" s="17"/>
      <c r="M13" s="12" t="s">
        <v>7</v>
      </c>
      <c r="N13" s="12" t="s">
        <v>7</v>
      </c>
      <c r="O13" s="11">
        <v>11</v>
      </c>
      <c r="P13" s="30">
        <f>IFERROR(INDEX($K$3:$N$14,MATCH(11,$M$3:$M$14,0),1),IFERROR(IF(R12=IFERROR(IF(R12=EOMONTH(P12,0),INDEX($K$3:$N$14,MATCH(MONTH(P12),$M$3:$M$14,0),2),EOMONTH(P12,0)),EOMONTH(P12,0)+1),"",EOMONTH(P12,0)+1),""))</f>
        <v>42675</v>
      </c>
      <c r="Q13" s="18">
        <f t="shared" si="0"/>
        <v>11</v>
      </c>
      <c r="R13" s="30">
        <f t="shared" si="1"/>
        <v>42506</v>
      </c>
      <c r="S13" s="18" t="str">
        <f t="shared" si="2"/>
        <v/>
      </c>
      <c r="T13" s="13"/>
    </row>
    <row r="14" spans="1:21" x14ac:dyDescent="0.25">
      <c r="A14" s="20">
        <f t="shared" si="3"/>
        <v>42521</v>
      </c>
      <c r="B14" s="19">
        <f t="shared" si="4"/>
        <v>42491</v>
      </c>
      <c r="C14" s="1">
        <f t="shared" si="5"/>
        <v>42506</v>
      </c>
      <c r="D14" s="5" t="s">
        <v>7</v>
      </c>
      <c r="E14" s="3">
        <v>2</v>
      </c>
      <c r="F14" s="6" t="s">
        <v>15</v>
      </c>
      <c r="G14" s="7">
        <v>42521</v>
      </c>
      <c r="H14" s="7">
        <v>42491</v>
      </c>
      <c r="I14" s="8">
        <v>19</v>
      </c>
      <c r="J14" s="7">
        <f t="shared" si="6"/>
        <v>42506</v>
      </c>
      <c r="K14" s="22"/>
      <c r="L14" s="17"/>
      <c r="M14" s="12" t="s">
        <v>7</v>
      </c>
      <c r="N14" s="12" t="s">
        <v>7</v>
      </c>
      <c r="O14" s="11">
        <v>12</v>
      </c>
      <c r="P14" s="30">
        <f>IFERROR(INDEX($K$3:$N$14,MATCH(12,$M$3:$M$14,0),1),IFERROR(IF(R13=IFERROR(IF(R13=EOMONTH(P13,0),INDEX($K$3:$N$14,MATCH(MONTH(P13),$M$3:$M$14,0),2),EOMONTH(P13,0)),EOMONTH(P13,0)+1),"",EOMONTH(P13,0)+1),""))</f>
        <v>42705</v>
      </c>
      <c r="Q14" s="18">
        <f t="shared" si="0"/>
        <v>12</v>
      </c>
      <c r="R14" s="30">
        <f t="shared" si="1"/>
        <v>42506</v>
      </c>
      <c r="S14" s="18" t="str">
        <f t="shared" si="2"/>
        <v/>
      </c>
      <c r="T14" s="13"/>
    </row>
    <row r="15" spans="1:21" x14ac:dyDescent="0.25">
      <c r="A15" s="20">
        <f t="shared" si="3"/>
        <v>42551</v>
      </c>
      <c r="B15" s="19" t="str">
        <f t="shared" si="4"/>
        <v/>
      </c>
      <c r="C15" s="1" t="str">
        <f t="shared" si="5"/>
        <v/>
      </c>
      <c r="D15" s="5" t="s">
        <v>7</v>
      </c>
      <c r="E15" s="3">
        <v>1</v>
      </c>
      <c r="F15" s="6" t="s">
        <v>16</v>
      </c>
      <c r="G15" s="7">
        <v>42551</v>
      </c>
      <c r="H15" s="7">
        <v>42522</v>
      </c>
      <c r="I15" s="8">
        <v>21</v>
      </c>
      <c r="J15" s="7" t="str">
        <f t="shared" si="6"/>
        <v/>
      </c>
      <c r="P15" s="13"/>
      <c r="Q15" s="13"/>
      <c r="R15" s="13"/>
      <c r="S15" s="13"/>
      <c r="T15" s="13"/>
    </row>
    <row r="16" spans="1:21" x14ac:dyDescent="0.25">
      <c r="A16" s="20">
        <f t="shared" si="3"/>
        <v>42582</v>
      </c>
      <c r="B16" s="19">
        <f t="shared" si="4"/>
        <v>42561</v>
      </c>
      <c r="C16" s="1">
        <f t="shared" si="5"/>
        <v>42582</v>
      </c>
      <c r="D16" s="5" t="s">
        <v>7</v>
      </c>
      <c r="E16" s="3">
        <v>0</v>
      </c>
      <c r="F16" s="6" t="s">
        <v>17</v>
      </c>
      <c r="G16" s="7">
        <v>42582</v>
      </c>
      <c r="H16" s="7">
        <v>42552</v>
      </c>
      <c r="I16" s="8">
        <v>21</v>
      </c>
      <c r="J16" s="7">
        <f t="shared" si="6"/>
        <v>42561</v>
      </c>
      <c r="K16" s="13"/>
      <c r="L16" s="13"/>
      <c r="M16" s="13"/>
      <c r="N16" t="s">
        <v>33</v>
      </c>
      <c r="O16" s="30">
        <f>IF(R4=EOMONTH(P4,0),INDEX(K3:N14,MATCH(MONTH(P4),M3:M14,0),2),EOMONTH(P4,0))</f>
        <v>42506</v>
      </c>
      <c r="P16" s="31" t="str">
        <f>IFERROR(INDEX($K$3:$N$14,MATCH(1,$N$3:$N$14,0),2),IFERROR(IF(R3=IFERROR(IF(R3=EOMONTH(P3,0),INDEX($K$3:$N$14,MATCH(MONTH(P3),$N$3:$N$14,0),2),EOMONTH(P3,0)),EOMONTH(P3,0)+1),"",EOMONTH(P3,0)),""))</f>
        <v/>
      </c>
      <c r="Q16" s="13">
        <v>9</v>
      </c>
      <c r="R16" s="13"/>
      <c r="S16" s="13"/>
    </row>
    <row r="17" spans="1:19" x14ac:dyDescent="0.25">
      <c r="A17" s="20">
        <f t="shared" si="3"/>
        <v>42613</v>
      </c>
      <c r="B17" s="19">
        <f t="shared" si="4"/>
        <v>42583</v>
      </c>
      <c r="C17" s="1">
        <f t="shared" si="5"/>
        <v>42613</v>
      </c>
      <c r="D17" s="5" t="s">
        <v>7</v>
      </c>
      <c r="E17" s="3">
        <v>0</v>
      </c>
      <c r="F17" s="6" t="s">
        <v>18</v>
      </c>
      <c r="G17" s="7">
        <v>42613</v>
      </c>
      <c r="H17" s="7">
        <v>42583</v>
      </c>
      <c r="I17" s="8">
        <v>23</v>
      </c>
      <c r="J17" s="7" t="str">
        <f t="shared" si="6"/>
        <v/>
      </c>
      <c r="K17" s="13"/>
      <c r="L17" s="13"/>
      <c r="M17" s="13"/>
      <c r="P17" s="31">
        <f>IFERROR(INDEX($K$3:$N$14,MATCH(2,$N$3:$N$14,0),2),IFERROR(IF(R4=IFERROR(IF(R4=EOMONTH(P4,0),INDEX($K$3:$N$14,MATCH(MONTH(P4),$N$3:$N$14,0),2),EOMONTH(P4,0)),EOMONTH(P4,0)+1),"",EOMONTH(P4,0)),""))</f>
        <v>42429</v>
      </c>
      <c r="Q17" s="13"/>
      <c r="R17" s="13"/>
      <c r="S17" s="13"/>
    </row>
    <row r="18" spans="1:19" x14ac:dyDescent="0.25">
      <c r="A18" s="20">
        <f t="shared" si="3"/>
        <v>42643</v>
      </c>
      <c r="B18" s="19" t="str">
        <f t="shared" si="4"/>
        <v/>
      </c>
      <c r="C18" s="1">
        <f t="shared" si="5"/>
        <v>42629</v>
      </c>
      <c r="D18" s="5" t="s">
        <v>7</v>
      </c>
      <c r="E18" s="3">
        <v>0</v>
      </c>
      <c r="F18" s="6" t="s">
        <v>19</v>
      </c>
      <c r="G18" s="7">
        <v>42643</v>
      </c>
      <c r="H18" s="7">
        <v>42614</v>
      </c>
      <c r="I18" s="8">
        <v>22</v>
      </c>
      <c r="J18" s="7">
        <f t="shared" si="6"/>
        <v>42629</v>
      </c>
      <c r="K18" s="13"/>
      <c r="L18" s="13"/>
      <c r="M18" s="13"/>
      <c r="P18" s="31">
        <f>IFERROR(INDEX($K$3:$N$14,MATCH(3,$N$3:$N$14,0),2),IFERROR(IF(R5=IFERROR(IF(R5=EOMONTH(P5,0),INDEX($K$3:$N$14,MATCH(MONTH(P5),$N$3:$N$14,0),2),EOMONTH(P5,0)),EOMONTH(P5,0)+1),"",EOMONTH(P5,0)),""))</f>
        <v>42460</v>
      </c>
    </row>
    <row r="19" spans="1:19" x14ac:dyDescent="0.25">
      <c r="P19" s="31">
        <f>IFERROR(INDEX($K$3:$N$14,MATCH(4,$N$3:$N$14,0),2),IFERROR(IF(R6=IFERROR(IF(R6=EOMONTH(P6,0),INDEX($K$3:$N$14,MATCH(MONTH(P6),$N$3:$N$14,0),2),EOMONTH(P6,0)),EOMONTH(P6,0)+1),"",EOMONTH(P6,0)),""))</f>
        <v>42490</v>
      </c>
    </row>
    <row r="20" spans="1:19" x14ac:dyDescent="0.25">
      <c r="A20" s="21">
        <v>42308</v>
      </c>
      <c r="B20" s="14">
        <f>IF(A20="","",YEAR(A20))</f>
        <v>2015</v>
      </c>
      <c r="C20" s="15" t="s">
        <v>20</v>
      </c>
      <c r="K20" t="str">
        <f>IF(C14=INDEX(K3:N14,MATCH(MONTH(A14),N3:N14,0),2),"",C13+1)</f>
        <v/>
      </c>
      <c r="P20" s="31">
        <f>IFERROR(INDEX($K$3:$N$14,MATCH(5,$N$3:$N$14,0),2),IFERROR(IF(R7=IFERROR(IF(R7=EOMONTH(P7,0),INDEX($K$3:$N$14,MATCH(MONTH(P7),$N$3:$N$14,0),2),EOMONTH(P7,0)),EOMONTH(P7,0)+1),"",EOMONTH(P7,0)),""))</f>
        <v>42506</v>
      </c>
    </row>
    <row r="21" spans="1:19" x14ac:dyDescent="0.25">
      <c r="A21" s="21">
        <v>42338</v>
      </c>
      <c r="B21" s="14">
        <f t="shared" ref="B21:B31" si="7">IF(A21="","",YEAR(A21))</f>
        <v>2015</v>
      </c>
      <c r="C21" s="15" t="s">
        <v>21</v>
      </c>
      <c r="E21" t="str">
        <f>IF(B11="",IF(MONTH($L$3)=MONTH(A11),IF(IFERROR(YEAR(IFERROR(INDEX($K$3:$O$14,MATCH(MONTH(A11),$N$3:$N$14,0),2),"")),"")=B24,IFERROR(INDEX($K$3:$O$14,MATCH(MONTH(A11),$N$3:$N$14,0),2),""),""),""),IF(IFERROR(YEAR(IFERROR(INDEX($K$3:$O$14,MATCH(MONTH(A11),$N$3:$N$14,0),2),"")),"")=B24,IFERROR(INDEX($K$3:$O$14,MATCH(MONTH(A11),$N$3:$N$14,0),2),""),""))</f>
        <v/>
      </c>
      <c r="F21" s="13"/>
      <c r="P21" s="31">
        <f>IFERROR(INDEX($K$3:$N$14,MATCH(6,$N$3:$N$14,0),2),IFERROR(IF(R8=IFERROR(IF(R8=EOMONTH(P8,0),INDEX($K$3:$N$14,MATCH(MONTH(P8),$N$3:$N$14,0),2),EOMONTH(P8,0)),EOMONTH(P8,0)+1),"",EOMONTH(P8,0)),""))</f>
        <v>42551</v>
      </c>
      <c r="Q21" s="13"/>
    </row>
    <row r="22" spans="1:19" x14ac:dyDescent="0.25">
      <c r="A22" s="21">
        <v>42369</v>
      </c>
      <c r="B22" s="14">
        <f t="shared" si="7"/>
        <v>2015</v>
      </c>
      <c r="C22" s="15" t="s">
        <v>22</v>
      </c>
      <c r="E22" s="16" t="str">
        <f>IF(B11="",IF(MONTH($L$3)=MONTH(A11),IF(IFERROR(YEAR(IFERROR(INDEX($K$3:$O$14,MATCH(MONTH(A11),$N$3:$N$14,0),2),"")),"")=B24,IFERROR(INDEX($K$3:$O$14,MATCH(MONTH(A11),$N$3:$N$14,0),2),""),""),""),IF(IFERROR(YEAR(IFERROR(INDEX($K$3:$O$14,MATCH(MONTH(A11),$N$3:$N$14,0),2),"")),"")=B24,IFERROR(INDEX($K$3:$O$14,MATCH(MONTH(A11),$N$3:$N$14,0),2),""),""))</f>
        <v/>
      </c>
      <c r="F22" s="13"/>
      <c r="G22" s="13"/>
      <c r="P22" s="31">
        <f>IFERROR(INDEX($K$3:$N$14,MATCH(7,$N$3:$N$14,0),2),IFERROR(IF(R9=IFERROR(IF(R9=EOMONTH(P9,0),INDEX($K$3:$N$14,MATCH(MONTH(P9),$N$3:$N$14,0),2),EOMONTH(P9,0)),EOMONTH(P9,0)+1),"",EOMONTH(P9,0)),""))</f>
        <v>42582</v>
      </c>
    </row>
    <row r="23" spans="1:19" x14ac:dyDescent="0.25">
      <c r="A23" s="21">
        <v>42400</v>
      </c>
      <c r="B23" s="14">
        <f t="shared" si="7"/>
        <v>2016</v>
      </c>
      <c r="C23" s="15" t="s">
        <v>23</v>
      </c>
      <c r="F23" s="13"/>
      <c r="G23" s="13"/>
      <c r="H23" s="13"/>
      <c r="P23" s="31">
        <f>IFERROR(INDEX($K$3:$N$14,MATCH(8,$N$3:$N$14,0),2),IFERROR(IF(R10=IFERROR(IF(R10=EOMONTH(P10,0),INDEX($K$3:$N$14,MATCH(MONTH(P10),$N$3:$N$14,0),2),EOMONTH(P10,0)),EOMONTH(P10,0)+1),"",EOMONTH(P10,0)),""))</f>
        <v>42613</v>
      </c>
    </row>
    <row r="24" spans="1:19" x14ac:dyDescent="0.25">
      <c r="A24" s="21">
        <v>42429</v>
      </c>
      <c r="B24" s="14">
        <f t="shared" si="7"/>
        <v>2016</v>
      </c>
      <c r="C24" s="15" t="s">
        <v>24</v>
      </c>
      <c r="F24" s="13"/>
      <c r="G24" s="13"/>
      <c r="H24" s="13"/>
      <c r="P24" s="31">
        <f>IFERROR(INDEX($K$3:$N$14,MATCH(9,$N$3:$N$14,0),2),IFERROR(IF(R11=IFERROR(IF(R11=EOMONTH(P11,0),INDEX($K$3:$N$14,MATCH(MONTH(P11),$N$3:$N$14,0),2),EOMONTH(P11,0)),EOMONTH(P11,0)+1),"",EOMONTH(P11,0)),""))</f>
        <v>42629</v>
      </c>
    </row>
    <row r="25" spans="1:19" x14ac:dyDescent="0.25">
      <c r="A25" s="21">
        <v>42460</v>
      </c>
      <c r="B25" s="14">
        <f t="shared" si="7"/>
        <v>2016</v>
      </c>
      <c r="C25" s="15" t="s">
        <v>25</v>
      </c>
      <c r="F25" s="13"/>
      <c r="G25" s="13"/>
      <c r="P25" s="31">
        <f>IFERROR(INDEX($K$3:$N$14,MATCH(10,$N$3:$N$14,0),2),IFERROR(IF(R12=IFERROR(IF(R12=EOMONTH(P12,0),INDEX($K$3:$N$14,MATCH(MONTH(P12),$N$3:$N$14,0),2),EOMONTH(P12,0)),EOMONTH(P12,0)+1),"",EOMONTH(P12,0)),""))</f>
        <v>42674</v>
      </c>
    </row>
    <row r="26" spans="1:19" x14ac:dyDescent="0.25">
      <c r="A26" s="21">
        <v>42490</v>
      </c>
      <c r="B26" s="14">
        <f t="shared" si="7"/>
        <v>2016</v>
      </c>
      <c r="C26" s="15" t="s">
        <v>26</v>
      </c>
      <c r="F26" s="13"/>
      <c r="G26" s="13"/>
      <c r="P26" s="31">
        <f>IFERROR(INDEX($K$3:$N$14,MATCH(11,$N$3:$N$14,0),2),IFERROR(IF(R13=IFERROR(IF(R13=EOMONTH(P13,0),INDEX($K$3:$N$14,MATCH(MONTH(P13),$N$3:$N$14,0),2),EOMONTH(P13,0)),EOMONTH(P13,0)+1),"",EOMONTH(P13,0)),""))</f>
        <v>42704</v>
      </c>
    </row>
    <row r="27" spans="1:19" x14ac:dyDescent="0.25">
      <c r="A27" s="21">
        <v>42521</v>
      </c>
      <c r="B27" s="14">
        <f t="shared" si="7"/>
        <v>2016</v>
      </c>
      <c r="C27" s="15" t="s">
        <v>27</v>
      </c>
      <c r="F27" s="13"/>
      <c r="P27" s="31">
        <f>IFERROR(INDEX($K$3:$N$14,MATCH(11,$N$3:$N$14,0),2),IFERROR(IF(R14=IFERROR(IF(R14=EOMONTH(P14,0),INDEX($K$3:$N$14,MATCH(MONTH(P14),$N$3:$N$14,0),2),EOMONTH(P14,0)),EOMONTH(P14,0)+1),"",EOMONTH(P14,0)),""))</f>
        <v>42735</v>
      </c>
    </row>
    <row r="28" spans="1:19" x14ac:dyDescent="0.25">
      <c r="A28" s="21">
        <v>42551</v>
      </c>
      <c r="B28" s="14">
        <f t="shared" si="7"/>
        <v>2016</v>
      </c>
      <c r="C28" s="15" t="s">
        <v>28</v>
      </c>
      <c r="F28" s="13"/>
    </row>
    <row r="29" spans="1:19" x14ac:dyDescent="0.25">
      <c r="A29" s="21">
        <v>42582</v>
      </c>
      <c r="B29" s="14">
        <f t="shared" si="7"/>
        <v>2016</v>
      </c>
      <c r="C29" s="15" t="s">
        <v>29</v>
      </c>
    </row>
    <row r="30" spans="1:19" x14ac:dyDescent="0.25">
      <c r="A30" s="21">
        <v>42613</v>
      </c>
      <c r="B30" s="14">
        <f t="shared" si="7"/>
        <v>2016</v>
      </c>
      <c r="C30" s="15" t="s">
        <v>30</v>
      </c>
    </row>
    <row r="31" spans="1:19" x14ac:dyDescent="0.25">
      <c r="A31" s="21">
        <v>42643</v>
      </c>
      <c r="B31" s="14">
        <f t="shared" si="7"/>
        <v>2016</v>
      </c>
      <c r="C31" s="15" t="s">
        <v>31</v>
      </c>
    </row>
  </sheetData>
  <mergeCells count="4">
    <mergeCell ref="B4:G5"/>
    <mergeCell ref="I3:I6"/>
    <mergeCell ref="A3:H3"/>
    <mergeCell ref="P2:S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STARDRAGON</dc:creator>
  <cp:lastModifiedBy>DRAGON</cp:lastModifiedBy>
  <dcterms:created xsi:type="dcterms:W3CDTF">2016-10-22T19:07:39Z</dcterms:created>
  <dcterms:modified xsi:type="dcterms:W3CDTF">2016-10-26T21:43:09Z</dcterms:modified>
</cp:coreProperties>
</file>