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hidePivotFieldList="1"/>
  <bookViews>
    <workbookView xWindow="0" yWindow="0" windowWidth="20730" windowHeight="11760"/>
  </bookViews>
  <sheets>
    <sheet name="Лист1" sheetId="1" r:id="rId1"/>
  </sheets>
  <calcPr calcId="144525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25" i="1"/>
  <c r="A115" i="1"/>
  <c r="A25" i="1"/>
  <c r="A30" i="1" s="1"/>
  <c r="A26" i="1"/>
  <c r="A27" i="1"/>
  <c r="A28" i="1"/>
  <c r="A29" i="1"/>
  <c r="A31" i="1"/>
  <c r="A32" i="1"/>
  <c r="A33" i="1"/>
  <c r="A37" i="1"/>
  <c r="A38" i="1"/>
  <c r="A39" i="1"/>
  <c r="A40" i="1"/>
  <c r="A41" i="1"/>
  <c r="A42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3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3" i="1"/>
  <c r="A4" i="1" s="1"/>
  <c r="A16" i="1"/>
  <c r="A17" i="1"/>
  <c r="A18" i="1"/>
  <c r="A19" i="1"/>
  <c r="A20" i="1"/>
  <c r="A21" i="1"/>
  <c r="A22" i="1"/>
  <c r="A23" i="1"/>
  <c r="A24" i="1"/>
  <c r="A2" i="1"/>
  <c r="A35" i="1" l="1"/>
  <c r="A34" i="1"/>
  <c r="A5" i="1"/>
  <c r="A6" i="1"/>
  <c r="F116" i="1"/>
  <c r="D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33" i="1"/>
  <c r="G32" i="1"/>
  <c r="G35" i="1"/>
  <c r="G34" i="1"/>
  <c r="G31" i="1"/>
  <c r="G44" i="1"/>
  <c r="G30" i="1"/>
  <c r="G43" i="1"/>
  <c r="G42" i="1"/>
  <c r="G41" i="1"/>
  <c r="G40" i="1"/>
  <c r="G39" i="1"/>
  <c r="G38" i="1"/>
  <c r="G37" i="1"/>
  <c r="G36" i="1"/>
  <c r="G48" i="1"/>
  <c r="G47" i="1"/>
  <c r="G46" i="1"/>
  <c r="G45" i="1"/>
  <c r="G29" i="1"/>
  <c r="G28" i="1"/>
  <c r="G27" i="1"/>
  <c r="G26" i="1"/>
  <c r="G25" i="1"/>
  <c r="G24" i="1"/>
  <c r="M23" i="1"/>
  <c r="G23" i="1"/>
  <c r="M22" i="1"/>
  <c r="G22" i="1"/>
  <c r="M21" i="1"/>
  <c r="G21" i="1"/>
  <c r="M20" i="1"/>
  <c r="G20" i="1"/>
  <c r="G19" i="1"/>
  <c r="M18" i="1"/>
  <c r="G18" i="1"/>
  <c r="G17" i="1"/>
  <c r="M16" i="1"/>
  <c r="G16" i="1"/>
  <c r="M15" i="1"/>
  <c r="G15" i="1"/>
  <c r="M14" i="1"/>
  <c r="G14" i="1"/>
  <c r="M13" i="1"/>
  <c r="G13" i="1"/>
  <c r="G12" i="1"/>
  <c r="M11" i="1"/>
  <c r="G11" i="1"/>
  <c r="M10" i="1"/>
  <c r="G10" i="1"/>
  <c r="M9" i="1"/>
  <c r="G9" i="1"/>
  <c r="M8" i="1"/>
  <c r="G8" i="1"/>
  <c r="M7" i="1"/>
  <c r="G7" i="1"/>
  <c r="M6" i="1"/>
  <c r="G6" i="1"/>
  <c r="M5" i="1"/>
  <c r="G5" i="1"/>
  <c r="M4" i="1"/>
  <c r="G4" i="1"/>
  <c r="M3" i="1"/>
  <c r="G3" i="1"/>
  <c r="M2" i="1"/>
  <c r="G2" i="1"/>
  <c r="G116" i="1" l="1"/>
  <c r="A43" i="1"/>
  <c r="A36" i="1"/>
  <c r="A44" i="1"/>
  <c r="A45" i="1" s="1"/>
  <c r="A62" i="1" s="1"/>
  <c r="A64" i="1" s="1"/>
  <c r="A46" i="1"/>
  <c r="A7" i="1"/>
  <c r="A8" i="1" l="1"/>
  <c r="A10" i="1" s="1"/>
  <c r="A9" i="1"/>
  <c r="A11" i="1" l="1"/>
  <c r="A12" i="1" s="1"/>
  <c r="A13" i="1" l="1"/>
  <c r="A14" i="1" s="1"/>
  <c r="A15" i="1" l="1"/>
</calcChain>
</file>

<file path=xl/sharedStrings.xml><?xml version="1.0" encoding="utf-8"?>
<sst xmlns="http://schemas.openxmlformats.org/spreadsheetml/2006/main" count="339" uniqueCount="81">
  <si>
    <t>код товара</t>
  </si>
  <si>
    <t>Кол-во          в шт.</t>
  </si>
  <si>
    <t>Оптовая цена в сомони</t>
  </si>
  <si>
    <t>ОБЩАЯ  СУММА</t>
  </si>
  <si>
    <t>Удлинитель. 2/3м</t>
  </si>
  <si>
    <t>шт.</t>
  </si>
  <si>
    <t>Удлинитель. 2/5м</t>
  </si>
  <si>
    <t>Удлинитель. 3/2м</t>
  </si>
  <si>
    <t>Удлинитель. 3/3м</t>
  </si>
  <si>
    <t>Удлинитель. 3/5м</t>
  </si>
  <si>
    <t>Удлинитель. 4/3м</t>
  </si>
  <si>
    <t>Удлинитель. 4/5м</t>
  </si>
  <si>
    <t xml:space="preserve">Удлинитель. 3/3м с И/З </t>
  </si>
  <si>
    <t xml:space="preserve">Удлинитель. 3/5м с И/З </t>
  </si>
  <si>
    <t xml:space="preserve">Удлинитель. 4/5м с И/З </t>
  </si>
  <si>
    <t xml:space="preserve">Удлинитель. 5/3м с И/З </t>
  </si>
  <si>
    <t xml:space="preserve">Удлинитель. 5/5м с И/З </t>
  </si>
  <si>
    <t xml:space="preserve">Удлинитель. 6/3м с И/З </t>
  </si>
  <si>
    <t xml:space="preserve">Удлинитель. 6/5м с И/З </t>
  </si>
  <si>
    <t>Удлинитель. 3/3м с И/З</t>
  </si>
  <si>
    <t>Удлинитель. 3/5м с И/З</t>
  </si>
  <si>
    <t>Удлинитель. 4/5м с И/З</t>
  </si>
  <si>
    <t xml:space="preserve">Удлинитель. 3/5м </t>
  </si>
  <si>
    <t xml:space="preserve">Удлинитель. 3/2м </t>
  </si>
  <si>
    <t xml:space="preserve">Удлинитель. 4/3м </t>
  </si>
  <si>
    <t xml:space="preserve">Удлинитель. 4/5м </t>
  </si>
  <si>
    <t>Удлинитель.переноска 3х1,5 20м</t>
  </si>
  <si>
    <t>BUL-MAX</t>
  </si>
  <si>
    <t>Удлинитель.переноска 3х1,5 35м</t>
  </si>
  <si>
    <t>Удлинитель.переноска 3х2,5 20м</t>
  </si>
  <si>
    <t>Удлинитель.переноска 3х2,5 30м</t>
  </si>
  <si>
    <t>Удлинитель.переноска 3х2,5 40м</t>
  </si>
  <si>
    <t>FAR</t>
  </si>
  <si>
    <t>90107825(55)</t>
  </si>
  <si>
    <t>Удлинитель. 2/2 м</t>
  </si>
  <si>
    <t>Удлинитель. 2/3 м</t>
  </si>
  <si>
    <t>Удлинитель. 2/2м</t>
  </si>
  <si>
    <t>Наименование</t>
  </si>
  <si>
    <t>Общая количество</t>
  </si>
  <si>
    <t>Код товара</t>
  </si>
  <si>
    <t xml:space="preserve">Наименование </t>
  </si>
  <si>
    <t>Общая Кол-во</t>
  </si>
  <si>
    <t>Удлинитель. 5/3м  с И.З</t>
  </si>
  <si>
    <t xml:space="preserve">Удлинитель. 3/3м с И.З </t>
  </si>
  <si>
    <t>Удлилнитель. 3/3м</t>
  </si>
  <si>
    <t>Удлилнитель. 3/5м</t>
  </si>
  <si>
    <t>Удлилнитель. 3/3м И.З.</t>
  </si>
  <si>
    <t>Удлилнитель. 3/5м И.З.</t>
  </si>
  <si>
    <t>FAR Удлинитель. 3/3М</t>
  </si>
  <si>
    <t>FAR Удлинитель. 3/5М</t>
  </si>
  <si>
    <t xml:space="preserve">FAR Удлинитель. 3/3М с И.З </t>
  </si>
  <si>
    <t>FAR Удлинитель. 3/5М с И.З</t>
  </si>
  <si>
    <t>Удлинитель. 3/3м  с И.З</t>
  </si>
  <si>
    <t>Удлинитель. 3/5м  с И.З</t>
  </si>
  <si>
    <t>Удлинитель. 4/5м  с И.З</t>
  </si>
  <si>
    <t>Удлинитель. 5/5м  с И.З</t>
  </si>
  <si>
    <t>Удлинитель. 6/3м  с И.З</t>
  </si>
  <si>
    <t>Удлинитель. 6/5м  с И.З</t>
  </si>
  <si>
    <t>FAR Удлинитель. 3/3м</t>
  </si>
  <si>
    <t xml:space="preserve">FAR Удлинитель. 3/5м  </t>
  </si>
  <si>
    <t>FAR Удлинитель. 3/3м  с И.З</t>
  </si>
  <si>
    <t>FAR Удлинитель. 3/5м  с И.З</t>
  </si>
  <si>
    <t xml:space="preserve">Удлинитель. 3/5м с И.З </t>
  </si>
  <si>
    <t xml:space="preserve">Удлинитель. 4/3м с И.З </t>
  </si>
  <si>
    <t xml:space="preserve">Удлинитель. 5/3м с И.З </t>
  </si>
  <si>
    <t>Удлинитель. 3/3м с И.З.</t>
  </si>
  <si>
    <t>Удлинитель. 3/5м с И.З.</t>
  </si>
  <si>
    <t>Удлинитель. 4/3м с И.З.</t>
  </si>
  <si>
    <t>Удлинитель. 6/3м с И.З.</t>
  </si>
  <si>
    <t>Удлинитель. 6/5м с И.З.</t>
  </si>
  <si>
    <t>FAR Удлинитель. 3/5м</t>
  </si>
  <si>
    <t>FAR Удлинитель. 3/3м с И.З.</t>
  </si>
  <si>
    <t>FAR Удлинитель. 3/5м с И.З.</t>
  </si>
  <si>
    <t xml:space="preserve">FAR Удлинитель. 3/3м с И.З </t>
  </si>
  <si>
    <t>FAR Удлинитель. 3/5м с И.З</t>
  </si>
  <si>
    <t>FAR Удлинитель. 3/3м И.З.</t>
  </si>
  <si>
    <t>FAR Удлинитель. 3/5м И.З.</t>
  </si>
  <si>
    <t>Исправлено наименование</t>
  </si>
  <si>
    <t>ЕИ</t>
  </si>
  <si>
    <t>Общий итог</t>
  </si>
  <si>
    <t>Сумма по полю Кол-во          в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</si>
</sst>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1"/>
      <color theme="1"/>
      <name val="Arial Black"/>
      <family val="2"/>
      <charset val="204"/>
    </font>
    <font>
      <sz val="10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/>
    </xf>
    <xf numFmtId="0" fontId="0" fillId="0" borderId="6" xfId="0" applyFill="1" applyBorder="1"/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0" borderId="1" xfId="0" applyFont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5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7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6" fillId="0" borderId="0" xfId="0" pivotButton="1" applyFont="1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NumberFormat="1" applyFont="1"/>
  </cellXfs>
  <cellStyles count="1">
    <cellStyle name="Обычный" xfId="0" builtinId="0"/>
  </cellStyles>
  <dxfs count="2">
    <dxf>
      <font>
        <color auto="1"/>
      </font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73.671604398151" createdVersion="4" refreshedVersion="4" minRefreshableVersion="3" recordCount="114">
  <cacheSource type="worksheet">
    <worksheetSource ref="B1:I115" sheet="Лист1"/>
  </cacheSource>
  <cacheFields count="8">
    <cacheField name="код товара" numFmtId="0">
      <sharedItems containsMixedTypes="1" containsNumber="1" containsInteger="1" minValue="90107823" maxValue="90109005" count="21">
        <n v="90108603"/>
        <n v="90108605"/>
        <n v="90108800"/>
        <n v="90108803"/>
        <n v="90108805"/>
        <n v="90109003"/>
        <n v="90109005"/>
        <n v="90107823"/>
        <n v="90107825"/>
        <n v="90108025"/>
        <n v="90108423"/>
        <n v="90108425"/>
        <n v="90108223"/>
        <n v="90108225"/>
        <s v="BUL-MAX"/>
        <s v="FAR"/>
        <n v="90108600"/>
        <s v="90107825(55)"/>
        <n v="90108453"/>
        <n v="90107853"/>
        <n v="90108023"/>
      </sharedItems>
    </cacheField>
    <cacheField name="Наименование" numFmtId="0">
      <sharedItems count="56">
        <s v="Удлинитель. 2/3м"/>
        <s v="Удлинитель. 2/5м"/>
        <s v="Удлинитель. 3/2м"/>
        <s v="Удлинитель. 3/3м"/>
        <s v="Удлинитель. 3/5м"/>
        <s v="Удлинитель. 4/3м"/>
        <s v="Удлинитель. 4/5м"/>
        <s v="Удлинитель. 3/3м с И/З "/>
        <s v="Удлинитель. 3/5м с И/З "/>
        <s v="Удлинитель. 4/5м с И/З "/>
        <s v="Удлинитель. 5/3м с И/З "/>
        <s v="Удлинитель. 5/5м с И/З "/>
        <s v="Удлинитель. 6/3м с И/З "/>
        <s v="Удлинитель. 6/5м с И/З "/>
        <s v="Удлинитель. 3/3м с И/З"/>
        <s v="Удлинитель. 3/5м с И/З"/>
        <s v="Удлинитель. 4/5м с И/З"/>
        <s v="Удлинитель. 3/5м "/>
        <s v="Удлинитель. 3/2м "/>
        <s v="Удлинитель. 4/3м "/>
        <s v="Удлинитель. 4/5м "/>
        <s v="Удлинитель.переноска 3х1,5 20м"/>
        <s v="Удлинитель.переноска 3х1,5 35м"/>
        <s v="Удлинитель.переноска 3х2,5 20м"/>
        <s v="Удлинитель.переноска 3х2,5 30м"/>
        <s v="Удлинитель.переноска 3х2,5 40м"/>
        <s v="FAR Удлинитель. 3/3М"/>
        <s v="FAR Удлинитель. 3/5М"/>
        <s v="FAR Удлинитель. 3/3М с И.З "/>
        <s v="FAR Удлинитель. 3/5М с И.З"/>
        <s v="Удлинитель. 2/2м"/>
        <s v="Удлинитель. 3/3м  с И.З"/>
        <s v="Удлинитель. 3/5м  с И.З"/>
        <s v="Удлинитель. 4/5м  с И.З"/>
        <s v="Удлинитель. 5/5м  с И.З"/>
        <s v="Удлинитель. 5/3м  с И.З"/>
        <s v="Удлинитель. 6/3м  с И.З"/>
        <s v="Удлинитель. 6/5м  с И.З"/>
        <s v="FAR Удлинитель. 3/5м  "/>
        <s v="FAR Удлинитель. 3/3м  с И.З"/>
        <s v="FAR Удлинитель. 3/5м  с И.З"/>
        <s v="Удлинитель. 3/3м с И.З "/>
        <s v="Удлинитель. 3/5м с И.З "/>
        <s v="Удлинитель. 4/3м с И.З "/>
        <s v="Удлинитель. 5/3м с И.З "/>
        <s v="Удлинитель. 3/3м с И.З."/>
        <s v="Удлинитель. 3/5м с И.З."/>
        <s v="Удлинитель. 4/3м с И.З."/>
        <s v="Удлинитель. 6/3м с И.З."/>
        <s v="Удлинитель. 6/5м с И.З."/>
        <s v="Удлинитель. 2/2 м"/>
        <s v="Удлинитель. 2/3 м"/>
        <s v="FAR Удлинитель. 3/3м с И.З."/>
        <s v="FAR Удлинитель. 3/5м с И.З."/>
        <s v="FAR Удлинитель. 3/3м И.З."/>
        <s v="FAR Удлинитель. 3/5м И.З."/>
      </sharedItems>
    </cacheField>
    <cacheField name="Кол-во          в шт." numFmtId="0">
      <sharedItems containsSemiMixedTypes="0" containsString="0" containsNumber="1" containsInteger="1" minValue="1" maxValue="48"/>
    </cacheField>
    <cacheField name="ЕИ" numFmtId="0">
      <sharedItems/>
    </cacheField>
    <cacheField name="Оптовая цена в сомони" numFmtId="0">
      <sharedItems containsSemiMixedTypes="0" containsString="0" containsNumber="1" minValue="12" maxValue="210"/>
    </cacheField>
    <cacheField name="ОБЩАЯ  СУММА" numFmtId="0">
      <sharedItems containsSemiMixedTypes="0" containsString="0" containsNumber="1" containsInteger="1" minValue="60" maxValue="1920"/>
    </cacheField>
    <cacheField name="Общая количество" numFmtId="0">
      <sharedItems containsNonDate="0" containsString="0" containsBlank="1"/>
    </cacheField>
    <cacheField name="Исправлено наименование" numFmtId="0">
      <sharedItems count="35">
        <s v="Удлинитель. 2/3м"/>
        <s v="Удлинитель. 2/5м"/>
        <s v="Удлинитель. 3/2м"/>
        <s v="Удлинитель. 3/3м"/>
        <s v="Удлинитель. 3/5м"/>
        <s v="Удлинитель. 4/3м"/>
        <s v="Удлинитель. 4/5м"/>
        <s v="Удлинитель. 3/3м с И/З "/>
        <s v="Удлинитель. 3/5м с И/З "/>
        <s v="Удлинитель. 4/5м с И/З "/>
        <s v="Удлинитель. 5/3м с И/З "/>
        <s v="Удлинитель. 5/5м с И/З "/>
        <s v="Удлинитель. 6/3м с И/З "/>
        <s v="Удлинитель. 6/5м с И/З "/>
        <s v="Удлинитель.переноска 3х1,5 20м"/>
        <s v="Удлинитель.переноска 3х1,5 35м"/>
        <s v="Удлинитель.переноска 3х2,5 20м"/>
        <s v="Удлинитель.переноска 3х2,5 30м"/>
        <s v="Удлинитель.переноска 3х2,5 40м"/>
        <s v="FAR Удлинитель. 3/3М"/>
        <s v="FAR Удлинитель. 3/5М"/>
        <s v="FAR Удлинитель. 3/3М с И.З "/>
        <s v="FAR Удлинитель. 3/5М с И.З"/>
        <s v="Удлинитель. 2/2м"/>
        <s v="Удлинитель. 3/5м  с И.З"/>
        <s v="Удлинитель. 5/3м  с И.З"/>
        <s v="FAR Удлинитель. 3/5м  "/>
        <s v="FAR Удлинитель. 3/3м  с И.З"/>
        <s v="FAR Удлинитель. 3/5м  с И.З"/>
        <s v="Удлинитель. 3/3м с И.З "/>
        <s v="Удлинитель. 4/3м с И.З "/>
        <s v="FAR Удлинитель. 3/3м с И.З."/>
        <s v="FAR Удлинитель. 3/5м с И.З."/>
        <s v="FAR Удлинитель. 3/3м И.З."/>
        <s v="FAR Удлинитель. 3/5м И.З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n v="24"/>
    <s v="шт."/>
    <n v="13"/>
    <n v="312"/>
    <m/>
    <x v="0"/>
  </r>
  <r>
    <x v="1"/>
    <x v="1"/>
    <n v="24"/>
    <s v="шт."/>
    <n v="16"/>
    <n v="384"/>
    <m/>
    <x v="1"/>
  </r>
  <r>
    <x v="2"/>
    <x v="2"/>
    <n v="24"/>
    <s v="шт."/>
    <n v="14"/>
    <n v="336"/>
    <m/>
    <x v="2"/>
  </r>
  <r>
    <x v="3"/>
    <x v="3"/>
    <n v="24"/>
    <s v="шт."/>
    <n v="15"/>
    <n v="360"/>
    <m/>
    <x v="3"/>
  </r>
  <r>
    <x v="4"/>
    <x v="4"/>
    <n v="24"/>
    <s v="шт."/>
    <n v="20"/>
    <n v="480"/>
    <m/>
    <x v="4"/>
  </r>
  <r>
    <x v="5"/>
    <x v="5"/>
    <n v="24"/>
    <s v="шт."/>
    <n v="18"/>
    <n v="432"/>
    <m/>
    <x v="5"/>
  </r>
  <r>
    <x v="6"/>
    <x v="6"/>
    <n v="24"/>
    <s v="шт."/>
    <n v="21"/>
    <n v="504"/>
    <m/>
    <x v="6"/>
  </r>
  <r>
    <x v="7"/>
    <x v="7"/>
    <n v="12"/>
    <s v="шт."/>
    <n v="30"/>
    <n v="360"/>
    <m/>
    <x v="7"/>
  </r>
  <r>
    <x v="8"/>
    <x v="8"/>
    <n v="12"/>
    <s v="шт."/>
    <n v="35"/>
    <n v="420"/>
    <m/>
    <x v="8"/>
  </r>
  <r>
    <x v="9"/>
    <x v="9"/>
    <n v="12"/>
    <s v="шт."/>
    <n v="40"/>
    <n v="480"/>
    <m/>
    <x v="9"/>
  </r>
  <r>
    <x v="10"/>
    <x v="10"/>
    <n v="12"/>
    <s v="шт."/>
    <n v="35"/>
    <n v="420"/>
    <m/>
    <x v="10"/>
  </r>
  <r>
    <x v="11"/>
    <x v="11"/>
    <n v="12"/>
    <s v="шт."/>
    <n v="45"/>
    <n v="540"/>
    <m/>
    <x v="11"/>
  </r>
  <r>
    <x v="12"/>
    <x v="12"/>
    <n v="12"/>
    <s v="шт."/>
    <n v="40"/>
    <n v="480"/>
    <m/>
    <x v="12"/>
  </r>
  <r>
    <x v="13"/>
    <x v="13"/>
    <n v="12"/>
    <s v="шт."/>
    <n v="50"/>
    <n v="600"/>
    <m/>
    <x v="13"/>
  </r>
  <r>
    <x v="7"/>
    <x v="14"/>
    <n v="48"/>
    <s v="шт."/>
    <n v="30"/>
    <n v="1440"/>
    <m/>
    <x v="7"/>
  </r>
  <r>
    <x v="8"/>
    <x v="15"/>
    <n v="48"/>
    <s v="шт."/>
    <n v="35"/>
    <n v="1680"/>
    <m/>
    <x v="8"/>
  </r>
  <r>
    <x v="9"/>
    <x v="16"/>
    <n v="48"/>
    <s v="шт."/>
    <n v="40"/>
    <n v="1920"/>
    <m/>
    <x v="9"/>
  </r>
  <r>
    <x v="4"/>
    <x v="17"/>
    <n v="48"/>
    <s v="шт."/>
    <n v="20"/>
    <n v="960"/>
    <m/>
    <x v="4"/>
  </r>
  <r>
    <x v="2"/>
    <x v="18"/>
    <n v="48"/>
    <s v="шт."/>
    <n v="14"/>
    <n v="672"/>
    <m/>
    <x v="2"/>
  </r>
  <r>
    <x v="5"/>
    <x v="19"/>
    <n v="48"/>
    <s v="шт."/>
    <n v="18"/>
    <n v="864"/>
    <m/>
    <x v="5"/>
  </r>
  <r>
    <x v="6"/>
    <x v="20"/>
    <n v="48"/>
    <s v="шт."/>
    <n v="21"/>
    <n v="1008"/>
    <m/>
    <x v="6"/>
  </r>
  <r>
    <x v="3"/>
    <x v="3"/>
    <n v="4"/>
    <s v="шт."/>
    <n v="15"/>
    <n v="60"/>
    <m/>
    <x v="3"/>
  </r>
  <r>
    <x v="2"/>
    <x v="2"/>
    <n v="5"/>
    <s v="шт."/>
    <n v="14"/>
    <n v="70"/>
    <m/>
    <x v="2"/>
  </r>
  <r>
    <x v="14"/>
    <x v="21"/>
    <n v="1"/>
    <s v="шт."/>
    <n v="130"/>
    <n v="130"/>
    <m/>
    <x v="14"/>
  </r>
  <r>
    <x v="14"/>
    <x v="22"/>
    <n v="1"/>
    <s v="шт."/>
    <n v="145"/>
    <n v="145"/>
    <m/>
    <x v="15"/>
  </r>
  <r>
    <x v="14"/>
    <x v="23"/>
    <n v="1"/>
    <s v="шт."/>
    <n v="150"/>
    <n v="150"/>
    <m/>
    <x v="16"/>
  </r>
  <r>
    <x v="14"/>
    <x v="24"/>
    <n v="1"/>
    <s v="шт."/>
    <n v="170"/>
    <n v="170"/>
    <m/>
    <x v="17"/>
  </r>
  <r>
    <x v="14"/>
    <x v="25"/>
    <n v="1"/>
    <s v="шт."/>
    <n v="210"/>
    <n v="210"/>
    <m/>
    <x v="18"/>
  </r>
  <r>
    <x v="15"/>
    <x v="26"/>
    <n v="4"/>
    <s v="шт."/>
    <n v="25"/>
    <n v="100"/>
    <m/>
    <x v="19"/>
  </r>
  <r>
    <x v="15"/>
    <x v="27"/>
    <n v="4"/>
    <s v="шт."/>
    <n v="30"/>
    <n v="120"/>
    <m/>
    <x v="20"/>
  </r>
  <r>
    <x v="15"/>
    <x v="28"/>
    <n v="4"/>
    <s v="шт."/>
    <n v="30"/>
    <n v="120"/>
    <m/>
    <x v="21"/>
  </r>
  <r>
    <x v="15"/>
    <x v="29"/>
    <n v="4"/>
    <s v="шт."/>
    <n v="35"/>
    <n v="140"/>
    <m/>
    <x v="22"/>
  </r>
  <r>
    <x v="16"/>
    <x v="30"/>
    <n v="12"/>
    <s v="шт."/>
    <n v="12"/>
    <n v="144"/>
    <m/>
    <x v="23"/>
  </r>
  <r>
    <x v="0"/>
    <x v="0"/>
    <n v="12"/>
    <s v="шт."/>
    <n v="13"/>
    <n v="156"/>
    <m/>
    <x v="0"/>
  </r>
  <r>
    <x v="1"/>
    <x v="1"/>
    <n v="12"/>
    <s v="шт."/>
    <n v="16"/>
    <n v="192"/>
    <m/>
    <x v="1"/>
  </r>
  <r>
    <x v="2"/>
    <x v="2"/>
    <n v="12"/>
    <s v="шт."/>
    <n v="14"/>
    <n v="168"/>
    <m/>
    <x v="2"/>
  </r>
  <r>
    <x v="3"/>
    <x v="3"/>
    <n v="12"/>
    <s v="шт."/>
    <n v="15"/>
    <n v="180"/>
    <m/>
    <x v="3"/>
  </r>
  <r>
    <x v="4"/>
    <x v="4"/>
    <n v="12"/>
    <s v="шт."/>
    <n v="20"/>
    <n v="240"/>
    <m/>
    <x v="4"/>
  </r>
  <r>
    <x v="5"/>
    <x v="5"/>
    <n v="12"/>
    <s v="шт."/>
    <n v="18"/>
    <n v="216"/>
    <m/>
    <x v="5"/>
  </r>
  <r>
    <x v="6"/>
    <x v="6"/>
    <n v="12"/>
    <s v="шт."/>
    <n v="21"/>
    <n v="252"/>
    <m/>
    <x v="6"/>
  </r>
  <r>
    <x v="7"/>
    <x v="31"/>
    <n v="12"/>
    <s v="шт."/>
    <n v="30"/>
    <n v="360"/>
    <m/>
    <x v="7"/>
  </r>
  <r>
    <x v="17"/>
    <x v="32"/>
    <n v="12"/>
    <s v="шт."/>
    <n v="35"/>
    <n v="420"/>
    <m/>
    <x v="24"/>
  </r>
  <r>
    <x v="9"/>
    <x v="33"/>
    <n v="12"/>
    <s v="шт."/>
    <n v="40"/>
    <n v="480"/>
    <m/>
    <x v="9"/>
  </r>
  <r>
    <x v="11"/>
    <x v="34"/>
    <n v="12"/>
    <s v="шт."/>
    <n v="45"/>
    <n v="540"/>
    <m/>
    <x v="11"/>
  </r>
  <r>
    <x v="18"/>
    <x v="35"/>
    <n v="12"/>
    <s v="шт."/>
    <n v="35"/>
    <n v="420"/>
    <m/>
    <x v="25"/>
  </r>
  <r>
    <x v="12"/>
    <x v="36"/>
    <n v="12"/>
    <s v="шт."/>
    <n v="40"/>
    <n v="480"/>
    <m/>
    <x v="12"/>
  </r>
  <r>
    <x v="13"/>
    <x v="37"/>
    <n v="12"/>
    <s v="шт."/>
    <n v="50"/>
    <n v="600"/>
    <m/>
    <x v="13"/>
  </r>
  <r>
    <x v="15"/>
    <x v="26"/>
    <n v="12"/>
    <s v="шт."/>
    <n v="25"/>
    <n v="300"/>
    <m/>
    <x v="19"/>
  </r>
  <r>
    <x v="15"/>
    <x v="38"/>
    <n v="12"/>
    <s v="шт."/>
    <n v="30"/>
    <n v="360"/>
    <m/>
    <x v="26"/>
  </r>
  <r>
    <x v="15"/>
    <x v="39"/>
    <n v="12"/>
    <s v="шт."/>
    <n v="30"/>
    <n v="360"/>
    <m/>
    <x v="27"/>
  </r>
  <r>
    <x v="15"/>
    <x v="40"/>
    <n v="12"/>
    <s v="шт."/>
    <n v="35"/>
    <n v="420"/>
    <m/>
    <x v="28"/>
  </r>
  <r>
    <x v="0"/>
    <x v="0"/>
    <n v="36"/>
    <s v="шт."/>
    <n v="13"/>
    <n v="468"/>
    <m/>
    <x v="0"/>
  </r>
  <r>
    <x v="3"/>
    <x v="3"/>
    <n v="36"/>
    <s v="шт."/>
    <n v="15"/>
    <n v="540"/>
    <m/>
    <x v="3"/>
  </r>
  <r>
    <x v="4"/>
    <x v="4"/>
    <n v="36"/>
    <s v="шт."/>
    <n v="20"/>
    <n v="720"/>
    <m/>
    <x v="4"/>
  </r>
  <r>
    <x v="5"/>
    <x v="5"/>
    <n v="36"/>
    <s v="шт."/>
    <n v="18"/>
    <n v="648"/>
    <m/>
    <x v="5"/>
  </r>
  <r>
    <x v="6"/>
    <x v="6"/>
    <n v="36"/>
    <s v="шт."/>
    <n v="21"/>
    <n v="756"/>
    <m/>
    <x v="6"/>
  </r>
  <r>
    <x v="3"/>
    <x v="3"/>
    <n v="12"/>
    <s v="шт."/>
    <n v="16"/>
    <n v="192"/>
    <m/>
    <x v="3"/>
  </r>
  <r>
    <x v="4"/>
    <x v="4"/>
    <n v="12"/>
    <s v="шт."/>
    <n v="21"/>
    <n v="252"/>
    <m/>
    <x v="4"/>
  </r>
  <r>
    <x v="5"/>
    <x v="5"/>
    <n v="12"/>
    <s v="шт."/>
    <n v="19"/>
    <n v="228"/>
    <m/>
    <x v="5"/>
  </r>
  <r>
    <x v="6"/>
    <x v="6"/>
    <n v="12"/>
    <s v="шт."/>
    <n v="22"/>
    <n v="264"/>
    <m/>
    <x v="6"/>
  </r>
  <r>
    <x v="19"/>
    <x v="41"/>
    <n v="24"/>
    <s v="шт."/>
    <n v="31"/>
    <n v="744"/>
    <m/>
    <x v="29"/>
  </r>
  <r>
    <x v="8"/>
    <x v="42"/>
    <n v="12"/>
    <s v="шт."/>
    <n v="36"/>
    <n v="432"/>
    <m/>
    <x v="8"/>
  </r>
  <r>
    <x v="20"/>
    <x v="43"/>
    <n v="12"/>
    <s v="шт."/>
    <n v="37"/>
    <n v="444"/>
    <m/>
    <x v="30"/>
  </r>
  <r>
    <x v="18"/>
    <x v="44"/>
    <n v="12"/>
    <s v="шт."/>
    <n v="41"/>
    <n v="492"/>
    <m/>
    <x v="25"/>
  </r>
  <r>
    <x v="16"/>
    <x v="30"/>
    <n v="12"/>
    <s v="шт."/>
    <n v="13"/>
    <n v="156"/>
    <m/>
    <x v="23"/>
  </r>
  <r>
    <x v="0"/>
    <x v="0"/>
    <n v="12"/>
    <s v="шт."/>
    <n v="14"/>
    <n v="168"/>
    <m/>
    <x v="0"/>
  </r>
  <r>
    <x v="1"/>
    <x v="1"/>
    <n v="12"/>
    <s v="шт."/>
    <n v="16"/>
    <n v="192"/>
    <m/>
    <x v="1"/>
  </r>
  <r>
    <x v="2"/>
    <x v="2"/>
    <n v="12"/>
    <s v="шт."/>
    <n v="15"/>
    <n v="180"/>
    <m/>
    <x v="2"/>
  </r>
  <r>
    <x v="3"/>
    <x v="3"/>
    <n v="12"/>
    <s v="шт."/>
    <n v="16"/>
    <n v="192"/>
    <m/>
    <x v="3"/>
  </r>
  <r>
    <x v="4"/>
    <x v="4"/>
    <n v="12"/>
    <s v="шт."/>
    <n v="21"/>
    <n v="252"/>
    <m/>
    <x v="4"/>
  </r>
  <r>
    <x v="5"/>
    <x v="5"/>
    <n v="12"/>
    <s v="шт."/>
    <n v="19"/>
    <n v="228"/>
    <m/>
    <x v="5"/>
  </r>
  <r>
    <x v="6"/>
    <x v="6"/>
    <n v="12"/>
    <s v="шт."/>
    <n v="22"/>
    <n v="264"/>
    <m/>
    <x v="6"/>
  </r>
  <r>
    <x v="19"/>
    <x v="45"/>
    <n v="12"/>
    <s v="шт."/>
    <n v="31"/>
    <n v="372"/>
    <m/>
    <x v="29"/>
  </r>
  <r>
    <x v="8"/>
    <x v="46"/>
    <n v="12"/>
    <s v="шт."/>
    <n v="36"/>
    <n v="432"/>
    <m/>
    <x v="8"/>
  </r>
  <r>
    <x v="20"/>
    <x v="47"/>
    <n v="12"/>
    <s v="шт."/>
    <n v="37"/>
    <n v="444"/>
    <m/>
    <x v="30"/>
  </r>
  <r>
    <x v="12"/>
    <x v="48"/>
    <n v="12"/>
    <s v="шт."/>
    <n v="41"/>
    <n v="492"/>
    <m/>
    <x v="12"/>
  </r>
  <r>
    <x v="13"/>
    <x v="49"/>
    <n v="24"/>
    <s v="шт."/>
    <n v="51"/>
    <n v="1224"/>
    <m/>
    <x v="13"/>
  </r>
  <r>
    <x v="16"/>
    <x v="50"/>
    <n v="24"/>
    <s v="шт."/>
    <n v="13"/>
    <n v="312"/>
    <m/>
    <x v="23"/>
  </r>
  <r>
    <x v="0"/>
    <x v="51"/>
    <n v="24"/>
    <s v="шт."/>
    <n v="14"/>
    <n v="336"/>
    <m/>
    <x v="0"/>
  </r>
  <r>
    <x v="3"/>
    <x v="3"/>
    <n v="36"/>
    <s v="шт."/>
    <n v="16"/>
    <n v="576"/>
    <m/>
    <x v="3"/>
  </r>
  <r>
    <x v="5"/>
    <x v="5"/>
    <n v="12"/>
    <s v="шт."/>
    <n v="19"/>
    <n v="228"/>
    <m/>
    <x v="5"/>
  </r>
  <r>
    <x v="15"/>
    <x v="27"/>
    <n v="24"/>
    <s v="шт."/>
    <n v="30"/>
    <n v="720"/>
    <m/>
    <x v="20"/>
  </r>
  <r>
    <x v="15"/>
    <x v="52"/>
    <n v="24"/>
    <s v="шт."/>
    <n v="30"/>
    <n v="720"/>
    <m/>
    <x v="31"/>
  </r>
  <r>
    <x v="15"/>
    <x v="53"/>
    <n v="24"/>
    <s v="шт."/>
    <n v="35"/>
    <n v="840"/>
    <m/>
    <x v="32"/>
  </r>
  <r>
    <x v="16"/>
    <x v="30"/>
    <n v="24"/>
    <s v="шт."/>
    <n v="13"/>
    <n v="312"/>
    <m/>
    <x v="23"/>
  </r>
  <r>
    <x v="0"/>
    <x v="0"/>
    <n v="24"/>
    <s v="шт."/>
    <n v="14"/>
    <n v="336"/>
    <m/>
    <x v="0"/>
  </r>
  <r>
    <x v="1"/>
    <x v="1"/>
    <n v="24"/>
    <s v="шт."/>
    <n v="16"/>
    <n v="384"/>
    <m/>
    <x v="1"/>
  </r>
  <r>
    <x v="2"/>
    <x v="2"/>
    <n v="24"/>
    <s v="шт."/>
    <n v="14"/>
    <n v="336"/>
    <m/>
    <x v="2"/>
  </r>
  <r>
    <x v="3"/>
    <x v="3"/>
    <n v="24"/>
    <s v="шт."/>
    <n v="16"/>
    <n v="384"/>
    <m/>
    <x v="3"/>
  </r>
  <r>
    <x v="4"/>
    <x v="4"/>
    <n v="24"/>
    <s v="шт."/>
    <n v="21"/>
    <n v="504"/>
    <m/>
    <x v="4"/>
  </r>
  <r>
    <x v="5"/>
    <x v="5"/>
    <n v="24"/>
    <s v="шт."/>
    <n v="19"/>
    <n v="456"/>
    <m/>
    <x v="5"/>
  </r>
  <r>
    <x v="6"/>
    <x v="6"/>
    <n v="12"/>
    <s v="шт."/>
    <n v="22"/>
    <n v="264"/>
    <m/>
    <x v="6"/>
  </r>
  <r>
    <x v="8"/>
    <x v="46"/>
    <n v="12"/>
    <s v="шт."/>
    <n v="36"/>
    <n v="432"/>
    <m/>
    <x v="8"/>
  </r>
  <r>
    <x v="6"/>
    <x v="6"/>
    <n v="12"/>
    <s v="шт."/>
    <n v="22"/>
    <n v="264"/>
    <m/>
    <x v="6"/>
  </r>
  <r>
    <x v="15"/>
    <x v="52"/>
    <n v="24"/>
    <s v="шт."/>
    <n v="30"/>
    <n v="720"/>
    <m/>
    <x v="31"/>
  </r>
  <r>
    <x v="15"/>
    <x v="53"/>
    <n v="24"/>
    <s v="шт."/>
    <n v="35"/>
    <n v="840"/>
    <m/>
    <x v="32"/>
  </r>
  <r>
    <x v="2"/>
    <x v="2"/>
    <n v="12"/>
    <s v="шт."/>
    <n v="18"/>
    <n v="216"/>
    <m/>
    <x v="2"/>
  </r>
  <r>
    <x v="6"/>
    <x v="6"/>
    <n v="24"/>
    <s v="шт."/>
    <n v="24"/>
    <n v="576"/>
    <m/>
    <x v="6"/>
  </r>
  <r>
    <x v="15"/>
    <x v="28"/>
    <n v="12"/>
    <s v="шт."/>
    <n v="35"/>
    <n v="420"/>
    <m/>
    <x v="21"/>
  </r>
  <r>
    <x v="15"/>
    <x v="29"/>
    <n v="12"/>
    <s v="шт."/>
    <n v="40"/>
    <n v="480"/>
    <m/>
    <x v="22"/>
  </r>
  <r>
    <x v="3"/>
    <x v="3"/>
    <n v="12"/>
    <s v="шт."/>
    <n v="18"/>
    <n v="216"/>
    <m/>
    <x v="3"/>
  </r>
  <r>
    <x v="4"/>
    <x v="4"/>
    <n v="12"/>
    <s v="шт."/>
    <n v="23"/>
    <n v="276"/>
    <m/>
    <x v="4"/>
  </r>
  <r>
    <x v="16"/>
    <x v="30"/>
    <n v="12"/>
    <s v="шт."/>
    <n v="15"/>
    <n v="180"/>
    <m/>
    <x v="23"/>
  </r>
  <r>
    <x v="2"/>
    <x v="2"/>
    <n v="12"/>
    <s v="шт."/>
    <n v="17"/>
    <n v="204"/>
    <m/>
    <x v="2"/>
  </r>
  <r>
    <x v="5"/>
    <x v="5"/>
    <n v="36"/>
    <s v="шт."/>
    <n v="22"/>
    <n v="792"/>
    <m/>
    <x v="5"/>
  </r>
  <r>
    <x v="15"/>
    <x v="54"/>
    <n v="12"/>
    <s v="шт."/>
    <n v="45"/>
    <n v="540"/>
    <m/>
    <x v="33"/>
  </r>
  <r>
    <x v="15"/>
    <x v="55"/>
    <n v="12"/>
    <s v="шт."/>
    <n v="50"/>
    <n v="600"/>
    <m/>
    <x v="34"/>
  </r>
  <r>
    <x v="4"/>
    <x v="4"/>
    <n v="12"/>
    <s v="шт."/>
    <n v="24.5"/>
    <n v="294"/>
    <m/>
    <x v="4"/>
  </r>
  <r>
    <x v="16"/>
    <x v="30"/>
    <n v="24"/>
    <s v="шт."/>
    <n v="16.5"/>
    <n v="396"/>
    <m/>
    <x v="23"/>
  </r>
  <r>
    <x v="4"/>
    <x v="4"/>
    <n v="12"/>
    <s v="шт."/>
    <n v="24.5"/>
    <n v="294"/>
    <m/>
    <x v="4"/>
  </r>
  <r>
    <x v="5"/>
    <x v="5"/>
    <n v="12"/>
    <s v="шт."/>
    <n v="22"/>
    <n v="264"/>
    <m/>
    <x v="5"/>
  </r>
  <r>
    <x v="2"/>
    <x v="2"/>
    <n v="12"/>
    <s v="шт."/>
    <n v="17.5"/>
    <n v="210"/>
    <m/>
    <x v="2"/>
  </r>
  <r>
    <x v="4"/>
    <x v="4"/>
    <n v="12"/>
    <s v="шт."/>
    <n v="24.5"/>
    <n v="294"/>
    <m/>
    <x v="4"/>
  </r>
  <r>
    <x v="6"/>
    <x v="6"/>
    <n v="12"/>
    <s v="шт."/>
    <n v="26.5"/>
    <n v="318"/>
    <m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O1:Q37" firstHeaderRow="1" firstDataRow="1" firstDataCol="2"/>
  <pivotFields count="8">
    <pivotField axis="axisRow" compact="0" outline="0" showAll="0" defaultSubtotal="0">
      <items count="21">
        <item x="7"/>
        <item x="8"/>
        <item x="19"/>
        <item x="20"/>
        <item x="9"/>
        <item x="12"/>
        <item x="13"/>
        <item x="10"/>
        <item x="11"/>
        <item x="18"/>
        <item x="16"/>
        <item x="0"/>
        <item x="1"/>
        <item x="2"/>
        <item x="3"/>
        <item x="4"/>
        <item x="5"/>
        <item x="6"/>
        <item x="17"/>
        <item x="14"/>
        <item x="15"/>
      </items>
    </pivotField>
    <pivotField compact="0" outline="0" showAll="0" defaultSubtotal="0">
      <items count="56">
        <item x="26"/>
        <item x="39"/>
        <item x="54"/>
        <item x="28"/>
        <item x="52"/>
        <item x="27"/>
        <item x="38"/>
        <item x="40"/>
        <item x="55"/>
        <item x="29"/>
        <item x="53"/>
        <item x="50"/>
        <item x="30"/>
        <item x="51"/>
        <item x="0"/>
        <item x="1"/>
        <item x="2"/>
        <item x="18"/>
        <item x="3"/>
        <item x="31"/>
        <item x="41"/>
        <item x="45"/>
        <item x="14"/>
        <item x="7"/>
        <item x="4"/>
        <item x="17"/>
        <item x="32"/>
        <item x="42"/>
        <item x="46"/>
        <item x="15"/>
        <item x="8"/>
        <item x="5"/>
        <item x="19"/>
        <item x="43"/>
        <item x="47"/>
        <item x="6"/>
        <item x="20"/>
        <item x="33"/>
        <item x="16"/>
        <item x="9"/>
        <item x="35"/>
        <item x="44"/>
        <item x="10"/>
        <item x="34"/>
        <item x="11"/>
        <item x="36"/>
        <item x="48"/>
        <item x="12"/>
        <item x="37"/>
        <item x="49"/>
        <item x="13"/>
        <item x="21"/>
        <item x="22"/>
        <item x="23"/>
        <item x="24"/>
        <item x="25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5">
        <item x="19"/>
        <item x="27"/>
        <item x="33"/>
        <item x="21"/>
        <item x="31"/>
        <item x="20"/>
        <item x="26"/>
        <item x="28"/>
        <item x="34"/>
        <item x="22"/>
        <item x="32"/>
        <item x="23"/>
        <item x="0"/>
        <item x="1"/>
        <item x="2"/>
        <item x="3"/>
        <item x="29"/>
        <item x="7"/>
        <item x="4"/>
        <item x="24"/>
        <item x="8"/>
        <item x="5"/>
        <item x="30"/>
        <item x="6"/>
        <item x="9"/>
        <item x="25"/>
        <item x="10"/>
        <item x="11"/>
        <item x="12"/>
        <item x="13"/>
        <item x="14"/>
        <item x="15"/>
        <item x="16"/>
        <item x="17"/>
        <item x="18"/>
      </items>
    </pivotField>
  </pivotFields>
  <rowFields count="2">
    <field x="0"/>
    <field x="7"/>
  </rowFields>
  <rowItems count="36">
    <i>
      <x/>
      <x v="17"/>
    </i>
    <i>
      <x v="1"/>
      <x v="20"/>
    </i>
    <i>
      <x v="2"/>
      <x v="16"/>
    </i>
    <i>
      <x v="3"/>
      <x v="22"/>
    </i>
    <i>
      <x v="4"/>
      <x v="24"/>
    </i>
    <i>
      <x v="5"/>
      <x v="28"/>
    </i>
    <i>
      <x v="6"/>
      <x v="29"/>
    </i>
    <i>
      <x v="7"/>
      <x v="26"/>
    </i>
    <i>
      <x v="8"/>
      <x v="27"/>
    </i>
    <i>
      <x v="9"/>
      <x v="25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8"/>
    </i>
    <i>
      <x v="16"/>
      <x v="21"/>
    </i>
    <i>
      <x v="17"/>
      <x v="23"/>
    </i>
    <i>
      <x v="18"/>
      <x v="19"/>
    </i>
    <i>
      <x v="19"/>
      <x v="30"/>
    </i>
    <i r="1">
      <x v="31"/>
    </i>
    <i r="1">
      <x v="32"/>
    </i>
    <i r="1">
      <x v="33"/>
    </i>
    <i r="1">
      <x v="34"/>
    </i>
    <i>
      <x v="2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Сумма по полю Кол-во          в шт." fld="2" baseField="0" baseItem="0"/>
  </dataFields>
  <formats count="2">
    <format dxfId="1">
      <pivotArea dataOnly="0" labelOnly="1" outline="0" axis="axisValues" fieldPosition="0"/>
    </format>
    <format dxfId="0">
      <pivotArea type="all" dataOnly="0" outline="0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topLeftCell="I1" workbookViewId="0">
      <selection activeCell="P9" sqref="P9"/>
    </sheetView>
  </sheetViews>
  <sheetFormatPr defaultRowHeight="15" x14ac:dyDescent="0.25"/>
  <cols>
    <col min="2" max="2" width="19.140625" customWidth="1"/>
    <col min="3" max="3" width="33.28515625" customWidth="1"/>
    <col min="5" max="5" width="5.85546875" customWidth="1"/>
    <col min="6" max="6" width="13.42578125" style="34" customWidth="1"/>
    <col min="7" max="7" width="15.140625" customWidth="1"/>
    <col min="8" max="9" width="18.85546875" customWidth="1"/>
    <col min="10" max="10" width="15.140625" customWidth="1"/>
    <col min="11" max="11" width="16.28515625" customWidth="1"/>
    <col min="12" max="12" width="22.5703125" customWidth="1"/>
    <col min="13" max="13" width="11.7109375" customWidth="1"/>
    <col min="15" max="15" width="13.28515625" style="60" customWidth="1"/>
    <col min="16" max="16" width="31.85546875" style="60" customWidth="1"/>
    <col min="17" max="17" width="13" style="60" customWidth="1"/>
  </cols>
  <sheetData>
    <row r="1" spans="1:17" ht="50.25" customHeight="1" x14ac:dyDescent="0.25">
      <c r="B1" s="1" t="s">
        <v>0</v>
      </c>
      <c r="C1" s="1" t="s">
        <v>37</v>
      </c>
      <c r="D1" s="54" t="s">
        <v>1</v>
      </c>
      <c r="E1" s="55" t="s">
        <v>78</v>
      </c>
      <c r="F1" s="1" t="s">
        <v>2</v>
      </c>
      <c r="G1" s="1" t="s">
        <v>3</v>
      </c>
      <c r="H1" s="36" t="s">
        <v>38</v>
      </c>
      <c r="I1" s="52" t="s">
        <v>77</v>
      </c>
      <c r="K1" s="37" t="s">
        <v>39</v>
      </c>
      <c r="L1" s="37" t="s">
        <v>40</v>
      </c>
      <c r="M1" s="37" t="s">
        <v>41</v>
      </c>
      <c r="O1" s="58" t="s">
        <v>0</v>
      </c>
      <c r="P1" s="58" t="s">
        <v>77</v>
      </c>
      <c r="Q1" s="59" t="s">
        <v>80</v>
      </c>
    </row>
    <row r="2" spans="1:17" ht="18.75" x14ac:dyDescent="0.4">
      <c r="A2">
        <f>IF(COUNTIF($B$2:B2,B2)&gt;1,"",MAX($A$1:A1)+1)</f>
        <v>1</v>
      </c>
      <c r="B2" s="3">
        <v>90108603</v>
      </c>
      <c r="C2" s="2" t="s">
        <v>4</v>
      </c>
      <c r="D2" s="38">
        <v>24</v>
      </c>
      <c r="E2" s="4" t="s">
        <v>5</v>
      </c>
      <c r="F2" s="4">
        <v>13</v>
      </c>
      <c r="G2" s="5">
        <f>D2*F2</f>
        <v>312</v>
      </c>
      <c r="H2" s="5"/>
      <c r="I2" s="53" t="str">
        <f>IF(ISNUMBER(B2),IFERROR(VLOOKUP(B2,$B$1:C1,2,),C2),C2)</f>
        <v>Удлинитель. 2/3м</v>
      </c>
      <c r="J2">
        <v>1</v>
      </c>
      <c r="K2" s="3">
        <v>90108603</v>
      </c>
      <c r="L2" s="2" t="s">
        <v>4</v>
      </c>
      <c r="M2" s="39">
        <f>24+12+36+12+24+24</f>
        <v>132</v>
      </c>
      <c r="O2" s="60">
        <v>90107823</v>
      </c>
      <c r="P2" s="60" t="s">
        <v>12</v>
      </c>
      <c r="Q2" s="61">
        <v>72</v>
      </c>
    </row>
    <row r="3" spans="1:17" ht="18.75" x14ac:dyDescent="0.4">
      <c r="A3">
        <f>IF(COUNTIF($B$2:B3,B3)&gt;1,"",MAX($A$1:A2)+1)</f>
        <v>2</v>
      </c>
      <c r="B3" s="3">
        <v>90108605</v>
      </c>
      <c r="C3" s="2" t="s">
        <v>6</v>
      </c>
      <c r="D3" s="38">
        <v>24</v>
      </c>
      <c r="E3" s="4" t="s">
        <v>5</v>
      </c>
      <c r="F3" s="4">
        <v>16</v>
      </c>
      <c r="G3" s="5">
        <f t="shared" ref="G3:G66" si="0">D3*F3</f>
        <v>384</v>
      </c>
      <c r="H3" s="5"/>
      <c r="I3" s="53" t="str">
        <f>IF(ISNUMBER(B3),IFERROR(VLOOKUP(B3,$B$1:C2,2,),C3),C3)</f>
        <v>Удлинитель. 2/5м</v>
      </c>
      <c r="J3">
        <v>2</v>
      </c>
      <c r="K3" s="3">
        <v>90108605</v>
      </c>
      <c r="L3" s="2" t="s">
        <v>6</v>
      </c>
      <c r="M3" s="39">
        <f>24+12+12+24</f>
        <v>72</v>
      </c>
      <c r="O3" s="60">
        <v>90107825</v>
      </c>
      <c r="P3" s="60" t="s">
        <v>13</v>
      </c>
      <c r="Q3" s="61">
        <v>96</v>
      </c>
    </row>
    <row r="4" spans="1:17" ht="18.75" x14ac:dyDescent="0.4">
      <c r="A4">
        <f>IF(COUNTIF($B$2:B4,B4)&gt;1,"",MAX($A$1:A3)+1)</f>
        <v>3</v>
      </c>
      <c r="B4" s="3">
        <v>90108800</v>
      </c>
      <c r="C4" s="2" t="s">
        <v>7</v>
      </c>
      <c r="D4" s="38">
        <v>24</v>
      </c>
      <c r="E4" s="4" t="s">
        <v>5</v>
      </c>
      <c r="F4" s="4">
        <v>14</v>
      </c>
      <c r="G4" s="5">
        <f t="shared" si="0"/>
        <v>336</v>
      </c>
      <c r="H4" s="5"/>
      <c r="I4" s="53" t="str">
        <f>IF(ISNUMBER(B4),IFERROR(VLOOKUP(B4,$B$1:C3,2,),C4),C4)</f>
        <v>Удлинитель. 3/2м</v>
      </c>
      <c r="J4">
        <v>3</v>
      </c>
      <c r="K4" s="3">
        <v>90108800</v>
      </c>
      <c r="L4" s="2" t="s">
        <v>7</v>
      </c>
      <c r="M4" s="39">
        <f>24+48+5+12+12+24+12+12+12</f>
        <v>161</v>
      </c>
      <c r="O4" s="60">
        <v>90107853</v>
      </c>
      <c r="P4" s="60" t="s">
        <v>43</v>
      </c>
      <c r="Q4" s="61">
        <v>36</v>
      </c>
    </row>
    <row r="5" spans="1:17" ht="18.75" x14ac:dyDescent="0.4">
      <c r="A5">
        <f>IF(COUNTIF($B$2:B5,B5)&gt;1,"",MAX($A$1:A4)+1)</f>
        <v>4</v>
      </c>
      <c r="B5" s="3">
        <v>90108803</v>
      </c>
      <c r="C5" s="2" t="s">
        <v>8</v>
      </c>
      <c r="D5" s="38">
        <v>24</v>
      </c>
      <c r="E5" s="4" t="s">
        <v>5</v>
      </c>
      <c r="F5" s="4">
        <v>15</v>
      </c>
      <c r="G5" s="5">
        <f t="shared" si="0"/>
        <v>360</v>
      </c>
      <c r="H5" s="5"/>
      <c r="I5" s="53" t="str">
        <f>IF(ISNUMBER(B5),IFERROR(VLOOKUP(B5,$B$1:C4,2,),C5),C5)</f>
        <v>Удлинитель. 3/3м</v>
      </c>
      <c r="J5">
        <v>4</v>
      </c>
      <c r="K5" s="3">
        <v>90108803</v>
      </c>
      <c r="L5" s="2" t="s">
        <v>8</v>
      </c>
      <c r="M5" s="39">
        <f>24+4+12+36+12+12+36+24+12</f>
        <v>172</v>
      </c>
      <c r="O5" s="60">
        <v>90108023</v>
      </c>
      <c r="P5" s="60" t="s">
        <v>63</v>
      </c>
      <c r="Q5" s="61">
        <v>24</v>
      </c>
    </row>
    <row r="6" spans="1:17" ht="18.75" x14ac:dyDescent="0.4">
      <c r="A6">
        <f>IF(COUNTIF($B$2:B6,B6)&gt;1,"",MAX($A$1:A5)+1)</f>
        <v>5</v>
      </c>
      <c r="B6" s="3">
        <v>90108805</v>
      </c>
      <c r="C6" s="2" t="s">
        <v>9</v>
      </c>
      <c r="D6" s="4">
        <v>24</v>
      </c>
      <c r="E6" s="4" t="s">
        <v>5</v>
      </c>
      <c r="F6" s="4">
        <v>20</v>
      </c>
      <c r="G6" s="5">
        <f t="shared" si="0"/>
        <v>480</v>
      </c>
      <c r="H6" s="5"/>
      <c r="I6" s="53" t="str">
        <f>IF(ISNUMBER(B6),IFERROR(VLOOKUP(B6,$B$1:C5,2,),C6),C6)</f>
        <v>Удлинитель. 3/5м</v>
      </c>
      <c r="J6">
        <v>5</v>
      </c>
      <c r="K6" s="3">
        <v>90108805</v>
      </c>
      <c r="L6" s="2" t="s">
        <v>9</v>
      </c>
      <c r="M6" s="39">
        <f>24+48+12+36+12+12+24+12+12+12+12</f>
        <v>216</v>
      </c>
      <c r="O6" s="60">
        <v>90108025</v>
      </c>
      <c r="P6" s="60" t="s">
        <v>14</v>
      </c>
      <c r="Q6" s="61">
        <v>72</v>
      </c>
    </row>
    <row r="7" spans="1:17" ht="18.75" x14ac:dyDescent="0.4">
      <c r="A7">
        <f>IF(COUNTIF($B$2:B7,B7)&gt;1,"",MAX($A$1:A6)+1)</f>
        <v>6</v>
      </c>
      <c r="B7" s="3">
        <v>90109003</v>
      </c>
      <c r="C7" s="2" t="s">
        <v>10</v>
      </c>
      <c r="D7" s="4">
        <v>24</v>
      </c>
      <c r="E7" s="4" t="s">
        <v>5</v>
      </c>
      <c r="F7" s="4">
        <v>18</v>
      </c>
      <c r="G7" s="5">
        <f t="shared" si="0"/>
        <v>432</v>
      </c>
      <c r="H7" s="5"/>
      <c r="I7" s="53" t="str">
        <f>IF(ISNUMBER(B7),IFERROR(VLOOKUP(B7,$B$1:C6,2,),C7),C7)</f>
        <v>Удлинитель. 4/3м</v>
      </c>
      <c r="J7">
        <v>6</v>
      </c>
      <c r="K7" s="3">
        <v>90109003</v>
      </c>
      <c r="L7" s="2" t="s">
        <v>10</v>
      </c>
      <c r="M7" s="39">
        <f>24+48+12+36+12+12+12+24+36+12</f>
        <v>228</v>
      </c>
      <c r="O7" s="60">
        <v>90108223</v>
      </c>
      <c r="P7" s="60" t="s">
        <v>17</v>
      </c>
      <c r="Q7" s="61">
        <v>36</v>
      </c>
    </row>
    <row r="8" spans="1:17" ht="18.75" x14ac:dyDescent="0.4">
      <c r="A8">
        <f>IF(COUNTIF($B$2:B8,B8)&gt;1,"",MAX($A$1:A7)+1)</f>
        <v>7</v>
      </c>
      <c r="B8" s="3">
        <v>90109005</v>
      </c>
      <c r="C8" s="2" t="s">
        <v>11</v>
      </c>
      <c r="D8" s="4">
        <v>24</v>
      </c>
      <c r="E8" s="4" t="s">
        <v>5</v>
      </c>
      <c r="F8" s="4">
        <v>21</v>
      </c>
      <c r="G8" s="5">
        <f t="shared" si="0"/>
        <v>504</v>
      </c>
      <c r="H8" s="5"/>
      <c r="I8" s="53" t="str">
        <f>IF(ISNUMBER(B8),IFERROR(VLOOKUP(B8,$B$1:C7,2,),C8),C8)</f>
        <v>Удлинитель. 4/5м</v>
      </c>
      <c r="J8">
        <v>7</v>
      </c>
      <c r="K8" s="3">
        <v>90109005</v>
      </c>
      <c r="L8" s="2" t="s">
        <v>11</v>
      </c>
      <c r="M8" s="39">
        <f>24+48+12+36+12+12+12+12+24+12</f>
        <v>204</v>
      </c>
      <c r="O8" s="60">
        <v>90108225</v>
      </c>
      <c r="P8" s="60" t="s">
        <v>18</v>
      </c>
      <c r="Q8" s="61">
        <v>48</v>
      </c>
    </row>
    <row r="9" spans="1:17" ht="18.75" x14ac:dyDescent="0.4">
      <c r="A9">
        <f>IF(COUNTIF($B$2:B9,B9)&gt;1,"",MAX($A$1:A8)+1)</f>
        <v>8</v>
      </c>
      <c r="B9" s="3">
        <v>90107823</v>
      </c>
      <c r="C9" s="2" t="s">
        <v>12</v>
      </c>
      <c r="D9" s="4">
        <v>12</v>
      </c>
      <c r="E9" s="4" t="s">
        <v>5</v>
      </c>
      <c r="F9" s="4">
        <v>30</v>
      </c>
      <c r="G9" s="5">
        <f t="shared" si="0"/>
        <v>360</v>
      </c>
      <c r="H9" s="5"/>
      <c r="I9" s="53" t="str">
        <f>IF(ISNUMBER(B9),IFERROR(VLOOKUP(B9,$B$1:C8,2,),C9),C9)</f>
        <v xml:space="preserve">Удлинитель. 3/3м с И/З </v>
      </c>
      <c r="J9">
        <v>8</v>
      </c>
      <c r="K9" s="3">
        <v>90107823</v>
      </c>
      <c r="L9" s="2" t="s">
        <v>12</v>
      </c>
      <c r="M9" s="39">
        <f>12+48+12</f>
        <v>72</v>
      </c>
      <c r="O9" s="60">
        <v>90108423</v>
      </c>
      <c r="P9" s="60" t="s">
        <v>15</v>
      </c>
      <c r="Q9" s="61">
        <v>12</v>
      </c>
    </row>
    <row r="10" spans="1:17" ht="18.75" x14ac:dyDescent="0.4">
      <c r="A10">
        <f>IF(COUNTIF($B$2:B10,B10)&gt;1,"",MAX($A$1:A9)+1)</f>
        <v>9</v>
      </c>
      <c r="B10" s="3">
        <v>90107825</v>
      </c>
      <c r="C10" s="2" t="s">
        <v>13</v>
      </c>
      <c r="D10" s="4">
        <v>12</v>
      </c>
      <c r="E10" s="4" t="s">
        <v>5</v>
      </c>
      <c r="F10" s="4">
        <v>35</v>
      </c>
      <c r="G10" s="5">
        <f t="shared" si="0"/>
        <v>420</v>
      </c>
      <c r="H10" s="5"/>
      <c r="I10" s="53" t="str">
        <f>IF(ISNUMBER(B10),IFERROR(VLOOKUP(B10,$B$1:C9,2,),C10),C10)</f>
        <v xml:space="preserve">Удлинитель. 3/5м с И/З </v>
      </c>
      <c r="J10">
        <v>9</v>
      </c>
      <c r="K10" s="3">
        <v>90107825</v>
      </c>
      <c r="L10" s="2" t="s">
        <v>13</v>
      </c>
      <c r="M10" s="39">
        <f>48+12+12+12+12+12</f>
        <v>108</v>
      </c>
      <c r="O10" s="60">
        <v>90108425</v>
      </c>
      <c r="P10" s="60" t="s">
        <v>16</v>
      </c>
      <c r="Q10" s="61">
        <v>24</v>
      </c>
    </row>
    <row r="11" spans="1:17" ht="18.75" x14ac:dyDescent="0.4">
      <c r="A11">
        <f>IF(COUNTIF($B$2:B11,B11)&gt;1,"",MAX($A$1:A10)+1)</f>
        <v>10</v>
      </c>
      <c r="B11" s="3">
        <v>90108025</v>
      </c>
      <c r="C11" s="2" t="s">
        <v>14</v>
      </c>
      <c r="D11" s="4">
        <v>12</v>
      </c>
      <c r="E11" s="4" t="s">
        <v>5</v>
      </c>
      <c r="F11" s="4">
        <v>40</v>
      </c>
      <c r="G11" s="5">
        <f t="shared" si="0"/>
        <v>480</v>
      </c>
      <c r="H11" s="5"/>
      <c r="I11" s="53" t="str">
        <f>IF(ISNUMBER(B11),IFERROR(VLOOKUP(B11,$B$1:C10,2,),C11),C11)</f>
        <v xml:space="preserve">Удлинитель. 4/5м с И/З </v>
      </c>
      <c r="J11">
        <v>10</v>
      </c>
      <c r="K11" s="3">
        <v>90108025</v>
      </c>
      <c r="L11" s="2" t="s">
        <v>14</v>
      </c>
      <c r="M11" s="39">
        <f>12+48+12</f>
        <v>72</v>
      </c>
      <c r="O11" s="60">
        <v>90108453</v>
      </c>
      <c r="P11" s="60" t="s">
        <v>42</v>
      </c>
      <c r="Q11" s="61">
        <v>24</v>
      </c>
    </row>
    <row r="12" spans="1:17" ht="18.75" x14ac:dyDescent="0.4">
      <c r="A12">
        <f>IF(COUNTIF($B$2:B12,B12)&gt;1,"",MAX($A$1:A11)+1)</f>
        <v>11</v>
      </c>
      <c r="B12" s="3">
        <v>90108423</v>
      </c>
      <c r="C12" s="2" t="s">
        <v>15</v>
      </c>
      <c r="D12" s="4">
        <v>12</v>
      </c>
      <c r="E12" s="4" t="s">
        <v>5</v>
      </c>
      <c r="F12" s="4">
        <v>35</v>
      </c>
      <c r="G12" s="5">
        <f t="shared" si="0"/>
        <v>420</v>
      </c>
      <c r="H12" s="5"/>
      <c r="I12" s="53" t="str">
        <f>IF(ISNUMBER(B12),IFERROR(VLOOKUP(B12,$B$1:C11,2,),C12),C12)</f>
        <v xml:space="preserve">Удлинитель. 5/3м с И/З </v>
      </c>
      <c r="J12">
        <v>11</v>
      </c>
      <c r="K12" s="3">
        <v>90108423</v>
      </c>
      <c r="L12" s="2" t="s">
        <v>15</v>
      </c>
      <c r="M12" s="39">
        <v>12</v>
      </c>
      <c r="O12" s="60">
        <v>90108600</v>
      </c>
      <c r="P12" s="60" t="s">
        <v>36</v>
      </c>
      <c r="Q12" s="61">
        <v>108</v>
      </c>
    </row>
    <row r="13" spans="1:17" ht="18.75" x14ac:dyDescent="0.4">
      <c r="A13">
        <f>IF(COUNTIF($B$2:B13,B13)&gt;1,"",MAX($A$1:A12)+1)</f>
        <v>12</v>
      </c>
      <c r="B13" s="3">
        <v>90108425</v>
      </c>
      <c r="C13" s="2" t="s">
        <v>16</v>
      </c>
      <c r="D13" s="4">
        <v>12</v>
      </c>
      <c r="E13" s="4" t="s">
        <v>5</v>
      </c>
      <c r="F13" s="4">
        <v>45</v>
      </c>
      <c r="G13" s="5">
        <f t="shared" si="0"/>
        <v>540</v>
      </c>
      <c r="H13" s="5"/>
      <c r="I13" s="53" t="str">
        <f>IF(ISNUMBER(B13),IFERROR(VLOOKUP(B13,$B$1:C12,2,),C13),C13)</f>
        <v xml:space="preserve">Удлинитель. 5/5м с И/З </v>
      </c>
      <c r="J13">
        <v>12</v>
      </c>
      <c r="K13" s="3">
        <v>90108425</v>
      </c>
      <c r="L13" s="2" t="s">
        <v>16</v>
      </c>
      <c r="M13" s="39">
        <f>24</f>
        <v>24</v>
      </c>
      <c r="O13" s="60">
        <v>90108603</v>
      </c>
      <c r="P13" s="60" t="s">
        <v>4</v>
      </c>
      <c r="Q13" s="61">
        <v>132</v>
      </c>
    </row>
    <row r="14" spans="1:17" ht="18.75" x14ac:dyDescent="0.4">
      <c r="A14">
        <f>IF(COUNTIF($B$2:B14,B14)&gt;1,"",MAX($A$1:A13)+1)</f>
        <v>13</v>
      </c>
      <c r="B14" s="3">
        <v>90108223</v>
      </c>
      <c r="C14" s="2" t="s">
        <v>17</v>
      </c>
      <c r="D14" s="4">
        <v>12</v>
      </c>
      <c r="E14" s="4" t="s">
        <v>5</v>
      </c>
      <c r="F14" s="4">
        <v>40</v>
      </c>
      <c r="G14" s="5">
        <f t="shared" si="0"/>
        <v>480</v>
      </c>
      <c r="H14" s="5"/>
      <c r="I14" s="53" t="str">
        <f>IF(ISNUMBER(B14),IFERROR(VLOOKUP(B14,$B$1:C13,2,),C14),C14)</f>
        <v xml:space="preserve">Удлинитель. 6/3м с И/З </v>
      </c>
      <c r="J14">
        <v>13</v>
      </c>
      <c r="K14" s="3">
        <v>90108223</v>
      </c>
      <c r="L14" s="2" t="s">
        <v>17</v>
      </c>
      <c r="M14" s="39">
        <f>12+12+12</f>
        <v>36</v>
      </c>
      <c r="O14" s="60">
        <v>90108605</v>
      </c>
      <c r="P14" s="60" t="s">
        <v>6</v>
      </c>
      <c r="Q14" s="61">
        <v>72</v>
      </c>
    </row>
    <row r="15" spans="1:17" ht="18.75" x14ac:dyDescent="0.4">
      <c r="A15">
        <f>IF(COUNTIF($B$2:B15,B15)&gt;1,"",MAX($A$1:A14)+1)</f>
        <v>14</v>
      </c>
      <c r="B15" s="3">
        <v>90108225</v>
      </c>
      <c r="C15" s="2" t="s">
        <v>18</v>
      </c>
      <c r="D15" s="4">
        <v>12</v>
      </c>
      <c r="E15" s="4" t="s">
        <v>5</v>
      </c>
      <c r="F15" s="4">
        <v>50</v>
      </c>
      <c r="G15" s="5">
        <f t="shared" si="0"/>
        <v>600</v>
      </c>
      <c r="H15" s="5"/>
      <c r="I15" s="53" t="str">
        <f>IF(ISNUMBER(B15),IFERROR(VLOOKUP(B15,$B$1:C14,2,),C15),C15)</f>
        <v xml:space="preserve">Удлинитель. 6/5м с И/З </v>
      </c>
      <c r="J15">
        <v>14</v>
      </c>
      <c r="K15" s="3">
        <v>90108225</v>
      </c>
      <c r="L15" s="2" t="s">
        <v>18</v>
      </c>
      <c r="M15" s="39">
        <f>12+12+24</f>
        <v>48</v>
      </c>
      <c r="O15" s="60">
        <v>90108800</v>
      </c>
      <c r="P15" s="60" t="s">
        <v>7</v>
      </c>
      <c r="Q15" s="61">
        <v>161</v>
      </c>
    </row>
    <row r="16" spans="1:17" ht="18.75" x14ac:dyDescent="0.4">
      <c r="A16" t="str">
        <f>IF(COUNTIF($B$2:B16,B16)&gt;1,"",MAX($A$1:A15)+1)</f>
        <v/>
      </c>
      <c r="B16" s="7">
        <v>90107823</v>
      </c>
      <c r="C16" s="6" t="s">
        <v>19</v>
      </c>
      <c r="D16" s="8">
        <v>48</v>
      </c>
      <c r="E16" s="4" t="s">
        <v>5</v>
      </c>
      <c r="F16" s="4">
        <v>30</v>
      </c>
      <c r="G16" s="5">
        <f t="shared" si="0"/>
        <v>1440</v>
      </c>
      <c r="H16" s="5"/>
      <c r="I16" s="53" t="str">
        <f>IF(ISNUMBER(B16),IFERROR(VLOOKUP(B16,$B$1:C15,2,),C16),C16)</f>
        <v xml:space="preserve">Удлинитель. 3/3м с И/З </v>
      </c>
      <c r="J16">
        <v>15</v>
      </c>
      <c r="K16" s="7">
        <v>90108600</v>
      </c>
      <c r="L16" s="6" t="s">
        <v>36</v>
      </c>
      <c r="M16" s="39">
        <f>12+12+24+24+12+24</f>
        <v>108</v>
      </c>
      <c r="O16" s="60">
        <v>90108803</v>
      </c>
      <c r="P16" s="60" t="s">
        <v>8</v>
      </c>
      <c r="Q16" s="61">
        <v>172</v>
      </c>
    </row>
    <row r="17" spans="1:17" ht="18.75" x14ac:dyDescent="0.4">
      <c r="A17" t="str">
        <f>IF(COUNTIF($B$2:B17,B17)&gt;1,"",MAX($A$1:A16)+1)</f>
        <v/>
      </c>
      <c r="B17" s="7">
        <v>90107825</v>
      </c>
      <c r="C17" s="6" t="s">
        <v>20</v>
      </c>
      <c r="D17" s="8">
        <v>48</v>
      </c>
      <c r="E17" s="4" t="s">
        <v>5</v>
      </c>
      <c r="F17" s="4">
        <v>35</v>
      </c>
      <c r="G17" s="5">
        <f t="shared" si="0"/>
        <v>1680</v>
      </c>
      <c r="H17" s="5"/>
      <c r="I17" s="53" t="str">
        <f>IF(ISNUMBER(B17),IFERROR(VLOOKUP(B17,$B$1:C16,2,),C17),C17)</f>
        <v xml:space="preserve">Удлинитель. 3/5м с И/З </v>
      </c>
      <c r="J17">
        <v>16</v>
      </c>
      <c r="K17" s="7">
        <v>90108453</v>
      </c>
      <c r="L17" s="6" t="s">
        <v>42</v>
      </c>
      <c r="M17" s="39">
        <v>24</v>
      </c>
      <c r="O17" s="60">
        <v>90108805</v>
      </c>
      <c r="P17" s="60" t="s">
        <v>9</v>
      </c>
      <c r="Q17" s="61">
        <v>216</v>
      </c>
    </row>
    <row r="18" spans="1:17" ht="18.75" x14ac:dyDescent="0.4">
      <c r="A18" t="str">
        <f>IF(COUNTIF($B$2:B18,B18)&gt;1,"",MAX($A$1:A17)+1)</f>
        <v/>
      </c>
      <c r="B18" s="7">
        <v>90108025</v>
      </c>
      <c r="C18" s="6" t="s">
        <v>21</v>
      </c>
      <c r="D18" s="8">
        <v>48</v>
      </c>
      <c r="E18" s="4" t="s">
        <v>5</v>
      </c>
      <c r="F18" s="4">
        <v>40</v>
      </c>
      <c r="G18" s="5">
        <f t="shared" si="0"/>
        <v>1920</v>
      </c>
      <c r="H18" s="5"/>
      <c r="I18" s="53" t="str">
        <f>IF(ISNUMBER(B18),IFERROR(VLOOKUP(B18,$B$1:C17,2,),C18),C18)</f>
        <v xml:space="preserve">Удлинитель. 4/5м с И/З </v>
      </c>
      <c r="J18">
        <v>17</v>
      </c>
      <c r="K18" s="40">
        <v>90107853</v>
      </c>
      <c r="L18" s="41" t="s">
        <v>43</v>
      </c>
      <c r="M18" s="39">
        <f>24+12</f>
        <v>36</v>
      </c>
      <c r="O18" s="60">
        <v>90109003</v>
      </c>
      <c r="P18" s="60" t="s">
        <v>10</v>
      </c>
      <c r="Q18" s="61">
        <v>228</v>
      </c>
    </row>
    <row r="19" spans="1:17" ht="18.75" x14ac:dyDescent="0.4">
      <c r="A19" t="str">
        <f>IF(COUNTIF($B$2:B19,B19)&gt;1,"",MAX($A$1:A18)+1)</f>
        <v/>
      </c>
      <c r="B19" s="7">
        <v>90108805</v>
      </c>
      <c r="C19" s="6" t="s">
        <v>22</v>
      </c>
      <c r="D19" s="8">
        <v>48</v>
      </c>
      <c r="E19" s="4" t="s">
        <v>5</v>
      </c>
      <c r="F19" s="4">
        <v>20</v>
      </c>
      <c r="G19" s="5">
        <f t="shared" si="0"/>
        <v>960</v>
      </c>
      <c r="H19" s="5"/>
      <c r="I19" s="53" t="str">
        <f>IF(ISNUMBER(B19),IFERROR(VLOOKUP(B19,$B$1:C18,2,),C19),C19)</f>
        <v>Удлинитель. 3/5м</v>
      </c>
      <c r="O19" s="60">
        <v>90109005</v>
      </c>
      <c r="P19" s="60" t="s">
        <v>11</v>
      </c>
      <c r="Q19" s="61">
        <v>204</v>
      </c>
    </row>
    <row r="20" spans="1:17" ht="18.75" x14ac:dyDescent="0.4">
      <c r="A20" t="str">
        <f>IF(COUNTIF($B$2:B20,B20)&gt;1,"",MAX($A$1:A19)+1)</f>
        <v/>
      </c>
      <c r="B20" s="7">
        <v>90108800</v>
      </c>
      <c r="C20" s="6" t="s">
        <v>23</v>
      </c>
      <c r="D20" s="8">
        <v>48</v>
      </c>
      <c r="E20" s="4" t="s">
        <v>5</v>
      </c>
      <c r="F20" s="4">
        <v>14</v>
      </c>
      <c r="G20" s="5">
        <f t="shared" si="0"/>
        <v>672</v>
      </c>
      <c r="H20" s="5"/>
      <c r="I20" s="53" t="str">
        <f>IF(ISNUMBER(B20),IFERROR(VLOOKUP(B20,$B$1:C19,2,),C20),C20)</f>
        <v>Удлинитель. 3/2м</v>
      </c>
      <c r="J20">
        <v>1</v>
      </c>
      <c r="K20" s="42" t="s">
        <v>32</v>
      </c>
      <c r="L20" s="6" t="s">
        <v>44</v>
      </c>
      <c r="M20" s="39">
        <f>4+12</f>
        <v>16</v>
      </c>
      <c r="O20" s="60" t="s">
        <v>33</v>
      </c>
      <c r="P20" s="60" t="s">
        <v>53</v>
      </c>
      <c r="Q20" s="61">
        <v>12</v>
      </c>
    </row>
    <row r="21" spans="1:17" ht="18.75" x14ac:dyDescent="0.4">
      <c r="A21" t="str">
        <f>IF(COUNTIF($B$2:B21,B21)&gt;1,"",MAX($A$1:A20)+1)</f>
        <v/>
      </c>
      <c r="B21" s="7">
        <v>90109003</v>
      </c>
      <c r="C21" s="6" t="s">
        <v>24</v>
      </c>
      <c r="D21" s="8">
        <v>48</v>
      </c>
      <c r="E21" s="4" t="s">
        <v>5</v>
      </c>
      <c r="F21" s="4">
        <v>18</v>
      </c>
      <c r="G21" s="5">
        <f t="shared" si="0"/>
        <v>864</v>
      </c>
      <c r="H21" s="5"/>
      <c r="I21" s="53" t="str">
        <f>IF(ISNUMBER(B21),IFERROR(VLOOKUP(B21,$B$1:C20,2,),C21),C21)</f>
        <v>Удлинитель. 4/3м</v>
      </c>
      <c r="J21">
        <v>2</v>
      </c>
      <c r="K21" s="42" t="s">
        <v>32</v>
      </c>
      <c r="L21" s="6" t="s">
        <v>45</v>
      </c>
      <c r="M21" s="39">
        <f>4+12+24</f>
        <v>40</v>
      </c>
      <c r="O21" s="60" t="s">
        <v>27</v>
      </c>
      <c r="P21" s="60" t="s">
        <v>26</v>
      </c>
      <c r="Q21" s="61">
        <v>1</v>
      </c>
    </row>
    <row r="22" spans="1:17" ht="18.75" x14ac:dyDescent="0.4">
      <c r="A22" t="str">
        <f>IF(COUNTIF($B$2:B22,B22)&gt;1,"",MAX($A$1:A21)+1)</f>
        <v/>
      </c>
      <c r="B22" s="7">
        <v>90109005</v>
      </c>
      <c r="C22" s="6" t="s">
        <v>25</v>
      </c>
      <c r="D22" s="8">
        <v>48</v>
      </c>
      <c r="E22" s="4" t="s">
        <v>5</v>
      </c>
      <c r="F22" s="4">
        <v>21</v>
      </c>
      <c r="G22" s="5">
        <f t="shared" si="0"/>
        <v>1008</v>
      </c>
      <c r="H22" s="5"/>
      <c r="I22" s="53" t="str">
        <f>IF(ISNUMBER(B22),IFERROR(VLOOKUP(B22,$B$1:C21,2,),C22),C22)</f>
        <v>Удлинитель. 4/5м</v>
      </c>
      <c r="J22">
        <v>3</v>
      </c>
      <c r="K22" s="42" t="s">
        <v>32</v>
      </c>
      <c r="L22" s="6" t="s">
        <v>46</v>
      </c>
      <c r="M22" s="39">
        <f>4+24+24+12+12+12</f>
        <v>88</v>
      </c>
      <c r="P22" s="60" t="s">
        <v>28</v>
      </c>
      <c r="Q22" s="61">
        <v>1</v>
      </c>
    </row>
    <row r="23" spans="1:17" ht="18.75" x14ac:dyDescent="0.4">
      <c r="A23" t="str">
        <f>IF(COUNTIF($B$2:B23,B23)&gt;1,"",MAX($A$1:A22)+1)</f>
        <v/>
      </c>
      <c r="B23" s="7">
        <v>90108803</v>
      </c>
      <c r="C23" s="6" t="s">
        <v>8</v>
      </c>
      <c r="D23" s="4">
        <v>4</v>
      </c>
      <c r="E23" s="4" t="s">
        <v>5</v>
      </c>
      <c r="F23" s="4">
        <v>15</v>
      </c>
      <c r="G23" s="5">
        <f t="shared" si="0"/>
        <v>60</v>
      </c>
      <c r="H23" s="5"/>
      <c r="I23" s="53" t="str">
        <f>IF(ISNUMBER(B23),IFERROR(VLOOKUP(B23,$B$1:C22,2,),C23),C23)</f>
        <v>Удлинитель. 3/3м</v>
      </c>
      <c r="J23">
        <v>4</v>
      </c>
      <c r="K23" s="42" t="s">
        <v>32</v>
      </c>
      <c r="L23" s="6" t="s">
        <v>47</v>
      </c>
      <c r="M23" s="39">
        <f>4+24+24+12+12+12</f>
        <v>88</v>
      </c>
      <c r="P23" s="60" t="s">
        <v>29</v>
      </c>
      <c r="Q23" s="61">
        <v>1</v>
      </c>
    </row>
    <row r="24" spans="1:17" ht="18.75" x14ac:dyDescent="0.4">
      <c r="A24" t="str">
        <f>IF(COUNTIF($B$2:B24,B24)&gt;1,"",MAX($A$1:A23)+1)</f>
        <v/>
      </c>
      <c r="B24" s="7">
        <v>90108800</v>
      </c>
      <c r="C24" s="6" t="s">
        <v>7</v>
      </c>
      <c r="D24" s="4">
        <v>5</v>
      </c>
      <c r="E24" s="4" t="s">
        <v>5</v>
      </c>
      <c r="F24" s="4">
        <v>14</v>
      </c>
      <c r="G24" s="5">
        <f t="shared" si="0"/>
        <v>70</v>
      </c>
      <c r="H24" s="5"/>
      <c r="I24" s="53" t="str">
        <f>IF(ISNUMBER(B24),IFERROR(VLOOKUP(B24,$B$1:C23,2,),C24),C24)</f>
        <v>Удлинитель. 3/2м</v>
      </c>
      <c r="P24" s="60" t="s">
        <v>30</v>
      </c>
      <c r="Q24" s="61">
        <v>1</v>
      </c>
    </row>
    <row r="25" spans="1:17" ht="18.75" x14ac:dyDescent="0.4">
      <c r="A25">
        <f>IF(COUNTIF($B$2:B25,B25)&gt;1,"",MAX($A$1:A24)+1)</f>
        <v>15</v>
      </c>
      <c r="B25" s="7" t="s">
        <v>27</v>
      </c>
      <c r="C25" s="6" t="s">
        <v>26</v>
      </c>
      <c r="D25" s="4">
        <v>1</v>
      </c>
      <c r="E25" s="4" t="s">
        <v>5</v>
      </c>
      <c r="F25" s="4">
        <v>130</v>
      </c>
      <c r="G25" s="5">
        <f t="shared" si="0"/>
        <v>130</v>
      </c>
      <c r="H25" s="5"/>
      <c r="I25" s="53" t="str">
        <f>IF(ISNUMBER(B25),IFERROR(VLOOKUP(B25,$B$1:C24,2,),C25),C25)</f>
        <v>Удлинитель.переноска 3х1,5 20м</v>
      </c>
      <c r="K25" s="7" t="s">
        <v>27</v>
      </c>
      <c r="L25" s="6" t="s">
        <v>26</v>
      </c>
      <c r="M25" s="4">
        <v>1</v>
      </c>
      <c r="P25" s="60" t="s">
        <v>31</v>
      </c>
      <c r="Q25" s="61">
        <v>1</v>
      </c>
    </row>
    <row r="26" spans="1:17" ht="18.75" x14ac:dyDescent="0.4">
      <c r="A26" t="str">
        <f>IF(COUNTIF($B$2:B26,B26)&gt;1,"",MAX($A$1:A25)+1)</f>
        <v/>
      </c>
      <c r="B26" s="7" t="s">
        <v>27</v>
      </c>
      <c r="C26" s="6" t="s">
        <v>28</v>
      </c>
      <c r="D26" s="4">
        <v>1</v>
      </c>
      <c r="E26" s="4" t="s">
        <v>5</v>
      </c>
      <c r="F26" s="4">
        <v>145</v>
      </c>
      <c r="G26" s="5">
        <f t="shared" si="0"/>
        <v>145</v>
      </c>
      <c r="H26" s="5"/>
      <c r="I26" s="53" t="str">
        <f>IF(ISNUMBER(B26),IFERROR(VLOOKUP(B26,$B$1:C25,2,),C26),C26)</f>
        <v>Удлинитель.переноска 3х1,5 35м</v>
      </c>
      <c r="K26" s="7" t="s">
        <v>27</v>
      </c>
      <c r="L26" s="6" t="s">
        <v>28</v>
      </c>
      <c r="M26" s="4">
        <v>1</v>
      </c>
      <c r="O26" s="60" t="s">
        <v>32</v>
      </c>
      <c r="P26" s="60" t="s">
        <v>48</v>
      </c>
      <c r="Q26" s="61">
        <v>16</v>
      </c>
    </row>
    <row r="27" spans="1:17" ht="18.75" x14ac:dyDescent="0.4">
      <c r="A27" t="str">
        <f>IF(COUNTIF($B$2:B27,B27)&gt;1,"",MAX($A$1:A26)+1)</f>
        <v/>
      </c>
      <c r="B27" s="7" t="s">
        <v>27</v>
      </c>
      <c r="C27" s="6" t="s">
        <v>29</v>
      </c>
      <c r="D27" s="4">
        <v>1</v>
      </c>
      <c r="E27" s="4" t="s">
        <v>5</v>
      </c>
      <c r="F27" s="4">
        <v>150</v>
      </c>
      <c r="G27" s="5">
        <f t="shared" si="0"/>
        <v>150</v>
      </c>
      <c r="H27" s="5"/>
      <c r="I27" s="53" t="str">
        <f>IF(ISNUMBER(B27),IFERROR(VLOOKUP(B27,$B$1:C26,2,),C27),C27)</f>
        <v>Удлинитель.переноска 3х2,5 20м</v>
      </c>
      <c r="K27" s="7" t="s">
        <v>27</v>
      </c>
      <c r="L27" s="6" t="s">
        <v>29</v>
      </c>
      <c r="M27" s="4">
        <v>1</v>
      </c>
      <c r="P27" s="60" t="s">
        <v>60</v>
      </c>
      <c r="Q27" s="61">
        <v>12</v>
      </c>
    </row>
    <row r="28" spans="1:17" ht="18.75" x14ac:dyDescent="0.4">
      <c r="A28" t="str">
        <f>IF(COUNTIF($B$2:B28,B28)&gt;1,"",MAX($A$1:A27)+1)</f>
        <v/>
      </c>
      <c r="B28" s="7" t="s">
        <v>27</v>
      </c>
      <c r="C28" s="6" t="s">
        <v>30</v>
      </c>
      <c r="D28" s="4">
        <v>1</v>
      </c>
      <c r="E28" s="4" t="s">
        <v>5</v>
      </c>
      <c r="F28" s="4">
        <v>170</v>
      </c>
      <c r="G28" s="5">
        <f t="shared" si="0"/>
        <v>170</v>
      </c>
      <c r="H28" s="5"/>
      <c r="I28" s="53" t="str">
        <f>IF(ISNUMBER(B28),IFERROR(VLOOKUP(B28,$B$1:C27,2,),C28),C28)</f>
        <v>Удлинитель.переноска 3х2,5 30м</v>
      </c>
      <c r="K28" s="7" t="s">
        <v>27</v>
      </c>
      <c r="L28" s="6" t="s">
        <v>30</v>
      </c>
      <c r="M28" s="4">
        <v>1</v>
      </c>
      <c r="P28" s="60" t="s">
        <v>75</v>
      </c>
      <c r="Q28" s="61">
        <v>12</v>
      </c>
    </row>
    <row r="29" spans="1:17" ht="18.75" x14ac:dyDescent="0.4">
      <c r="A29" t="str">
        <f>IF(COUNTIF($B$2:B29,B29)&gt;1,"",MAX($A$1:A28)+1)</f>
        <v/>
      </c>
      <c r="B29" s="7" t="s">
        <v>27</v>
      </c>
      <c r="C29" s="6" t="s">
        <v>31</v>
      </c>
      <c r="D29" s="4">
        <v>1</v>
      </c>
      <c r="E29" s="4" t="s">
        <v>5</v>
      </c>
      <c r="F29" s="4">
        <v>210</v>
      </c>
      <c r="G29" s="5">
        <f t="shared" si="0"/>
        <v>210</v>
      </c>
      <c r="H29" s="5"/>
      <c r="I29" s="53" t="str">
        <f>IF(ISNUMBER(B29),IFERROR(VLOOKUP(B29,$B$1:C28,2,),C29),C29)</f>
        <v>Удлинитель.переноска 3х2,5 40м</v>
      </c>
      <c r="K29" s="7" t="s">
        <v>27</v>
      </c>
      <c r="L29" s="6" t="s">
        <v>31</v>
      </c>
      <c r="M29" s="4">
        <v>1</v>
      </c>
      <c r="P29" s="60" t="s">
        <v>50</v>
      </c>
      <c r="Q29" s="61">
        <v>16</v>
      </c>
    </row>
    <row r="30" spans="1:17" ht="18.75" x14ac:dyDescent="0.4">
      <c r="A30" t="str">
        <f>IF(COUNTIF($B$2:B30,B30)&gt;1,"",MAX($A$1:A29)+1)</f>
        <v/>
      </c>
      <c r="B30" s="7">
        <v>90107823</v>
      </c>
      <c r="C30" s="6" t="s">
        <v>52</v>
      </c>
      <c r="D30" s="4">
        <v>12</v>
      </c>
      <c r="E30" s="4" t="s">
        <v>5</v>
      </c>
      <c r="F30" s="4">
        <v>30</v>
      </c>
      <c r="G30" s="5">
        <f>D30*F30</f>
        <v>360</v>
      </c>
      <c r="H30" s="5"/>
      <c r="I30" s="53" t="str">
        <f>IF(ISNUMBER(B30),IFERROR(VLOOKUP(B30,$B$1:C29,2,),C30),C30)</f>
        <v xml:space="preserve">Удлинитель. 3/3м с И/З </v>
      </c>
      <c r="P30" s="60" t="s">
        <v>71</v>
      </c>
      <c r="Q30" s="61">
        <v>48</v>
      </c>
    </row>
    <row r="31" spans="1:17" ht="18.75" x14ac:dyDescent="0.4">
      <c r="A31" t="str">
        <f>IF(COUNTIF($B$2:B31,B31)&gt;1,"",MAX($A$1:A30)+1)</f>
        <v/>
      </c>
      <c r="B31" s="7">
        <v>90108025</v>
      </c>
      <c r="C31" s="6" t="s">
        <v>54</v>
      </c>
      <c r="D31" s="4">
        <v>12</v>
      </c>
      <c r="E31" s="4" t="s">
        <v>5</v>
      </c>
      <c r="F31" s="4">
        <v>40</v>
      </c>
      <c r="G31" s="5">
        <f>D31*F31</f>
        <v>480</v>
      </c>
      <c r="H31" s="5"/>
      <c r="I31" s="53" t="str">
        <f>IF(ISNUMBER(B31),IFERROR(VLOOKUP(B31,$B$1:C30,2,),C31),C31)</f>
        <v xml:space="preserve">Удлинитель. 4/5м с И/З </v>
      </c>
      <c r="P31" s="60" t="s">
        <v>49</v>
      </c>
      <c r="Q31" s="61">
        <v>28</v>
      </c>
    </row>
    <row r="32" spans="1:17" ht="18.75" x14ac:dyDescent="0.4">
      <c r="A32" t="str">
        <f>IF(COUNTIF($B$2:B32,B32)&gt;1,"",MAX($A$1:A31)+1)</f>
        <v/>
      </c>
      <c r="B32" s="7">
        <v>90108223</v>
      </c>
      <c r="C32" s="6" t="s">
        <v>56</v>
      </c>
      <c r="D32" s="4">
        <v>12</v>
      </c>
      <c r="E32" s="4" t="s">
        <v>5</v>
      </c>
      <c r="F32" s="4">
        <v>40</v>
      </c>
      <c r="G32" s="5">
        <f>D32*F32</f>
        <v>480</v>
      </c>
      <c r="H32" s="5"/>
      <c r="I32" s="53" t="str">
        <f>IF(ISNUMBER(B32),IFERROR(VLOOKUP(B32,$B$1:C31,2,),C32),C32)</f>
        <v xml:space="preserve">Удлинитель. 6/3м с И/З </v>
      </c>
      <c r="P32" s="60" t="s">
        <v>59</v>
      </c>
      <c r="Q32" s="61">
        <v>12</v>
      </c>
    </row>
    <row r="33" spans="1:17" ht="18.75" x14ac:dyDescent="0.4">
      <c r="A33" t="str">
        <f>IF(COUNTIF($B$2:B33,B33)&gt;1,"",MAX($A$1:A32)+1)</f>
        <v/>
      </c>
      <c r="B33" s="7">
        <v>90108225</v>
      </c>
      <c r="C33" s="6" t="s">
        <v>57</v>
      </c>
      <c r="D33" s="4">
        <v>12</v>
      </c>
      <c r="E33" s="4" t="s">
        <v>5</v>
      </c>
      <c r="F33" s="4">
        <v>50</v>
      </c>
      <c r="G33" s="5">
        <f>D33*F33</f>
        <v>600</v>
      </c>
      <c r="H33" s="5"/>
      <c r="I33" s="53" t="str">
        <f>IF(ISNUMBER(B33),IFERROR(VLOOKUP(B33,$B$1:C32,2,),C33),C33)</f>
        <v xml:space="preserve">Удлинитель. 6/5м с И/З </v>
      </c>
      <c r="P33" s="60" t="s">
        <v>61</v>
      </c>
      <c r="Q33" s="61">
        <v>12</v>
      </c>
    </row>
    <row r="34" spans="1:17" ht="18.75" x14ac:dyDescent="0.4">
      <c r="A34" t="str">
        <f>IF(COUNTIF($B$2:B34,B34)&gt;1,"",MAX($A$1:A33)+1)</f>
        <v/>
      </c>
      <c r="B34" s="7">
        <v>90108425</v>
      </c>
      <c r="C34" s="6" t="s">
        <v>55</v>
      </c>
      <c r="D34" s="4">
        <v>12</v>
      </c>
      <c r="E34" s="4" t="s">
        <v>5</v>
      </c>
      <c r="F34" s="4">
        <v>45</v>
      </c>
      <c r="G34" s="5">
        <f>D34*F34</f>
        <v>540</v>
      </c>
      <c r="H34" s="5"/>
      <c r="I34" s="53" t="str">
        <f>IF(ISNUMBER(B34),IFERROR(VLOOKUP(B34,$B$1:C33,2,),C34),C34)</f>
        <v xml:space="preserve">Удлинитель. 5/5м с И/З </v>
      </c>
      <c r="P34" s="60" t="s">
        <v>76</v>
      </c>
      <c r="Q34" s="61">
        <v>12</v>
      </c>
    </row>
    <row r="35" spans="1:17" ht="18.75" x14ac:dyDescent="0.4">
      <c r="A35">
        <f>IF(COUNTIF($B$2:B35,B35)&gt;1,"",MAX($A$1:A34)+1)</f>
        <v>16</v>
      </c>
      <c r="B35" s="7">
        <v>90108453</v>
      </c>
      <c r="C35" s="6" t="s">
        <v>42</v>
      </c>
      <c r="D35" s="4">
        <v>12</v>
      </c>
      <c r="E35" s="4" t="s">
        <v>5</v>
      </c>
      <c r="F35" s="4">
        <v>35</v>
      </c>
      <c r="G35" s="5">
        <f>D35*F35</f>
        <v>420</v>
      </c>
      <c r="H35" s="5"/>
      <c r="I35" s="53" t="str">
        <f>IF(ISNUMBER(B35),IFERROR(VLOOKUP(B35,$B$1:C34,2,),C35),C35)</f>
        <v>Удлинитель. 5/3м  с И.З</v>
      </c>
      <c r="P35" s="60" t="s">
        <v>51</v>
      </c>
      <c r="Q35" s="61">
        <v>16</v>
      </c>
    </row>
    <row r="36" spans="1:17" ht="18.75" x14ac:dyDescent="0.4">
      <c r="A36">
        <f>IF(COUNTIF($B$2:B36,B36)&gt;1,"",MAX($A$1:A35)+1)</f>
        <v>17</v>
      </c>
      <c r="B36" s="7">
        <v>90108600</v>
      </c>
      <c r="C36" s="6" t="s">
        <v>36</v>
      </c>
      <c r="D36" s="4">
        <v>12</v>
      </c>
      <c r="E36" s="4" t="s">
        <v>5</v>
      </c>
      <c r="F36" s="4">
        <v>12</v>
      </c>
      <c r="G36" s="5">
        <f>D36*F36</f>
        <v>144</v>
      </c>
      <c r="H36" s="5"/>
      <c r="I36" s="53" t="str">
        <f>IF(ISNUMBER(B36),IFERROR(VLOOKUP(B36,$B$1:C35,2,),C36),C36)</f>
        <v>Удлинитель. 2/2м</v>
      </c>
      <c r="P36" s="60" t="s">
        <v>72</v>
      </c>
      <c r="Q36" s="61">
        <v>48</v>
      </c>
    </row>
    <row r="37" spans="1:17" ht="18.75" x14ac:dyDescent="0.4">
      <c r="A37" t="str">
        <f>IF(COUNTIF($B$2:B37,B37)&gt;1,"",MAX($A$1:A36)+1)</f>
        <v/>
      </c>
      <c r="B37" s="7">
        <v>90108603</v>
      </c>
      <c r="C37" s="6" t="s">
        <v>4</v>
      </c>
      <c r="D37" s="4">
        <v>12</v>
      </c>
      <c r="E37" s="4" t="s">
        <v>5</v>
      </c>
      <c r="F37" s="4">
        <v>13</v>
      </c>
      <c r="G37" s="5">
        <f>D37*F37</f>
        <v>156</v>
      </c>
      <c r="H37" s="5"/>
      <c r="I37" s="53" t="str">
        <f>IF(ISNUMBER(B37),IFERROR(VLOOKUP(B37,$B$1:C36,2,),C37),C37)</f>
        <v>Удлинитель. 2/3м</v>
      </c>
      <c r="O37" s="60" t="s">
        <v>79</v>
      </c>
      <c r="Q37" s="61">
        <v>1986</v>
      </c>
    </row>
    <row r="38" spans="1:17" ht="18.75" x14ac:dyDescent="0.4">
      <c r="A38" t="str">
        <f>IF(COUNTIF($B$2:B38,B38)&gt;1,"",MAX($A$1:A37)+1)</f>
        <v/>
      </c>
      <c r="B38" s="7">
        <v>90108605</v>
      </c>
      <c r="C38" s="6" t="s">
        <v>6</v>
      </c>
      <c r="D38" s="4">
        <v>12</v>
      </c>
      <c r="E38" s="4" t="s">
        <v>5</v>
      </c>
      <c r="F38" s="4">
        <v>16</v>
      </c>
      <c r="G38" s="5">
        <f>D38*F38</f>
        <v>192</v>
      </c>
      <c r="H38" s="5"/>
      <c r="I38" s="53" t="str">
        <f>IF(ISNUMBER(B38),IFERROR(VLOOKUP(B38,$B$1:C37,2,),C38),C38)</f>
        <v>Удлинитель. 2/5м</v>
      </c>
    </row>
    <row r="39" spans="1:17" ht="18.75" x14ac:dyDescent="0.4">
      <c r="A39" t="str">
        <f>IF(COUNTIF($B$2:B39,B39)&gt;1,"",MAX($A$1:A38)+1)</f>
        <v/>
      </c>
      <c r="B39" s="7">
        <v>90108800</v>
      </c>
      <c r="C39" s="6" t="s">
        <v>7</v>
      </c>
      <c r="D39" s="4">
        <v>12</v>
      </c>
      <c r="E39" s="4" t="s">
        <v>5</v>
      </c>
      <c r="F39" s="4">
        <v>14</v>
      </c>
      <c r="G39" s="5">
        <f>D39*F39</f>
        <v>168</v>
      </c>
      <c r="H39" s="5"/>
      <c r="I39" s="53" t="str">
        <f>IF(ISNUMBER(B39),IFERROR(VLOOKUP(B39,$B$1:C38,2,),C39),C39)</f>
        <v>Удлинитель. 3/2м</v>
      </c>
    </row>
    <row r="40" spans="1:17" ht="18.75" x14ac:dyDescent="0.4">
      <c r="A40" t="str">
        <f>IF(COUNTIF($B$2:B40,B40)&gt;1,"",MAX($A$1:A39)+1)</f>
        <v/>
      </c>
      <c r="B40" s="7">
        <v>90108803</v>
      </c>
      <c r="C40" s="6" t="s">
        <v>8</v>
      </c>
      <c r="D40" s="4">
        <v>12</v>
      </c>
      <c r="E40" s="4" t="s">
        <v>5</v>
      </c>
      <c r="F40" s="4">
        <v>15</v>
      </c>
      <c r="G40" s="5">
        <f>D40*F40</f>
        <v>180</v>
      </c>
      <c r="H40" s="5"/>
      <c r="I40" s="53" t="str">
        <f>IF(ISNUMBER(B40),IFERROR(VLOOKUP(B40,$B$1:C39,2,),C40),C40)</f>
        <v>Удлинитель. 3/3м</v>
      </c>
    </row>
    <row r="41" spans="1:17" ht="18.75" x14ac:dyDescent="0.4">
      <c r="A41" t="str">
        <f>IF(COUNTIF($B$2:B41,B41)&gt;1,"",MAX($A$1:A40)+1)</f>
        <v/>
      </c>
      <c r="B41" s="7">
        <v>90108805</v>
      </c>
      <c r="C41" s="6" t="s">
        <v>9</v>
      </c>
      <c r="D41" s="4">
        <v>12</v>
      </c>
      <c r="E41" s="4" t="s">
        <v>5</v>
      </c>
      <c r="F41" s="4">
        <v>20</v>
      </c>
      <c r="G41" s="5">
        <f>D41*F41</f>
        <v>240</v>
      </c>
      <c r="H41" s="5"/>
      <c r="I41" s="53" t="str">
        <f>IF(ISNUMBER(B41),IFERROR(VLOOKUP(B41,$B$1:C40,2,),C41),C41)</f>
        <v>Удлинитель. 3/5м</v>
      </c>
    </row>
    <row r="42" spans="1:17" ht="18.75" x14ac:dyDescent="0.4">
      <c r="A42" t="str">
        <f>IF(COUNTIF($B$2:B42,B42)&gt;1,"",MAX($A$1:A41)+1)</f>
        <v/>
      </c>
      <c r="B42" s="7">
        <v>90109003</v>
      </c>
      <c r="C42" s="6" t="s">
        <v>10</v>
      </c>
      <c r="D42" s="4">
        <v>12</v>
      </c>
      <c r="E42" s="4" t="s">
        <v>5</v>
      </c>
      <c r="F42" s="4">
        <v>18</v>
      </c>
      <c r="G42" s="5">
        <f>D42*F42</f>
        <v>216</v>
      </c>
      <c r="H42" s="5"/>
      <c r="I42" s="53" t="str">
        <f>IF(ISNUMBER(B42),IFERROR(VLOOKUP(B42,$B$1:C41,2,),C42),C42)</f>
        <v>Удлинитель. 4/3м</v>
      </c>
    </row>
    <row r="43" spans="1:17" ht="18.75" x14ac:dyDescent="0.4">
      <c r="A43" t="str">
        <f>IF(COUNTIF($B$2:B43,B43)&gt;1,"",MAX($A$1:A42)+1)</f>
        <v/>
      </c>
      <c r="B43" s="7">
        <v>90109005</v>
      </c>
      <c r="C43" s="6" t="s">
        <v>11</v>
      </c>
      <c r="D43" s="4">
        <v>12</v>
      </c>
      <c r="E43" s="4" t="s">
        <v>5</v>
      </c>
      <c r="F43" s="4">
        <v>21</v>
      </c>
      <c r="G43" s="5">
        <f>D43*F43</f>
        <v>252</v>
      </c>
      <c r="H43" s="5"/>
      <c r="I43" s="53" t="str">
        <f>IF(ISNUMBER(B43),IFERROR(VLOOKUP(B43,$B$1:C42,2,),C43),C43)</f>
        <v>Удлинитель. 4/5м</v>
      </c>
    </row>
    <row r="44" spans="1:17" ht="18.75" x14ac:dyDescent="0.4">
      <c r="A44">
        <f>IF(COUNTIF($B$2:B44,B44)&gt;1,"",MAX($A$1:A43)+1)</f>
        <v>18</v>
      </c>
      <c r="B44" s="7" t="s">
        <v>33</v>
      </c>
      <c r="C44" s="6" t="s">
        <v>53</v>
      </c>
      <c r="D44" s="4">
        <v>12</v>
      </c>
      <c r="E44" s="4" t="s">
        <v>5</v>
      </c>
      <c r="F44" s="4">
        <v>35</v>
      </c>
      <c r="G44" s="5">
        <f>D44*F44</f>
        <v>420</v>
      </c>
      <c r="H44" s="5"/>
      <c r="I44" s="53" t="str">
        <f>IF(ISNUMBER(B44),IFERROR(VLOOKUP(B44,$B$1:C43,2,),C44),C44)</f>
        <v>Удлинитель. 3/5м  с И.З</v>
      </c>
    </row>
    <row r="45" spans="1:17" ht="18.75" x14ac:dyDescent="0.4">
      <c r="A45">
        <f>IF(COUNTIF($B$2:B45,B45)&gt;1,"",MAX($A$1:A44)+1)</f>
        <v>19</v>
      </c>
      <c r="B45" s="40" t="s">
        <v>32</v>
      </c>
      <c r="C45" s="41" t="s">
        <v>48</v>
      </c>
      <c r="D45" s="38">
        <v>4</v>
      </c>
      <c r="E45" s="4" t="s">
        <v>5</v>
      </c>
      <c r="F45" s="4">
        <v>25</v>
      </c>
      <c r="G45" s="5">
        <f>D45*F45</f>
        <v>100</v>
      </c>
      <c r="H45" s="5"/>
      <c r="I45" s="53" t="str">
        <f>IF(ISNUMBER(B45),IFERROR(VLOOKUP(B45,$B$1:C44,2,),C45),C45)</f>
        <v>FAR Удлинитель. 3/3М</v>
      </c>
    </row>
    <row r="46" spans="1:17" ht="18.75" x14ac:dyDescent="0.4">
      <c r="A46" t="str">
        <f>IF(COUNTIF($B$2:B46,B46)&gt;1,"",MAX($A$1:A45)+1)</f>
        <v/>
      </c>
      <c r="B46" s="40" t="s">
        <v>32</v>
      </c>
      <c r="C46" s="41" t="s">
        <v>49</v>
      </c>
      <c r="D46" s="38">
        <v>4</v>
      </c>
      <c r="E46" s="4" t="s">
        <v>5</v>
      </c>
      <c r="F46" s="4">
        <v>30</v>
      </c>
      <c r="G46" s="5">
        <f>D46*F46</f>
        <v>120</v>
      </c>
      <c r="H46" s="5"/>
      <c r="I46" s="53" t="str">
        <f>IF(ISNUMBER(B46),IFERROR(VLOOKUP(B46,$B$1:C45,2,),C46),C46)</f>
        <v>FAR Удлинитель. 3/5М</v>
      </c>
    </row>
    <row r="47" spans="1:17" ht="18.75" x14ac:dyDescent="0.4">
      <c r="A47" t="str">
        <f>IF(COUNTIF($B$2:B47,B47)&gt;1,"",MAX($A$1:A46)+1)</f>
        <v/>
      </c>
      <c r="B47" s="40" t="s">
        <v>32</v>
      </c>
      <c r="C47" s="56" t="s">
        <v>50</v>
      </c>
      <c r="D47" s="38">
        <v>4</v>
      </c>
      <c r="E47" s="4" t="s">
        <v>5</v>
      </c>
      <c r="F47" s="4">
        <v>30</v>
      </c>
      <c r="G47" s="5">
        <f>D47*F47</f>
        <v>120</v>
      </c>
      <c r="H47" s="5"/>
      <c r="I47" s="53" t="str">
        <f>IF(ISNUMBER(B47),IFERROR(VLOOKUP(B47,$B$1:C46,2,),C47),C47)</f>
        <v xml:space="preserve">FAR Удлинитель. 3/3М с И.З </v>
      </c>
    </row>
    <row r="48" spans="1:17" ht="18.75" x14ac:dyDescent="0.4">
      <c r="A48" t="str">
        <f>IF(COUNTIF($B$2:B48,B48)&gt;1,"",MAX($A$1:A47)+1)</f>
        <v/>
      </c>
      <c r="B48" s="40" t="s">
        <v>32</v>
      </c>
      <c r="C48" s="57" t="s">
        <v>51</v>
      </c>
      <c r="D48" s="38">
        <v>4</v>
      </c>
      <c r="E48" s="4" t="s">
        <v>5</v>
      </c>
      <c r="F48" s="4">
        <v>35</v>
      </c>
      <c r="G48" s="5">
        <f>D48*F48</f>
        <v>140</v>
      </c>
      <c r="H48" s="5"/>
      <c r="I48" s="53" t="str">
        <f>IF(ISNUMBER(B48),IFERROR(VLOOKUP(B48,$B$1:C47,2,),C48),C48)</f>
        <v>FAR Удлинитель. 3/5М с И.З</v>
      </c>
    </row>
    <row r="49" spans="1:9" ht="18.75" x14ac:dyDescent="0.4">
      <c r="A49" t="str">
        <f>IF(COUNTIF($B$2:B49,B49)&gt;1,"",MAX($A$1:A48)+1)</f>
        <v/>
      </c>
      <c r="B49" s="40" t="s">
        <v>32</v>
      </c>
      <c r="C49" s="41" t="s">
        <v>58</v>
      </c>
      <c r="D49" s="38">
        <v>12</v>
      </c>
      <c r="E49" s="4" t="s">
        <v>5</v>
      </c>
      <c r="F49" s="4">
        <v>25</v>
      </c>
      <c r="G49" s="5">
        <f>D49*F49</f>
        <v>300</v>
      </c>
      <c r="H49" s="5"/>
      <c r="I49" s="53" t="str">
        <f>IF(ISNUMBER(B49),IFERROR(VLOOKUP(B49,$B$1:C48,2,),C49),C49)</f>
        <v>FAR Удлинитель. 3/3м</v>
      </c>
    </row>
    <row r="50" spans="1:9" ht="18.75" x14ac:dyDescent="0.4">
      <c r="A50" t="str">
        <f>IF(COUNTIF($B$2:B50,B50)&gt;1,"",MAX($A$1:A49)+1)</f>
        <v/>
      </c>
      <c r="B50" s="40" t="s">
        <v>32</v>
      </c>
      <c r="C50" s="41" t="s">
        <v>59</v>
      </c>
      <c r="D50" s="38">
        <v>12</v>
      </c>
      <c r="E50" s="4" t="s">
        <v>5</v>
      </c>
      <c r="F50" s="4">
        <v>30</v>
      </c>
      <c r="G50" s="5">
        <f>D50*F50</f>
        <v>360</v>
      </c>
      <c r="H50" s="5"/>
      <c r="I50" s="53" t="str">
        <f>IF(ISNUMBER(B50),IFERROR(VLOOKUP(B50,$B$1:C49,2,),C50),C50)</f>
        <v xml:space="preserve">FAR Удлинитель. 3/5м  </v>
      </c>
    </row>
    <row r="51" spans="1:9" ht="18.75" x14ac:dyDescent="0.4">
      <c r="A51" t="str">
        <f>IF(COUNTIF($B$2:B51,B51)&gt;1,"",MAX($A$1:A50)+1)</f>
        <v/>
      </c>
      <c r="B51" s="40" t="s">
        <v>32</v>
      </c>
      <c r="C51" s="56" t="s">
        <v>60</v>
      </c>
      <c r="D51" s="38">
        <v>12</v>
      </c>
      <c r="E51" s="4" t="s">
        <v>5</v>
      </c>
      <c r="F51" s="4">
        <v>30</v>
      </c>
      <c r="G51" s="5">
        <f>D51*F51</f>
        <v>360</v>
      </c>
      <c r="H51" s="5"/>
      <c r="I51" s="53" t="str">
        <f>IF(ISNUMBER(B51),IFERROR(VLOOKUP(B51,$B$1:C50,2,),C51),C51)</f>
        <v>FAR Удлинитель. 3/3м  с И.З</v>
      </c>
    </row>
    <row r="52" spans="1:9" ht="18.75" x14ac:dyDescent="0.4">
      <c r="A52" t="str">
        <f>IF(COUNTIF($B$2:B52,B52)&gt;1,"",MAX($A$1:A51)+1)</f>
        <v/>
      </c>
      <c r="B52" s="40" t="s">
        <v>32</v>
      </c>
      <c r="C52" s="57" t="s">
        <v>61</v>
      </c>
      <c r="D52" s="38">
        <v>12</v>
      </c>
      <c r="E52" s="4" t="s">
        <v>5</v>
      </c>
      <c r="F52" s="4">
        <v>35</v>
      </c>
      <c r="G52" s="5">
        <f>D52*F52</f>
        <v>420</v>
      </c>
      <c r="H52" s="5"/>
      <c r="I52" s="53" t="str">
        <f>IF(ISNUMBER(B52),IFERROR(VLOOKUP(B52,$B$1:C51,2,),C52),C52)</f>
        <v>FAR Удлинитель. 3/5м  с И.З</v>
      </c>
    </row>
    <row r="53" spans="1:9" ht="18.75" x14ac:dyDescent="0.4">
      <c r="A53" t="str">
        <f>IF(COUNTIF($B$2:B53,B53)&gt;1,"",MAX($A$1:A52)+1)</f>
        <v/>
      </c>
      <c r="B53" s="7">
        <v>90108603</v>
      </c>
      <c r="C53" s="6" t="s">
        <v>4</v>
      </c>
      <c r="D53" s="4">
        <v>36</v>
      </c>
      <c r="E53" s="4" t="s">
        <v>5</v>
      </c>
      <c r="F53" s="4">
        <v>13</v>
      </c>
      <c r="G53" s="5">
        <f t="shared" si="0"/>
        <v>468</v>
      </c>
      <c r="H53" s="5"/>
      <c r="I53" s="53" t="str">
        <f>IF(ISNUMBER(B53),IFERROR(VLOOKUP(B53,$B$1:C52,2,),C53),C53)</f>
        <v>Удлинитель. 2/3м</v>
      </c>
    </row>
    <row r="54" spans="1:9" ht="18.75" x14ac:dyDescent="0.4">
      <c r="A54" t="str">
        <f>IF(COUNTIF($B$2:B54,B54)&gt;1,"",MAX($A$1:A53)+1)</f>
        <v/>
      </c>
      <c r="B54" s="7">
        <v>90108803</v>
      </c>
      <c r="C54" s="6" t="s">
        <v>8</v>
      </c>
      <c r="D54" s="4">
        <v>36</v>
      </c>
      <c r="E54" s="4" t="s">
        <v>5</v>
      </c>
      <c r="F54" s="4">
        <v>15</v>
      </c>
      <c r="G54" s="5">
        <f t="shared" si="0"/>
        <v>540</v>
      </c>
      <c r="H54" s="5"/>
      <c r="I54" s="53" t="str">
        <f>IF(ISNUMBER(B54),IFERROR(VLOOKUP(B54,$B$1:C53,2,),C54),C54)</f>
        <v>Удлинитель. 3/3м</v>
      </c>
    </row>
    <row r="55" spans="1:9" ht="18.75" x14ac:dyDescent="0.4">
      <c r="A55" t="str">
        <f>IF(COUNTIF($B$2:B55,B55)&gt;1,"",MAX($A$1:A54)+1)</f>
        <v/>
      </c>
      <c r="B55" s="7">
        <v>90108805</v>
      </c>
      <c r="C55" s="6" t="s">
        <v>9</v>
      </c>
      <c r="D55" s="4">
        <v>36</v>
      </c>
      <c r="E55" s="4" t="s">
        <v>5</v>
      </c>
      <c r="F55" s="4">
        <v>20</v>
      </c>
      <c r="G55" s="5">
        <f t="shared" si="0"/>
        <v>720</v>
      </c>
      <c r="H55" s="5"/>
      <c r="I55" s="53" t="str">
        <f>IF(ISNUMBER(B55),IFERROR(VLOOKUP(B55,$B$1:C54,2,),C55),C55)</f>
        <v>Удлинитель. 3/5м</v>
      </c>
    </row>
    <row r="56" spans="1:9" ht="18.75" x14ac:dyDescent="0.4">
      <c r="A56" t="str">
        <f>IF(COUNTIF($B$2:B56,B56)&gt;1,"",MAX($A$1:A55)+1)</f>
        <v/>
      </c>
      <c r="B56" s="7">
        <v>90109003</v>
      </c>
      <c r="C56" s="6" t="s">
        <v>10</v>
      </c>
      <c r="D56" s="4">
        <v>36</v>
      </c>
      <c r="E56" s="4" t="s">
        <v>5</v>
      </c>
      <c r="F56" s="4">
        <v>18</v>
      </c>
      <c r="G56" s="5">
        <f t="shared" si="0"/>
        <v>648</v>
      </c>
      <c r="H56" s="5"/>
      <c r="I56" s="53" t="str">
        <f>IF(ISNUMBER(B56),IFERROR(VLOOKUP(B56,$B$1:C55,2,),C56),C56)</f>
        <v>Удлинитель. 4/3м</v>
      </c>
    </row>
    <row r="57" spans="1:9" ht="18.75" x14ac:dyDescent="0.4">
      <c r="A57" t="str">
        <f>IF(COUNTIF($B$2:B57,B57)&gt;1,"",MAX($A$1:A56)+1)</f>
        <v/>
      </c>
      <c r="B57" s="7">
        <v>90109005</v>
      </c>
      <c r="C57" s="6" t="s">
        <v>11</v>
      </c>
      <c r="D57" s="4">
        <v>36</v>
      </c>
      <c r="E57" s="4" t="s">
        <v>5</v>
      </c>
      <c r="F57" s="4">
        <v>21</v>
      </c>
      <c r="G57" s="5">
        <f t="shared" si="0"/>
        <v>756</v>
      </c>
      <c r="H57" s="5"/>
      <c r="I57" s="53" t="str">
        <f>IF(ISNUMBER(B57),IFERROR(VLOOKUP(B57,$B$1:C56,2,),C57),C57)</f>
        <v>Удлинитель. 4/5м</v>
      </c>
    </row>
    <row r="58" spans="1:9" ht="18.75" x14ac:dyDescent="0.4">
      <c r="A58" t="str">
        <f>IF(COUNTIF($B$2:B58,B58)&gt;1,"",MAX($A$1:A57)+1)</f>
        <v/>
      </c>
      <c r="B58" s="10">
        <v>90108803</v>
      </c>
      <c r="C58" s="9" t="s">
        <v>8</v>
      </c>
      <c r="D58" s="11">
        <v>12</v>
      </c>
      <c r="E58" s="11" t="s">
        <v>5</v>
      </c>
      <c r="F58" s="11">
        <v>16</v>
      </c>
      <c r="G58" s="5">
        <f t="shared" si="0"/>
        <v>192</v>
      </c>
      <c r="H58" s="5"/>
      <c r="I58" s="53" t="str">
        <f>IF(ISNUMBER(B58),IFERROR(VLOOKUP(B58,$B$1:C57,2,),C58),C58)</f>
        <v>Удлинитель. 3/3м</v>
      </c>
    </row>
    <row r="59" spans="1:9" ht="18.75" x14ac:dyDescent="0.4">
      <c r="A59" t="str">
        <f>IF(COUNTIF($B$2:B59,B59)&gt;1,"",MAX($A$1:A58)+1)</f>
        <v/>
      </c>
      <c r="B59" s="10">
        <v>90108805</v>
      </c>
      <c r="C59" s="9" t="s">
        <v>9</v>
      </c>
      <c r="D59" s="11">
        <v>12</v>
      </c>
      <c r="E59" s="11" t="s">
        <v>5</v>
      </c>
      <c r="F59" s="11">
        <v>21</v>
      </c>
      <c r="G59" s="5">
        <f t="shared" si="0"/>
        <v>252</v>
      </c>
      <c r="H59" s="5"/>
      <c r="I59" s="53" t="str">
        <f>IF(ISNUMBER(B59),IFERROR(VLOOKUP(B59,$B$1:C58,2,),C59),C59)</f>
        <v>Удлинитель. 3/5м</v>
      </c>
    </row>
    <row r="60" spans="1:9" ht="18.75" x14ac:dyDescent="0.4">
      <c r="A60" t="str">
        <f>IF(COUNTIF($B$2:B60,B60)&gt;1,"",MAX($A$1:A59)+1)</f>
        <v/>
      </c>
      <c r="B60" s="10">
        <v>90109003</v>
      </c>
      <c r="C60" s="9" t="s">
        <v>10</v>
      </c>
      <c r="D60" s="11">
        <v>12</v>
      </c>
      <c r="E60" s="11" t="s">
        <v>5</v>
      </c>
      <c r="F60" s="11">
        <v>19</v>
      </c>
      <c r="G60" s="5">
        <f t="shared" si="0"/>
        <v>228</v>
      </c>
      <c r="H60" s="5"/>
      <c r="I60" s="53" t="str">
        <f>IF(ISNUMBER(B60),IFERROR(VLOOKUP(B60,$B$1:C59,2,),C60),C60)</f>
        <v>Удлинитель. 4/3м</v>
      </c>
    </row>
    <row r="61" spans="1:9" ht="18.75" x14ac:dyDescent="0.4">
      <c r="A61" t="str">
        <f>IF(COUNTIF($B$2:B61,B61)&gt;1,"",MAX($A$1:A60)+1)</f>
        <v/>
      </c>
      <c r="B61" s="10">
        <v>90109005</v>
      </c>
      <c r="C61" s="9" t="s">
        <v>11</v>
      </c>
      <c r="D61" s="11">
        <v>12</v>
      </c>
      <c r="E61" s="11" t="s">
        <v>5</v>
      </c>
      <c r="F61" s="11">
        <v>22</v>
      </c>
      <c r="G61" s="5">
        <f t="shared" si="0"/>
        <v>264</v>
      </c>
      <c r="H61" s="5"/>
      <c r="I61" s="53" t="str">
        <f>IF(ISNUMBER(B61),IFERROR(VLOOKUP(B61,$B$1:C60,2,),C61),C61)</f>
        <v>Удлинитель. 4/5м</v>
      </c>
    </row>
    <row r="62" spans="1:9" ht="18.75" x14ac:dyDescent="0.4">
      <c r="A62">
        <f>IF(COUNTIF($B$2:B62,B62)&gt;1,"",MAX($A$1:A61)+1)</f>
        <v>20</v>
      </c>
      <c r="B62" s="10">
        <v>90107853</v>
      </c>
      <c r="C62" s="9" t="s">
        <v>43</v>
      </c>
      <c r="D62" s="11">
        <v>24</v>
      </c>
      <c r="E62" s="11" t="s">
        <v>5</v>
      </c>
      <c r="F62" s="11">
        <v>31</v>
      </c>
      <c r="G62" s="5">
        <f t="shared" si="0"/>
        <v>744</v>
      </c>
      <c r="H62" s="5"/>
      <c r="I62" s="53" t="str">
        <f>IF(ISNUMBER(B62),IFERROR(VLOOKUP(B62,$B$1:C61,2,),C62),C62)</f>
        <v xml:space="preserve">Удлинитель. 3/3м с И.З </v>
      </c>
    </row>
    <row r="63" spans="1:9" ht="18.75" x14ac:dyDescent="0.4">
      <c r="A63" t="str">
        <f>IF(COUNTIF($B$2:B63,B63)&gt;1,"",MAX($A$1:A62)+1)</f>
        <v/>
      </c>
      <c r="B63" s="10">
        <v>90107825</v>
      </c>
      <c r="C63" s="9" t="s">
        <v>62</v>
      </c>
      <c r="D63" s="11">
        <v>12</v>
      </c>
      <c r="E63" s="11" t="s">
        <v>5</v>
      </c>
      <c r="F63" s="11">
        <v>36</v>
      </c>
      <c r="G63" s="5">
        <f t="shared" si="0"/>
        <v>432</v>
      </c>
      <c r="H63" s="5"/>
      <c r="I63" s="53" t="str">
        <f>IF(ISNUMBER(B63),IFERROR(VLOOKUP(B63,$B$1:C62,2,),C63),C63)</f>
        <v xml:space="preserve">Удлинитель. 3/5м с И/З </v>
      </c>
    </row>
    <row r="64" spans="1:9" ht="18.75" x14ac:dyDescent="0.4">
      <c r="A64">
        <f>IF(COUNTIF($B$2:B64,B64)&gt;1,"",MAX($A$1:A63)+1)</f>
        <v>21</v>
      </c>
      <c r="B64" s="10">
        <v>90108023</v>
      </c>
      <c r="C64" s="12" t="s">
        <v>63</v>
      </c>
      <c r="D64" s="13">
        <v>12</v>
      </c>
      <c r="E64" s="13" t="s">
        <v>5</v>
      </c>
      <c r="F64" s="13">
        <v>37</v>
      </c>
      <c r="G64" s="5">
        <f t="shared" si="0"/>
        <v>444</v>
      </c>
      <c r="H64" s="5"/>
      <c r="I64" s="53" t="str">
        <f>IF(ISNUMBER(B64),IFERROR(VLOOKUP(B64,$B$1:C63,2,),C64),C64)</f>
        <v xml:space="preserve">Удлинитель. 4/3м с И.З </v>
      </c>
    </row>
    <row r="65" spans="1:9" ht="18.75" x14ac:dyDescent="0.4">
      <c r="A65" t="str">
        <f>IF(COUNTIF($B$2:B65,B65)&gt;1,"",MAX($A$1:A64)+1)</f>
        <v/>
      </c>
      <c r="B65" s="10">
        <v>90108453</v>
      </c>
      <c r="C65" s="9" t="s">
        <v>64</v>
      </c>
      <c r="D65" s="11">
        <v>12</v>
      </c>
      <c r="E65" s="11" t="s">
        <v>5</v>
      </c>
      <c r="F65" s="11">
        <v>41</v>
      </c>
      <c r="G65" s="5">
        <f t="shared" si="0"/>
        <v>492</v>
      </c>
      <c r="H65" s="5"/>
      <c r="I65" s="53" t="str">
        <f>IF(ISNUMBER(B65),IFERROR(VLOOKUP(B65,$B$1:C64,2,),C65),C65)</f>
        <v>Удлинитель. 5/3м  с И.З</v>
      </c>
    </row>
    <row r="66" spans="1:9" ht="18.75" x14ac:dyDescent="0.4">
      <c r="A66" t="str">
        <f>IF(COUNTIF($B$2:B66,B66)&gt;1,"",MAX($A$1:A65)+1)</f>
        <v/>
      </c>
      <c r="B66" s="7">
        <v>90108600</v>
      </c>
      <c r="C66" s="6" t="s">
        <v>36</v>
      </c>
      <c r="D66" s="4">
        <v>12</v>
      </c>
      <c r="E66" s="4" t="s">
        <v>5</v>
      </c>
      <c r="F66" s="4">
        <v>13</v>
      </c>
      <c r="G66" s="5">
        <f t="shared" si="0"/>
        <v>156</v>
      </c>
      <c r="H66" s="5"/>
      <c r="I66" s="53" t="str">
        <f>IF(ISNUMBER(B66),IFERROR(VLOOKUP(B66,$B$1:C65,2,),C66),C66)</f>
        <v>Удлинитель. 2/2м</v>
      </c>
    </row>
    <row r="67" spans="1:9" ht="18.75" x14ac:dyDescent="0.4">
      <c r="A67" t="str">
        <f>IF(COUNTIF($B$2:B67,B67)&gt;1,"",MAX($A$1:A66)+1)</f>
        <v/>
      </c>
      <c r="B67" s="7">
        <v>90108603</v>
      </c>
      <c r="C67" s="6" t="s">
        <v>4</v>
      </c>
      <c r="D67" s="4">
        <v>12</v>
      </c>
      <c r="E67" s="4" t="s">
        <v>5</v>
      </c>
      <c r="F67" s="4">
        <v>14</v>
      </c>
      <c r="G67" s="5">
        <f t="shared" ref="G67:G115" si="1">D67*F67</f>
        <v>168</v>
      </c>
      <c r="H67" s="5"/>
      <c r="I67" s="53" t="str">
        <f>IF(ISNUMBER(B67),IFERROR(VLOOKUP(B67,$B$1:C66,2,),C67),C67)</f>
        <v>Удлинитель. 2/3м</v>
      </c>
    </row>
    <row r="68" spans="1:9" ht="18.75" x14ac:dyDescent="0.4">
      <c r="A68" t="str">
        <f>IF(COUNTIF($B$2:B68,B68)&gt;1,"",MAX($A$1:A67)+1)</f>
        <v/>
      </c>
      <c r="B68" s="7">
        <v>90108605</v>
      </c>
      <c r="C68" s="6" t="s">
        <v>6</v>
      </c>
      <c r="D68" s="4">
        <v>12</v>
      </c>
      <c r="E68" s="4" t="s">
        <v>5</v>
      </c>
      <c r="F68" s="4">
        <v>16</v>
      </c>
      <c r="G68" s="5">
        <f t="shared" si="1"/>
        <v>192</v>
      </c>
      <c r="H68" s="5"/>
      <c r="I68" s="53" t="str">
        <f>IF(ISNUMBER(B68),IFERROR(VLOOKUP(B68,$B$1:C67,2,),C68),C68)</f>
        <v>Удлинитель. 2/5м</v>
      </c>
    </row>
    <row r="69" spans="1:9" ht="18.75" x14ac:dyDescent="0.4">
      <c r="A69" t="str">
        <f>IF(COUNTIF($B$2:B69,B69)&gt;1,"",MAX($A$1:A68)+1)</f>
        <v/>
      </c>
      <c r="B69" s="7">
        <v>90108800</v>
      </c>
      <c r="C69" s="6" t="s">
        <v>7</v>
      </c>
      <c r="D69" s="4">
        <v>12</v>
      </c>
      <c r="E69" s="4" t="s">
        <v>5</v>
      </c>
      <c r="F69" s="4">
        <v>15</v>
      </c>
      <c r="G69" s="5">
        <f t="shared" si="1"/>
        <v>180</v>
      </c>
      <c r="H69" s="5"/>
      <c r="I69" s="53" t="str">
        <f>IF(ISNUMBER(B69),IFERROR(VLOOKUP(B69,$B$1:C68,2,),C69),C69)</f>
        <v>Удлинитель. 3/2м</v>
      </c>
    </row>
    <row r="70" spans="1:9" ht="18.75" x14ac:dyDescent="0.4">
      <c r="A70" t="str">
        <f>IF(COUNTIF($B$2:B70,B70)&gt;1,"",MAX($A$1:A69)+1)</f>
        <v/>
      </c>
      <c r="B70" s="7">
        <v>90108803</v>
      </c>
      <c r="C70" s="6" t="s">
        <v>8</v>
      </c>
      <c r="D70" s="4">
        <v>12</v>
      </c>
      <c r="E70" s="4" t="s">
        <v>5</v>
      </c>
      <c r="F70" s="4">
        <v>16</v>
      </c>
      <c r="G70" s="5">
        <f t="shared" si="1"/>
        <v>192</v>
      </c>
      <c r="H70" s="5"/>
      <c r="I70" s="53" t="str">
        <f>IF(ISNUMBER(B70),IFERROR(VLOOKUP(B70,$B$1:C69,2,),C70),C70)</f>
        <v>Удлинитель. 3/3м</v>
      </c>
    </row>
    <row r="71" spans="1:9" ht="18.75" x14ac:dyDescent="0.4">
      <c r="A71" t="str">
        <f>IF(COUNTIF($B$2:B71,B71)&gt;1,"",MAX($A$1:A70)+1)</f>
        <v/>
      </c>
      <c r="B71" s="7">
        <v>90108805</v>
      </c>
      <c r="C71" s="6" t="s">
        <v>9</v>
      </c>
      <c r="D71" s="4">
        <v>12</v>
      </c>
      <c r="E71" s="4" t="s">
        <v>5</v>
      </c>
      <c r="F71" s="4">
        <v>21</v>
      </c>
      <c r="G71" s="5">
        <f t="shared" si="1"/>
        <v>252</v>
      </c>
      <c r="H71" s="5"/>
      <c r="I71" s="53" t="str">
        <f>IF(ISNUMBER(B71),IFERROR(VLOOKUP(B71,$B$1:C70,2,),C71),C71)</f>
        <v>Удлинитель. 3/5м</v>
      </c>
    </row>
    <row r="72" spans="1:9" ht="18.75" x14ac:dyDescent="0.4">
      <c r="A72" t="str">
        <f>IF(COUNTIF($B$2:B72,B72)&gt;1,"",MAX($A$1:A71)+1)</f>
        <v/>
      </c>
      <c r="B72" s="7">
        <v>90109003</v>
      </c>
      <c r="C72" s="6" t="s">
        <v>10</v>
      </c>
      <c r="D72" s="4">
        <v>12</v>
      </c>
      <c r="E72" s="4" t="s">
        <v>5</v>
      </c>
      <c r="F72" s="4">
        <v>19</v>
      </c>
      <c r="G72" s="5">
        <f t="shared" si="1"/>
        <v>228</v>
      </c>
      <c r="H72" s="5"/>
      <c r="I72" s="53" t="str">
        <f>IF(ISNUMBER(B72),IFERROR(VLOOKUP(B72,$B$1:C71,2,),C72),C72)</f>
        <v>Удлинитель. 4/3м</v>
      </c>
    </row>
    <row r="73" spans="1:9" ht="18.75" x14ac:dyDescent="0.4">
      <c r="A73" t="str">
        <f>IF(COUNTIF($B$2:B73,B73)&gt;1,"",MAX($A$1:A72)+1)</f>
        <v/>
      </c>
      <c r="B73" s="7">
        <v>90109005</v>
      </c>
      <c r="C73" s="6" t="s">
        <v>11</v>
      </c>
      <c r="D73" s="4">
        <v>12</v>
      </c>
      <c r="E73" s="4" t="s">
        <v>5</v>
      </c>
      <c r="F73" s="4">
        <v>22</v>
      </c>
      <c r="G73" s="5">
        <f t="shared" si="1"/>
        <v>264</v>
      </c>
      <c r="H73" s="5"/>
      <c r="I73" s="53" t="str">
        <f>IF(ISNUMBER(B73),IFERROR(VLOOKUP(B73,$B$1:C72,2,),C73),C73)</f>
        <v>Удлинитель. 4/5м</v>
      </c>
    </row>
    <row r="74" spans="1:9" ht="18.75" x14ac:dyDescent="0.4">
      <c r="A74" t="str">
        <f>IF(COUNTIF($B$2:B74,B74)&gt;1,"",MAX($A$1:A73)+1)</f>
        <v/>
      </c>
      <c r="B74" s="7">
        <v>90107853</v>
      </c>
      <c r="C74" s="6" t="s">
        <v>65</v>
      </c>
      <c r="D74" s="4">
        <v>12</v>
      </c>
      <c r="E74" s="4" t="s">
        <v>5</v>
      </c>
      <c r="F74" s="4">
        <v>31</v>
      </c>
      <c r="G74" s="5">
        <f t="shared" si="1"/>
        <v>372</v>
      </c>
      <c r="H74" s="5"/>
      <c r="I74" s="53" t="str">
        <f>IF(ISNUMBER(B74),IFERROR(VLOOKUP(B74,$B$1:C73,2,),C74),C74)</f>
        <v xml:space="preserve">Удлинитель. 3/3м с И.З </v>
      </c>
    </row>
    <row r="75" spans="1:9" ht="18.75" x14ac:dyDescent="0.4">
      <c r="A75" t="str">
        <f>IF(COUNTIF($B$2:B75,B75)&gt;1,"",MAX($A$1:A74)+1)</f>
        <v/>
      </c>
      <c r="B75" s="7">
        <v>90107825</v>
      </c>
      <c r="C75" s="6" t="s">
        <v>66</v>
      </c>
      <c r="D75" s="4">
        <v>12</v>
      </c>
      <c r="E75" s="4" t="s">
        <v>5</v>
      </c>
      <c r="F75" s="4">
        <v>36</v>
      </c>
      <c r="G75" s="5">
        <f t="shared" si="1"/>
        <v>432</v>
      </c>
      <c r="H75" s="5"/>
      <c r="I75" s="53" t="str">
        <f>IF(ISNUMBER(B75),IFERROR(VLOOKUP(B75,$B$1:C74,2,),C75),C75)</f>
        <v xml:space="preserve">Удлинитель. 3/5м с И/З </v>
      </c>
    </row>
    <row r="76" spans="1:9" ht="18.75" x14ac:dyDescent="0.4">
      <c r="A76" t="str">
        <f>IF(COUNTIF($B$2:B76,B76)&gt;1,"",MAX($A$1:A75)+1)</f>
        <v/>
      </c>
      <c r="B76" s="7">
        <v>90108023</v>
      </c>
      <c r="C76" s="14" t="s">
        <v>67</v>
      </c>
      <c r="D76" s="15">
        <v>12</v>
      </c>
      <c r="E76" s="15" t="s">
        <v>5</v>
      </c>
      <c r="F76" s="15">
        <v>37</v>
      </c>
      <c r="G76" s="5">
        <f t="shared" si="1"/>
        <v>444</v>
      </c>
      <c r="H76" s="5"/>
      <c r="I76" s="53" t="str">
        <f>IF(ISNUMBER(B76),IFERROR(VLOOKUP(B76,$B$1:C75,2,),C76),C76)</f>
        <v xml:space="preserve">Удлинитель. 4/3м с И.З </v>
      </c>
    </row>
    <row r="77" spans="1:9" ht="18.75" x14ac:dyDescent="0.4">
      <c r="A77" t="str">
        <f>IF(COUNTIF($B$2:B77,B77)&gt;1,"",MAX($A$1:A76)+1)</f>
        <v/>
      </c>
      <c r="B77" s="7">
        <v>90108223</v>
      </c>
      <c r="C77" s="6" t="s">
        <v>68</v>
      </c>
      <c r="D77" s="4">
        <v>12</v>
      </c>
      <c r="E77" s="4" t="s">
        <v>5</v>
      </c>
      <c r="F77" s="4">
        <v>41</v>
      </c>
      <c r="G77" s="5">
        <f t="shared" si="1"/>
        <v>492</v>
      </c>
      <c r="H77" s="5"/>
      <c r="I77" s="53" t="str">
        <f>IF(ISNUMBER(B77),IFERROR(VLOOKUP(B77,$B$1:C76,2,),C77),C77)</f>
        <v xml:space="preserve">Удлинитель. 6/3м с И/З </v>
      </c>
    </row>
    <row r="78" spans="1:9" ht="18.75" x14ac:dyDescent="0.4">
      <c r="A78" t="str">
        <f>IF(COUNTIF($B$2:B78,B78)&gt;1,"",MAX($A$1:A77)+1)</f>
        <v/>
      </c>
      <c r="B78" s="7">
        <v>90108225</v>
      </c>
      <c r="C78" s="6" t="s">
        <v>69</v>
      </c>
      <c r="D78" s="4">
        <v>24</v>
      </c>
      <c r="E78" s="4" t="s">
        <v>5</v>
      </c>
      <c r="F78" s="4">
        <v>51</v>
      </c>
      <c r="G78" s="5">
        <f t="shared" si="1"/>
        <v>1224</v>
      </c>
      <c r="H78" s="5"/>
      <c r="I78" s="53" t="str">
        <f>IF(ISNUMBER(B78),IFERROR(VLOOKUP(B78,$B$1:C77,2,),C78),C78)</f>
        <v xml:space="preserve">Удлинитель. 6/5м с И/З </v>
      </c>
    </row>
    <row r="79" spans="1:9" ht="18.75" x14ac:dyDescent="0.4">
      <c r="A79" t="str">
        <f>IF(COUNTIF($B$2:B79,B79)&gt;1,"",MAX($A$1:A78)+1)</f>
        <v/>
      </c>
      <c r="B79" s="7">
        <v>90108600</v>
      </c>
      <c r="C79" s="6" t="s">
        <v>34</v>
      </c>
      <c r="D79" s="4">
        <v>24</v>
      </c>
      <c r="E79" s="4" t="s">
        <v>5</v>
      </c>
      <c r="F79" s="4">
        <v>13</v>
      </c>
      <c r="G79" s="5">
        <f t="shared" si="1"/>
        <v>312</v>
      </c>
      <c r="H79" s="5"/>
      <c r="I79" s="53" t="str">
        <f>IF(ISNUMBER(B79),IFERROR(VLOOKUP(B79,$B$1:C78,2,),C79),C79)</f>
        <v>Удлинитель. 2/2м</v>
      </c>
    </row>
    <row r="80" spans="1:9" ht="18.75" x14ac:dyDescent="0.4">
      <c r="A80" t="str">
        <f>IF(COUNTIF($B$2:B80,B80)&gt;1,"",MAX($A$1:A79)+1)</f>
        <v/>
      </c>
      <c r="B80" s="7">
        <v>90108603</v>
      </c>
      <c r="C80" s="6" t="s">
        <v>35</v>
      </c>
      <c r="D80" s="4">
        <v>24</v>
      </c>
      <c r="E80" s="4" t="s">
        <v>5</v>
      </c>
      <c r="F80" s="4">
        <v>14</v>
      </c>
      <c r="G80" s="5">
        <f t="shared" si="1"/>
        <v>336</v>
      </c>
      <c r="H80" s="5"/>
      <c r="I80" s="53" t="str">
        <f>IF(ISNUMBER(B80),IFERROR(VLOOKUP(B80,$B$1:C79,2,),C80),C80)</f>
        <v>Удлинитель. 2/3м</v>
      </c>
    </row>
    <row r="81" spans="1:9" ht="18.75" x14ac:dyDescent="0.4">
      <c r="A81" t="str">
        <f>IF(COUNTIF($B$2:B81,B81)&gt;1,"",MAX($A$1:A80)+1)</f>
        <v/>
      </c>
      <c r="B81" s="17">
        <v>90108803</v>
      </c>
      <c r="C81" s="16" t="s">
        <v>8</v>
      </c>
      <c r="D81" s="18">
        <v>36</v>
      </c>
      <c r="E81" s="19" t="s">
        <v>5</v>
      </c>
      <c r="F81" s="18">
        <v>16</v>
      </c>
      <c r="G81" s="5">
        <f t="shared" si="1"/>
        <v>576</v>
      </c>
      <c r="H81" s="5"/>
      <c r="I81" s="53" t="str">
        <f>IF(ISNUMBER(B81),IFERROR(VLOOKUP(B81,$B$1:C80,2,),C81),C81)</f>
        <v>Удлинитель. 3/3м</v>
      </c>
    </row>
    <row r="82" spans="1:9" ht="18.75" x14ac:dyDescent="0.4">
      <c r="A82" t="str">
        <f>IF(COUNTIF($B$2:B82,B82)&gt;1,"",MAX($A$1:A81)+1)</f>
        <v/>
      </c>
      <c r="B82" s="7">
        <v>90109003</v>
      </c>
      <c r="C82" s="5" t="s">
        <v>10</v>
      </c>
      <c r="D82" s="20">
        <v>12</v>
      </c>
      <c r="E82" s="21" t="s">
        <v>5</v>
      </c>
      <c r="F82" s="20">
        <v>19</v>
      </c>
      <c r="G82" s="5">
        <f t="shared" si="1"/>
        <v>228</v>
      </c>
      <c r="H82" s="5"/>
      <c r="I82" s="53" t="str">
        <f>IF(ISNUMBER(B82),IFERROR(VLOOKUP(B82,$B$1:C81,2,),C82),C82)</f>
        <v>Удлинитель. 4/3м</v>
      </c>
    </row>
    <row r="83" spans="1:9" ht="18.75" x14ac:dyDescent="0.4">
      <c r="A83" t="str">
        <f>IF(COUNTIF($B$2:B83,B83)&gt;1,"",MAX($A$1:A82)+1)</f>
        <v/>
      </c>
      <c r="B83" s="40" t="s">
        <v>32</v>
      </c>
      <c r="C83" s="43" t="s">
        <v>70</v>
      </c>
      <c r="D83" s="44">
        <v>24</v>
      </c>
      <c r="E83" s="21" t="s">
        <v>5</v>
      </c>
      <c r="F83" s="20">
        <v>30</v>
      </c>
      <c r="G83" s="5">
        <f t="shared" si="1"/>
        <v>720</v>
      </c>
      <c r="H83" s="5"/>
      <c r="I83" s="53" t="str">
        <f>IF(ISNUMBER(B83),IFERROR(VLOOKUP(B83,$B$1:C82,2,),C83),C83)</f>
        <v>FAR Удлинитель. 3/5м</v>
      </c>
    </row>
    <row r="84" spans="1:9" ht="18.75" x14ac:dyDescent="0.4">
      <c r="A84" t="str">
        <f>IF(COUNTIF($B$2:B84,B84)&gt;1,"",MAX($A$1:A83)+1)</f>
        <v/>
      </c>
      <c r="B84" s="40" t="s">
        <v>32</v>
      </c>
      <c r="C84" s="43" t="s">
        <v>71</v>
      </c>
      <c r="D84" s="44">
        <v>24</v>
      </c>
      <c r="E84" s="21" t="s">
        <v>5</v>
      </c>
      <c r="F84" s="20">
        <v>30</v>
      </c>
      <c r="G84" s="5">
        <f t="shared" si="1"/>
        <v>720</v>
      </c>
      <c r="H84" s="5"/>
      <c r="I84" s="53" t="str">
        <f>IF(ISNUMBER(B84),IFERROR(VLOOKUP(B84,$B$1:C83,2,),C84),C84)</f>
        <v>FAR Удлинитель. 3/3м с И.З.</v>
      </c>
    </row>
    <row r="85" spans="1:9" ht="18.75" x14ac:dyDescent="0.4">
      <c r="A85" t="str">
        <f>IF(COUNTIF($B$2:B85,B85)&gt;1,"",MAX($A$1:A84)+1)</f>
        <v/>
      </c>
      <c r="B85" s="40" t="s">
        <v>32</v>
      </c>
      <c r="C85" s="43" t="s">
        <v>72</v>
      </c>
      <c r="D85" s="44">
        <v>24</v>
      </c>
      <c r="E85" s="21" t="s">
        <v>5</v>
      </c>
      <c r="F85" s="20">
        <v>35</v>
      </c>
      <c r="G85" s="5">
        <f t="shared" si="1"/>
        <v>840</v>
      </c>
      <c r="H85" s="5"/>
      <c r="I85" s="53" t="str">
        <f>IF(ISNUMBER(B85),IFERROR(VLOOKUP(B85,$B$1:C84,2,),C85),C85)</f>
        <v>FAR Удлинитель. 3/5м с И.З.</v>
      </c>
    </row>
    <row r="86" spans="1:9" ht="18.75" x14ac:dyDescent="0.4">
      <c r="A86" t="str">
        <f>IF(COUNTIF($B$2:B86,B86)&gt;1,"",MAX($A$1:A85)+1)</f>
        <v/>
      </c>
      <c r="B86" s="7">
        <v>90108600</v>
      </c>
      <c r="C86" s="22" t="s">
        <v>36</v>
      </c>
      <c r="D86" s="23">
        <v>24</v>
      </c>
      <c r="E86" s="21" t="s">
        <v>5</v>
      </c>
      <c r="F86" s="20">
        <v>13</v>
      </c>
      <c r="G86" s="5">
        <f t="shared" si="1"/>
        <v>312</v>
      </c>
      <c r="H86" s="5"/>
      <c r="I86" s="53" t="str">
        <f>IF(ISNUMBER(B86),IFERROR(VLOOKUP(B86,$B$1:C85,2,),C86),C86)</f>
        <v>Удлинитель. 2/2м</v>
      </c>
    </row>
    <row r="87" spans="1:9" ht="18.75" x14ac:dyDescent="0.4">
      <c r="A87" t="str">
        <f>IF(COUNTIF($B$2:B87,B87)&gt;1,"",MAX($A$1:A86)+1)</f>
        <v/>
      </c>
      <c r="B87" s="7">
        <v>90108603</v>
      </c>
      <c r="C87" s="22" t="s">
        <v>4</v>
      </c>
      <c r="D87" s="23">
        <v>24</v>
      </c>
      <c r="E87" s="21" t="s">
        <v>5</v>
      </c>
      <c r="F87" s="20">
        <v>14</v>
      </c>
      <c r="G87" s="5">
        <f t="shared" si="1"/>
        <v>336</v>
      </c>
      <c r="H87" s="5"/>
      <c r="I87" s="53" t="str">
        <f>IF(ISNUMBER(B87),IFERROR(VLOOKUP(B87,$B$1:C86,2,),C87),C87)</f>
        <v>Удлинитель. 2/3м</v>
      </c>
    </row>
    <row r="88" spans="1:9" ht="18.75" x14ac:dyDescent="0.4">
      <c r="A88" t="str">
        <f>IF(COUNTIF($B$2:B88,B88)&gt;1,"",MAX($A$1:A87)+1)</f>
        <v/>
      </c>
      <c r="B88" s="7">
        <v>90108605</v>
      </c>
      <c r="C88" s="22" t="s">
        <v>6</v>
      </c>
      <c r="D88" s="23">
        <v>24</v>
      </c>
      <c r="E88" s="21" t="s">
        <v>5</v>
      </c>
      <c r="F88" s="20">
        <v>16</v>
      </c>
      <c r="G88" s="5">
        <f t="shared" si="1"/>
        <v>384</v>
      </c>
      <c r="H88" s="5"/>
      <c r="I88" s="53" t="str">
        <f>IF(ISNUMBER(B88),IFERROR(VLOOKUP(B88,$B$1:C87,2,),C88),C88)</f>
        <v>Удлинитель. 2/5м</v>
      </c>
    </row>
    <row r="89" spans="1:9" ht="18.75" x14ac:dyDescent="0.4">
      <c r="A89" t="str">
        <f>IF(COUNTIF($B$2:B89,B89)&gt;1,"",MAX($A$1:A88)+1)</f>
        <v/>
      </c>
      <c r="B89" s="7">
        <v>90108800</v>
      </c>
      <c r="C89" s="22" t="s">
        <v>7</v>
      </c>
      <c r="D89" s="23">
        <v>24</v>
      </c>
      <c r="E89" s="21" t="s">
        <v>5</v>
      </c>
      <c r="F89" s="20">
        <v>14</v>
      </c>
      <c r="G89" s="5">
        <f t="shared" si="1"/>
        <v>336</v>
      </c>
      <c r="H89" s="5"/>
      <c r="I89" s="53" t="str">
        <f>IF(ISNUMBER(B89),IFERROR(VLOOKUP(B89,$B$1:C88,2,),C89),C89)</f>
        <v>Удлинитель. 3/2м</v>
      </c>
    </row>
    <row r="90" spans="1:9" ht="18.75" x14ac:dyDescent="0.4">
      <c r="A90" t="str">
        <f>IF(COUNTIF($B$2:B90,B90)&gt;1,"",MAX($A$1:A89)+1)</f>
        <v/>
      </c>
      <c r="B90" s="7">
        <v>90108803</v>
      </c>
      <c r="C90" s="22" t="s">
        <v>8</v>
      </c>
      <c r="D90" s="23">
        <v>24</v>
      </c>
      <c r="E90" s="21" t="s">
        <v>5</v>
      </c>
      <c r="F90" s="20">
        <v>16</v>
      </c>
      <c r="G90" s="5">
        <f t="shared" si="1"/>
        <v>384</v>
      </c>
      <c r="H90" s="5"/>
      <c r="I90" s="53" t="str">
        <f>IF(ISNUMBER(B90),IFERROR(VLOOKUP(B90,$B$1:C89,2,),C90),C90)</f>
        <v>Удлинитель. 3/3м</v>
      </c>
    </row>
    <row r="91" spans="1:9" ht="18.75" x14ac:dyDescent="0.4">
      <c r="A91" t="str">
        <f>IF(COUNTIF($B$2:B91,B91)&gt;1,"",MAX($A$1:A90)+1)</f>
        <v/>
      </c>
      <c r="B91" s="7">
        <v>90108805</v>
      </c>
      <c r="C91" s="22" t="s">
        <v>9</v>
      </c>
      <c r="D91" s="23">
        <v>24</v>
      </c>
      <c r="E91" s="21" t="s">
        <v>5</v>
      </c>
      <c r="F91" s="20">
        <v>21</v>
      </c>
      <c r="G91" s="5">
        <f t="shared" si="1"/>
        <v>504</v>
      </c>
      <c r="H91" s="5"/>
      <c r="I91" s="53" t="str">
        <f>IF(ISNUMBER(B91),IFERROR(VLOOKUP(B91,$B$1:C90,2,),C91),C91)</f>
        <v>Удлинитель. 3/5м</v>
      </c>
    </row>
    <row r="92" spans="1:9" ht="18.75" x14ac:dyDescent="0.4">
      <c r="A92" t="str">
        <f>IF(COUNTIF($B$2:B92,B92)&gt;1,"",MAX($A$1:A91)+1)</f>
        <v/>
      </c>
      <c r="B92" s="7">
        <v>90109003</v>
      </c>
      <c r="C92" s="22" t="s">
        <v>10</v>
      </c>
      <c r="D92" s="23">
        <v>24</v>
      </c>
      <c r="E92" s="21" t="s">
        <v>5</v>
      </c>
      <c r="F92" s="20">
        <v>19</v>
      </c>
      <c r="G92" s="5">
        <f t="shared" si="1"/>
        <v>456</v>
      </c>
      <c r="H92" s="5"/>
      <c r="I92" s="53" t="str">
        <f>IF(ISNUMBER(B92),IFERROR(VLOOKUP(B92,$B$1:C91,2,),C92),C92)</f>
        <v>Удлинитель. 4/3м</v>
      </c>
    </row>
    <row r="93" spans="1:9" ht="18.75" x14ac:dyDescent="0.4">
      <c r="A93" t="str">
        <f>IF(COUNTIF($B$2:B93,B93)&gt;1,"",MAX($A$1:A92)+1)</f>
        <v/>
      </c>
      <c r="B93" s="7">
        <v>90109005</v>
      </c>
      <c r="C93" s="22" t="s">
        <v>11</v>
      </c>
      <c r="D93" s="23">
        <v>12</v>
      </c>
      <c r="E93" s="21" t="s">
        <v>5</v>
      </c>
      <c r="F93" s="20">
        <v>22</v>
      </c>
      <c r="G93" s="5">
        <f t="shared" si="1"/>
        <v>264</v>
      </c>
      <c r="H93" s="5"/>
      <c r="I93" s="53" t="str">
        <f>IF(ISNUMBER(B93),IFERROR(VLOOKUP(B93,$B$1:C92,2,),C93),C93)</f>
        <v>Удлинитель. 4/5м</v>
      </c>
    </row>
    <row r="94" spans="1:9" ht="19.5" thickBot="1" x14ac:dyDescent="0.45">
      <c r="A94" t="str">
        <f>IF(COUNTIF($B$2:B94,B94)&gt;1,"",MAX($A$1:A93)+1)</f>
        <v/>
      </c>
      <c r="B94" s="25">
        <v>90107825</v>
      </c>
      <c r="C94" s="24" t="s">
        <v>66</v>
      </c>
      <c r="D94" s="26">
        <v>12</v>
      </c>
      <c r="E94" s="27" t="s">
        <v>5</v>
      </c>
      <c r="F94" s="28">
        <v>36</v>
      </c>
      <c r="G94" s="5">
        <f t="shared" si="1"/>
        <v>432</v>
      </c>
      <c r="H94" s="5"/>
      <c r="I94" s="53" t="str">
        <f>IF(ISNUMBER(B94),IFERROR(VLOOKUP(B94,$B$1:C93,2,),C94),C94)</f>
        <v xml:space="preserve">Удлинитель. 3/5м с И/З </v>
      </c>
    </row>
    <row r="95" spans="1:9" ht="18.75" x14ac:dyDescent="0.4">
      <c r="A95" t="str">
        <f>IF(COUNTIF($B$2:B95,B95)&gt;1,"",MAX($A$1:A94)+1)</f>
        <v/>
      </c>
      <c r="B95" s="7">
        <v>90109005</v>
      </c>
      <c r="C95" s="29" t="s">
        <v>11</v>
      </c>
      <c r="D95" s="20">
        <v>12</v>
      </c>
      <c r="E95" s="21" t="s">
        <v>5</v>
      </c>
      <c r="F95" s="20">
        <v>22</v>
      </c>
      <c r="G95" s="5">
        <f t="shared" si="1"/>
        <v>264</v>
      </c>
      <c r="H95" s="5"/>
      <c r="I95" s="53" t="str">
        <f>IF(ISNUMBER(B95),IFERROR(VLOOKUP(B95,$B$1:C94,2,),C95),C95)</f>
        <v>Удлинитель. 4/5м</v>
      </c>
    </row>
    <row r="96" spans="1:9" ht="18.75" x14ac:dyDescent="0.4">
      <c r="A96" t="str">
        <f>IF(COUNTIF($B$2:B96,B96)&gt;1,"",MAX($A$1:A95)+1)</f>
        <v/>
      </c>
      <c r="B96" s="40" t="s">
        <v>32</v>
      </c>
      <c r="C96" s="43" t="s">
        <v>71</v>
      </c>
      <c r="D96" s="44">
        <v>24</v>
      </c>
      <c r="E96" s="21" t="s">
        <v>5</v>
      </c>
      <c r="F96" s="20">
        <v>30</v>
      </c>
      <c r="G96" s="5">
        <f t="shared" si="1"/>
        <v>720</v>
      </c>
      <c r="H96" s="5"/>
      <c r="I96" s="53" t="str">
        <f>IF(ISNUMBER(B96),IFERROR(VLOOKUP(B96,$B$1:C95,2,),C96),C96)</f>
        <v>FAR Удлинитель. 3/3м с И.З.</v>
      </c>
    </row>
    <row r="97" spans="1:9" ht="18.75" x14ac:dyDescent="0.4">
      <c r="A97" t="str">
        <f>IF(COUNTIF($B$2:B97,B97)&gt;1,"",MAX($A$1:A96)+1)</f>
        <v/>
      </c>
      <c r="B97" s="40" t="s">
        <v>32</v>
      </c>
      <c r="C97" s="43" t="s">
        <v>72</v>
      </c>
      <c r="D97" s="44">
        <v>24</v>
      </c>
      <c r="E97" s="21" t="s">
        <v>5</v>
      </c>
      <c r="F97" s="20">
        <v>35</v>
      </c>
      <c r="G97" s="5">
        <f t="shared" si="1"/>
        <v>840</v>
      </c>
      <c r="H97" s="5"/>
      <c r="I97" s="53" t="str">
        <f>IF(ISNUMBER(B97),IFERROR(VLOOKUP(B97,$B$1:C96,2,),C97),C97)</f>
        <v>FAR Удлинитель. 3/5м с И.З.</v>
      </c>
    </row>
    <row r="98" spans="1:9" ht="18.75" x14ac:dyDescent="0.4">
      <c r="A98" t="str">
        <f>IF(COUNTIF($B$2:B98,B98)&gt;1,"",MAX($A$1:A97)+1)</f>
        <v/>
      </c>
      <c r="B98" s="45">
        <v>90108800</v>
      </c>
      <c r="C98" s="43" t="s">
        <v>7</v>
      </c>
      <c r="D98" s="44">
        <v>12</v>
      </c>
      <c r="E98" s="21" t="s">
        <v>5</v>
      </c>
      <c r="F98" s="23">
        <v>18</v>
      </c>
      <c r="G98" s="5">
        <f t="shared" si="1"/>
        <v>216</v>
      </c>
      <c r="H98" s="5"/>
      <c r="I98" s="53" t="str">
        <f>IF(ISNUMBER(B98),IFERROR(VLOOKUP(B98,$B$1:C97,2,),C98),C98)</f>
        <v>Удлинитель. 3/2м</v>
      </c>
    </row>
    <row r="99" spans="1:9" ht="18.75" x14ac:dyDescent="0.4">
      <c r="A99" t="str">
        <f>IF(COUNTIF($B$2:B99,B99)&gt;1,"",MAX($A$1:A98)+1)</f>
        <v/>
      </c>
      <c r="B99" s="40">
        <v>90109005</v>
      </c>
      <c r="C99" s="43" t="s">
        <v>11</v>
      </c>
      <c r="D99" s="44">
        <v>24</v>
      </c>
      <c r="E99" s="21" t="s">
        <v>5</v>
      </c>
      <c r="F99" s="23">
        <v>24</v>
      </c>
      <c r="G99" s="5">
        <f t="shared" si="1"/>
        <v>576</v>
      </c>
      <c r="H99" s="5"/>
      <c r="I99" s="53" t="str">
        <f>IF(ISNUMBER(B99),IFERROR(VLOOKUP(B99,$B$1:C98,2,),C99),C99)</f>
        <v>Удлинитель. 4/5м</v>
      </c>
    </row>
    <row r="100" spans="1:9" ht="18.75" x14ac:dyDescent="0.4">
      <c r="A100" t="str">
        <f>IF(COUNTIF($B$2:B100,B100)&gt;1,"",MAX($A$1:A99)+1)</f>
        <v/>
      </c>
      <c r="B100" s="40" t="s">
        <v>32</v>
      </c>
      <c r="C100" s="43" t="s">
        <v>73</v>
      </c>
      <c r="D100" s="44">
        <v>12</v>
      </c>
      <c r="E100" s="21" t="s">
        <v>5</v>
      </c>
      <c r="F100" s="23">
        <v>35</v>
      </c>
      <c r="G100" s="5">
        <f t="shared" si="1"/>
        <v>420</v>
      </c>
      <c r="H100" s="5"/>
      <c r="I100" s="53" t="str">
        <f>IF(ISNUMBER(B100),IFERROR(VLOOKUP(B100,$B$1:C99,2,),C100),C100)</f>
        <v xml:space="preserve">FAR Удлинитель. 3/3м с И.З </v>
      </c>
    </row>
    <row r="101" spans="1:9" ht="18.75" x14ac:dyDescent="0.4">
      <c r="A101" t="str">
        <f>IF(COUNTIF($B$2:B101,B101)&gt;1,"",MAX($A$1:A100)+1)</f>
        <v/>
      </c>
      <c r="B101" s="40" t="s">
        <v>32</v>
      </c>
      <c r="C101" s="43" t="s">
        <v>74</v>
      </c>
      <c r="D101" s="44">
        <v>12</v>
      </c>
      <c r="E101" s="21" t="s">
        <v>5</v>
      </c>
      <c r="F101" s="23">
        <v>40</v>
      </c>
      <c r="G101" s="5">
        <f t="shared" si="1"/>
        <v>480</v>
      </c>
      <c r="H101" s="5"/>
      <c r="I101" s="53" t="str">
        <f>IF(ISNUMBER(B101),IFERROR(VLOOKUP(B101,$B$1:C100,2,),C101),C101)</f>
        <v>FAR Удлинитель. 3/5м с И.З</v>
      </c>
    </row>
    <row r="102" spans="1:9" ht="18.75" x14ac:dyDescent="0.4">
      <c r="A102" t="str">
        <f>IF(COUNTIF($B$2:B102,B102)&gt;1,"",MAX($A$1:A101)+1)</f>
        <v/>
      </c>
      <c r="B102" s="40">
        <v>90108803</v>
      </c>
      <c r="C102" s="43" t="s">
        <v>8</v>
      </c>
      <c r="D102" s="44">
        <v>12</v>
      </c>
      <c r="E102" s="21" t="s">
        <v>5</v>
      </c>
      <c r="F102" s="23">
        <v>18</v>
      </c>
      <c r="G102" s="5">
        <f t="shared" si="1"/>
        <v>216</v>
      </c>
      <c r="H102" s="5"/>
      <c r="I102" s="53" t="str">
        <f>IF(ISNUMBER(B102),IFERROR(VLOOKUP(B102,$B$1:C101,2,),C102),C102)</f>
        <v>Удлинитель. 3/3м</v>
      </c>
    </row>
    <row r="103" spans="1:9" ht="18.75" x14ac:dyDescent="0.4">
      <c r="A103" t="str">
        <f>IF(COUNTIF($B$2:B103,B103)&gt;1,"",MAX($A$1:A102)+1)</f>
        <v/>
      </c>
      <c r="B103" s="40">
        <v>90108805</v>
      </c>
      <c r="C103" s="43" t="s">
        <v>9</v>
      </c>
      <c r="D103" s="44">
        <v>12</v>
      </c>
      <c r="E103" s="21" t="s">
        <v>5</v>
      </c>
      <c r="F103" s="23">
        <v>23</v>
      </c>
      <c r="G103" s="5">
        <f t="shared" si="1"/>
        <v>276</v>
      </c>
      <c r="H103" s="5"/>
      <c r="I103" s="53" t="str">
        <f>IF(ISNUMBER(B103),IFERROR(VLOOKUP(B103,$B$1:C102,2,),C103),C103)</f>
        <v>Удлинитель. 3/5м</v>
      </c>
    </row>
    <row r="104" spans="1:9" ht="18.75" x14ac:dyDescent="0.4">
      <c r="A104" t="str">
        <f>IF(COUNTIF($B$2:B104,B104)&gt;1,"",MAX($A$1:A103)+1)</f>
        <v/>
      </c>
      <c r="B104" s="40">
        <v>90108600</v>
      </c>
      <c r="C104" s="43" t="s">
        <v>36</v>
      </c>
      <c r="D104" s="44">
        <v>12</v>
      </c>
      <c r="E104" s="21" t="s">
        <v>5</v>
      </c>
      <c r="F104" s="23">
        <v>15</v>
      </c>
      <c r="G104" s="5">
        <f t="shared" si="1"/>
        <v>180</v>
      </c>
      <c r="H104" s="5"/>
      <c r="I104" s="53" t="str">
        <f>IF(ISNUMBER(B104),IFERROR(VLOOKUP(B104,$B$1:C103,2,),C104),C104)</f>
        <v>Удлинитель. 2/2м</v>
      </c>
    </row>
    <row r="105" spans="1:9" ht="18.75" x14ac:dyDescent="0.4">
      <c r="A105" t="str">
        <f>IF(COUNTIF($B$2:B105,B105)&gt;1,"",MAX($A$1:A104)+1)</f>
        <v/>
      </c>
      <c r="B105" s="40">
        <v>90108800</v>
      </c>
      <c r="C105" s="43" t="s">
        <v>7</v>
      </c>
      <c r="D105" s="44">
        <v>12</v>
      </c>
      <c r="E105" s="21" t="s">
        <v>5</v>
      </c>
      <c r="F105" s="23">
        <v>17</v>
      </c>
      <c r="G105" s="5">
        <f t="shared" si="1"/>
        <v>204</v>
      </c>
      <c r="H105" s="5"/>
      <c r="I105" s="53" t="str">
        <f>IF(ISNUMBER(B105),IFERROR(VLOOKUP(B105,$B$1:C104,2,),C105),C105)</f>
        <v>Удлинитель. 3/2м</v>
      </c>
    </row>
    <row r="106" spans="1:9" ht="18.75" x14ac:dyDescent="0.4">
      <c r="A106" t="str">
        <f>IF(COUNTIF($B$2:B106,B106)&gt;1,"",MAX($A$1:A105)+1)</f>
        <v/>
      </c>
      <c r="B106" s="40">
        <v>90109003</v>
      </c>
      <c r="C106" s="46" t="s">
        <v>10</v>
      </c>
      <c r="D106" s="47">
        <v>36</v>
      </c>
      <c r="E106" s="19" t="s">
        <v>5</v>
      </c>
      <c r="F106" s="31">
        <v>22</v>
      </c>
      <c r="G106" s="5">
        <f t="shared" si="1"/>
        <v>792</v>
      </c>
      <c r="H106" s="5"/>
      <c r="I106" s="53" t="str">
        <f>IF(ISNUMBER(B106),IFERROR(VLOOKUP(B106,$B$1:C105,2,),C106),C106)</f>
        <v>Удлинитель. 4/3м</v>
      </c>
    </row>
    <row r="107" spans="1:9" ht="18.75" x14ac:dyDescent="0.4">
      <c r="A107" t="str">
        <f>IF(COUNTIF($B$2:B107,B107)&gt;1,"",MAX($A$1:A106)+1)</f>
        <v/>
      </c>
      <c r="B107" s="40" t="s">
        <v>32</v>
      </c>
      <c r="C107" s="43" t="s">
        <v>75</v>
      </c>
      <c r="D107" s="44">
        <v>12</v>
      </c>
      <c r="E107" s="21" t="s">
        <v>5</v>
      </c>
      <c r="F107" s="23">
        <v>45</v>
      </c>
      <c r="G107" s="5">
        <f t="shared" si="1"/>
        <v>540</v>
      </c>
      <c r="H107" s="5"/>
      <c r="I107" s="53" t="str">
        <f>IF(ISNUMBER(B107),IFERROR(VLOOKUP(B107,$B$1:C106,2,),C107),C107)</f>
        <v>FAR Удлинитель. 3/3м И.З.</v>
      </c>
    </row>
    <row r="108" spans="1:9" ht="19.5" thickBot="1" x14ac:dyDescent="0.45">
      <c r="A108" t="str">
        <f>IF(COUNTIF($B$2:B108,B108)&gt;1,"",MAX($A$1:A107)+1)</f>
        <v/>
      </c>
      <c r="B108" s="40" t="s">
        <v>32</v>
      </c>
      <c r="C108" s="48" t="s">
        <v>76</v>
      </c>
      <c r="D108" s="49">
        <v>12</v>
      </c>
      <c r="E108" s="27" t="s">
        <v>5</v>
      </c>
      <c r="F108" s="26">
        <v>50</v>
      </c>
      <c r="G108" s="5">
        <f t="shared" si="1"/>
        <v>600</v>
      </c>
      <c r="H108" s="5"/>
      <c r="I108" s="53" t="str">
        <f>IF(ISNUMBER(B108),IFERROR(VLOOKUP(B108,$B$1:C107,2,),C108),C108)</f>
        <v>FAR Удлинитель. 3/5м И.З.</v>
      </c>
    </row>
    <row r="109" spans="1:9" ht="19.5" thickBot="1" x14ac:dyDescent="0.45">
      <c r="A109" t="str">
        <f>IF(COUNTIF($B$2:B109,B109)&gt;1,"",MAX($A$1:A108)+1)</f>
        <v/>
      </c>
      <c r="B109" s="40">
        <v>90108805</v>
      </c>
      <c r="C109" s="50" t="s">
        <v>9</v>
      </c>
      <c r="D109" s="51">
        <v>12</v>
      </c>
      <c r="E109" s="32" t="s">
        <v>5</v>
      </c>
      <c r="F109" s="33">
        <v>24.5</v>
      </c>
      <c r="G109" s="5">
        <f t="shared" si="1"/>
        <v>294</v>
      </c>
      <c r="H109" s="5"/>
      <c r="I109" s="53" t="str">
        <f>IF(ISNUMBER(B109),IFERROR(VLOOKUP(B109,$B$1:C108,2,),C109),C109)</f>
        <v>Удлинитель. 3/5м</v>
      </c>
    </row>
    <row r="110" spans="1:9" ht="18.75" x14ac:dyDescent="0.4">
      <c r="A110" t="str">
        <f>IF(COUNTIF($B$2:B110,B110)&gt;1,"",MAX($A$1:A109)+1)</f>
        <v/>
      </c>
      <c r="B110" s="7">
        <v>90108600</v>
      </c>
      <c r="C110" s="30" t="s">
        <v>36</v>
      </c>
      <c r="D110" s="31">
        <v>24</v>
      </c>
      <c r="E110" s="19" t="s">
        <v>5</v>
      </c>
      <c r="F110" s="31">
        <v>16.5</v>
      </c>
      <c r="G110" s="5">
        <f t="shared" si="1"/>
        <v>396</v>
      </c>
      <c r="H110" s="5"/>
      <c r="I110" s="53" t="str">
        <f>IF(ISNUMBER(B110),IFERROR(VLOOKUP(B110,$B$1:C109,2,),C110),C110)</f>
        <v>Удлинитель. 2/2м</v>
      </c>
    </row>
    <row r="111" spans="1:9" ht="18.75" x14ac:dyDescent="0.4">
      <c r="A111" t="str">
        <f>IF(COUNTIF($B$2:B111,B111)&gt;1,"",MAX($A$1:A110)+1)</f>
        <v/>
      </c>
      <c r="B111" s="7">
        <v>90108805</v>
      </c>
      <c r="C111" s="29" t="s">
        <v>9</v>
      </c>
      <c r="D111" s="23">
        <v>12</v>
      </c>
      <c r="E111" s="21" t="s">
        <v>5</v>
      </c>
      <c r="F111" s="23">
        <v>24.5</v>
      </c>
      <c r="G111" s="5">
        <f t="shared" si="1"/>
        <v>294</v>
      </c>
      <c r="H111" s="5"/>
      <c r="I111" s="53" t="str">
        <f>IF(ISNUMBER(B111),IFERROR(VLOOKUP(B111,$B$1:C110,2,),C111),C111)</f>
        <v>Удлинитель. 3/5м</v>
      </c>
    </row>
    <row r="112" spans="1:9" ht="18.75" x14ac:dyDescent="0.4">
      <c r="A112" t="str">
        <f>IF(COUNTIF($B$2:B112,B112)&gt;1,"",MAX($A$1:A111)+1)</f>
        <v/>
      </c>
      <c r="B112" s="7">
        <v>90109003</v>
      </c>
      <c r="C112" s="29" t="s">
        <v>10</v>
      </c>
      <c r="D112" s="23">
        <v>12</v>
      </c>
      <c r="E112" s="21" t="s">
        <v>5</v>
      </c>
      <c r="F112" s="23">
        <v>22</v>
      </c>
      <c r="G112" s="5">
        <f t="shared" si="1"/>
        <v>264</v>
      </c>
      <c r="H112" s="5"/>
      <c r="I112" s="53" t="str">
        <f>IF(ISNUMBER(B112),IFERROR(VLOOKUP(B112,$B$1:C111,2,),C112),C112)</f>
        <v>Удлинитель. 4/3м</v>
      </c>
    </row>
    <row r="113" spans="1:9" ht="18.75" x14ac:dyDescent="0.4">
      <c r="A113" t="str">
        <f>IF(COUNTIF($B$2:B113,B113)&gt;1,"",MAX($A$1:A112)+1)</f>
        <v/>
      </c>
      <c r="B113" s="17">
        <v>90108800</v>
      </c>
      <c r="C113" s="30" t="s">
        <v>7</v>
      </c>
      <c r="D113" s="31">
        <v>12</v>
      </c>
      <c r="E113" s="21" t="s">
        <v>5</v>
      </c>
      <c r="F113" s="31">
        <v>17.5</v>
      </c>
      <c r="G113" s="5">
        <f t="shared" si="1"/>
        <v>210</v>
      </c>
      <c r="H113" s="5"/>
      <c r="I113" s="53" t="str">
        <f>IF(ISNUMBER(B113),IFERROR(VLOOKUP(B113,$B$1:C112,2,),C113),C113)</f>
        <v>Удлинитель. 3/2м</v>
      </c>
    </row>
    <row r="114" spans="1:9" ht="18.75" x14ac:dyDescent="0.4">
      <c r="A114" t="str">
        <f>IF(COUNTIF($B$2:B114,B114)&gt;1,"",MAX($A$1:A113)+1)</f>
        <v/>
      </c>
      <c r="B114" s="7">
        <v>90108805</v>
      </c>
      <c r="C114" s="29" t="s">
        <v>9</v>
      </c>
      <c r="D114" s="23">
        <v>12</v>
      </c>
      <c r="E114" s="21" t="s">
        <v>5</v>
      </c>
      <c r="F114" s="23">
        <v>24.5</v>
      </c>
      <c r="G114" s="5">
        <f t="shared" si="1"/>
        <v>294</v>
      </c>
      <c r="H114" s="5"/>
      <c r="I114" s="53" t="str">
        <f>IF(ISNUMBER(B114),IFERROR(VLOOKUP(B114,$B$1:C113,2,),C114),C114)</f>
        <v>Удлинитель. 3/5м</v>
      </c>
    </row>
    <row r="115" spans="1:9" ht="18.75" x14ac:dyDescent="0.4">
      <c r="A115" t="str">
        <f>IF(COUNTIF($B$2:B115,B115)&gt;1,"",MAX($A$1:A114)+1)</f>
        <v/>
      </c>
      <c r="B115" s="7">
        <v>90109005</v>
      </c>
      <c r="C115" s="29" t="s">
        <v>11</v>
      </c>
      <c r="D115" s="23">
        <v>12</v>
      </c>
      <c r="E115" s="21" t="s">
        <v>5</v>
      </c>
      <c r="F115" s="23">
        <v>26.5</v>
      </c>
      <c r="G115" s="5">
        <f t="shared" si="1"/>
        <v>318</v>
      </c>
      <c r="H115" s="5"/>
      <c r="I115" s="53" t="str">
        <f>IF(ISNUMBER(B115),IFERROR(VLOOKUP(B115,$B$1:C114,2,),C115),C115)</f>
        <v>Удлинитель. 4/5м</v>
      </c>
    </row>
    <row r="116" spans="1:9" ht="15.75" x14ac:dyDescent="0.25">
      <c r="D116">
        <f>SUM(D2:D115)</f>
        <v>1986</v>
      </c>
      <c r="F116" s="34">
        <f>SUM(F2:F115)</f>
        <v>3568</v>
      </c>
      <c r="G116" s="35">
        <f>SUM(G2:G115)</f>
        <v>48665</v>
      </c>
    </row>
  </sheetData>
  <sortState ref="B30:G52">
    <sortCondition ref="B30"/>
  </sortState>
  <pageMargins left="0.7" right="0.7" top="0.75" bottom="0.75" header="0.3" footer="0.3"/>
  <pageSetup paperSize="9" orientation="portrait" r:id="rId2"/>
  <ignoredErrors>
    <ignoredError sqref="M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2016-10-30T13:13:56Z</dcterms:modified>
</cp:coreProperties>
</file>