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xcel-форумы\"/>
    </mc:Choice>
  </mc:AlternateContent>
  <bookViews>
    <workbookView xWindow="0" yWindow="0" windowWidth="20085" windowHeight="7455" tabRatio="935" activeTab="6"/>
  </bookViews>
  <sheets>
    <sheet name="V m3" sheetId="9" r:id="rId1"/>
    <sheet name="УД ГВС" sheetId="12" r:id="rId2"/>
    <sheet name="ГВС" sheetId="5" r:id="rId3"/>
    <sheet name="Удел нормы" sheetId="10" r:id="rId4"/>
    <sheet name="Электроэн" sheetId="13" r:id="rId5"/>
    <sheet name="отопл" sheetId="6" r:id="rId6"/>
    <sheet name="Нормы 1год отд" sheetId="25" r:id="rId7"/>
    <sheet name="Нормы три года" sheetId="26" r:id="rId8"/>
    <sheet name="3 года база Тепло" sheetId="27" r:id="rId9"/>
  </sheets>
  <definedNames>
    <definedName name="_xlnm.Print_Area" localSheetId="2">ГВС!$A$1:$U$30</definedName>
    <definedName name="_xlnm.Print_Area" localSheetId="6">'Нормы 1год отд'!$B$2:$W$42</definedName>
    <definedName name="_xlnm.Print_Area" localSheetId="7">'Нормы три года'!$B$2:$P$37</definedName>
    <definedName name="_xlnm.Print_Area" localSheetId="5">отопл!$A$1:$W$63</definedName>
    <definedName name="_xlnm.Print_Area" localSheetId="1">'УД ГВС'!$A$1:$O$35</definedName>
    <definedName name="_xlnm.Print_Area" localSheetId="3">'Удел нормы'!$A$1:$U$50</definedName>
  </definedNames>
  <calcPr calcId="162913"/>
</workbook>
</file>

<file path=xl/calcChain.xml><?xml version="1.0" encoding="utf-8"?>
<calcChain xmlns="http://schemas.openxmlformats.org/spreadsheetml/2006/main">
  <c r="F24" i="25" l="1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D24" i="25"/>
  <c r="E24" i="25"/>
  <c r="O19" i="26" l="1"/>
  <c r="N19" i="26"/>
  <c r="M19" i="26"/>
  <c r="L19" i="26"/>
  <c r="K19" i="26"/>
  <c r="J19" i="26"/>
  <c r="I19" i="26"/>
  <c r="H19" i="26"/>
  <c r="G19" i="26"/>
  <c r="F19" i="26"/>
  <c r="E19" i="26"/>
  <c r="Q53" i="6" l="1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K45" i="10"/>
  <c r="K44" i="10"/>
  <c r="L44" i="10" s="1"/>
  <c r="K43" i="10"/>
  <c r="K42" i="10"/>
  <c r="L42" i="10" s="1"/>
  <c r="K41" i="10"/>
  <c r="K40" i="10"/>
  <c r="L40" i="10" s="1"/>
  <c r="K39" i="10"/>
  <c r="K38" i="10"/>
  <c r="L38" i="10" s="1"/>
  <c r="K37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L21" i="10" s="1"/>
  <c r="K20" i="10"/>
  <c r="K19" i="10"/>
  <c r="L19" i="10" s="1"/>
  <c r="K18" i="10"/>
  <c r="K17" i="10"/>
  <c r="L17" i="10" s="1"/>
  <c r="K16" i="10"/>
  <c r="K15" i="10"/>
  <c r="L15" i="10" s="1"/>
  <c r="K14" i="10"/>
  <c r="K13" i="10"/>
  <c r="L13" i="10" s="1"/>
  <c r="K12" i="10"/>
  <c r="K11" i="10"/>
  <c r="L11" i="10" s="1"/>
  <c r="K10" i="10"/>
  <c r="K9" i="10"/>
  <c r="L9" i="10" s="1"/>
  <c r="K8" i="10"/>
  <c r="K7" i="10"/>
  <c r="L7" i="10" s="1"/>
  <c r="K6" i="10"/>
  <c r="K5" i="10"/>
  <c r="L5" i="10" s="1"/>
  <c r="K36" i="10"/>
  <c r="L36" i="10" s="1"/>
  <c r="L45" i="10"/>
  <c r="L43" i="10"/>
  <c r="L41" i="10"/>
  <c r="L39" i="10"/>
  <c r="L37" i="10"/>
  <c r="L6" i="10"/>
  <c r="L8" i="10"/>
  <c r="L10" i="10"/>
  <c r="L12" i="10"/>
  <c r="L14" i="10"/>
  <c r="L16" i="10"/>
  <c r="L18" i="10"/>
  <c r="L20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Z5" i="10" l="1"/>
  <c r="X43" i="6" l="1"/>
  <c r="X19" i="6"/>
  <c r="X45" i="6"/>
  <c r="X46" i="6"/>
  <c r="X47" i="6"/>
  <c r="X48" i="6"/>
  <c r="X49" i="6"/>
  <c r="X50" i="6"/>
  <c r="X51" i="6"/>
  <c r="X52" i="6"/>
  <c r="P15" i="5" l="1"/>
  <c r="P16" i="5"/>
  <c r="P17" i="5"/>
  <c r="P18" i="5"/>
  <c r="P19" i="5"/>
  <c r="P20" i="5"/>
  <c r="P21" i="5"/>
  <c r="P22" i="5"/>
  <c r="P23" i="5"/>
  <c r="S22" i="5" l="1"/>
  <c r="M22" i="5" s="1"/>
  <c r="T21" i="5"/>
  <c r="S20" i="5"/>
  <c r="M20" i="5" s="1"/>
  <c r="T19" i="5"/>
  <c r="T17" i="5"/>
  <c r="S16" i="5"/>
  <c r="M16" i="5" s="1"/>
  <c r="P14" i="5"/>
  <c r="Q14" i="5" s="1"/>
  <c r="S18" i="5"/>
  <c r="S15" i="5"/>
  <c r="M15" i="5" s="1"/>
  <c r="T14" i="5"/>
  <c r="L16" i="12"/>
  <c r="L17" i="12"/>
  <c r="L18" i="12"/>
  <c r="L19" i="12"/>
  <c r="L20" i="12"/>
  <c r="L21" i="12"/>
  <c r="L22" i="12"/>
  <c r="L23" i="12"/>
  <c r="L24" i="12"/>
  <c r="L25" i="12"/>
  <c r="J17" i="5"/>
  <c r="J19" i="5"/>
  <c r="L26" i="12"/>
  <c r="L15" i="12"/>
  <c r="J21" i="5" l="1"/>
  <c r="S17" i="5"/>
  <c r="M17" i="5" s="1"/>
  <c r="S19" i="5"/>
  <c r="M19" i="5" s="1"/>
  <c r="S21" i="5"/>
  <c r="M21" i="5" s="1"/>
  <c r="S14" i="5"/>
  <c r="Q17" i="5"/>
  <c r="K17" i="5" s="1"/>
  <c r="Q19" i="5"/>
  <c r="K19" i="5" s="1"/>
  <c r="Q21" i="5"/>
  <c r="K21" i="5" s="1"/>
  <c r="R15" i="5"/>
  <c r="L15" i="5" s="1"/>
  <c r="T15" i="5"/>
  <c r="R16" i="5"/>
  <c r="L16" i="5" s="1"/>
  <c r="T16" i="5"/>
  <c r="N16" i="5" s="1"/>
  <c r="R18" i="5"/>
  <c r="L18" i="5" s="1"/>
  <c r="T18" i="5"/>
  <c r="N18" i="5" s="1"/>
  <c r="R20" i="5"/>
  <c r="L20" i="5" s="1"/>
  <c r="T20" i="5"/>
  <c r="N20" i="5" s="1"/>
  <c r="R22" i="5"/>
  <c r="L22" i="5" s="1"/>
  <c r="T22" i="5"/>
  <c r="N22" i="5" s="1"/>
  <c r="J22" i="5"/>
  <c r="J20" i="5"/>
  <c r="J18" i="5"/>
  <c r="J16" i="5"/>
  <c r="J15" i="5"/>
  <c r="R14" i="5"/>
  <c r="L14" i="5" s="1"/>
  <c r="Q15" i="5"/>
  <c r="K15" i="5" s="1"/>
  <c r="Q16" i="5"/>
  <c r="K16" i="5" s="1"/>
  <c r="R17" i="5"/>
  <c r="L17" i="5" s="1"/>
  <c r="Q18" i="5"/>
  <c r="K18" i="5" s="1"/>
  <c r="R19" i="5"/>
  <c r="L19" i="5" s="1"/>
  <c r="Q20" i="5"/>
  <c r="K20" i="5" s="1"/>
  <c r="R21" i="5"/>
  <c r="L21" i="5" s="1"/>
  <c r="Q22" i="5"/>
  <c r="K22" i="5" s="1"/>
  <c r="N15" i="5"/>
  <c r="K14" i="5"/>
  <c r="N21" i="5"/>
  <c r="N19" i="5"/>
  <c r="N17" i="5"/>
  <c r="N14" i="5"/>
  <c r="J14" i="5"/>
  <c r="M18" i="5"/>
  <c r="M14" i="5"/>
  <c r="Z45" i="10" l="1"/>
  <c r="E45" i="10" s="1"/>
  <c r="Z44" i="10"/>
  <c r="E44" i="10" s="1"/>
  <c r="Z43" i="10"/>
  <c r="E43" i="10" s="1"/>
  <c r="Z42" i="10"/>
  <c r="E42" i="10" s="1"/>
  <c r="Z41" i="10"/>
  <c r="E41" i="10" s="1"/>
  <c r="Z40" i="10"/>
  <c r="E40" i="10" s="1"/>
  <c r="Z39" i="10"/>
  <c r="E39" i="10" s="1"/>
  <c r="Z38" i="10"/>
  <c r="E38" i="10" s="1"/>
  <c r="Z37" i="10"/>
  <c r="E37" i="10" s="1"/>
  <c r="Z36" i="10"/>
  <c r="E36" i="10" s="1"/>
  <c r="Z35" i="10"/>
  <c r="E35" i="10" s="1"/>
  <c r="Z34" i="10"/>
  <c r="E34" i="10" s="1"/>
  <c r="Z33" i="10"/>
  <c r="E33" i="10" s="1"/>
  <c r="Z32" i="10"/>
  <c r="E32" i="10" s="1"/>
  <c r="Z31" i="10"/>
  <c r="E31" i="10" s="1"/>
  <c r="Z30" i="10"/>
  <c r="E30" i="10" s="1"/>
  <c r="Z29" i="10"/>
  <c r="E29" i="10" s="1"/>
  <c r="Z28" i="10"/>
  <c r="E28" i="10" s="1"/>
  <c r="Z27" i="10"/>
  <c r="E27" i="10" s="1"/>
  <c r="Z26" i="10"/>
  <c r="E26" i="10" s="1"/>
  <c r="Z25" i="10"/>
  <c r="E25" i="10" s="1"/>
  <c r="Z24" i="10"/>
  <c r="E24" i="10" s="1"/>
  <c r="Z23" i="10"/>
  <c r="E23" i="10" s="1"/>
  <c r="Z22" i="10"/>
  <c r="E22" i="10" s="1"/>
  <c r="Z21" i="10"/>
  <c r="E21" i="10" s="1"/>
  <c r="Z20" i="10"/>
  <c r="E20" i="10" s="1"/>
  <c r="Z19" i="10"/>
  <c r="E19" i="10" s="1"/>
  <c r="Z18" i="10"/>
  <c r="E18" i="10" s="1"/>
  <c r="Z17" i="10"/>
  <c r="E17" i="10" s="1"/>
  <c r="Z16" i="10"/>
  <c r="E16" i="10" s="1"/>
  <c r="Z15" i="10"/>
  <c r="E15" i="10" s="1"/>
  <c r="Z14" i="10"/>
  <c r="E14" i="10" s="1"/>
  <c r="Z13" i="10"/>
  <c r="E13" i="10" s="1"/>
  <c r="Z12" i="10"/>
  <c r="E12" i="10" s="1"/>
  <c r="Z11" i="10"/>
  <c r="E11" i="10" s="1"/>
  <c r="Z10" i="10"/>
  <c r="E10" i="10" s="1"/>
  <c r="Z9" i="10"/>
  <c r="E9" i="10" s="1"/>
  <c r="Z8" i="10"/>
  <c r="E8" i="10" s="1"/>
  <c r="Z7" i="10"/>
  <c r="E7" i="10" s="1"/>
  <c r="Z6" i="10"/>
  <c r="E6" i="10" s="1"/>
  <c r="P45" i="10" l="1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M45" i="10"/>
  <c r="AD45" i="10" s="1"/>
  <c r="M43" i="10"/>
  <c r="AD43" i="10" s="1"/>
  <c r="M42" i="10"/>
  <c r="AD42" i="10" s="1"/>
  <c r="M41" i="10"/>
  <c r="AD41" i="10" s="1"/>
  <c r="M40" i="10"/>
  <c r="AD40" i="10" s="1"/>
  <c r="M39" i="10"/>
  <c r="AD39" i="10" s="1"/>
  <c r="M38" i="10"/>
  <c r="AD38" i="10" s="1"/>
  <c r="M37" i="10"/>
  <c r="AD37" i="10" s="1"/>
  <c r="M36" i="10"/>
  <c r="AD36" i="10" s="1"/>
  <c r="M35" i="10"/>
  <c r="AD35" i="10" s="1"/>
  <c r="M34" i="10"/>
  <c r="AD34" i="10" s="1"/>
  <c r="M33" i="10"/>
  <c r="AD33" i="10" s="1"/>
  <c r="M32" i="10"/>
  <c r="AD32" i="10" s="1"/>
  <c r="M31" i="10"/>
  <c r="AD31" i="10" s="1"/>
  <c r="M30" i="10"/>
  <c r="AD30" i="10" s="1"/>
  <c r="M29" i="10"/>
  <c r="AD29" i="10" s="1"/>
  <c r="M28" i="10"/>
  <c r="AD28" i="10" s="1"/>
  <c r="M27" i="10"/>
  <c r="AD27" i="10" s="1"/>
  <c r="M26" i="10"/>
  <c r="AD26" i="10" s="1"/>
  <c r="M25" i="10"/>
  <c r="AD25" i="10" s="1"/>
  <c r="M24" i="10"/>
  <c r="AD24" i="10" s="1"/>
  <c r="M23" i="10"/>
  <c r="AD23" i="10" s="1"/>
  <c r="M22" i="10"/>
  <c r="AD22" i="10" s="1"/>
  <c r="M21" i="10"/>
  <c r="AD21" i="10" s="1"/>
  <c r="M20" i="10"/>
  <c r="AD20" i="10" s="1"/>
  <c r="M19" i="10"/>
  <c r="AD19" i="10" s="1"/>
  <c r="M18" i="10"/>
  <c r="AD18" i="10" s="1"/>
  <c r="M17" i="10"/>
  <c r="AD17" i="10" s="1"/>
  <c r="M16" i="10"/>
  <c r="AD16" i="10" s="1"/>
  <c r="M15" i="10"/>
  <c r="AD15" i="10" s="1"/>
  <c r="M14" i="10"/>
  <c r="AD14" i="10" s="1"/>
  <c r="M13" i="10"/>
  <c r="AD13" i="10" s="1"/>
  <c r="M12" i="10"/>
  <c r="AD12" i="10" s="1"/>
  <c r="M11" i="10"/>
  <c r="AD11" i="10" s="1"/>
  <c r="M10" i="10"/>
  <c r="AD10" i="10" s="1"/>
  <c r="M9" i="10"/>
  <c r="AD9" i="10" s="1"/>
  <c r="M8" i="10"/>
  <c r="AD8" i="10" s="1"/>
  <c r="M7" i="10"/>
  <c r="AD7" i="10" s="1"/>
  <c r="M6" i="10"/>
  <c r="AD6" i="10" s="1"/>
  <c r="M5" i="10"/>
  <c r="AD5" i="10" l="1"/>
  <c r="F5" i="10"/>
  <c r="D4" i="9"/>
  <c r="G24" i="5" l="1"/>
  <c r="F24" i="5"/>
  <c r="E24" i="5"/>
  <c r="D24" i="5"/>
  <c r="H24" i="5"/>
  <c r="D58" i="13" l="1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S23" i="5" l="1"/>
  <c r="Q23" i="5"/>
  <c r="T23" i="5"/>
  <c r="R23" i="5"/>
  <c r="J23" i="5"/>
  <c r="P24" i="5"/>
  <c r="Q55" i="6" s="1"/>
  <c r="Q56" i="6" s="1"/>
  <c r="F45" i="10" l="1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9" i="10"/>
  <c r="F7" i="10"/>
  <c r="F10" i="10"/>
  <c r="F8" i="10"/>
  <c r="F6" i="10"/>
  <c r="D5" i="10"/>
  <c r="G5" i="10" s="1"/>
  <c r="D44" i="9"/>
  <c r="D45" i="10" s="1"/>
  <c r="D43" i="9"/>
  <c r="D44" i="10" s="1"/>
  <c r="G44" i="10" s="1"/>
  <c r="D42" i="9"/>
  <c r="D43" i="10" s="1"/>
  <c r="D41" i="9"/>
  <c r="D42" i="10" s="1"/>
  <c r="G42" i="10" s="1"/>
  <c r="D40" i="9"/>
  <c r="D41" i="10" s="1"/>
  <c r="D39" i="9"/>
  <c r="D40" i="10" s="1"/>
  <c r="G40" i="10" s="1"/>
  <c r="D38" i="9"/>
  <c r="D39" i="10" s="1"/>
  <c r="D37" i="9"/>
  <c r="D38" i="10" s="1"/>
  <c r="G38" i="10" s="1"/>
  <c r="D36" i="9"/>
  <c r="D37" i="10" s="1"/>
  <c r="D35" i="9"/>
  <c r="D36" i="10" s="1"/>
  <c r="G36" i="10" s="1"/>
  <c r="D34" i="9"/>
  <c r="D35" i="10" s="1"/>
  <c r="D33" i="9"/>
  <c r="D34" i="10" s="1"/>
  <c r="G34" i="10" s="1"/>
  <c r="D32" i="9"/>
  <c r="D33" i="10" s="1"/>
  <c r="D31" i="9"/>
  <c r="D32" i="10" s="1"/>
  <c r="G32" i="10" s="1"/>
  <c r="D30" i="9"/>
  <c r="D31" i="10" s="1"/>
  <c r="D29" i="9"/>
  <c r="D30" i="10" s="1"/>
  <c r="G30" i="10" s="1"/>
  <c r="D28" i="9"/>
  <c r="D29" i="10" s="1"/>
  <c r="D27" i="9"/>
  <c r="D28" i="10" s="1"/>
  <c r="G28" i="10" s="1"/>
  <c r="D26" i="9"/>
  <c r="D27" i="10" s="1"/>
  <c r="D25" i="9"/>
  <c r="D26" i="10" s="1"/>
  <c r="G26" i="10" s="1"/>
  <c r="D24" i="9"/>
  <c r="D25" i="10" s="1"/>
  <c r="D23" i="9"/>
  <c r="D24" i="10" s="1"/>
  <c r="G24" i="10" s="1"/>
  <c r="D22" i="9"/>
  <c r="D23" i="10" s="1"/>
  <c r="D21" i="9"/>
  <c r="D22" i="10" s="1"/>
  <c r="G22" i="10" s="1"/>
  <c r="D20" i="9"/>
  <c r="D21" i="10" s="1"/>
  <c r="D19" i="9"/>
  <c r="D20" i="10" s="1"/>
  <c r="G20" i="10" s="1"/>
  <c r="D18" i="9"/>
  <c r="D19" i="10" s="1"/>
  <c r="D17" i="9"/>
  <c r="D18" i="10" s="1"/>
  <c r="G18" i="10" s="1"/>
  <c r="D16" i="9"/>
  <c r="D17" i="10" s="1"/>
  <c r="D15" i="9"/>
  <c r="D16" i="10" s="1"/>
  <c r="G16" i="10" s="1"/>
  <c r="D14" i="9"/>
  <c r="D15" i="10" s="1"/>
  <c r="D13" i="9"/>
  <c r="D14" i="10" s="1"/>
  <c r="G14" i="10" s="1"/>
  <c r="D12" i="9"/>
  <c r="D13" i="10" s="1"/>
  <c r="D11" i="9"/>
  <c r="D12" i="10" s="1"/>
  <c r="G12" i="10" s="1"/>
  <c r="D10" i="9"/>
  <c r="D11" i="10" s="1"/>
  <c r="G11" i="10" s="1"/>
  <c r="D9" i="9"/>
  <c r="D10" i="10" s="1"/>
  <c r="G10" i="10" s="1"/>
  <c r="D8" i="9"/>
  <c r="D9" i="10" s="1"/>
  <c r="G9" i="10" s="1"/>
  <c r="D7" i="9"/>
  <c r="D8" i="10" s="1"/>
  <c r="G8" i="10" s="1"/>
  <c r="D6" i="9"/>
  <c r="D7" i="10" s="1"/>
  <c r="G7" i="10" s="1"/>
  <c r="D5" i="9"/>
  <c r="D6" i="10" s="1"/>
  <c r="V8" i="10" l="1"/>
  <c r="V10" i="10"/>
  <c r="V12" i="10"/>
  <c r="V14" i="10"/>
  <c r="V16" i="10"/>
  <c r="V18" i="10"/>
  <c r="V20" i="10"/>
  <c r="V22" i="10"/>
  <c r="V24" i="10"/>
  <c r="V26" i="10"/>
  <c r="V28" i="10"/>
  <c r="V30" i="10"/>
  <c r="V32" i="10"/>
  <c r="V34" i="10"/>
  <c r="V36" i="10"/>
  <c r="V38" i="10"/>
  <c r="V40" i="10"/>
  <c r="V42" i="10"/>
  <c r="V5" i="10"/>
  <c r="V7" i="10"/>
  <c r="V9" i="10"/>
  <c r="V11" i="10"/>
  <c r="V44" i="10"/>
  <c r="H6" i="10"/>
  <c r="G6" i="10"/>
  <c r="H13" i="10"/>
  <c r="E21" i="6" s="1"/>
  <c r="G13" i="10"/>
  <c r="H15" i="10"/>
  <c r="E23" i="6" s="1"/>
  <c r="G15" i="10"/>
  <c r="H17" i="10"/>
  <c r="G17" i="10"/>
  <c r="H19" i="10"/>
  <c r="E27" i="6" s="1"/>
  <c r="G19" i="10"/>
  <c r="H21" i="10"/>
  <c r="E29" i="6" s="1"/>
  <c r="G21" i="10"/>
  <c r="H23" i="10"/>
  <c r="G23" i="10"/>
  <c r="H25" i="10"/>
  <c r="E33" i="6" s="1"/>
  <c r="G25" i="10"/>
  <c r="H27" i="10"/>
  <c r="E35" i="6" s="1"/>
  <c r="G27" i="10"/>
  <c r="H29" i="10"/>
  <c r="E37" i="6" s="1"/>
  <c r="G29" i="10"/>
  <c r="H31" i="10"/>
  <c r="E39" i="6" s="1"/>
  <c r="G31" i="10"/>
  <c r="H33" i="10"/>
  <c r="E41" i="6" s="1"/>
  <c r="G33" i="10"/>
  <c r="H35" i="10"/>
  <c r="E43" i="6" s="1"/>
  <c r="G35" i="10"/>
  <c r="H37" i="10"/>
  <c r="G37" i="10"/>
  <c r="H39" i="10"/>
  <c r="G39" i="10"/>
  <c r="H41" i="10"/>
  <c r="G41" i="10"/>
  <c r="H43" i="10"/>
  <c r="G43" i="10"/>
  <c r="H45" i="10"/>
  <c r="G45" i="10"/>
  <c r="H8" i="10"/>
  <c r="E16" i="6" s="1"/>
  <c r="E31" i="6"/>
  <c r="J33" i="10"/>
  <c r="H10" i="10"/>
  <c r="E18" i="6" s="1"/>
  <c r="H12" i="10"/>
  <c r="E20" i="6" s="1"/>
  <c r="H14" i="10"/>
  <c r="E22" i="6" s="1"/>
  <c r="H16" i="10"/>
  <c r="E24" i="6" s="1"/>
  <c r="H18" i="10"/>
  <c r="E26" i="6" s="1"/>
  <c r="H20" i="10"/>
  <c r="E28" i="6" s="1"/>
  <c r="H22" i="10"/>
  <c r="E30" i="6" s="1"/>
  <c r="H24" i="10"/>
  <c r="E32" i="6" s="1"/>
  <c r="H26" i="10"/>
  <c r="E34" i="6" s="1"/>
  <c r="H28" i="10"/>
  <c r="E36" i="6" s="1"/>
  <c r="H30" i="10"/>
  <c r="E38" i="6" s="1"/>
  <c r="H32" i="10"/>
  <c r="E40" i="6" s="1"/>
  <c r="H34" i="10"/>
  <c r="E42" i="6" s="1"/>
  <c r="H36" i="10"/>
  <c r="H38" i="10"/>
  <c r="H40" i="10"/>
  <c r="H42" i="10"/>
  <c r="H44" i="10"/>
  <c r="H9" i="10"/>
  <c r="E17" i="6" s="1"/>
  <c r="H11" i="10"/>
  <c r="E19" i="6" s="1"/>
  <c r="H7" i="10"/>
  <c r="E15" i="6" s="1"/>
  <c r="H5" i="10"/>
  <c r="E48" i="6" l="1"/>
  <c r="E53" i="6"/>
  <c r="E49" i="6"/>
  <c r="E47" i="6"/>
  <c r="J13" i="10"/>
  <c r="E45" i="6"/>
  <c r="E14" i="6"/>
  <c r="V45" i="10"/>
  <c r="V43" i="10"/>
  <c r="V41" i="10"/>
  <c r="V39" i="10"/>
  <c r="V37" i="10"/>
  <c r="V35" i="10"/>
  <c r="V33" i="10"/>
  <c r="K39" i="6"/>
  <c r="V31" i="10"/>
  <c r="V29" i="10"/>
  <c r="K35" i="6"/>
  <c r="V27" i="10"/>
  <c r="K33" i="6"/>
  <c r="V25" i="10"/>
  <c r="V23" i="10"/>
  <c r="V21" i="10"/>
  <c r="V19" i="10"/>
  <c r="V17" i="10"/>
  <c r="V15" i="10"/>
  <c r="K21" i="6"/>
  <c r="V13" i="10"/>
  <c r="V6" i="10"/>
  <c r="E13" i="6"/>
  <c r="J5" i="10"/>
  <c r="E51" i="6"/>
  <c r="E25" i="6"/>
  <c r="J21" i="10"/>
  <c r="J41" i="10"/>
  <c r="J25" i="10"/>
  <c r="J17" i="10"/>
  <c r="J45" i="10"/>
  <c r="J43" i="10"/>
  <c r="J39" i="10"/>
  <c r="J37" i="10"/>
  <c r="J35" i="10"/>
  <c r="J31" i="10"/>
  <c r="J29" i="10"/>
  <c r="J27" i="10"/>
  <c r="J23" i="10"/>
  <c r="J19" i="10"/>
  <c r="J15" i="10"/>
  <c r="J6" i="10"/>
  <c r="J8" i="10"/>
  <c r="K16" i="6" s="1"/>
  <c r="E44" i="6"/>
  <c r="K41" i="6"/>
  <c r="K43" i="6"/>
  <c r="K29" i="6"/>
  <c r="K27" i="6"/>
  <c r="K37" i="6"/>
  <c r="E46" i="6"/>
  <c r="K47" i="6"/>
  <c r="E50" i="6"/>
  <c r="K53" i="6"/>
  <c r="E52" i="6"/>
  <c r="J7" i="10"/>
  <c r="J9" i="10"/>
  <c r="K17" i="6" s="1"/>
  <c r="J42" i="10"/>
  <c r="J38" i="10"/>
  <c r="J34" i="10"/>
  <c r="J30" i="10"/>
  <c r="J26" i="10"/>
  <c r="J22" i="10"/>
  <c r="J18" i="10"/>
  <c r="J14" i="10"/>
  <c r="J10" i="10"/>
  <c r="J11" i="10"/>
  <c r="J44" i="10"/>
  <c r="J40" i="10"/>
  <c r="J36" i="10"/>
  <c r="J32" i="10"/>
  <c r="J28" i="10"/>
  <c r="J24" i="10"/>
  <c r="J20" i="10"/>
  <c r="J16" i="10"/>
  <c r="J12" i="10"/>
  <c r="K20" i="6" s="1"/>
  <c r="K23" i="6" l="1"/>
  <c r="K51" i="6"/>
  <c r="K45" i="6"/>
  <c r="K14" i="6"/>
  <c r="K31" i="6"/>
  <c r="K49" i="6"/>
  <c r="K24" i="6"/>
  <c r="K28" i="6"/>
  <c r="K32" i="6"/>
  <c r="K36" i="6"/>
  <c r="K40" i="6"/>
  <c r="K19" i="6"/>
  <c r="K18" i="6"/>
  <c r="K22" i="6"/>
  <c r="K26" i="6"/>
  <c r="K30" i="6"/>
  <c r="K34" i="6"/>
  <c r="K38" i="6"/>
  <c r="K42" i="6"/>
  <c r="K15" i="6"/>
  <c r="U54" i="6"/>
  <c r="N54" i="6"/>
  <c r="H54" i="6"/>
  <c r="E54" i="6"/>
  <c r="D53" i="6"/>
  <c r="R53" i="6" s="1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R32" i="6" s="1"/>
  <c r="D31" i="6"/>
  <c r="D30" i="6"/>
  <c r="R30" i="6" s="1"/>
  <c r="D29" i="6"/>
  <c r="R29" i="6" s="1"/>
  <c r="D28" i="6"/>
  <c r="R28" i="6" s="1"/>
  <c r="D27" i="6"/>
  <c r="R27" i="6" s="1"/>
  <c r="D26" i="6"/>
  <c r="R26" i="6" s="1"/>
  <c r="D25" i="6"/>
  <c r="D24" i="6"/>
  <c r="R24" i="6" s="1"/>
  <c r="D23" i="6"/>
  <c r="R23" i="6" s="1"/>
  <c r="D22" i="6"/>
  <c r="R22" i="6" s="1"/>
  <c r="D21" i="6"/>
  <c r="R21" i="6" s="1"/>
  <c r="D20" i="6"/>
  <c r="R20" i="6" s="1"/>
  <c r="D19" i="6"/>
  <c r="D18" i="6"/>
  <c r="R18" i="6" s="1"/>
  <c r="D17" i="6"/>
  <c r="D16" i="6"/>
  <c r="R16" i="6" s="1"/>
  <c r="D15" i="6"/>
  <c r="D14" i="6"/>
  <c r="D13" i="6"/>
  <c r="K50" i="6" l="1"/>
  <c r="K44" i="6"/>
  <c r="K25" i="6"/>
  <c r="K46" i="6"/>
  <c r="R46" i="6" s="1"/>
  <c r="K52" i="6"/>
  <c r="R52" i="6" s="1"/>
  <c r="R25" i="6"/>
  <c r="R31" i="6"/>
  <c r="R14" i="6"/>
  <c r="R51" i="6"/>
  <c r="R17" i="6"/>
  <c r="G14" i="6"/>
  <c r="G34" i="6"/>
  <c r="R34" i="6"/>
  <c r="G36" i="6"/>
  <c r="R36" i="6"/>
  <c r="I38" i="6"/>
  <c r="R38" i="6"/>
  <c r="I40" i="6"/>
  <c r="R40" i="6"/>
  <c r="I42" i="6"/>
  <c r="R42" i="6"/>
  <c r="I44" i="6"/>
  <c r="R44" i="6"/>
  <c r="I46" i="6"/>
  <c r="I48" i="6"/>
  <c r="I50" i="6"/>
  <c r="R50" i="6"/>
  <c r="G15" i="6"/>
  <c r="R15" i="6"/>
  <c r="G19" i="6"/>
  <c r="R19" i="6"/>
  <c r="G33" i="6"/>
  <c r="R33" i="6"/>
  <c r="G35" i="6"/>
  <c r="R35" i="6"/>
  <c r="I37" i="6"/>
  <c r="R37" i="6"/>
  <c r="I39" i="6"/>
  <c r="R39" i="6"/>
  <c r="I41" i="6"/>
  <c r="R41" i="6"/>
  <c r="I43" i="6"/>
  <c r="R43" i="6"/>
  <c r="I45" i="6"/>
  <c r="R45" i="6"/>
  <c r="I47" i="6"/>
  <c r="R47" i="6"/>
  <c r="I49" i="6"/>
  <c r="R49" i="6"/>
  <c r="D54" i="6"/>
  <c r="F51" i="6"/>
  <c r="F53" i="6"/>
  <c r="F52" i="6"/>
  <c r="F50" i="6"/>
  <c r="I51" i="6"/>
  <c r="I52" i="6"/>
  <c r="I53" i="6"/>
  <c r="I16" i="6"/>
  <c r="F16" i="6"/>
  <c r="I17" i="6"/>
  <c r="F17" i="6"/>
  <c r="G18" i="6"/>
  <c r="I18" i="6"/>
  <c r="F18" i="6"/>
  <c r="G16" i="6"/>
  <c r="G17" i="6"/>
  <c r="I14" i="6"/>
  <c r="F14" i="6"/>
  <c r="I15" i="6"/>
  <c r="F15" i="6"/>
  <c r="F19" i="6"/>
  <c r="I19" i="6"/>
  <c r="F20" i="6"/>
  <c r="I20" i="6"/>
  <c r="F21" i="6"/>
  <c r="I21" i="6"/>
  <c r="F22" i="6"/>
  <c r="I22" i="6"/>
  <c r="F23" i="6"/>
  <c r="I23" i="6"/>
  <c r="F24" i="6"/>
  <c r="I24" i="6"/>
  <c r="F25" i="6"/>
  <c r="I25" i="6"/>
  <c r="F26" i="6"/>
  <c r="I26" i="6"/>
  <c r="F27" i="6"/>
  <c r="I27" i="6"/>
  <c r="F28" i="6"/>
  <c r="I28" i="6"/>
  <c r="F29" i="6"/>
  <c r="I29" i="6"/>
  <c r="F30" i="6"/>
  <c r="I30" i="6"/>
  <c r="F31" i="6"/>
  <c r="I31" i="6"/>
  <c r="F32" i="6"/>
  <c r="I32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I33" i="6"/>
  <c r="F33" i="6"/>
  <c r="I34" i="6"/>
  <c r="F34" i="6"/>
  <c r="I35" i="6"/>
  <c r="F35" i="6"/>
  <c r="I36" i="6"/>
  <c r="F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K48" i="6" l="1"/>
  <c r="R48" i="6"/>
  <c r="Q54" i="6"/>
  <c r="K13" i="6"/>
  <c r="R13" i="6" s="1"/>
  <c r="S24" i="5" l="1"/>
  <c r="R24" i="5"/>
  <c r="K23" i="5"/>
  <c r="J24" i="5" l="1"/>
  <c r="L23" i="5"/>
  <c r="N23" i="5"/>
  <c r="I13" i="6"/>
  <c r="G13" i="6"/>
  <c r="G54" i="6" s="1"/>
  <c r="F13" i="6"/>
  <c r="F54" i="6" s="1"/>
  <c r="M23" i="5"/>
  <c r="M24" i="5" l="1"/>
  <c r="L24" i="5"/>
  <c r="I54" i="6"/>
  <c r="K24" i="5" l="1"/>
  <c r="Q24" i="5"/>
  <c r="N24" i="5"/>
  <c r="T24" i="5" l="1"/>
  <c r="T13" i="6" l="1"/>
  <c r="V13" i="6"/>
  <c r="S13" i="6"/>
  <c r="O13" i="6" l="1"/>
  <c r="L13" i="6"/>
  <c r="M13" i="6"/>
  <c r="V52" i="6"/>
  <c r="O52" i="6" s="1"/>
  <c r="T52" i="6"/>
  <c r="M52" i="6" s="1"/>
  <c r="T50" i="6"/>
  <c r="M50" i="6" s="1"/>
  <c r="S50" i="6"/>
  <c r="L50" i="6" s="1"/>
  <c r="V50" i="6"/>
  <c r="O50" i="6" s="1"/>
  <c r="T48" i="6"/>
  <c r="M48" i="6" s="1"/>
  <c r="S48" i="6"/>
  <c r="L48" i="6" s="1"/>
  <c r="V48" i="6"/>
  <c r="O48" i="6" s="1"/>
  <c r="S46" i="6"/>
  <c r="L46" i="6" s="1"/>
  <c r="T46" i="6"/>
  <c r="M46" i="6" s="1"/>
  <c r="V46" i="6"/>
  <c r="O46" i="6" s="1"/>
  <c r="V44" i="6"/>
  <c r="O44" i="6" s="1"/>
  <c r="S44" i="6"/>
  <c r="L44" i="6" s="1"/>
  <c r="T44" i="6"/>
  <c r="M44" i="6" s="1"/>
  <c r="T42" i="6"/>
  <c r="M42" i="6" s="1"/>
  <c r="S42" i="6"/>
  <c r="L42" i="6" s="1"/>
  <c r="V42" i="6"/>
  <c r="O42" i="6" s="1"/>
  <c r="T40" i="6"/>
  <c r="M40" i="6" s="1"/>
  <c r="S40" i="6"/>
  <c r="L40" i="6" s="1"/>
  <c r="V40" i="6"/>
  <c r="O40" i="6" s="1"/>
  <c r="S38" i="6"/>
  <c r="L38" i="6" s="1"/>
  <c r="T38" i="6"/>
  <c r="M38" i="6" s="1"/>
  <c r="V38" i="6"/>
  <c r="O38" i="6" s="1"/>
  <c r="T36" i="6"/>
  <c r="M36" i="6" s="1"/>
  <c r="S36" i="6"/>
  <c r="L36" i="6" s="1"/>
  <c r="S34" i="6"/>
  <c r="L34" i="6" s="1"/>
  <c r="T34" i="6"/>
  <c r="M34" i="6" s="1"/>
  <c r="T32" i="6"/>
  <c r="M32" i="6" s="1"/>
  <c r="V32" i="6"/>
  <c r="O32" i="6" s="1"/>
  <c r="S30" i="6"/>
  <c r="L30" i="6" s="1"/>
  <c r="V30" i="6"/>
  <c r="O30" i="6" s="1"/>
  <c r="T30" i="6"/>
  <c r="M30" i="6" s="1"/>
  <c r="V28" i="6"/>
  <c r="O28" i="6" s="1"/>
  <c r="S28" i="6"/>
  <c r="L28" i="6" s="1"/>
  <c r="T26" i="6"/>
  <c r="M26" i="6" s="1"/>
  <c r="S26" i="6"/>
  <c r="L26" i="6" s="1"/>
  <c r="V26" i="6"/>
  <c r="O26" i="6" s="1"/>
  <c r="T24" i="6"/>
  <c r="M24" i="6" s="1"/>
  <c r="V24" i="6"/>
  <c r="O24" i="6" s="1"/>
  <c r="S24" i="6"/>
  <c r="L24" i="6" s="1"/>
  <c r="S22" i="6"/>
  <c r="L22" i="6" s="1"/>
  <c r="V22" i="6"/>
  <c r="O22" i="6" s="1"/>
  <c r="T22" i="6"/>
  <c r="M22" i="6" s="1"/>
  <c r="V19" i="6"/>
  <c r="O19" i="6" s="1"/>
  <c r="S19" i="6"/>
  <c r="L19" i="6" s="1"/>
  <c r="S18" i="6"/>
  <c r="L18" i="6" s="1"/>
  <c r="V18" i="6"/>
  <c r="O18" i="6" s="1"/>
  <c r="T18" i="6"/>
  <c r="M18" i="6" s="1"/>
  <c r="T15" i="6"/>
  <c r="M15" i="6" s="1"/>
  <c r="S51" i="6"/>
  <c r="L51" i="6" s="1"/>
  <c r="T33" i="6"/>
  <c r="M33" i="6" s="1"/>
  <c r="S49" i="6"/>
  <c r="L49" i="6" s="1"/>
  <c r="S45" i="6"/>
  <c r="L45" i="6" s="1"/>
  <c r="S41" i="6"/>
  <c r="L41" i="6" s="1"/>
  <c r="S37" i="6"/>
  <c r="L37" i="6" s="1"/>
  <c r="T45" i="6"/>
  <c r="M45" i="6" s="1"/>
  <c r="T37" i="6"/>
  <c r="M37" i="6" s="1"/>
  <c r="V33" i="6"/>
  <c r="O33" i="6" s="1"/>
  <c r="T29" i="6"/>
  <c r="M29" i="6" s="1"/>
  <c r="T25" i="6"/>
  <c r="M25" i="6" s="1"/>
  <c r="T21" i="6"/>
  <c r="M21" i="6" s="1"/>
  <c r="V29" i="6"/>
  <c r="O29" i="6" s="1"/>
  <c r="V25" i="6"/>
  <c r="O25" i="6" s="1"/>
  <c r="V21" i="6"/>
  <c r="O21" i="6" s="1"/>
  <c r="S17" i="6"/>
  <c r="L17" i="6" s="1"/>
  <c r="S53" i="6"/>
  <c r="L53" i="6" s="1"/>
  <c r="T28" i="6"/>
  <c r="M28" i="6" s="1"/>
  <c r="V15" i="6"/>
  <c r="O15" i="6" s="1"/>
  <c r="V39" i="6"/>
  <c r="O39" i="6" s="1"/>
  <c r="V47" i="6"/>
  <c r="O47" i="6" s="1"/>
  <c r="V37" i="6"/>
  <c r="O37" i="6" s="1"/>
  <c r="V45" i="6"/>
  <c r="O45" i="6" s="1"/>
  <c r="V17" i="6"/>
  <c r="O17" i="6" s="1"/>
  <c r="T53" i="6"/>
  <c r="M53" i="6" s="1"/>
  <c r="T39" i="6"/>
  <c r="M39" i="6" s="1"/>
  <c r="S33" i="6"/>
  <c r="L33" i="6" s="1"/>
  <c r="S27" i="6"/>
  <c r="L27" i="6" s="1"/>
  <c r="S52" i="6"/>
  <c r="L52" i="6" s="1"/>
  <c r="S47" i="6"/>
  <c r="L47" i="6" s="1"/>
  <c r="S43" i="6"/>
  <c r="L43" i="6" s="1"/>
  <c r="S39" i="6"/>
  <c r="L39" i="6" s="1"/>
  <c r="T49" i="6"/>
  <c r="M49" i="6" s="1"/>
  <c r="T41" i="6"/>
  <c r="M41" i="6" s="1"/>
  <c r="S35" i="6"/>
  <c r="L35" i="6" s="1"/>
  <c r="T31" i="6"/>
  <c r="M31" i="6" s="1"/>
  <c r="T27" i="6"/>
  <c r="M27" i="6" s="1"/>
  <c r="T23" i="6"/>
  <c r="M23" i="6" s="1"/>
  <c r="V31" i="6"/>
  <c r="O31" i="6" s="1"/>
  <c r="V27" i="6"/>
  <c r="O27" i="6" s="1"/>
  <c r="V23" i="6"/>
  <c r="O23" i="6" s="1"/>
  <c r="V20" i="6"/>
  <c r="O20" i="6" s="1"/>
  <c r="T17" i="6"/>
  <c r="M17" i="6" s="1"/>
  <c r="V51" i="6"/>
  <c r="O51" i="6" s="1"/>
  <c r="T51" i="6"/>
  <c r="M51" i="6" s="1"/>
  <c r="T43" i="6"/>
  <c r="M43" i="6" s="1"/>
  <c r="V35" i="6"/>
  <c r="O35" i="6" s="1"/>
  <c r="T20" i="6"/>
  <c r="M20" i="6" s="1"/>
  <c r="S29" i="6"/>
  <c r="L29" i="6" s="1"/>
  <c r="S25" i="6"/>
  <c r="L25" i="6" s="1"/>
  <c r="S21" i="6"/>
  <c r="L21" i="6" s="1"/>
  <c r="S20" i="6"/>
  <c r="L20" i="6" s="1"/>
  <c r="V36" i="6"/>
  <c r="O36" i="6" s="1"/>
  <c r="V34" i="6"/>
  <c r="O34" i="6" s="1"/>
  <c r="S32" i="6"/>
  <c r="L32" i="6" s="1"/>
  <c r="S15" i="6"/>
  <c r="L15" i="6" s="1"/>
  <c r="S14" i="6"/>
  <c r="L14" i="6" s="1"/>
  <c r="T19" i="6"/>
  <c r="M19" i="6" s="1"/>
  <c r="V16" i="6"/>
  <c r="O16" i="6" s="1"/>
  <c r="T16" i="6"/>
  <c r="M16" i="6" s="1"/>
  <c r="S16" i="6"/>
  <c r="L16" i="6" s="1"/>
  <c r="R54" i="6"/>
  <c r="V43" i="6"/>
  <c r="O43" i="6" s="1"/>
  <c r="T35" i="6"/>
  <c r="M35" i="6" s="1"/>
  <c r="V41" i="6"/>
  <c r="O41" i="6" s="1"/>
  <c r="V49" i="6"/>
  <c r="O49" i="6" s="1"/>
  <c r="V53" i="6"/>
  <c r="O53" i="6" s="1"/>
  <c r="T47" i="6"/>
  <c r="M47" i="6" s="1"/>
  <c r="S31" i="6"/>
  <c r="L31" i="6" s="1"/>
  <c r="S23" i="6"/>
  <c r="L23" i="6" s="1"/>
  <c r="T14" i="6"/>
  <c r="M14" i="6" s="1"/>
  <c r="K54" i="6"/>
  <c r="V14" i="6"/>
  <c r="O14" i="6" s="1"/>
  <c r="L54" i="6" l="1"/>
  <c r="T54" i="6"/>
  <c r="M54" i="6"/>
  <c r="O54" i="6"/>
  <c r="V54" i="6"/>
  <c r="S54" i="6"/>
</calcChain>
</file>

<file path=xl/comments1.xml><?xml version="1.0" encoding="utf-8"?>
<comments xmlns="http://schemas.openxmlformats.org/spreadsheetml/2006/main">
  <authors>
    <author>Ext_Wanderer</author>
  </authors>
  <commentLis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внутр темп в помещении
школа = 18
д/с = 21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Ext_Wanderer:  </t>
        </r>
        <r>
          <rPr>
            <sz val="9"/>
            <color indexed="81"/>
            <rFont val="Tahoma"/>
            <family val="2"/>
            <charset val="204"/>
          </rPr>
          <t xml:space="preserve"> 
Наружняя ( средняя) темп в помещении
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отопительных дней
 в периоде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теплоемкость воздуха
 = 0,31
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внутр темп в помещении
школа = 18
д/с = 21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отопительных дней
 в периоде</t>
        </r>
      </text>
    </comment>
  </commentList>
</comments>
</file>

<file path=xl/comments2.xml><?xml version="1.0" encoding="utf-8"?>
<comments xmlns="http://schemas.openxmlformats.org/spreadsheetml/2006/main">
  <authors>
    <author>Ext_Wanderer</author>
  </authors>
  <commentList>
    <comment ref="AC3" authorId="0" shape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рабочих часов в сутки
</t>
        </r>
      </text>
    </comment>
    <comment ref="AD3" authorId="0" shape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школа - 18
сад - 21
басс- 30
</t>
        </r>
      </text>
    </comment>
  </commentList>
</comments>
</file>

<file path=xl/sharedStrings.xml><?xml version="1.0" encoding="utf-8"?>
<sst xmlns="http://schemas.openxmlformats.org/spreadsheetml/2006/main" count="787" uniqueCount="260">
  <si>
    <t>№ п/п</t>
  </si>
  <si>
    <t>Наименование учреждения</t>
  </si>
  <si>
    <t>План производства продукции на год</t>
  </si>
  <si>
    <t xml:space="preserve">Нормы расхода </t>
  </si>
  <si>
    <t>Плановая потребность ТЭР</t>
  </si>
  <si>
    <t>ед.изм</t>
  </si>
  <si>
    <t>год</t>
  </si>
  <si>
    <t>1 кв</t>
  </si>
  <si>
    <t>2 кв</t>
  </si>
  <si>
    <t>3 кв</t>
  </si>
  <si>
    <t>4 кв</t>
  </si>
  <si>
    <t>т.м³.сутºС т.м³</t>
  </si>
  <si>
    <t>Мкал/ м³сутºС</t>
  </si>
  <si>
    <t>ГУО "Ясли-сад № 1 «Журавинка» г. Осиповичи"</t>
  </si>
  <si>
    <t>ГУО « Вяьевская СШ»</t>
  </si>
  <si>
    <t>ГУО "Д/сад «Ромашка» д. Вязье"</t>
  </si>
  <si>
    <t>ГУО «Вязовницкий УПК д/с-БШ»</t>
  </si>
  <si>
    <t>ГУО «Дричинский УПК д/с-СШ им.С.Н.Каданчика"</t>
  </si>
  <si>
    <t>ГУО «Дарагановский УПК д/с-СШ»</t>
  </si>
  <si>
    <t>ГУО «Елизовская СОШ»</t>
  </si>
  <si>
    <t>ГУО «Жорновская СШ им.Н.Ф.Королёва»</t>
  </si>
  <si>
    <t>ГУО «Каменичский УПК д/с-СШ»</t>
  </si>
  <si>
    <t>ГУО «Корытнянская СШ»</t>
  </si>
  <si>
    <t>ГУО «Лапичская СОШ»</t>
  </si>
  <si>
    <t>ГУО «Липеньский УПК д/с-СШ»</t>
  </si>
  <si>
    <t>ГУО «Осовский УПК д/с-БШ»</t>
  </si>
  <si>
    <t>ГУО  "Д/сад «Теремок» д. Протасевичи"</t>
  </si>
  <si>
    <t>ГУО «Свислочская СШ»</t>
  </si>
  <si>
    <t xml:space="preserve">ГУО "Д/сад «Радуга» д. Свислочь" </t>
  </si>
  <si>
    <t>ГУО «Татарковская СШ»</t>
  </si>
  <si>
    <t>ГУО  «Цельская СШ»</t>
  </si>
  <si>
    <t>ГУО «Ясенский УПК д/с-СШ»</t>
  </si>
  <si>
    <t>Социальный приют д. Ясень</t>
  </si>
  <si>
    <t>ГУО "Клуб детского и юношеского туризма и краеведения г. Осиповичи"</t>
  </si>
  <si>
    <t>ГУО «СОШ № 1  г. Осиповичи им. Б. Н.Дмитриева»</t>
  </si>
  <si>
    <t>ГУО «СОШ № 4  г. Осиповичи"</t>
  </si>
  <si>
    <t>ГУО «Гимназия  г. Осиповичи»</t>
  </si>
  <si>
    <t>т.м³.сутºС т.м132</t>
  </si>
  <si>
    <t>ГУО "Ясли-сад №6 «Солнышко» г. Осиповичи"</t>
  </si>
  <si>
    <t>ГУО "Ясли-сад № 7 «Колосок» г. Осиповичи"</t>
  </si>
  <si>
    <t>ГУО "Ясли-сад № 8 «Чебурашка» г. Осиповичи"</t>
  </si>
  <si>
    <t>ГУО"Ясли-сад № 9 «Родничок» г. Осиповичи"</t>
  </si>
  <si>
    <t>ГУО "Ясли-сад № 10 «Росинка» г. Осиповичи"</t>
  </si>
  <si>
    <t>ГУО "Детский юношеский клуб физической подготовки «Дельфин» г. Осиповичи"</t>
  </si>
  <si>
    <t>чел.</t>
  </si>
  <si>
    <t xml:space="preserve"> </t>
  </si>
  <si>
    <t>Итого, по ГВС</t>
  </si>
  <si>
    <t>-</t>
  </si>
  <si>
    <t>Гкал</t>
  </si>
  <si>
    <t>СОГЛАСОВАНО</t>
  </si>
  <si>
    <t>_____________________</t>
  </si>
  <si>
    <t>УТВЕРЖДАЮ</t>
  </si>
  <si>
    <t>образования</t>
  </si>
  <si>
    <t>Могилевского облисполкома</t>
  </si>
  <si>
    <t>УДЕЛЬНЫЕ НОРМЫ</t>
  </si>
  <si>
    <t>расхода тепловой энергии по отделу образования Осиповичского райисполкома</t>
  </si>
  <si>
    <t>ед. изм</t>
  </si>
  <si>
    <t>Н.И. Шевченко</t>
  </si>
  <si>
    <t>Всего по отоплению</t>
  </si>
  <si>
    <t>Начальник Могилевского областного</t>
  </si>
  <si>
    <t>управления по надзору</t>
  </si>
  <si>
    <t>Начальник управления</t>
  </si>
  <si>
    <t>ГУО "Клуб детского и юношеского туризма и краеведения г.Осиповичи"</t>
  </si>
  <si>
    <t>ГУО "Ясли-сад № 12 «Улыбка» г.Осиповичи"</t>
  </si>
  <si>
    <t>ГУО «Гимназия  г.Осиповичи»</t>
  </si>
  <si>
    <t>ГУО "Ясли-сад № 4 г. Осиповичи" с бассейном</t>
  </si>
  <si>
    <t xml:space="preserve">ГУО "Ясли-сад № 6  г. Осиповичи" </t>
  </si>
  <si>
    <t>ГУО "Ясли-сад № 7 «Колосок» г.Осиповичи"</t>
  </si>
  <si>
    <t>ГУО "Ясли-сад № 8 «Чебурашка» г.Осиповичи"</t>
  </si>
  <si>
    <t>ГУО"Ясли-сад № 9 «Родничок» г.Осиповичи"</t>
  </si>
  <si>
    <t>Начальник отдела образования Осиповичского райисполкома</t>
  </si>
  <si>
    <t>Н.И.Шевченко</t>
  </si>
  <si>
    <t>за рациональным использованием ТЭР</t>
  </si>
  <si>
    <t>управление по надзору</t>
  </si>
  <si>
    <t>Могилевское областное</t>
  </si>
  <si>
    <t>"_____" _______________ 201 2     г.</t>
  </si>
  <si>
    <t>______________Л.С.Смотрицкий</t>
  </si>
  <si>
    <t>"______" ________________2012  г.</t>
  </si>
  <si>
    <t>ГУО "Средняя школа №2  г.Осиповичи"</t>
  </si>
  <si>
    <t>ГУО "Средняя школа №3  г.Осиповичи"</t>
  </si>
  <si>
    <t>ГУО "Ясли-сад № 2 "Ромашка" г.Осиповичи"</t>
  </si>
  <si>
    <t>ГУО "Ясли-сад № 5 "Маячок" г.Осиповичи"</t>
  </si>
  <si>
    <t>ГУО "Ясли-сад № 11 «Зорачка» г.Осиповичи"</t>
  </si>
  <si>
    <t>ГУО "Ясли-сад № 12 «Улыбка» г. Осиповичи"</t>
  </si>
  <si>
    <t>ГУО "Ясли-сад «Земляничка» р.п. Елизово"</t>
  </si>
  <si>
    <t>ГУО "Д/сад «Таполька» д. Жорновка"</t>
  </si>
  <si>
    <t>ГУО "Я/сад «Медуничка» д. Лапичи"</t>
  </si>
  <si>
    <t>ГУО  "Д/сад «Медуничка» п. Сосновый"</t>
  </si>
  <si>
    <t>ГУО "Осиповичский дошкольный центр развития ребенка" Д/с 4</t>
  </si>
  <si>
    <t>ГУО "Центр творчества детей и молодежи г.Осиповичи"</t>
  </si>
  <si>
    <t>Наименование учреждений</t>
  </si>
  <si>
    <t>N, дней</t>
  </si>
  <si>
    <t>ΔT,°С</t>
  </si>
  <si>
    <t>q от</t>
  </si>
  <si>
    <t>Учет регуля-торов</t>
  </si>
  <si>
    <t>Q (б/з регул.), Гкал.</t>
  </si>
  <si>
    <t>Н отопл.</t>
  </si>
  <si>
    <t xml:space="preserve">t гр. С внутри помещения, </t>
  </si>
  <si>
    <t>t ср. отопит. при рас. работы обогрева</t>
  </si>
  <si>
    <r>
      <t>Объем зданий, V, м</t>
    </r>
    <r>
      <rPr>
        <b/>
        <sz val="11"/>
        <color theme="1"/>
        <rFont val="Calibri"/>
        <family val="2"/>
        <charset val="204"/>
      </rPr>
      <t>³</t>
    </r>
    <r>
      <rPr>
        <b/>
        <sz val="11"/>
        <color theme="1"/>
        <rFont val="Times New Roman"/>
        <family val="1"/>
        <charset val="204"/>
      </rPr>
      <t xml:space="preserve"> </t>
    </r>
  </si>
  <si>
    <t>"Согласовано"</t>
  </si>
  <si>
    <t>Могилевское областное управление по надзору</t>
  </si>
  <si>
    <t xml:space="preserve">Могилевский областной исполнительный комитет </t>
  </si>
  <si>
    <t xml:space="preserve">    за рациональным использованием ТЭР</t>
  </si>
  <si>
    <t xml:space="preserve">"___ " _______________ </t>
  </si>
  <si>
    <t>г.</t>
  </si>
  <si>
    <t>м.п.</t>
  </si>
  <si>
    <t xml:space="preserve">Рассчет норм удельных расходов по ГВС </t>
  </si>
  <si>
    <t xml:space="preserve">отдела образования,спорта и туризма Осиповичского райисполкома </t>
  </si>
  <si>
    <t>Ед. изме-рения</t>
  </si>
  <si>
    <t>t гв, тем-пера-тура горя-чей воды, гр. С</t>
  </si>
  <si>
    <t>t хв, тем-пера-тура холод-ной воды, гр. С</t>
  </si>
  <si>
    <t>Q год гв, расход тепла на ГВС</t>
  </si>
  <si>
    <t>б/н</t>
  </si>
  <si>
    <t>ГУО «СШ № 1  г. Осиповичи им. Б. Н.Дмитриева»</t>
  </si>
  <si>
    <t>Предельные уровни</t>
  </si>
  <si>
    <t xml:space="preserve">потребления электроэнергия по учреждениям отдела образования, спорта и </t>
  </si>
  <si>
    <t xml:space="preserve">туризма Осиповичского райисполкома на 2016 год </t>
  </si>
  <si>
    <t>Предельные уровни, т.Кв.час</t>
  </si>
  <si>
    <t>1 кв.</t>
  </si>
  <si>
    <t>2 кв.</t>
  </si>
  <si>
    <t>3 кв.</t>
  </si>
  <si>
    <t>4 кв.</t>
  </si>
  <si>
    <t>ГУО "СОШ №2 г.Осиповичи"</t>
  </si>
  <si>
    <t>ГУО "СОШ №3 г.Осиповичи"</t>
  </si>
  <si>
    <t>ГУО "Ясли сад №1 "Журавинка" г.Осиповичи"</t>
  </si>
  <si>
    <t>ГУО "Ясли сад №2 "Ромашка" г.Осиповичи"</t>
  </si>
  <si>
    <t>ГУО "Ясли сад №5 "Маячок" г.Осиповичи"</t>
  </si>
  <si>
    <t>ГУО "Ясли сад №11 "Зорачка" г.Осиповичи"</t>
  </si>
  <si>
    <t>ГУО "Ясли сад №12 "Улыбка" г.Осиповичи"</t>
  </si>
  <si>
    <t>ГУО "Вязьевская СШ"</t>
  </si>
  <si>
    <t>ГУО «Детский сад  «Ромашка» д.Вязье»</t>
  </si>
  <si>
    <t>ГУО "Вязовницкий УПК д/сад - БШ"</t>
  </si>
  <si>
    <t>ГУО "Дричинский УПК    д/сад - СШ"</t>
  </si>
  <si>
    <t>ГУО "Дарагановский УПК д/сад - СШ"</t>
  </si>
  <si>
    <t>ГУО "Елизовская СШ"</t>
  </si>
  <si>
    <t>ГУО "Ясли сад "Земляничка" р.п.Елизово</t>
  </si>
  <si>
    <t>ГУО "Жорновская СШ"</t>
  </si>
  <si>
    <t>ГУО "Детский сад "Таполька" д.Жорновка</t>
  </si>
  <si>
    <t>ГУО "Каменичский УПК д/сад - СШ"</t>
  </si>
  <si>
    <t>ГУО "Лапичская СШ"</t>
  </si>
  <si>
    <t>ГУО "Детский сад "Медуничка" п.Сосновый"</t>
  </si>
  <si>
    <t>ГУО "Липенский УПК д/сад - СШ"</t>
  </si>
  <si>
    <t>ГУО "Осовский УПК  д/сад - БШ"</t>
  </si>
  <si>
    <t>ГУО "Детский сад "Теремок" д.Протасевичи"</t>
  </si>
  <si>
    <t>ГУО "Свислочская СШ"</t>
  </si>
  <si>
    <t>ГУО "Детский сад "Радуга" д.Свислочь"</t>
  </si>
  <si>
    <t>ГУО "Ясли сад "Медуничка" д.Лапичи"</t>
  </si>
  <si>
    <t>ГУО "Татарковская СШ"</t>
  </si>
  <si>
    <t>ГУО "Цельская СШ"</t>
  </si>
  <si>
    <t>ГУО "Ясенский УПК  д/сад - СШ"</t>
  </si>
  <si>
    <t>Социальный приют д.Ясень</t>
  </si>
  <si>
    <t>ГУО "Гимназия г.Осиповичи"</t>
  </si>
  <si>
    <t>ГУО "СОШ №4 г.Осиповичи"</t>
  </si>
  <si>
    <t>ГУО "Ясли сад №6 "Солнышко" г.Осиповичи"</t>
  </si>
  <si>
    <t>ГУО "Ясли сад №7 "Колосок" г.Осиповичи"</t>
  </si>
  <si>
    <t>ГУО "Ясли сад №8 "Чебурашка" г.Осиповичи"</t>
  </si>
  <si>
    <t>ГУО "Ясли сад №9 "Родничок" г.Осиповичи"</t>
  </si>
  <si>
    <t>ГУО " Ясли сад №10 "Росинка" г.Осиповичи"</t>
  </si>
  <si>
    <t>ГУО "Детский юношеский клуб физической подготовки "Дельфин" г.Осиповичи"</t>
  </si>
  <si>
    <t>ГУО "Центр творчества детей и молодежи г.Осиповичи" №1</t>
  </si>
  <si>
    <t>ГУО «Ясли сад «Березка» д.Ручей»</t>
  </si>
  <si>
    <t>ДОЛ «Птичь» д.Крынка</t>
  </si>
  <si>
    <t>ДОЛ «Родник» д.Вязье</t>
  </si>
  <si>
    <t>ГУО «Центр творчества детей и молодежи г.Осиповичи»  №2     (пос. Советский)</t>
  </si>
  <si>
    <t>"Осиповичский дошкольный центр развития ребенка" д/с 4</t>
  </si>
  <si>
    <t>ГУО "Протасевичская СШ"</t>
  </si>
  <si>
    <t>Группа централизованного хозяйственного обслуживания</t>
  </si>
  <si>
    <t>ГУО «Детский сад «Пралеска» д.Корытное»</t>
  </si>
  <si>
    <t>ГУО «Детский сад «Улыбка» п.Татарка»</t>
  </si>
  <si>
    <t>ГУО "Корытнянская СШ"</t>
  </si>
  <si>
    <t>ИТОГО:</t>
  </si>
  <si>
    <t xml:space="preserve">Начальник отдела образования Осиповичского райисполкома  </t>
  </si>
  <si>
    <t xml:space="preserve">исполн. </t>
  </si>
  <si>
    <t>школа</t>
  </si>
  <si>
    <t>всего т.у.т</t>
  </si>
  <si>
    <t>Топливо</t>
  </si>
  <si>
    <t>Электрическая энергия</t>
  </si>
  <si>
    <t xml:space="preserve">"Осиповичский дошкольный центр развития ребенка" </t>
  </si>
  <si>
    <t>"______" ________________2016 г.</t>
  </si>
  <si>
    <r>
      <t xml:space="preserve">"Осиповичский дошкольный центр развития ребенка"  </t>
    </r>
    <r>
      <rPr>
        <sz val="11"/>
        <color theme="0"/>
        <rFont val="Times New Roman"/>
        <family val="1"/>
        <charset val="204"/>
      </rPr>
      <t>Д/с 4</t>
    </r>
  </si>
  <si>
    <t xml:space="preserve">        исп. Прокопчик И.Л.</t>
  </si>
  <si>
    <t>Начальник отдела образования  Осиповичского райисполкома</t>
  </si>
  <si>
    <t xml:space="preserve">        исп. Прокопчик И.Л.         8(44)7276204</t>
  </si>
  <si>
    <t>исп. Прокопчик И.Л.         8(44)7276204</t>
  </si>
  <si>
    <t>t нв</t>
  </si>
  <si>
    <t>T</t>
  </si>
  <si>
    <t>С</t>
  </si>
  <si>
    <t>Q от</t>
  </si>
  <si>
    <t>t вн</t>
  </si>
  <si>
    <t>Работа обогрева Q об, W*N*ΔT, тыс.м³сут.°С</t>
  </si>
  <si>
    <t>Д-с</t>
  </si>
  <si>
    <t>Нормы удельных расходов тепловой энергии по отделу образования Осиповичского райисполкома (с учетом регуляторов)</t>
  </si>
  <si>
    <t>"_____" _______________ 2016 г.</t>
  </si>
  <si>
    <t>_______________________________________</t>
  </si>
  <si>
    <t>Т вых</t>
  </si>
  <si>
    <t>t деж</t>
  </si>
  <si>
    <t>m</t>
  </si>
  <si>
    <t>Т нв</t>
  </si>
  <si>
    <t>Q норм</t>
  </si>
  <si>
    <r>
      <rPr>
        <b/>
        <sz val="11"/>
        <color theme="1"/>
        <rFont val="Calibri"/>
        <family val="2"/>
        <charset val="204"/>
        <scheme val="minor"/>
      </rPr>
      <t>Q об</t>
    </r>
    <r>
      <rPr>
        <sz val="11"/>
        <color theme="1"/>
        <rFont val="Calibri"/>
        <family val="2"/>
        <charset val="204"/>
        <scheme val="minor"/>
      </rPr>
      <t xml:space="preserve"> (с регуля-тором), Гкал</t>
    </r>
  </si>
  <si>
    <t>наличие регулятора</t>
  </si>
  <si>
    <t>У</t>
  </si>
  <si>
    <r>
      <rPr>
        <b/>
        <sz val="12"/>
        <color theme="1"/>
        <rFont val="Times New Roman"/>
        <family val="1"/>
        <charset val="204"/>
      </rPr>
      <t>m</t>
    </r>
    <r>
      <rPr>
        <b/>
        <sz val="8"/>
        <color theme="1"/>
        <rFont val="Times New Roman"/>
        <family val="1"/>
        <charset val="204"/>
      </rPr>
      <t>n</t>
    </r>
    <r>
      <rPr>
        <b/>
        <sz val="12"/>
        <color theme="1"/>
        <rFont val="Times New Roman"/>
        <family val="1"/>
        <charset val="204"/>
      </rPr>
      <t xml:space="preserve">  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              колич. потребите-лей, чел.</t>
    </r>
  </si>
  <si>
    <r>
      <rPr>
        <sz val="14"/>
        <color theme="1"/>
        <rFont val="Times New Roman"/>
        <family val="1"/>
        <charset val="204"/>
      </rPr>
      <t xml:space="preserve">N </t>
    </r>
    <r>
      <rPr>
        <sz val="8"/>
        <color theme="1"/>
        <rFont val="Times New Roman"/>
        <family val="1"/>
        <charset val="204"/>
      </rPr>
      <t>гв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-- норма расхода воды на горячее водоснабжение, л/сутки</t>
    </r>
  </si>
  <si>
    <r>
      <rPr>
        <b/>
        <sz val="14"/>
        <color theme="1"/>
        <rFont val="Times New Roman"/>
        <family val="1"/>
        <charset val="204"/>
      </rPr>
      <t>Т</t>
    </r>
    <r>
      <rPr>
        <b/>
        <sz val="9"/>
        <color theme="1"/>
        <rFont val="Times New Roman"/>
        <family val="1"/>
        <charset val="204"/>
      </rPr>
      <t>р</t>
    </r>
    <r>
      <rPr>
        <sz val="9"/>
        <color theme="1"/>
        <rFont val="Times New Roman"/>
        <family val="1"/>
        <charset val="204"/>
      </rPr>
      <t xml:space="preserve">   </t>
    </r>
    <r>
      <rPr>
        <sz val="10"/>
        <color theme="1"/>
        <rFont val="Times New Roman"/>
        <family val="1"/>
        <charset val="204"/>
      </rPr>
      <t>,          кол-во рабочих дней в году за отоп. период, сут.</t>
    </r>
  </si>
  <si>
    <t>с ГВС</t>
  </si>
  <si>
    <t>Q год, Гкал</t>
  </si>
  <si>
    <t xml:space="preserve">                              УТВЕРЖДЕНО</t>
  </si>
  <si>
    <t>Приложение 1</t>
  </si>
  <si>
    <t xml:space="preserve">  (Департамент по энергоэффективности Государственного комитета </t>
  </si>
  <si>
    <t xml:space="preserve">  по стандартизации, областные, Минское городское управления по </t>
  </si>
  <si>
    <t xml:space="preserve">  надзору за рациональным использованием топливно-энергетических </t>
  </si>
  <si>
    <t xml:space="preserve"> ресурсов Государственного комитета по стандартизации)</t>
  </si>
  <si>
    <t>План производства на</t>
  </si>
  <si>
    <t>Текущие нормы расхода топливно-энергетических ресурсов на</t>
  </si>
  <si>
    <t>Тепловая энергия</t>
  </si>
  <si>
    <t xml:space="preserve">Руководитель юридического лица  </t>
  </si>
  <si>
    <t xml:space="preserve">    (подпись)</t>
  </si>
  <si>
    <t xml:space="preserve">                      (инициалы, фамилия)</t>
  </si>
  <si>
    <t>(наименование юридического лица)</t>
  </si>
  <si>
    <t xml:space="preserve">(для юридических лиц, кроме государственных </t>
  </si>
  <si>
    <t xml:space="preserve">(Департамент  по энергоэффективности Государственного комитета </t>
  </si>
  <si>
    <t>организаций)</t>
  </si>
  <si>
    <t>по стандартизации, областные, Минское городское управления по</t>
  </si>
  <si>
    <t>надзору за рациональным использованием топливно-энергетических</t>
  </si>
  <si>
    <t>ресурсов Государственного комитета по стандартизации)</t>
  </si>
  <si>
    <t xml:space="preserve">                         (наименование юридического лица)</t>
  </si>
  <si>
    <t>(подпись)                                           (инициалы, фамилия)</t>
  </si>
  <si>
    <t>М.П.</t>
  </si>
  <si>
    <r>
      <t>__________________</t>
    </r>
    <r>
      <rPr>
        <sz val="15"/>
        <rFont val="Times New Roman"/>
        <family val="1"/>
        <charset val="204"/>
      </rPr>
      <t>20__ г.</t>
    </r>
  </si>
  <si>
    <t xml:space="preserve">                               Нормы расхода топливно-энергетических ресурсов на</t>
  </si>
  <si>
    <t xml:space="preserve">                                                                                                                                    нормы расхода топливно-энергетических ресурсов)</t>
  </si>
  <si>
    <t xml:space="preserve">                              Руководитель юридического лица     </t>
  </si>
  <si>
    <t>Единица измерения</t>
  </si>
  <si>
    <t>М.П,</t>
  </si>
  <si>
    <t xml:space="preserve">                                                                                                                 (подпись)                                                  (инициалы, фамилия)</t>
  </si>
  <si>
    <t>I квартал</t>
  </si>
  <si>
    <t>IV квартал</t>
  </si>
  <si>
    <t>III квартал</t>
  </si>
  <si>
    <t>II квартал</t>
  </si>
  <si>
    <t xml:space="preserve">Нормы расхода топливно-энергетических ресурсов за </t>
  </si>
  <si>
    <t>Вид производимой продукции (выполняемых работ, оказываемых услуг)</t>
  </si>
  <si>
    <t>Объем производства продукции (работ, услуг)</t>
  </si>
  <si>
    <t>Нормы расхода топливно-энергетических ресурсов</t>
  </si>
  <si>
    <t>Потребление топливно-энергетических ресурсов</t>
  </si>
  <si>
    <t xml:space="preserve">                                          УТВЕРЖДЕНО</t>
  </si>
  <si>
    <t>единица измерения</t>
  </si>
  <si>
    <t xml:space="preserve">                                                                                                    (период, на который устанавливаются нормы расхода топливно-энергетических ресурсов)</t>
  </si>
  <si>
    <t>(подпись)</t>
  </si>
  <si>
    <t xml:space="preserve"> (инициалы, фамилия)</t>
  </si>
  <si>
    <t>Еди-ница изме-рения</t>
  </si>
  <si>
    <t>Плановая потребность в топливно-энергетических ресурсах на</t>
  </si>
  <si>
    <t xml:space="preserve">            год</t>
  </si>
  <si>
    <r>
      <t xml:space="preserve">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(три года, предшествующие периоду, на который </t>
    </r>
  </si>
  <si>
    <t>2016-год (ожидаемые)</t>
  </si>
  <si>
    <t>2015 год</t>
  </si>
  <si>
    <t>2014 год</t>
  </si>
  <si>
    <t>Прогрессивная норма</t>
  </si>
  <si>
    <t>топливо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</si>
</sst>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sz val="9"/>
      <name val="Times New Roman"/>
      <family val="1"/>
      <charset val="204"/>
    </font>
    <font>
      <u/>
      <sz val="1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FBFC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0" fillId="0" borderId="0" xfId="0" applyAlignment="1">
      <alignment vertical="justify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justify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" fontId="2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justify" wrapText="1"/>
    </xf>
    <xf numFmtId="0" fontId="2" fillId="3" borderId="1" xfId="0" applyFont="1" applyFill="1" applyBorder="1" applyAlignment="1">
      <alignment horizontal="center" vertical="justify" wrapText="1"/>
    </xf>
    <xf numFmtId="0" fontId="2" fillId="3" borderId="1" xfId="0" applyFont="1" applyFill="1" applyBorder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7" fillId="0" borderId="0" xfId="0" applyFont="1"/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vertical="top"/>
    </xf>
    <xf numFmtId="0" fontId="14" fillId="3" borderId="0" xfId="0" applyFont="1" applyFill="1" applyAlignment="1">
      <alignment vertical="justify"/>
    </xf>
    <xf numFmtId="0" fontId="14" fillId="3" borderId="8" xfId="0" applyFont="1" applyFill="1" applyBorder="1" applyAlignment="1">
      <alignment vertical="justify"/>
    </xf>
    <xf numFmtId="0" fontId="15" fillId="3" borderId="0" xfId="0" applyFont="1" applyFill="1" applyAlignment="1">
      <alignment vertical="justify"/>
    </xf>
    <xf numFmtId="0" fontId="16" fillId="3" borderId="0" xfId="0" applyFont="1" applyFill="1" applyBorder="1" applyAlignment="1">
      <alignment vertical="top"/>
    </xf>
    <xf numFmtId="0" fontId="16" fillId="3" borderId="0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 wrapText="1"/>
    </xf>
    <xf numFmtId="0" fontId="0" fillId="3" borderId="0" xfId="0" applyFont="1" applyFill="1" applyAlignment="1">
      <alignment horizontal="left" vertical="center"/>
    </xf>
    <xf numFmtId="164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3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21" fillId="3" borderId="0" xfId="0" applyFont="1" applyFill="1" applyAlignment="1">
      <alignment vertical="justify"/>
    </xf>
    <xf numFmtId="0" fontId="0" fillId="3" borderId="0" xfId="0" applyFill="1" applyAlignment="1">
      <alignment vertical="justify" wrapText="1"/>
    </xf>
    <xf numFmtId="164" fontId="0" fillId="3" borderId="0" xfId="0" applyNumberFormat="1" applyFill="1" applyAlignment="1">
      <alignment horizontal="center" vertical="center" wrapText="1"/>
    </xf>
    <xf numFmtId="1" fontId="0" fillId="3" borderId="0" xfId="0" applyNumberFormat="1" applyFill="1" applyAlignment="1">
      <alignment horizontal="left" vertical="center" wrapText="1"/>
    </xf>
    <xf numFmtId="164" fontId="0" fillId="3" borderId="0" xfId="0" applyNumberFormat="1" applyFill="1" applyAlignment="1">
      <alignment horizontal="left" vertical="center" wrapText="1"/>
    </xf>
    <xf numFmtId="0" fontId="7" fillId="3" borderId="0" xfId="0" applyFont="1" applyFill="1" applyAlignment="1">
      <alignment vertical="justify" wrapText="1"/>
    </xf>
    <xf numFmtId="1" fontId="6" fillId="3" borderId="0" xfId="0" applyNumberFormat="1" applyFont="1" applyFill="1" applyAlignment="1">
      <alignment horizontal="left" vertical="center" wrapText="1"/>
    </xf>
    <xf numFmtId="0" fontId="7" fillId="3" borderId="0" xfId="0" applyFont="1" applyFill="1"/>
    <xf numFmtId="0" fontId="5" fillId="3" borderId="0" xfId="0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justify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" fontId="0" fillId="3" borderId="0" xfId="0" applyNumberFormat="1" applyFill="1"/>
    <xf numFmtId="0" fontId="0" fillId="3" borderId="0" xfId="0" applyFill="1" applyAlignment="1">
      <alignment vertical="center" wrapText="1"/>
    </xf>
    <xf numFmtId="164" fontId="0" fillId="3" borderId="0" xfId="0" applyNumberFormat="1" applyFill="1" applyAlignment="1">
      <alignment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1" fontId="1" fillId="3" borderId="28" xfId="0" applyNumberFormat="1" applyFont="1" applyFill="1" applyBorder="1" applyAlignment="1">
      <alignment horizontal="center" vertical="center" wrapText="1"/>
    </xf>
    <xf numFmtId="164" fontId="1" fillId="3" borderId="28" xfId="0" applyNumberFormat="1" applyFont="1" applyFill="1" applyBorder="1" applyAlignment="1">
      <alignment horizontal="center" vertical="center" wrapText="1"/>
    </xf>
    <xf numFmtId="1" fontId="1" fillId="3" borderId="29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1" fontId="0" fillId="3" borderId="0" xfId="0" applyNumberForma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vertical="justify" wrapText="1"/>
    </xf>
    <xf numFmtId="0" fontId="5" fillId="3" borderId="0" xfId="0" applyFont="1" applyFill="1" applyAlignment="1">
      <alignment vertical="justify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vertical="center"/>
    </xf>
    <xf numFmtId="1" fontId="1" fillId="3" borderId="5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justify" wrapText="1"/>
    </xf>
    <xf numFmtId="1" fontId="3" fillId="3" borderId="1" xfId="0" applyNumberFormat="1" applyFont="1" applyFill="1" applyBorder="1" applyAlignment="1">
      <alignment vertical="center" wrapText="1"/>
    </xf>
    <xf numFmtId="1" fontId="4" fillId="3" borderId="0" xfId="0" applyNumberFormat="1" applyFont="1" applyFill="1" applyBorder="1" applyAlignment="1">
      <alignment horizontal="center" vertical="justify" wrapText="1"/>
    </xf>
    <xf numFmtId="0" fontId="0" fillId="3" borderId="1" xfId="0" applyFill="1" applyBorder="1" applyAlignment="1">
      <alignment vertical="center" wrapText="1"/>
    </xf>
    <xf numFmtId="1" fontId="3" fillId="3" borderId="0" xfId="0" applyNumberFormat="1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165" fontId="0" fillId="3" borderId="0" xfId="0" applyNumberFormat="1" applyFill="1"/>
    <xf numFmtId="1" fontId="3" fillId="3" borderId="5" xfId="0" applyNumberFormat="1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ont="1" applyFill="1"/>
    <xf numFmtId="0" fontId="1" fillId="3" borderId="0" xfId="0" applyFont="1" applyFill="1"/>
    <xf numFmtId="0" fontId="24" fillId="3" borderId="0" xfId="0" applyFont="1" applyFill="1" applyAlignment="1">
      <alignment horizontal="center" vertical="center"/>
    </xf>
    <xf numFmtId="0" fontId="25" fillId="3" borderId="0" xfId="0" applyFont="1" applyFill="1"/>
    <xf numFmtId="0" fontId="24" fillId="3" borderId="0" xfId="0" applyFont="1" applyFill="1"/>
    <xf numFmtId="0" fontId="1" fillId="3" borderId="0" xfId="0" applyFont="1" applyFill="1" applyBorder="1"/>
    <xf numFmtId="0" fontId="1" fillId="3" borderId="7" xfId="0" applyFont="1" applyFill="1" applyBorder="1"/>
    <xf numFmtId="0" fontId="1" fillId="3" borderId="0" xfId="0" applyFont="1" applyFill="1" applyAlignment="1">
      <alignment vertical="top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25" xfId="0" applyFont="1" applyFill="1" applyBorder="1" applyAlignment="1">
      <alignment horizontal="center" vertical="top" wrapText="1"/>
    </xf>
    <xf numFmtId="0" fontId="1" fillId="3" borderId="36" xfId="0" applyFont="1" applyFill="1" applyBorder="1" applyAlignment="1">
      <alignment horizontal="left" vertical="top" wrapText="1"/>
    </xf>
    <xf numFmtId="0" fontId="1" fillId="3" borderId="30" xfId="0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0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5" fillId="3" borderId="0" xfId="0" applyFont="1" applyFill="1"/>
    <xf numFmtId="0" fontId="36" fillId="3" borderId="0" xfId="0" applyFont="1" applyFill="1"/>
    <xf numFmtId="1" fontId="35" fillId="3" borderId="0" xfId="0" applyNumberFormat="1" applyFont="1" applyFill="1"/>
    <xf numFmtId="0" fontId="35" fillId="3" borderId="0" xfId="0" applyFont="1" applyFill="1" applyAlignment="1">
      <alignment vertical="center" wrapText="1"/>
    </xf>
    <xf numFmtId="1" fontId="0" fillId="3" borderId="0" xfId="0" applyNumberForma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2" fillId="3" borderId="0" xfId="0" applyNumberFormat="1" applyFont="1" applyFill="1" applyBorder="1" applyAlignment="1" applyProtection="1">
      <alignment vertical="top"/>
    </xf>
    <xf numFmtId="0" fontId="38" fillId="3" borderId="0" xfId="0" applyNumberFormat="1" applyFont="1" applyFill="1" applyBorder="1" applyAlignment="1" applyProtection="1">
      <alignment horizontal="left" vertical="top" indent="15"/>
    </xf>
    <xf numFmtId="0" fontId="38" fillId="3" borderId="0" xfId="0" applyNumberFormat="1" applyFont="1" applyFill="1" applyBorder="1" applyAlignment="1" applyProtection="1">
      <alignment horizontal="center" vertical="top"/>
    </xf>
    <xf numFmtId="0" fontId="38" fillId="3" borderId="0" xfId="0" applyNumberFormat="1" applyFont="1" applyFill="1" applyBorder="1" applyAlignment="1" applyProtection="1">
      <alignment vertical="top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40" fillId="3" borderId="1" xfId="0" applyNumberFormat="1" applyFont="1" applyFill="1" applyBorder="1" applyAlignment="1" applyProtection="1">
      <alignment horizontal="justify" vertical="center" wrapText="1"/>
    </xf>
    <xf numFmtId="0" fontId="40" fillId="3" borderId="1" xfId="0" applyNumberFormat="1" applyFont="1" applyFill="1" applyBorder="1" applyAlignment="1" applyProtection="1">
      <alignment horizontal="center" vertical="center"/>
    </xf>
    <xf numFmtId="0" fontId="40" fillId="3" borderId="1" xfId="0" applyNumberFormat="1" applyFont="1" applyFill="1" applyBorder="1" applyAlignment="1" applyProtection="1">
      <alignment horizontal="left" vertical="top" indent="1"/>
    </xf>
    <xf numFmtId="0" fontId="37" fillId="3" borderId="1" xfId="0" applyNumberFormat="1" applyFont="1" applyFill="1" applyBorder="1" applyAlignment="1" applyProtection="1">
      <alignment horizontal="left" vertical="top"/>
    </xf>
    <xf numFmtId="0" fontId="40" fillId="3" borderId="0" xfId="0" applyNumberFormat="1" applyFont="1" applyFill="1" applyBorder="1" applyAlignment="1" applyProtection="1">
      <alignment horizontal="left" vertical="top" indent="15"/>
    </xf>
    <xf numFmtId="0" fontId="43" fillId="3" borderId="0" xfId="0" applyNumberFormat="1" applyFont="1" applyFill="1" applyBorder="1" applyAlignment="1" applyProtection="1">
      <alignment horizontal="left" vertical="top"/>
    </xf>
    <xf numFmtId="0" fontId="40" fillId="3" borderId="0" xfId="0" applyNumberFormat="1" applyFont="1" applyFill="1" applyBorder="1" applyAlignment="1" applyProtection="1">
      <alignment horizontal="center" vertical="center" wrapText="1"/>
    </xf>
    <xf numFmtId="0" fontId="40" fillId="3" borderId="0" xfId="0" applyNumberFormat="1" applyFont="1" applyFill="1" applyBorder="1" applyAlignment="1" applyProtection="1">
      <alignment horizontal="center" vertical="center"/>
    </xf>
    <xf numFmtId="0" fontId="40" fillId="3" borderId="8" xfId="0" applyNumberFormat="1" applyFont="1" applyFill="1" applyBorder="1" applyAlignment="1" applyProtection="1">
      <alignment horizontal="center" vertical="center" wrapText="1"/>
    </xf>
    <xf numFmtId="0" fontId="40" fillId="3" borderId="8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left" vertical="top" indent="3"/>
    </xf>
    <xf numFmtId="0" fontId="37" fillId="3" borderId="0" xfId="0" applyNumberFormat="1" applyFont="1" applyFill="1" applyBorder="1" applyAlignment="1" applyProtection="1">
      <alignment horizontal="left" vertical="top"/>
    </xf>
    <xf numFmtId="0" fontId="22" fillId="3" borderId="8" xfId="0" applyNumberFormat="1" applyFont="1" applyFill="1" applyBorder="1" applyAlignment="1" applyProtection="1">
      <alignment horizontal="left" vertical="top" indent="15"/>
    </xf>
    <xf numFmtId="0" fontId="37" fillId="3" borderId="0" xfId="0" applyNumberFormat="1" applyFont="1" applyFill="1" applyBorder="1" applyAlignment="1" applyProtection="1">
      <alignment horizontal="center" vertical="center"/>
    </xf>
    <xf numFmtId="0" fontId="37" fillId="3" borderId="0" xfId="0" applyNumberFormat="1" applyFont="1" applyFill="1" applyBorder="1" applyAlignment="1" applyProtection="1">
      <alignment vertical="top"/>
    </xf>
    <xf numFmtId="0" fontId="40" fillId="3" borderId="1" xfId="0" applyNumberFormat="1" applyFont="1" applyFill="1" applyBorder="1" applyAlignment="1" applyProtection="1">
      <alignment horizontal="center" vertical="center" wrapText="1"/>
    </xf>
    <xf numFmtId="0" fontId="22" fillId="3" borderId="8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left" vertical="top" indent="7"/>
    </xf>
    <xf numFmtId="0" fontId="38" fillId="3" borderId="7" xfId="0" applyNumberFormat="1" applyFont="1" applyFill="1" applyBorder="1" applyAlignment="1" applyProtection="1">
      <alignment horizontal="left" vertical="top" indent="5"/>
    </xf>
    <xf numFmtId="0" fontId="22" fillId="3" borderId="0" xfId="0" applyNumberFormat="1" applyFont="1" applyFill="1" applyBorder="1" applyAlignment="1" applyProtection="1">
      <alignment horizontal="left" vertical="top"/>
    </xf>
    <xf numFmtId="0" fontId="8" fillId="3" borderId="40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 wrapText="1"/>
    </xf>
    <xf numFmtId="0" fontId="38" fillId="3" borderId="7" xfId="0" applyNumberFormat="1" applyFont="1" applyFill="1" applyBorder="1" applyAlignment="1" applyProtection="1">
      <alignment horizontal="left" vertical="top" indent="15"/>
    </xf>
    <xf numFmtId="0" fontId="13" fillId="3" borderId="7" xfId="0" applyFont="1" applyFill="1" applyBorder="1"/>
    <xf numFmtId="0" fontId="13" fillId="3" borderId="0" xfId="0" applyFont="1" applyFill="1"/>
    <xf numFmtId="0" fontId="38" fillId="3" borderId="7" xfId="0" applyNumberFormat="1" applyFont="1" applyFill="1" applyBorder="1" applyAlignment="1" applyProtection="1">
      <alignment horizontal="center" vertical="center"/>
    </xf>
    <xf numFmtId="0" fontId="38" fillId="3" borderId="0" xfId="0" applyNumberFormat="1" applyFont="1" applyFill="1" applyBorder="1" applyAlignment="1" applyProtection="1">
      <alignment horizontal="left" vertical="top" indent="5"/>
    </xf>
    <xf numFmtId="0" fontId="40" fillId="3" borderId="1" xfId="0" applyNumberFormat="1" applyFont="1" applyFill="1" applyBorder="1" applyAlignment="1" applyProtection="1">
      <alignment horizontal="center" vertical="center" wrapText="1"/>
    </xf>
    <xf numFmtId="0" fontId="37" fillId="3" borderId="0" xfId="0" applyNumberFormat="1" applyFont="1" applyFill="1" applyBorder="1" applyAlignment="1" applyProtection="1">
      <alignment vertical="top"/>
    </xf>
    <xf numFmtId="0" fontId="22" fillId="3" borderId="0" xfId="0" applyNumberFormat="1" applyFont="1" applyFill="1" applyBorder="1" applyAlignment="1" applyProtection="1">
      <alignment horizontal="left" vertical="top"/>
    </xf>
    <xf numFmtId="0" fontId="37" fillId="3" borderId="7" xfId="0" applyNumberFormat="1" applyFont="1" applyFill="1" applyBorder="1" applyAlignment="1" applyProtection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8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6" borderId="0" xfId="0" applyFill="1"/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>
      <alignment horizontal="left" vertical="top" wrapText="1"/>
    </xf>
    <xf numFmtId="0" fontId="1" fillId="6" borderId="46" xfId="0" applyFont="1" applyFill="1" applyBorder="1" applyAlignment="1">
      <alignment horizontal="left" vertical="top" wrapText="1"/>
    </xf>
    <xf numFmtId="0" fontId="1" fillId="6" borderId="47" xfId="0" applyFont="1" applyFill="1" applyBorder="1" applyAlignment="1">
      <alignment horizontal="left" vertical="top" wrapText="1"/>
    </xf>
    <xf numFmtId="0" fontId="0" fillId="6" borderId="48" xfId="0" applyFill="1" applyBorder="1"/>
    <xf numFmtId="0" fontId="40" fillId="3" borderId="1" xfId="0" applyNumberFormat="1" applyFont="1" applyFill="1" applyBorder="1" applyAlignment="1" applyProtection="1">
      <alignment horizontal="center" vertical="center" wrapText="1"/>
    </xf>
    <xf numFmtId="1" fontId="40" fillId="3" borderId="1" xfId="0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Alignment="1">
      <alignment horizontal="left" vertical="top"/>
    </xf>
    <xf numFmtId="0" fontId="1" fillId="3" borderId="3" xfId="0" applyFont="1" applyFill="1" applyBorder="1" applyAlignment="1"/>
    <xf numFmtId="0" fontId="0" fillId="3" borderId="3" xfId="0" applyFont="1" applyFill="1" applyBorder="1" applyAlignment="1"/>
    <xf numFmtId="0" fontId="1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1" fontId="0" fillId="3" borderId="0" xfId="0" applyNumberFormat="1" applyFill="1" applyAlignment="1">
      <alignment horizontal="left" vertical="center" wrapText="1"/>
    </xf>
    <xf numFmtId="1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1" fontId="1" fillId="3" borderId="25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1" fontId="1" fillId="3" borderId="26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3" borderId="7" xfId="0" applyFill="1" applyBorder="1" applyAlignment="1"/>
    <xf numFmtId="0" fontId="0" fillId="0" borderId="7" xfId="0" applyBorder="1" applyAlignment="1"/>
    <xf numFmtId="0" fontId="20" fillId="3" borderId="21" xfId="0" applyFont="1" applyFill="1" applyBorder="1" applyAlignment="1">
      <alignment horizontal="justify" vertical="center" wrapText="1"/>
    </xf>
    <xf numFmtId="0" fontId="20" fillId="3" borderId="22" xfId="0" applyFont="1" applyFill="1" applyBorder="1" applyAlignment="1">
      <alignment horizontal="justify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21" fillId="3" borderId="0" xfId="0" applyFont="1" applyFill="1" applyAlignment="1">
      <alignment vertical="justify"/>
    </xf>
    <xf numFmtId="0" fontId="17" fillId="3" borderId="0" xfId="0" applyFont="1" applyFill="1" applyAlignment="1">
      <alignment vertical="justify"/>
    </xf>
    <xf numFmtId="0" fontId="0" fillId="3" borderId="0" xfId="0" applyFill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" fontId="1" fillId="3" borderId="0" xfId="0" applyNumberFormat="1" applyFont="1" applyFill="1" applyAlignment="1">
      <alignment horizontal="left" vertical="center" wrapText="1"/>
    </xf>
    <xf numFmtId="1" fontId="9" fillId="3" borderId="0" xfId="0" applyNumberFormat="1" applyFont="1" applyFill="1" applyAlignment="1">
      <alignment horizontal="left" vertical="center" wrapText="1"/>
    </xf>
    <xf numFmtId="0" fontId="35" fillId="3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8" fillId="3" borderId="0" xfId="0" applyFont="1" applyFill="1" applyAlignment="1">
      <alignment horizontal="right" wrapText="1"/>
    </xf>
    <xf numFmtId="0" fontId="0" fillId="3" borderId="0" xfId="0" applyFill="1" applyAlignment="1">
      <alignment horizontal="right" wrapText="1"/>
    </xf>
    <xf numFmtId="164" fontId="0" fillId="3" borderId="0" xfId="0" applyNumberFormat="1" applyFill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3" fillId="3" borderId="32" xfId="0" applyNumberFormat="1" applyFont="1" applyFill="1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40" fillId="3" borderId="1" xfId="0" applyNumberFormat="1" applyFont="1" applyFill="1" applyBorder="1" applyAlignment="1" applyProtection="1">
      <alignment horizontal="center" vertical="center" wrapText="1"/>
    </xf>
    <xf numFmtId="0" fontId="40" fillId="3" borderId="25" xfId="0" applyNumberFormat="1" applyFont="1" applyFill="1" applyBorder="1" applyAlignment="1" applyProtection="1">
      <alignment horizontal="center" vertical="center" wrapText="1"/>
    </xf>
    <xf numFmtId="0" fontId="40" fillId="3" borderId="8" xfId="0" applyNumberFormat="1" applyFont="1" applyFill="1" applyBorder="1" applyAlignment="1" applyProtection="1">
      <alignment horizontal="center" vertical="center" wrapText="1"/>
    </xf>
    <xf numFmtId="0" fontId="0" fillId="3" borderId="8" xfId="0" applyFill="1" applyBorder="1" applyAlignment="1"/>
    <xf numFmtId="0" fontId="0" fillId="0" borderId="8" xfId="0" applyBorder="1" applyAlignment="1"/>
    <xf numFmtId="0" fontId="38" fillId="3" borderId="0" xfId="0" applyNumberFormat="1" applyFont="1" applyFill="1" applyBorder="1" applyAlignment="1" applyProtection="1">
      <alignment horizontal="center" vertical="top"/>
    </xf>
    <xf numFmtId="0" fontId="37" fillId="3" borderId="7" xfId="0" applyNumberFormat="1" applyFont="1" applyFill="1" applyBorder="1" applyAlignment="1" applyProtection="1">
      <alignment vertical="top"/>
    </xf>
    <xf numFmtId="0" fontId="37" fillId="3" borderId="0" xfId="0" applyNumberFormat="1" applyFont="1" applyFill="1" applyBorder="1" applyAlignment="1" applyProtection="1">
      <alignment horizontal="center" vertical="center"/>
    </xf>
    <xf numFmtId="0" fontId="37" fillId="3" borderId="0" xfId="0" applyNumberFormat="1" applyFont="1" applyFill="1" applyBorder="1" applyAlignment="1" applyProtection="1">
      <alignment vertical="top"/>
    </xf>
    <xf numFmtId="0" fontId="38" fillId="3" borderId="0" xfId="0" applyNumberFormat="1" applyFont="1" applyFill="1" applyBorder="1" applyAlignment="1" applyProtection="1">
      <alignment horizontal="justify" vertical="center"/>
    </xf>
    <xf numFmtId="0" fontId="22" fillId="3" borderId="0" xfId="0" applyNumberFormat="1" applyFont="1" applyFill="1" applyBorder="1" applyAlignment="1" applyProtection="1">
      <alignment horizontal="left" vertical="top" indent="15"/>
    </xf>
    <xf numFmtId="0" fontId="39" fillId="3" borderId="0" xfId="0" applyNumberFormat="1" applyFont="1" applyFill="1" applyBorder="1" applyAlignment="1" applyProtection="1">
      <alignment horizontal="left" vertical="top" indent="11"/>
    </xf>
    <xf numFmtId="0" fontId="38" fillId="3" borderId="0" xfId="0" applyNumberFormat="1" applyFont="1" applyFill="1" applyBorder="1" applyAlignment="1" applyProtection="1">
      <alignment horizontal="center" vertical="center"/>
    </xf>
    <xf numFmtId="0" fontId="40" fillId="3" borderId="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2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42" fillId="3" borderId="0" xfId="0" applyNumberFormat="1" applyFont="1" applyFill="1" applyBorder="1" applyAlignment="1" applyProtection="1">
      <alignment horizontal="center" vertical="center"/>
    </xf>
    <xf numFmtId="0" fontId="37" fillId="3" borderId="7" xfId="0" applyNumberFormat="1" applyFont="1" applyFill="1" applyBorder="1" applyAlignment="1" applyProtection="1">
      <alignment horizontal="left" vertical="top"/>
    </xf>
    <xf numFmtId="0" fontId="22" fillId="3" borderId="8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left" vertical="center"/>
    </xf>
    <xf numFmtId="0" fontId="37" fillId="3" borderId="0" xfId="0" applyNumberFormat="1" applyFont="1" applyFill="1" applyBorder="1" applyAlignment="1" applyProtection="1">
      <alignment horizontal="left" vertical="center"/>
    </xf>
    <xf numFmtId="0" fontId="38" fillId="3" borderId="0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37" fillId="3" borderId="7" xfId="0" applyNumberFormat="1" applyFont="1" applyFill="1" applyBorder="1" applyAlignment="1" applyProtection="1">
      <alignment horizontal="left" vertical="center"/>
    </xf>
    <xf numFmtId="0" fontId="0" fillId="3" borderId="7" xfId="0" applyFill="1" applyBorder="1" applyAlignment="1">
      <alignment vertical="center"/>
    </xf>
    <xf numFmtId="0" fontId="22" fillId="3" borderId="0" xfId="0" applyNumberFormat="1" applyFont="1" applyFill="1" applyBorder="1" applyAlignment="1" applyProtection="1">
      <alignment horizontal="left" vertical="top" indent="9"/>
    </xf>
    <xf numFmtId="0" fontId="41" fillId="3" borderId="0" xfId="0" applyNumberFormat="1" applyFont="1" applyFill="1" applyBorder="1" applyAlignment="1" applyProtection="1">
      <alignment horizontal="left" vertical="top" indent="3"/>
    </xf>
    <xf numFmtId="0" fontId="22" fillId="3" borderId="0" xfId="0" applyNumberFormat="1" applyFont="1" applyFill="1" applyBorder="1" applyAlignment="1" applyProtection="1">
      <alignment horizontal="left" vertical="top"/>
    </xf>
    <xf numFmtId="0" fontId="0" fillId="3" borderId="0" xfId="0" applyFill="1" applyAlignment="1">
      <alignment horizontal="left" vertical="top"/>
    </xf>
    <xf numFmtId="0" fontId="22" fillId="3" borderId="0" xfId="0" applyNumberFormat="1" applyFont="1" applyFill="1" applyBorder="1" applyAlignment="1" applyProtection="1">
      <alignment horizontal="left" vertical="top" indent="7"/>
    </xf>
    <xf numFmtId="0" fontId="0" fillId="3" borderId="0" xfId="0" applyFill="1" applyBorder="1" applyAlignment="1">
      <alignment horizontal="left" vertical="top" indent="7"/>
    </xf>
    <xf numFmtId="0" fontId="0" fillId="3" borderId="7" xfId="0" applyFill="1" applyBorder="1" applyAlignment="1">
      <alignment horizontal="left" vertical="top"/>
    </xf>
    <xf numFmtId="0" fontId="37" fillId="3" borderId="7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38" fillId="3" borderId="7" xfId="0" applyNumberFormat="1" applyFont="1" applyFill="1" applyBorder="1" applyAlignment="1" applyProtection="1">
      <alignment horizontal="left" vertical="top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" fontId="40" fillId="4" borderId="1" xfId="0" applyNumberFormat="1" applyFont="1" applyFill="1" applyBorder="1" applyAlignment="1" applyProtection="1">
      <alignment horizontal="center" vertical="center" wrapText="1"/>
    </xf>
    <xf numFmtId="1" fontId="40" fillId="7" borderId="1" xfId="0" applyNumberFormat="1" applyFont="1" applyFill="1" applyBorder="1" applyAlignment="1" applyProtection="1">
      <alignment horizontal="center" vertical="center" wrapText="1"/>
    </xf>
    <xf numFmtId="2" fontId="40" fillId="7" borderId="1" xfId="0" applyNumberFormat="1" applyFont="1" applyFill="1" applyBorder="1" applyAlignment="1" applyProtection="1">
      <alignment horizontal="center" vertical="center"/>
    </xf>
    <xf numFmtId="1" fontId="40" fillId="7" borderId="1" xfId="0" applyNumberFormat="1" applyFont="1" applyFill="1" applyBorder="1" applyAlignment="1" applyProtection="1">
      <alignment horizontal="center" vertical="center"/>
    </xf>
    <xf numFmtId="0" fontId="40" fillId="7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AFBF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P44"/>
  <sheetViews>
    <sheetView topLeftCell="A16" workbookViewId="0">
      <selection activeCell="C40" sqref="C40"/>
    </sheetView>
  </sheetViews>
  <sheetFormatPr defaultRowHeight="15" x14ac:dyDescent="0.25"/>
  <cols>
    <col min="2" max="2" width="49.42578125" customWidth="1"/>
    <col min="4" max="4" width="9.140625" style="166"/>
  </cols>
  <sheetData>
    <row r="2" spans="1:16" ht="15.75" thickBot="1" x14ac:dyDescent="0.3"/>
    <row r="3" spans="1:16" ht="16.5" thickTop="1" thickBot="1" x14ac:dyDescent="0.3">
      <c r="L3" s="144" t="s">
        <v>189</v>
      </c>
      <c r="M3" s="145" t="s">
        <v>185</v>
      </c>
      <c r="N3" s="145" t="s">
        <v>186</v>
      </c>
      <c r="O3" s="145" t="s">
        <v>187</v>
      </c>
      <c r="P3" s="146" t="s">
        <v>188</v>
      </c>
    </row>
    <row r="4" spans="1:16" ht="16.5" customHeight="1" thickTop="1" x14ac:dyDescent="0.25">
      <c r="A4" s="21">
        <v>1</v>
      </c>
      <c r="B4" s="22" t="s">
        <v>78</v>
      </c>
      <c r="C4" s="21">
        <v>18.274999999999999</v>
      </c>
      <c r="D4" s="166">
        <f t="shared" ref="D4:D44" si="0">C4*1000</f>
        <v>18275</v>
      </c>
      <c r="M4" s="143">
        <v>-0.9</v>
      </c>
      <c r="N4" s="143"/>
      <c r="O4" s="142">
        <v>0.31</v>
      </c>
    </row>
    <row r="5" spans="1:16" ht="16.5" customHeight="1" x14ac:dyDescent="0.25">
      <c r="A5" s="21">
        <v>2</v>
      </c>
      <c r="B5" s="22" t="s">
        <v>79</v>
      </c>
      <c r="C5" s="21">
        <v>29.663</v>
      </c>
      <c r="D5" s="166">
        <f t="shared" si="0"/>
        <v>29663</v>
      </c>
    </row>
    <row r="6" spans="1:16" ht="16.5" customHeight="1" x14ac:dyDescent="0.25">
      <c r="A6" s="21">
        <v>3</v>
      </c>
      <c r="B6" s="23" t="s">
        <v>13</v>
      </c>
      <c r="C6" s="21">
        <v>2.8530000000000002</v>
      </c>
      <c r="D6" s="166">
        <f t="shared" si="0"/>
        <v>2853</v>
      </c>
    </row>
    <row r="7" spans="1:16" ht="16.5" customHeight="1" x14ac:dyDescent="0.25">
      <c r="A7" s="21">
        <v>4</v>
      </c>
      <c r="B7" s="22" t="s">
        <v>80</v>
      </c>
      <c r="C7" s="21">
        <v>2.7919999999999998</v>
      </c>
      <c r="D7" s="166">
        <f t="shared" si="0"/>
        <v>2792</v>
      </c>
    </row>
    <row r="8" spans="1:16" ht="16.5" customHeight="1" x14ac:dyDescent="0.25">
      <c r="A8" s="21">
        <v>5</v>
      </c>
      <c r="B8" s="22" t="s">
        <v>81</v>
      </c>
      <c r="C8" s="21">
        <v>1.6719999999999999</v>
      </c>
      <c r="D8" s="166">
        <f t="shared" si="0"/>
        <v>1672</v>
      </c>
    </row>
    <row r="9" spans="1:16" ht="16.5" customHeight="1" x14ac:dyDescent="0.25">
      <c r="A9" s="21">
        <v>6</v>
      </c>
      <c r="B9" s="22" t="s">
        <v>82</v>
      </c>
      <c r="C9" s="21">
        <v>5.5529999999999999</v>
      </c>
      <c r="D9" s="166">
        <f t="shared" si="0"/>
        <v>5553</v>
      </c>
    </row>
    <row r="10" spans="1:16" ht="16.5" customHeight="1" x14ac:dyDescent="0.25">
      <c r="A10" s="21">
        <v>7</v>
      </c>
      <c r="B10" s="22" t="s">
        <v>83</v>
      </c>
      <c r="C10" s="21">
        <v>4.8490000000000002</v>
      </c>
      <c r="D10" s="166">
        <f t="shared" si="0"/>
        <v>4849</v>
      </c>
    </row>
    <row r="11" spans="1:16" ht="16.5" customHeight="1" x14ac:dyDescent="0.25">
      <c r="A11" s="21">
        <v>8</v>
      </c>
      <c r="B11" s="22" t="s">
        <v>14</v>
      </c>
      <c r="C11" s="21">
        <v>10.85</v>
      </c>
      <c r="D11" s="166">
        <f t="shared" si="0"/>
        <v>10850</v>
      </c>
    </row>
    <row r="12" spans="1:16" ht="16.5" customHeight="1" x14ac:dyDescent="0.25">
      <c r="A12" s="21">
        <v>9</v>
      </c>
      <c r="B12" s="23" t="s">
        <v>15</v>
      </c>
      <c r="C12" s="21">
        <v>2.956</v>
      </c>
      <c r="D12" s="166">
        <f t="shared" si="0"/>
        <v>2956</v>
      </c>
    </row>
    <row r="13" spans="1:16" ht="16.5" customHeight="1" x14ac:dyDescent="0.25">
      <c r="A13" s="21">
        <v>10</v>
      </c>
      <c r="B13" s="22" t="s">
        <v>16</v>
      </c>
      <c r="C13" s="21">
        <v>5.5019999999999998</v>
      </c>
      <c r="D13" s="166">
        <f t="shared" si="0"/>
        <v>5502</v>
      </c>
    </row>
    <row r="14" spans="1:16" ht="16.5" customHeight="1" x14ac:dyDescent="0.25">
      <c r="A14" s="21">
        <v>12</v>
      </c>
      <c r="B14" s="22" t="s">
        <v>17</v>
      </c>
      <c r="C14" s="21">
        <v>11.657999999999999</v>
      </c>
      <c r="D14" s="166">
        <f t="shared" si="0"/>
        <v>11658</v>
      </c>
    </row>
    <row r="15" spans="1:16" ht="16.5" customHeight="1" x14ac:dyDescent="0.25">
      <c r="A15" s="21">
        <v>13</v>
      </c>
      <c r="B15" s="22" t="s">
        <v>18</v>
      </c>
      <c r="C15" s="21">
        <v>14.942</v>
      </c>
      <c r="D15" s="166">
        <f t="shared" si="0"/>
        <v>14942</v>
      </c>
    </row>
    <row r="16" spans="1:16" ht="16.5" customHeight="1" x14ac:dyDescent="0.25">
      <c r="A16" s="21">
        <v>14</v>
      </c>
      <c r="B16" s="22" t="s">
        <v>19</v>
      </c>
      <c r="C16" s="21">
        <v>27.956</v>
      </c>
      <c r="D16" s="166">
        <f t="shared" si="0"/>
        <v>27956</v>
      </c>
    </row>
    <row r="17" spans="1:4" ht="16.5" customHeight="1" x14ac:dyDescent="0.25">
      <c r="A17" s="21">
        <v>15</v>
      </c>
      <c r="B17" s="22" t="s">
        <v>84</v>
      </c>
      <c r="C17" s="21">
        <v>7.6639999999999997</v>
      </c>
      <c r="D17" s="166">
        <f t="shared" si="0"/>
        <v>7664</v>
      </c>
    </row>
    <row r="18" spans="1:4" ht="16.5" customHeight="1" x14ac:dyDescent="0.25">
      <c r="A18" s="21">
        <v>16</v>
      </c>
      <c r="B18" s="22" t="s">
        <v>20</v>
      </c>
      <c r="C18" s="21">
        <v>7.4950000000000001</v>
      </c>
      <c r="D18" s="166">
        <f t="shared" si="0"/>
        <v>7495</v>
      </c>
    </row>
    <row r="19" spans="1:4" ht="16.5" customHeight="1" x14ac:dyDescent="0.25">
      <c r="A19" s="21">
        <v>17</v>
      </c>
      <c r="B19" s="22" t="s">
        <v>85</v>
      </c>
      <c r="C19" s="21">
        <v>0.69199999999999995</v>
      </c>
      <c r="D19" s="166">
        <f t="shared" si="0"/>
        <v>692</v>
      </c>
    </row>
    <row r="20" spans="1:4" ht="16.5" customHeight="1" x14ac:dyDescent="0.25">
      <c r="A20" s="21">
        <v>18</v>
      </c>
      <c r="B20" s="22" t="s">
        <v>21</v>
      </c>
      <c r="C20" s="21">
        <v>6.8310000000000004</v>
      </c>
      <c r="D20" s="166">
        <f t="shared" si="0"/>
        <v>6831</v>
      </c>
    </row>
    <row r="21" spans="1:4" ht="16.5" customHeight="1" x14ac:dyDescent="0.25">
      <c r="A21" s="21">
        <v>19</v>
      </c>
      <c r="B21" s="22" t="s">
        <v>22</v>
      </c>
      <c r="C21" s="21">
        <v>4.9880000000000004</v>
      </c>
      <c r="D21" s="166">
        <f t="shared" si="0"/>
        <v>4988</v>
      </c>
    </row>
    <row r="22" spans="1:4" ht="16.5" customHeight="1" x14ac:dyDescent="0.25">
      <c r="A22" s="21">
        <v>21</v>
      </c>
      <c r="B22" s="22" t="s">
        <v>23</v>
      </c>
      <c r="C22" s="21">
        <v>15.522</v>
      </c>
      <c r="D22" s="166">
        <f t="shared" si="0"/>
        <v>15522</v>
      </c>
    </row>
    <row r="23" spans="1:4" ht="16.5" customHeight="1" x14ac:dyDescent="0.25">
      <c r="A23" s="21">
        <v>22</v>
      </c>
      <c r="B23" s="22" t="s">
        <v>86</v>
      </c>
      <c r="C23" s="21">
        <v>1.9750000000000001</v>
      </c>
      <c r="D23" s="166">
        <f t="shared" si="0"/>
        <v>1975</v>
      </c>
    </row>
    <row r="24" spans="1:4" ht="16.5" customHeight="1" x14ac:dyDescent="0.25">
      <c r="A24" s="21">
        <v>23</v>
      </c>
      <c r="B24" s="22" t="s">
        <v>24</v>
      </c>
      <c r="C24" s="21">
        <v>10.877000000000001</v>
      </c>
      <c r="D24" s="166">
        <f t="shared" si="0"/>
        <v>10877</v>
      </c>
    </row>
    <row r="25" spans="1:4" ht="16.5" customHeight="1" x14ac:dyDescent="0.25">
      <c r="A25" s="21">
        <v>24</v>
      </c>
      <c r="B25" s="24" t="s">
        <v>25</v>
      </c>
      <c r="C25" s="21">
        <v>5.9009999999999998</v>
      </c>
      <c r="D25" s="166">
        <f t="shared" si="0"/>
        <v>5901</v>
      </c>
    </row>
    <row r="26" spans="1:4" ht="16.5" customHeight="1" x14ac:dyDescent="0.25">
      <c r="A26" s="21">
        <v>25</v>
      </c>
      <c r="B26" s="22" t="s">
        <v>26</v>
      </c>
      <c r="C26" s="21">
        <v>1.9450000000000001</v>
      </c>
      <c r="D26" s="166">
        <f t="shared" si="0"/>
        <v>1945</v>
      </c>
    </row>
    <row r="27" spans="1:4" ht="16.5" customHeight="1" x14ac:dyDescent="0.25">
      <c r="A27" s="21">
        <v>26</v>
      </c>
      <c r="B27" s="22" t="s">
        <v>27</v>
      </c>
      <c r="C27" s="21">
        <v>9.548</v>
      </c>
      <c r="D27" s="166">
        <f t="shared" si="0"/>
        <v>9548</v>
      </c>
    </row>
    <row r="28" spans="1:4" ht="16.5" customHeight="1" x14ac:dyDescent="0.25">
      <c r="A28" s="21">
        <v>27</v>
      </c>
      <c r="B28" s="23" t="s">
        <v>28</v>
      </c>
      <c r="C28" s="21">
        <v>2.552</v>
      </c>
      <c r="D28" s="166">
        <f t="shared" si="0"/>
        <v>2552</v>
      </c>
    </row>
    <row r="29" spans="1:4" ht="16.5" customHeight="1" x14ac:dyDescent="0.25">
      <c r="A29" s="21">
        <v>28</v>
      </c>
      <c r="B29" s="22" t="s">
        <v>87</v>
      </c>
      <c r="C29" s="21">
        <v>1.78</v>
      </c>
      <c r="D29" s="166">
        <f t="shared" si="0"/>
        <v>1780</v>
      </c>
    </row>
    <row r="30" spans="1:4" ht="16.5" customHeight="1" x14ac:dyDescent="0.25">
      <c r="A30" s="21">
        <v>29</v>
      </c>
      <c r="B30" s="22" t="s">
        <v>29</v>
      </c>
      <c r="C30" s="21">
        <v>12.135999999999999</v>
      </c>
      <c r="D30" s="166">
        <f t="shared" si="0"/>
        <v>12136</v>
      </c>
    </row>
    <row r="31" spans="1:4" ht="16.5" customHeight="1" x14ac:dyDescent="0.25">
      <c r="A31" s="21">
        <v>30</v>
      </c>
      <c r="B31" s="22" t="s">
        <v>30</v>
      </c>
      <c r="C31" s="21">
        <v>7.9450000000000003</v>
      </c>
      <c r="D31" s="166">
        <f t="shared" si="0"/>
        <v>7945</v>
      </c>
    </row>
    <row r="32" spans="1:4" ht="16.5" customHeight="1" x14ac:dyDescent="0.25">
      <c r="A32" s="21">
        <v>31</v>
      </c>
      <c r="B32" s="22" t="s">
        <v>31</v>
      </c>
      <c r="C32" s="21">
        <v>14.066000000000001</v>
      </c>
      <c r="D32" s="166">
        <f t="shared" si="0"/>
        <v>14066</v>
      </c>
    </row>
    <row r="33" spans="1:4" ht="16.5" customHeight="1" x14ac:dyDescent="0.25">
      <c r="A33" s="21">
        <v>32</v>
      </c>
      <c r="B33" s="22" t="s">
        <v>32</v>
      </c>
      <c r="C33" s="21">
        <v>2.5630000000000002</v>
      </c>
      <c r="D33" s="166">
        <f t="shared" si="0"/>
        <v>2563</v>
      </c>
    </row>
    <row r="34" spans="1:4" ht="16.5" customHeight="1" x14ac:dyDescent="0.25">
      <c r="A34" s="21">
        <v>33</v>
      </c>
      <c r="B34" s="25" t="s">
        <v>33</v>
      </c>
      <c r="C34" s="21">
        <v>2.3679999999999999</v>
      </c>
      <c r="D34" s="166">
        <f t="shared" si="0"/>
        <v>2368</v>
      </c>
    </row>
    <row r="35" spans="1:4" ht="16.5" customHeight="1" x14ac:dyDescent="0.25">
      <c r="A35" s="21">
        <v>1</v>
      </c>
      <c r="B35" s="22" t="s">
        <v>35</v>
      </c>
      <c r="C35" s="21">
        <v>19.478000000000002</v>
      </c>
      <c r="D35" s="166">
        <f t="shared" si="0"/>
        <v>19478</v>
      </c>
    </row>
    <row r="36" spans="1:4" ht="16.5" customHeight="1" x14ac:dyDescent="0.25">
      <c r="A36" s="26">
        <v>2</v>
      </c>
      <c r="B36" s="22" t="s">
        <v>36</v>
      </c>
      <c r="C36" s="21">
        <v>29.163</v>
      </c>
      <c r="D36" s="166">
        <f t="shared" si="0"/>
        <v>29163</v>
      </c>
    </row>
    <row r="37" spans="1:4" ht="16.5" customHeight="1" x14ac:dyDescent="0.25">
      <c r="A37" s="21">
        <v>3</v>
      </c>
      <c r="B37" s="22" t="s">
        <v>88</v>
      </c>
      <c r="C37" s="21">
        <v>20.555</v>
      </c>
      <c r="D37" s="166">
        <f t="shared" si="0"/>
        <v>20555</v>
      </c>
    </row>
    <row r="38" spans="1:4" ht="16.5" customHeight="1" x14ac:dyDescent="0.25">
      <c r="A38" s="26">
        <v>4</v>
      </c>
      <c r="B38" s="22" t="s">
        <v>38</v>
      </c>
      <c r="C38" s="21">
        <v>5.3209999999999997</v>
      </c>
      <c r="D38" s="166">
        <f t="shared" si="0"/>
        <v>5321</v>
      </c>
    </row>
    <row r="39" spans="1:4" ht="16.5" customHeight="1" x14ac:dyDescent="0.25">
      <c r="A39" s="21">
        <v>5</v>
      </c>
      <c r="B39" s="22" t="s">
        <v>39</v>
      </c>
      <c r="C39" s="21">
        <v>5.4560000000000004</v>
      </c>
      <c r="D39" s="166">
        <f t="shared" si="0"/>
        <v>5456</v>
      </c>
    </row>
    <row r="40" spans="1:4" ht="19.5" customHeight="1" x14ac:dyDescent="0.25">
      <c r="A40" s="26">
        <v>6</v>
      </c>
      <c r="B40" s="27" t="s">
        <v>40</v>
      </c>
      <c r="C40" s="21">
        <v>7.548</v>
      </c>
      <c r="D40" s="166">
        <f t="shared" si="0"/>
        <v>7548</v>
      </c>
    </row>
    <row r="41" spans="1:4" ht="15.75" customHeight="1" x14ac:dyDescent="0.25">
      <c r="A41" s="21">
        <v>7</v>
      </c>
      <c r="B41" s="27" t="s">
        <v>41</v>
      </c>
      <c r="C41" s="21">
        <v>12.419</v>
      </c>
      <c r="D41" s="166">
        <f t="shared" si="0"/>
        <v>12419</v>
      </c>
    </row>
    <row r="42" spans="1:4" ht="15.75" customHeight="1" x14ac:dyDescent="0.25">
      <c r="A42" s="26">
        <v>8</v>
      </c>
      <c r="B42" s="27" t="s">
        <v>42</v>
      </c>
      <c r="C42" s="21">
        <v>17.966000000000001</v>
      </c>
      <c r="D42" s="166">
        <f t="shared" si="0"/>
        <v>17966</v>
      </c>
    </row>
    <row r="43" spans="1:4" ht="32.25" customHeight="1" x14ac:dyDescent="0.25">
      <c r="A43" s="21">
        <v>9</v>
      </c>
      <c r="B43" s="27" t="s">
        <v>43</v>
      </c>
      <c r="C43" s="21">
        <v>26.89</v>
      </c>
      <c r="D43" s="166">
        <f t="shared" si="0"/>
        <v>26890</v>
      </c>
    </row>
    <row r="44" spans="1:4" ht="33.75" customHeight="1" x14ac:dyDescent="0.25">
      <c r="A44" s="26">
        <v>10</v>
      </c>
      <c r="B44" s="27" t="s">
        <v>89</v>
      </c>
      <c r="C44" s="21">
        <v>14.840999999999999</v>
      </c>
      <c r="D44" s="166">
        <f t="shared" si="0"/>
        <v>14841</v>
      </c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34"/>
  <sheetViews>
    <sheetView view="pageBreakPreview" topLeftCell="A19" zoomScaleNormal="100" zoomScaleSheetLayoutView="100" workbookViewId="0">
      <selection activeCell="L16" sqref="L16"/>
    </sheetView>
  </sheetViews>
  <sheetFormatPr defaultRowHeight="15" x14ac:dyDescent="0.25"/>
  <cols>
    <col min="1" max="4" width="5.140625" style="9" customWidth="1"/>
    <col min="5" max="5" width="27.85546875" style="9" customWidth="1"/>
    <col min="6" max="11" width="9.42578125" style="9" customWidth="1"/>
    <col min="12" max="12" width="9.5703125" style="9" customWidth="1"/>
    <col min="13" max="13" width="3" style="9" customWidth="1"/>
    <col min="14" max="14" width="3.28515625" style="9" customWidth="1"/>
    <col min="15" max="15" width="5.42578125" style="9" customWidth="1"/>
    <col min="16" max="16384" width="9.140625" style="9"/>
  </cols>
  <sheetData>
    <row r="1" spans="1:14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x14ac:dyDescent="0.25">
      <c r="A2" s="228"/>
      <c r="B2" s="228"/>
      <c r="C2" s="228"/>
      <c r="D2" s="228"/>
      <c r="E2" s="135"/>
      <c r="F2" s="135"/>
      <c r="G2" s="135"/>
      <c r="H2" s="135"/>
      <c r="I2" s="135"/>
      <c r="J2" s="135"/>
      <c r="K2" s="135"/>
      <c r="L2" s="135"/>
      <c r="M2" s="135"/>
      <c r="N2" s="134"/>
    </row>
    <row r="3" spans="1:14" x14ac:dyDescent="0.25">
      <c r="A3" s="136"/>
      <c r="B3" s="232" t="s">
        <v>100</v>
      </c>
      <c r="C3" s="233"/>
      <c r="D3" s="233"/>
      <c r="E3" s="233"/>
      <c r="F3" s="135"/>
      <c r="G3" s="135"/>
      <c r="H3" s="135"/>
      <c r="I3" s="135"/>
      <c r="J3" s="135"/>
      <c r="K3" s="165"/>
      <c r="L3" s="96"/>
      <c r="M3" s="96"/>
      <c r="N3" s="134"/>
    </row>
    <row r="4" spans="1:14" x14ac:dyDescent="0.25">
      <c r="A4" s="137"/>
      <c r="B4" s="137" t="s">
        <v>101</v>
      </c>
      <c r="C4" s="138"/>
      <c r="D4" s="135"/>
      <c r="E4" s="135"/>
      <c r="F4" s="135"/>
      <c r="G4" s="135"/>
      <c r="H4" s="135"/>
      <c r="I4" s="135" t="s">
        <v>102</v>
      </c>
      <c r="J4" s="135"/>
      <c r="K4" s="135"/>
      <c r="L4" s="115"/>
      <c r="M4" s="115"/>
      <c r="N4" s="134"/>
    </row>
    <row r="5" spans="1:14" x14ac:dyDescent="0.25">
      <c r="A5" s="135"/>
      <c r="B5" s="135" t="s">
        <v>103</v>
      </c>
      <c r="C5" s="135"/>
      <c r="D5" s="135"/>
      <c r="E5" s="139"/>
      <c r="F5" s="135"/>
      <c r="G5" s="135"/>
      <c r="H5" s="135"/>
      <c r="I5" s="140"/>
      <c r="J5" s="140"/>
      <c r="K5" s="140"/>
      <c r="L5" s="140"/>
      <c r="M5" s="140"/>
      <c r="N5" s="134"/>
    </row>
    <row r="6" spans="1:14" x14ac:dyDescent="0.25">
      <c r="A6" s="139"/>
      <c r="B6" s="140"/>
      <c r="C6" s="140"/>
      <c r="D6" s="140"/>
      <c r="E6" s="140"/>
      <c r="F6" s="135"/>
      <c r="G6" s="135"/>
      <c r="H6" s="135"/>
      <c r="I6" s="140"/>
      <c r="J6" s="140"/>
      <c r="K6" s="140"/>
      <c r="L6" s="140"/>
      <c r="M6" s="140"/>
      <c r="N6" s="134"/>
    </row>
    <row r="7" spans="1:14" x14ac:dyDescent="0.25">
      <c r="A7" s="135"/>
      <c r="B7" s="229"/>
      <c r="C7" s="230"/>
      <c r="D7" s="230"/>
      <c r="E7" s="230"/>
      <c r="F7" s="135"/>
      <c r="G7" s="135"/>
      <c r="H7" s="135"/>
      <c r="I7" s="135"/>
      <c r="J7" s="135" t="s">
        <v>104</v>
      </c>
      <c r="K7" s="135"/>
      <c r="L7" s="135">
        <v>2016</v>
      </c>
      <c r="M7" s="135"/>
      <c r="N7" s="134"/>
    </row>
    <row r="8" spans="1:14" x14ac:dyDescent="0.25">
      <c r="A8" s="141"/>
      <c r="B8" s="135" t="s">
        <v>104</v>
      </c>
      <c r="C8" s="135"/>
      <c r="D8" s="135"/>
      <c r="E8" s="135">
        <v>2016</v>
      </c>
      <c r="F8" s="135" t="s">
        <v>105</v>
      </c>
      <c r="G8" s="141"/>
      <c r="H8" s="141"/>
      <c r="I8" s="141"/>
      <c r="J8" s="141"/>
      <c r="K8" s="141"/>
      <c r="L8" s="141"/>
      <c r="M8" s="141"/>
      <c r="N8" s="134"/>
    </row>
    <row r="9" spans="1:14" ht="18.75" x14ac:dyDescent="0.25">
      <c r="A9" s="30"/>
      <c r="B9" s="30"/>
      <c r="C9" s="29" t="s">
        <v>106</v>
      </c>
      <c r="D9" s="30"/>
      <c r="E9" s="31"/>
      <c r="F9" s="30"/>
      <c r="G9" s="30"/>
      <c r="H9" s="30"/>
      <c r="I9" s="29" t="s">
        <v>106</v>
      </c>
      <c r="J9" s="30"/>
      <c r="K9" s="30"/>
      <c r="L9" s="30"/>
      <c r="M9" s="30"/>
    </row>
    <row r="10" spans="1:14" ht="15.75" x14ac:dyDescent="0.25">
      <c r="A10" s="32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4"/>
    </row>
    <row r="11" spans="1:14" ht="15.75" x14ac:dyDescent="0.25">
      <c r="D11" s="231" t="s">
        <v>107</v>
      </c>
      <c r="E11" s="231"/>
      <c r="F11" s="231"/>
      <c r="G11" s="231"/>
      <c r="H11" s="231"/>
      <c r="I11" s="231"/>
      <c r="J11" s="231"/>
      <c r="K11" s="231"/>
      <c r="L11" s="231"/>
    </row>
    <row r="12" spans="1:14" ht="15.75" x14ac:dyDescent="0.25">
      <c r="D12" s="231" t="s">
        <v>108</v>
      </c>
      <c r="E12" s="231"/>
      <c r="F12" s="231"/>
      <c r="G12" s="231"/>
      <c r="H12" s="231"/>
      <c r="I12" s="231"/>
      <c r="J12" s="231"/>
      <c r="K12" s="231"/>
      <c r="L12" s="231"/>
    </row>
    <row r="13" spans="1:14" ht="15.75" thickBot="1" x14ac:dyDescent="0.3">
      <c r="D13" s="35"/>
      <c r="E13" s="36"/>
      <c r="F13" s="35"/>
      <c r="G13" s="35"/>
      <c r="H13" s="37"/>
      <c r="I13" s="35"/>
      <c r="J13" s="35"/>
      <c r="K13" s="35"/>
      <c r="L13" s="35"/>
    </row>
    <row r="14" spans="1:14" ht="108.75" customHeight="1" thickTop="1" thickBot="1" x14ac:dyDescent="0.3">
      <c r="D14" s="51" t="s">
        <v>0</v>
      </c>
      <c r="E14" s="52" t="s">
        <v>1</v>
      </c>
      <c r="F14" s="53" t="s">
        <v>109</v>
      </c>
      <c r="G14" s="53" t="s">
        <v>203</v>
      </c>
      <c r="H14" s="54" t="s">
        <v>204</v>
      </c>
      <c r="I14" s="53" t="s">
        <v>110</v>
      </c>
      <c r="J14" s="53" t="s">
        <v>111</v>
      </c>
      <c r="K14" s="54" t="s">
        <v>205</v>
      </c>
      <c r="L14" s="132" t="s">
        <v>112</v>
      </c>
    </row>
    <row r="15" spans="1:14" ht="31.5" hidden="1" customHeight="1" thickTop="1" x14ac:dyDescent="0.25">
      <c r="D15" s="47" t="s">
        <v>113</v>
      </c>
      <c r="E15" s="47" t="s">
        <v>114</v>
      </c>
      <c r="F15" s="47" t="s">
        <v>44</v>
      </c>
      <c r="G15" s="48">
        <v>934</v>
      </c>
      <c r="H15" s="49">
        <v>60</v>
      </c>
      <c r="I15" s="50">
        <v>55</v>
      </c>
      <c r="J15" s="50">
        <v>5</v>
      </c>
      <c r="K15" s="50">
        <v>254</v>
      </c>
      <c r="L15" s="167">
        <f t="shared" ref="L15:L26" si="0">H15*G15*(I15-J15)*K15*0.000001</f>
        <v>711.70799999999997</v>
      </c>
    </row>
    <row r="16" spans="1:14" ht="51" customHeight="1" thickTop="1" x14ac:dyDescent="0.25">
      <c r="D16" s="4">
        <v>1</v>
      </c>
      <c r="E16" s="4" t="s">
        <v>33</v>
      </c>
      <c r="F16" s="18" t="s">
        <v>12</v>
      </c>
      <c r="G16" s="21">
        <v>695</v>
      </c>
      <c r="H16" s="40">
        <v>10.5</v>
      </c>
      <c r="I16" s="41">
        <v>55</v>
      </c>
      <c r="J16" s="41">
        <v>5</v>
      </c>
      <c r="K16" s="41">
        <v>133</v>
      </c>
      <c r="L16" s="41">
        <f t="shared" si="0"/>
        <v>48.528374999999997</v>
      </c>
    </row>
    <row r="17" spans="4:12" ht="51" customHeight="1" x14ac:dyDescent="0.25">
      <c r="D17" s="4">
        <v>2</v>
      </c>
      <c r="E17" s="4" t="s">
        <v>63</v>
      </c>
      <c r="F17" s="18" t="s">
        <v>12</v>
      </c>
      <c r="G17" s="21">
        <v>320</v>
      </c>
      <c r="H17" s="40">
        <v>11.5</v>
      </c>
      <c r="I17" s="41">
        <v>55</v>
      </c>
      <c r="J17" s="41">
        <v>5</v>
      </c>
      <c r="K17" s="41">
        <v>133</v>
      </c>
      <c r="L17" s="41">
        <f t="shared" si="0"/>
        <v>24.471999999999998</v>
      </c>
    </row>
    <row r="18" spans="4:12" ht="51" customHeight="1" x14ac:dyDescent="0.25">
      <c r="D18" s="4">
        <v>3</v>
      </c>
      <c r="E18" s="4" t="s">
        <v>34</v>
      </c>
      <c r="F18" s="18" t="s">
        <v>12</v>
      </c>
      <c r="G18" s="21">
        <v>274</v>
      </c>
      <c r="H18" s="40">
        <v>11.5</v>
      </c>
      <c r="I18" s="41">
        <v>55</v>
      </c>
      <c r="J18" s="41">
        <v>5</v>
      </c>
      <c r="K18" s="41">
        <v>133</v>
      </c>
      <c r="L18" s="41">
        <f t="shared" si="0"/>
        <v>20.954149999999998</v>
      </c>
    </row>
    <row r="19" spans="4:12" ht="27" customHeight="1" x14ac:dyDescent="0.25">
      <c r="D19" s="4">
        <v>4</v>
      </c>
      <c r="E19" s="4" t="s">
        <v>64</v>
      </c>
      <c r="F19" s="18" t="s">
        <v>12</v>
      </c>
      <c r="G19" s="21">
        <v>200</v>
      </c>
      <c r="H19" s="40">
        <v>11.5</v>
      </c>
      <c r="I19" s="41">
        <v>55</v>
      </c>
      <c r="J19" s="41">
        <v>5</v>
      </c>
      <c r="K19" s="41">
        <v>133</v>
      </c>
      <c r="L19" s="41">
        <f t="shared" si="0"/>
        <v>15.295</v>
      </c>
    </row>
    <row r="20" spans="4:12" ht="38.25" customHeight="1" x14ac:dyDescent="0.25">
      <c r="D20" s="4">
        <v>5</v>
      </c>
      <c r="E20" s="4" t="s">
        <v>65</v>
      </c>
      <c r="F20" s="18" t="s">
        <v>12</v>
      </c>
      <c r="G20" s="21">
        <v>1030</v>
      </c>
      <c r="H20" s="40">
        <v>11.5</v>
      </c>
      <c r="I20" s="41">
        <v>55</v>
      </c>
      <c r="J20" s="41">
        <v>5</v>
      </c>
      <c r="K20" s="41">
        <v>133</v>
      </c>
      <c r="L20" s="41">
        <f t="shared" si="0"/>
        <v>78.76925</v>
      </c>
    </row>
    <row r="21" spans="4:12" ht="25.5" x14ac:dyDescent="0.25">
      <c r="D21" s="4">
        <v>6</v>
      </c>
      <c r="E21" s="4" t="s">
        <v>66</v>
      </c>
      <c r="F21" s="18" t="s">
        <v>12</v>
      </c>
      <c r="G21" s="21">
        <v>250</v>
      </c>
      <c r="H21" s="40">
        <v>11.5</v>
      </c>
      <c r="I21" s="41">
        <v>55</v>
      </c>
      <c r="J21" s="41">
        <v>5</v>
      </c>
      <c r="K21" s="41">
        <v>133</v>
      </c>
      <c r="L21" s="41">
        <f t="shared" si="0"/>
        <v>19.118749999999999</v>
      </c>
    </row>
    <row r="22" spans="4:12" ht="25.5" x14ac:dyDescent="0.25">
      <c r="D22" s="4">
        <v>7</v>
      </c>
      <c r="E22" s="4" t="s">
        <v>67</v>
      </c>
      <c r="F22" s="18" t="s">
        <v>12</v>
      </c>
      <c r="G22" s="21">
        <v>120</v>
      </c>
      <c r="H22" s="40">
        <v>11.5</v>
      </c>
      <c r="I22" s="41">
        <v>55</v>
      </c>
      <c r="J22" s="41">
        <v>5</v>
      </c>
      <c r="K22" s="41">
        <v>133</v>
      </c>
      <c r="L22" s="41">
        <f t="shared" si="0"/>
        <v>9.1769999999999996</v>
      </c>
    </row>
    <row r="23" spans="4:12" ht="25.5" x14ac:dyDescent="0.25">
      <c r="D23" s="4">
        <v>8</v>
      </c>
      <c r="E23" s="4" t="s">
        <v>68</v>
      </c>
      <c r="F23" s="18" t="s">
        <v>12</v>
      </c>
      <c r="G23" s="21">
        <v>120</v>
      </c>
      <c r="H23" s="40">
        <v>11.5</v>
      </c>
      <c r="I23" s="41">
        <v>55</v>
      </c>
      <c r="J23" s="41">
        <v>5</v>
      </c>
      <c r="K23" s="41">
        <v>133</v>
      </c>
      <c r="L23" s="41">
        <f t="shared" si="0"/>
        <v>9.1769999999999996</v>
      </c>
    </row>
    <row r="24" spans="4:12" ht="25.5" x14ac:dyDescent="0.25">
      <c r="D24" s="4">
        <v>9</v>
      </c>
      <c r="E24" s="4" t="s">
        <v>69</v>
      </c>
      <c r="F24" s="18" t="s">
        <v>12</v>
      </c>
      <c r="G24" s="21">
        <v>150</v>
      </c>
      <c r="H24" s="40">
        <v>11.5</v>
      </c>
      <c r="I24" s="41">
        <v>55</v>
      </c>
      <c r="J24" s="41">
        <v>5</v>
      </c>
      <c r="K24" s="41">
        <v>133</v>
      </c>
      <c r="L24" s="41">
        <f t="shared" si="0"/>
        <v>11.47125</v>
      </c>
    </row>
    <row r="25" spans="4:12" ht="25.5" x14ac:dyDescent="0.25">
      <c r="D25" s="4">
        <v>10</v>
      </c>
      <c r="E25" s="4" t="s">
        <v>42</v>
      </c>
      <c r="F25" s="18" t="s">
        <v>12</v>
      </c>
      <c r="G25" s="21">
        <v>164</v>
      </c>
      <c r="H25" s="40">
        <v>11.5</v>
      </c>
      <c r="I25" s="41">
        <v>55</v>
      </c>
      <c r="J25" s="41">
        <v>5</v>
      </c>
      <c r="K25" s="41">
        <v>133</v>
      </c>
      <c r="L25" s="41">
        <f t="shared" si="0"/>
        <v>12.5419</v>
      </c>
    </row>
    <row r="26" spans="4:12" ht="38.25" x14ac:dyDescent="0.25">
      <c r="D26" s="4">
        <v>11</v>
      </c>
      <c r="E26" s="4" t="s">
        <v>43</v>
      </c>
      <c r="F26" s="18" t="s">
        <v>12</v>
      </c>
      <c r="G26" s="21">
        <v>1030</v>
      </c>
      <c r="H26" s="40">
        <v>60</v>
      </c>
      <c r="I26" s="41">
        <v>30</v>
      </c>
      <c r="J26" s="41">
        <v>25</v>
      </c>
      <c r="K26" s="41">
        <v>133</v>
      </c>
      <c r="L26" s="41">
        <f t="shared" si="0"/>
        <v>41.097000000000001</v>
      </c>
    </row>
    <row r="27" spans="4:12" x14ac:dyDescent="0.25">
      <c r="D27" s="112"/>
      <c r="E27" s="43"/>
      <c r="F27" s="112"/>
      <c r="G27" s="112"/>
      <c r="H27" s="44"/>
      <c r="I27" s="112"/>
      <c r="J27" s="44"/>
      <c r="K27" s="44"/>
      <c r="L27" s="45"/>
    </row>
    <row r="28" spans="4:12" x14ac:dyDescent="0.25">
      <c r="D28" s="112"/>
      <c r="E28" s="46"/>
    </row>
    <row r="29" spans="4:12" x14ac:dyDescent="0.25">
      <c r="E29" s="9" t="s">
        <v>172</v>
      </c>
      <c r="L29" s="9" t="s">
        <v>71</v>
      </c>
    </row>
    <row r="34" spans="5:5" x14ac:dyDescent="0.25">
      <c r="E34" s="46" t="s">
        <v>183</v>
      </c>
    </row>
  </sheetData>
  <mergeCells count="5">
    <mergeCell ref="A2:D2"/>
    <mergeCell ref="B7:E7"/>
    <mergeCell ref="D11:L11"/>
    <mergeCell ref="D12:L12"/>
    <mergeCell ref="B3:E3"/>
  </mergeCells>
  <dataValidations count="1">
    <dataValidation type="list" allowBlank="1" showInputMessage="1" showErrorMessage="1" sqref="L7 E8">
      <formula1>$S$11:$S$13</formula1>
    </dataValidation>
  </dataValidations>
  <pageMargins left="0.7" right="0.7" top="0.75" bottom="0.75" header="0.3" footer="0.3"/>
  <pageSetup paperSize="9" scale="5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V33"/>
  <sheetViews>
    <sheetView view="pageBreakPreview" topLeftCell="A7" zoomScaleNormal="90" zoomScaleSheetLayoutView="100" workbookViewId="0">
      <selection activeCell="B18" sqref="B18"/>
    </sheetView>
  </sheetViews>
  <sheetFormatPr defaultRowHeight="15" x14ac:dyDescent="0.25"/>
  <cols>
    <col min="1" max="1" width="4.42578125" style="1" customWidth="1"/>
    <col min="2" max="2" width="36.28515625" style="2" customWidth="1"/>
    <col min="3" max="3" width="10.7109375" style="15" customWidth="1"/>
    <col min="4" max="4" width="8.140625" style="15" customWidth="1"/>
    <col min="5" max="9" width="8.140625" style="3" customWidth="1"/>
    <col min="10" max="14" width="8.140625" style="14" customWidth="1"/>
    <col min="15" max="15" width="8.140625" style="3" customWidth="1"/>
    <col min="16" max="16" width="8.140625" style="16" customWidth="1"/>
    <col min="17" max="18" width="8.140625" style="3" customWidth="1"/>
    <col min="19" max="19" width="8.140625" style="16" customWidth="1"/>
    <col min="20" max="20" width="8.140625" style="3" customWidth="1"/>
    <col min="21" max="21" width="8.140625" customWidth="1"/>
    <col min="22" max="22" width="9.140625" hidden="1" customWidth="1"/>
  </cols>
  <sheetData>
    <row r="1" spans="1:22" ht="16.5" customHeight="1" x14ac:dyDescent="0.25">
      <c r="B1" s="11" t="s">
        <v>49</v>
      </c>
      <c r="C1" s="11"/>
      <c r="O1" s="236" t="s">
        <v>51</v>
      </c>
      <c r="P1" s="236"/>
      <c r="Q1" s="236"/>
      <c r="R1" s="236"/>
      <c r="S1" s="236"/>
      <c r="T1" s="236"/>
    </row>
    <row r="2" spans="1:22" ht="15" customHeight="1" x14ac:dyDescent="0.25">
      <c r="B2" s="237" t="s">
        <v>74</v>
      </c>
      <c r="C2" s="237"/>
      <c r="O2" s="238" t="s">
        <v>61</v>
      </c>
      <c r="P2" s="238"/>
      <c r="Q2" s="238"/>
      <c r="R2" s="238"/>
      <c r="S2" s="238"/>
      <c r="T2" s="238"/>
    </row>
    <row r="3" spans="1:22" x14ac:dyDescent="0.25">
      <c r="B3" s="237" t="s">
        <v>73</v>
      </c>
      <c r="C3" s="237"/>
      <c r="O3" s="238" t="s">
        <v>52</v>
      </c>
      <c r="P3" s="238"/>
      <c r="Q3" s="238"/>
      <c r="R3" s="238"/>
      <c r="S3" s="238"/>
      <c r="T3" s="238"/>
    </row>
    <row r="4" spans="1:22" ht="15.75" customHeight="1" x14ac:dyDescent="0.25">
      <c r="A4" s="74"/>
      <c r="B4" s="234" t="s">
        <v>72</v>
      </c>
      <c r="C4" s="234"/>
      <c r="D4" s="38"/>
      <c r="E4" s="42"/>
      <c r="F4" s="42"/>
      <c r="G4" s="42"/>
      <c r="H4" s="42"/>
      <c r="I4" s="42"/>
      <c r="J4" s="75"/>
      <c r="K4" s="75"/>
      <c r="L4" s="75"/>
      <c r="M4" s="75"/>
      <c r="N4" s="75"/>
      <c r="O4" s="235" t="s">
        <v>53</v>
      </c>
      <c r="P4" s="235"/>
      <c r="Q4" s="235"/>
      <c r="R4" s="235"/>
      <c r="S4" s="235"/>
      <c r="T4" s="235"/>
      <c r="U4" s="9"/>
      <c r="V4" s="9"/>
    </row>
    <row r="5" spans="1:22" x14ac:dyDescent="0.25">
      <c r="A5" s="74"/>
      <c r="B5" s="234"/>
      <c r="C5" s="234"/>
      <c r="D5" s="38"/>
      <c r="E5" s="42"/>
      <c r="F5" s="42"/>
      <c r="G5" s="42"/>
      <c r="H5" s="42"/>
      <c r="I5" s="42"/>
      <c r="J5" s="75"/>
      <c r="K5" s="75"/>
      <c r="L5" s="75"/>
      <c r="M5" s="75"/>
      <c r="N5" s="75"/>
      <c r="O5" s="235" t="s">
        <v>45</v>
      </c>
      <c r="P5" s="235"/>
      <c r="Q5" s="235"/>
      <c r="R5" s="235"/>
      <c r="S5" s="235"/>
      <c r="T5" s="235"/>
      <c r="U5" s="9"/>
      <c r="V5" s="9"/>
    </row>
    <row r="6" spans="1:22" ht="15" customHeight="1" x14ac:dyDescent="0.25">
      <c r="A6" s="74"/>
      <c r="B6" s="234" t="s">
        <v>50</v>
      </c>
      <c r="C6" s="234"/>
      <c r="D6" s="38"/>
      <c r="E6" s="42"/>
      <c r="F6" s="42"/>
      <c r="G6" s="42"/>
      <c r="H6" s="42"/>
      <c r="I6" s="42"/>
      <c r="J6" s="75"/>
      <c r="K6" s="75"/>
      <c r="L6" s="75"/>
      <c r="M6" s="75"/>
      <c r="N6" s="75"/>
      <c r="O6" s="235" t="s">
        <v>76</v>
      </c>
      <c r="P6" s="235"/>
      <c r="Q6" s="235"/>
      <c r="R6" s="235"/>
      <c r="S6" s="235"/>
      <c r="T6" s="235"/>
      <c r="U6" s="9"/>
      <c r="V6" s="9"/>
    </row>
    <row r="7" spans="1:22" ht="15" customHeight="1" x14ac:dyDescent="0.25">
      <c r="A7" s="74"/>
      <c r="B7" s="239" t="s">
        <v>75</v>
      </c>
      <c r="C7" s="239"/>
      <c r="D7" s="38"/>
      <c r="E7" s="42"/>
      <c r="F7" s="42"/>
      <c r="G7" s="42"/>
      <c r="H7" s="42"/>
      <c r="I7" s="42"/>
      <c r="J7" s="75"/>
      <c r="K7" s="75"/>
      <c r="L7" s="75"/>
      <c r="M7" s="75"/>
      <c r="N7" s="75"/>
      <c r="O7" s="235" t="s">
        <v>77</v>
      </c>
      <c r="P7" s="235"/>
      <c r="Q7" s="235"/>
      <c r="R7" s="235"/>
      <c r="S7" s="235"/>
      <c r="T7" s="235"/>
      <c r="U7" s="9"/>
      <c r="V7" s="9"/>
    </row>
    <row r="8" spans="1:22" ht="15" customHeight="1" x14ac:dyDescent="0.25">
      <c r="A8" s="74"/>
      <c r="B8" s="38"/>
      <c r="C8" s="38"/>
      <c r="D8" s="38"/>
      <c r="E8" s="42"/>
      <c r="F8" s="42"/>
      <c r="G8" s="42"/>
      <c r="H8" s="42"/>
      <c r="I8" s="42"/>
      <c r="J8" s="75"/>
      <c r="K8" s="75"/>
      <c r="L8" s="75"/>
      <c r="M8" s="75"/>
      <c r="N8" s="75"/>
      <c r="O8" s="76"/>
      <c r="P8" s="77"/>
      <c r="Q8" s="76"/>
      <c r="R8" s="76"/>
      <c r="S8" s="77"/>
      <c r="T8" s="76"/>
      <c r="U8" s="9"/>
      <c r="V8" s="9"/>
    </row>
    <row r="9" spans="1:22" s="17" customFormat="1" ht="15" customHeight="1" x14ac:dyDescent="0.3">
      <c r="A9" s="78"/>
      <c r="B9" s="250" t="s">
        <v>54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79"/>
      <c r="U9" s="80"/>
      <c r="V9" s="80"/>
    </row>
    <row r="10" spans="1:22" s="17" customFormat="1" ht="18.75" customHeight="1" x14ac:dyDescent="0.3">
      <c r="A10" s="78"/>
      <c r="B10" s="250" t="s">
        <v>55</v>
      </c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80"/>
      <c r="V10" s="80"/>
    </row>
    <row r="11" spans="1:22" ht="15" customHeight="1" x14ac:dyDescent="0.25">
      <c r="A11" s="74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2"/>
      <c r="Q11" s="83"/>
      <c r="R11" s="83"/>
      <c r="S11" s="82"/>
      <c r="T11" s="83"/>
      <c r="U11" s="9"/>
      <c r="V11" s="9"/>
    </row>
    <row r="12" spans="1:22" s="19" customFormat="1" ht="15.75" thickBot="1" x14ac:dyDescent="0.3">
      <c r="A12" s="240" t="s">
        <v>0</v>
      </c>
      <c r="B12" s="240" t="s">
        <v>1</v>
      </c>
      <c r="C12" s="243" t="s">
        <v>2</v>
      </c>
      <c r="D12" s="244"/>
      <c r="E12" s="244"/>
      <c r="F12" s="244"/>
      <c r="G12" s="244"/>
      <c r="H12" s="245"/>
      <c r="I12" s="246" t="s">
        <v>3</v>
      </c>
      <c r="J12" s="247"/>
      <c r="K12" s="247"/>
      <c r="L12" s="247"/>
      <c r="M12" s="247"/>
      <c r="N12" s="248"/>
      <c r="O12" s="246" t="s">
        <v>4</v>
      </c>
      <c r="P12" s="247"/>
      <c r="Q12" s="247"/>
      <c r="R12" s="247"/>
      <c r="S12" s="247"/>
      <c r="T12" s="248"/>
      <c r="U12" s="28"/>
      <c r="V12" s="28"/>
    </row>
    <row r="13" spans="1:22" s="19" customFormat="1" ht="30.75" customHeight="1" thickBot="1" x14ac:dyDescent="0.3">
      <c r="A13" s="241"/>
      <c r="B13" s="242"/>
      <c r="C13" s="91" t="s">
        <v>56</v>
      </c>
      <c r="D13" s="92" t="s">
        <v>6</v>
      </c>
      <c r="E13" s="93" t="s">
        <v>7</v>
      </c>
      <c r="F13" s="93" t="s">
        <v>8</v>
      </c>
      <c r="G13" s="93" t="s">
        <v>9</v>
      </c>
      <c r="H13" s="93" t="s">
        <v>10</v>
      </c>
      <c r="I13" s="93" t="s">
        <v>56</v>
      </c>
      <c r="J13" s="94" t="s">
        <v>6</v>
      </c>
      <c r="K13" s="94" t="s">
        <v>7</v>
      </c>
      <c r="L13" s="94" t="s">
        <v>8</v>
      </c>
      <c r="M13" s="94" t="s">
        <v>9</v>
      </c>
      <c r="N13" s="94" t="s">
        <v>10</v>
      </c>
      <c r="O13" s="93" t="s">
        <v>56</v>
      </c>
      <c r="P13" s="94" t="s">
        <v>6</v>
      </c>
      <c r="Q13" s="93" t="s">
        <v>7</v>
      </c>
      <c r="R13" s="93" t="s">
        <v>8</v>
      </c>
      <c r="S13" s="94" t="s">
        <v>9</v>
      </c>
      <c r="T13" s="95" t="s">
        <v>10</v>
      </c>
      <c r="U13" s="28"/>
      <c r="V13" s="28"/>
    </row>
    <row r="14" spans="1:22" ht="25.5" x14ac:dyDescent="0.25">
      <c r="A14" s="84">
        <v>1</v>
      </c>
      <c r="B14" s="85" t="s">
        <v>33</v>
      </c>
      <c r="C14" s="86" t="s">
        <v>44</v>
      </c>
      <c r="D14" s="86">
        <v>30</v>
      </c>
      <c r="E14" s="86">
        <v>30</v>
      </c>
      <c r="F14" s="86">
        <v>30</v>
      </c>
      <c r="G14" s="86">
        <v>30</v>
      </c>
      <c r="H14" s="86">
        <v>30</v>
      </c>
      <c r="I14" s="10" t="s">
        <v>12</v>
      </c>
      <c r="J14" s="87">
        <f t="shared" ref="J14:J22" si="0">P14/D14*1000</f>
        <v>1617.6125</v>
      </c>
      <c r="K14" s="87">
        <f t="shared" ref="K14:K22" si="1">Q14/E14*1000</f>
        <v>404.40312499999999</v>
      </c>
      <c r="L14" s="87">
        <f t="shared" ref="L14:L22" si="2">R14/F14*1000</f>
        <v>404.40312499999999</v>
      </c>
      <c r="M14" s="87">
        <f t="shared" ref="M14:M22" si="3">S14/G14*1000</f>
        <v>404.40312499999999</v>
      </c>
      <c r="N14" s="87">
        <f t="shared" ref="N14:N22" si="4">T14/H14*1000</f>
        <v>404.40312499999999</v>
      </c>
      <c r="O14" s="10" t="s">
        <v>48</v>
      </c>
      <c r="P14" s="10">
        <f>'УД ГВС'!L16</f>
        <v>48.528374999999997</v>
      </c>
      <c r="Q14" s="10">
        <f t="shared" ref="Q14:Q22" si="5">P14*25/100</f>
        <v>12.132093749999999</v>
      </c>
      <c r="R14" s="10">
        <f t="shared" ref="R14:R22" si="6">P14*25/100</f>
        <v>12.132093749999999</v>
      </c>
      <c r="S14" s="10">
        <f t="shared" ref="S14:S22" si="7">P14*25/100</f>
        <v>12.132093749999999</v>
      </c>
      <c r="T14" s="10">
        <f t="shared" ref="T14:T22" si="8">P14*25/100</f>
        <v>12.132093749999999</v>
      </c>
      <c r="U14" s="9"/>
      <c r="V14" s="9"/>
    </row>
    <row r="15" spans="1:22" ht="25.5" x14ac:dyDescent="0.25">
      <c r="A15" s="12">
        <v>2</v>
      </c>
      <c r="B15" s="13" t="s">
        <v>63</v>
      </c>
      <c r="C15" s="4" t="s">
        <v>44</v>
      </c>
      <c r="D15" s="4">
        <v>113</v>
      </c>
      <c r="E15" s="4">
        <v>113</v>
      </c>
      <c r="F15" s="4">
        <v>113</v>
      </c>
      <c r="G15" s="4">
        <v>113</v>
      </c>
      <c r="H15" s="4">
        <v>113</v>
      </c>
      <c r="I15" s="8" t="s">
        <v>12</v>
      </c>
      <c r="J15" s="87">
        <f t="shared" si="0"/>
        <v>216.56637168141592</v>
      </c>
      <c r="K15" s="87">
        <f t="shared" si="1"/>
        <v>54.141592920353979</v>
      </c>
      <c r="L15" s="87">
        <f t="shared" si="2"/>
        <v>54.141592920353979</v>
      </c>
      <c r="M15" s="87">
        <f t="shared" si="3"/>
        <v>54.141592920353979</v>
      </c>
      <c r="N15" s="87">
        <f t="shared" si="4"/>
        <v>54.141592920353979</v>
      </c>
      <c r="O15" s="8" t="s">
        <v>48</v>
      </c>
      <c r="P15" s="10">
        <f>'УД ГВС'!L17</f>
        <v>24.471999999999998</v>
      </c>
      <c r="Q15" s="10">
        <f t="shared" si="5"/>
        <v>6.1179999999999994</v>
      </c>
      <c r="R15" s="10">
        <f t="shared" si="6"/>
        <v>6.1179999999999994</v>
      </c>
      <c r="S15" s="10">
        <f t="shared" si="7"/>
        <v>6.1179999999999994</v>
      </c>
      <c r="T15" s="10">
        <f t="shared" si="8"/>
        <v>6.1179999999999994</v>
      </c>
      <c r="U15" s="9"/>
      <c r="V15" s="9"/>
    </row>
    <row r="16" spans="1:22" ht="25.5" x14ac:dyDescent="0.25">
      <c r="A16" s="12">
        <v>4</v>
      </c>
      <c r="B16" s="13" t="s">
        <v>64</v>
      </c>
      <c r="C16" s="4" t="s">
        <v>44</v>
      </c>
      <c r="D16" s="4">
        <v>673</v>
      </c>
      <c r="E16" s="4">
        <v>673</v>
      </c>
      <c r="F16" s="4">
        <v>673</v>
      </c>
      <c r="G16" s="4">
        <v>673</v>
      </c>
      <c r="H16" s="4">
        <v>673</v>
      </c>
      <c r="I16" s="8" t="s">
        <v>12</v>
      </c>
      <c r="J16" s="87">
        <f t="shared" si="0"/>
        <v>22.726597325408619</v>
      </c>
      <c r="K16" s="87">
        <f t="shared" si="1"/>
        <v>5.6816493313521548</v>
      </c>
      <c r="L16" s="87">
        <f t="shared" si="2"/>
        <v>5.6816493313521548</v>
      </c>
      <c r="M16" s="87">
        <f t="shared" si="3"/>
        <v>5.6816493313521548</v>
      </c>
      <c r="N16" s="87">
        <f t="shared" si="4"/>
        <v>5.6816493313521548</v>
      </c>
      <c r="O16" s="8" t="s">
        <v>48</v>
      </c>
      <c r="P16" s="10">
        <f>'УД ГВС'!L19</f>
        <v>15.295</v>
      </c>
      <c r="Q16" s="10">
        <f t="shared" si="5"/>
        <v>3.82375</v>
      </c>
      <c r="R16" s="10">
        <f t="shared" si="6"/>
        <v>3.82375</v>
      </c>
      <c r="S16" s="10">
        <f t="shared" si="7"/>
        <v>3.82375</v>
      </c>
      <c r="T16" s="10">
        <f t="shared" si="8"/>
        <v>3.82375</v>
      </c>
      <c r="U16" s="9"/>
      <c r="V16" s="9"/>
    </row>
    <row r="17" spans="1:22" ht="29.25" customHeight="1" x14ac:dyDescent="0.25">
      <c r="A17" s="12">
        <v>5</v>
      </c>
      <c r="B17" s="13" t="s">
        <v>178</v>
      </c>
      <c r="C17" s="4" t="s">
        <v>44</v>
      </c>
      <c r="D17" s="4">
        <v>313</v>
      </c>
      <c r="E17" s="4">
        <v>313</v>
      </c>
      <c r="F17" s="4">
        <v>313</v>
      </c>
      <c r="G17" s="4">
        <v>313</v>
      </c>
      <c r="H17" s="4">
        <v>313</v>
      </c>
      <c r="I17" s="8" t="s">
        <v>12</v>
      </c>
      <c r="J17" s="87">
        <f t="shared" si="0"/>
        <v>251.65894568690095</v>
      </c>
      <c r="K17" s="87">
        <f t="shared" si="1"/>
        <v>62.914736421725237</v>
      </c>
      <c r="L17" s="87">
        <f t="shared" si="2"/>
        <v>62.914736421725237</v>
      </c>
      <c r="M17" s="87">
        <f t="shared" si="3"/>
        <v>62.914736421725237</v>
      </c>
      <c r="N17" s="87">
        <f t="shared" si="4"/>
        <v>62.914736421725237</v>
      </c>
      <c r="O17" s="8" t="s">
        <v>48</v>
      </c>
      <c r="P17" s="10">
        <f>'УД ГВС'!L20</f>
        <v>78.76925</v>
      </c>
      <c r="Q17" s="10">
        <f t="shared" si="5"/>
        <v>19.6923125</v>
      </c>
      <c r="R17" s="10">
        <f t="shared" si="6"/>
        <v>19.6923125</v>
      </c>
      <c r="S17" s="10">
        <f t="shared" si="7"/>
        <v>19.6923125</v>
      </c>
      <c r="T17" s="10">
        <f t="shared" si="8"/>
        <v>19.6923125</v>
      </c>
      <c r="U17" s="9"/>
      <c r="V17" s="9"/>
    </row>
    <row r="18" spans="1:22" ht="25.5" x14ac:dyDescent="0.25">
      <c r="A18" s="12">
        <v>6</v>
      </c>
      <c r="B18" s="13" t="s">
        <v>66</v>
      </c>
      <c r="C18" s="4" t="s">
        <v>44</v>
      </c>
      <c r="D18" s="4">
        <v>108</v>
      </c>
      <c r="E18" s="4">
        <v>108</v>
      </c>
      <c r="F18" s="4">
        <v>108</v>
      </c>
      <c r="G18" s="4">
        <v>108</v>
      </c>
      <c r="H18" s="4">
        <v>108</v>
      </c>
      <c r="I18" s="8" t="s">
        <v>12</v>
      </c>
      <c r="J18" s="87">
        <f t="shared" si="0"/>
        <v>177.02546296296296</v>
      </c>
      <c r="K18" s="87">
        <f t="shared" si="1"/>
        <v>44.25636574074074</v>
      </c>
      <c r="L18" s="87">
        <f t="shared" si="2"/>
        <v>44.25636574074074</v>
      </c>
      <c r="M18" s="87">
        <f t="shared" si="3"/>
        <v>44.25636574074074</v>
      </c>
      <c r="N18" s="87">
        <f t="shared" si="4"/>
        <v>44.25636574074074</v>
      </c>
      <c r="O18" s="8" t="s">
        <v>48</v>
      </c>
      <c r="P18" s="10">
        <f>'УД ГВС'!L21</f>
        <v>19.118749999999999</v>
      </c>
      <c r="Q18" s="10">
        <f t="shared" si="5"/>
        <v>4.7796874999999996</v>
      </c>
      <c r="R18" s="10">
        <f t="shared" si="6"/>
        <v>4.7796874999999996</v>
      </c>
      <c r="S18" s="10">
        <f t="shared" si="7"/>
        <v>4.7796874999999996</v>
      </c>
      <c r="T18" s="10">
        <f t="shared" si="8"/>
        <v>4.7796874999999996</v>
      </c>
      <c r="U18" s="9"/>
      <c r="V18" s="9"/>
    </row>
    <row r="19" spans="1:22" ht="30" customHeight="1" x14ac:dyDescent="0.25">
      <c r="A19" s="12">
        <v>7</v>
      </c>
      <c r="B19" s="13" t="s">
        <v>67</v>
      </c>
      <c r="C19" s="4" t="s">
        <v>44</v>
      </c>
      <c r="D19" s="4">
        <v>107</v>
      </c>
      <c r="E19" s="4">
        <v>107</v>
      </c>
      <c r="F19" s="4">
        <v>107</v>
      </c>
      <c r="G19" s="4">
        <v>107</v>
      </c>
      <c r="H19" s="4">
        <v>107</v>
      </c>
      <c r="I19" s="8" t="s">
        <v>12</v>
      </c>
      <c r="J19" s="87">
        <f t="shared" si="0"/>
        <v>85.766355140186903</v>
      </c>
      <c r="K19" s="87">
        <f t="shared" si="1"/>
        <v>21.441588785046726</v>
      </c>
      <c r="L19" s="87">
        <f t="shared" si="2"/>
        <v>21.441588785046726</v>
      </c>
      <c r="M19" s="87">
        <f t="shared" si="3"/>
        <v>21.441588785046726</v>
      </c>
      <c r="N19" s="87">
        <f t="shared" si="4"/>
        <v>21.441588785046726</v>
      </c>
      <c r="O19" s="8" t="s">
        <v>48</v>
      </c>
      <c r="P19" s="10">
        <f>'УД ГВС'!L22</f>
        <v>9.1769999999999996</v>
      </c>
      <c r="Q19" s="87">
        <f t="shared" si="5"/>
        <v>2.2942499999999999</v>
      </c>
      <c r="R19" s="87">
        <f t="shared" si="6"/>
        <v>2.2942499999999999</v>
      </c>
      <c r="S19" s="87">
        <f t="shared" si="7"/>
        <v>2.2942499999999999</v>
      </c>
      <c r="T19" s="87">
        <f t="shared" si="8"/>
        <v>2.2942499999999999</v>
      </c>
      <c r="U19" s="9"/>
      <c r="V19" s="9"/>
    </row>
    <row r="20" spans="1:22" ht="25.5" x14ac:dyDescent="0.25">
      <c r="A20" s="12">
        <v>8</v>
      </c>
      <c r="B20" s="13" t="s">
        <v>68</v>
      </c>
      <c r="C20" s="4" t="s">
        <v>44</v>
      </c>
      <c r="D20" s="4">
        <v>194</v>
      </c>
      <c r="E20" s="4">
        <v>194</v>
      </c>
      <c r="F20" s="4">
        <v>194</v>
      </c>
      <c r="G20" s="4">
        <v>194</v>
      </c>
      <c r="H20" s="4">
        <v>194</v>
      </c>
      <c r="I20" s="8" t="s">
        <v>12</v>
      </c>
      <c r="J20" s="87">
        <f t="shared" si="0"/>
        <v>47.304123711340203</v>
      </c>
      <c r="K20" s="87">
        <f t="shared" si="1"/>
        <v>11.826030927835051</v>
      </c>
      <c r="L20" s="87">
        <f t="shared" si="2"/>
        <v>11.826030927835051</v>
      </c>
      <c r="M20" s="87">
        <f t="shared" si="3"/>
        <v>11.826030927835051</v>
      </c>
      <c r="N20" s="87">
        <f t="shared" si="4"/>
        <v>11.826030927835051</v>
      </c>
      <c r="O20" s="8" t="s">
        <v>48</v>
      </c>
      <c r="P20" s="10">
        <f>'УД ГВС'!L23</f>
        <v>9.1769999999999996</v>
      </c>
      <c r="Q20" s="10">
        <f t="shared" si="5"/>
        <v>2.2942499999999999</v>
      </c>
      <c r="R20" s="10">
        <f t="shared" si="6"/>
        <v>2.2942499999999999</v>
      </c>
      <c r="S20" s="10">
        <f t="shared" si="7"/>
        <v>2.2942499999999999</v>
      </c>
      <c r="T20" s="10">
        <f t="shared" si="8"/>
        <v>2.2942499999999999</v>
      </c>
      <c r="U20" s="9"/>
      <c r="V20" s="9"/>
    </row>
    <row r="21" spans="1:22" ht="25.5" x14ac:dyDescent="0.25">
      <c r="A21" s="12">
        <v>9</v>
      </c>
      <c r="B21" s="13" t="s">
        <v>69</v>
      </c>
      <c r="C21" s="4" t="s">
        <v>44</v>
      </c>
      <c r="D21" s="4">
        <v>274</v>
      </c>
      <c r="E21" s="4">
        <v>274</v>
      </c>
      <c r="F21" s="4">
        <v>274</v>
      </c>
      <c r="G21" s="4">
        <v>274</v>
      </c>
      <c r="H21" s="4">
        <v>274</v>
      </c>
      <c r="I21" s="8" t="s">
        <v>12</v>
      </c>
      <c r="J21" s="87">
        <f t="shared" si="0"/>
        <v>41.865875912408754</v>
      </c>
      <c r="K21" s="87">
        <f t="shared" si="1"/>
        <v>10.466468978102188</v>
      </c>
      <c r="L21" s="87">
        <f t="shared" si="2"/>
        <v>10.466468978102188</v>
      </c>
      <c r="M21" s="87">
        <f t="shared" si="3"/>
        <v>10.466468978102188</v>
      </c>
      <c r="N21" s="87">
        <f t="shared" si="4"/>
        <v>10.466468978102188</v>
      </c>
      <c r="O21" s="8" t="s">
        <v>48</v>
      </c>
      <c r="P21" s="10">
        <f>'УД ГВС'!L24</f>
        <v>11.47125</v>
      </c>
      <c r="Q21" s="10">
        <f t="shared" si="5"/>
        <v>2.8678124999999999</v>
      </c>
      <c r="R21" s="10">
        <f t="shared" si="6"/>
        <v>2.8678124999999999</v>
      </c>
      <c r="S21" s="10">
        <f t="shared" si="7"/>
        <v>2.8678124999999999</v>
      </c>
      <c r="T21" s="10">
        <f t="shared" si="8"/>
        <v>2.8678124999999999</v>
      </c>
      <c r="U21" s="9"/>
      <c r="V21" s="9"/>
    </row>
    <row r="22" spans="1:22" ht="25.5" x14ac:dyDescent="0.25">
      <c r="A22" s="12">
        <v>10</v>
      </c>
      <c r="B22" s="13" t="s">
        <v>42</v>
      </c>
      <c r="C22" s="4" t="s">
        <v>44</v>
      </c>
      <c r="D22" s="4">
        <v>184</v>
      </c>
      <c r="E22" s="4">
        <v>184</v>
      </c>
      <c r="F22" s="4">
        <v>184</v>
      </c>
      <c r="G22" s="4">
        <v>184</v>
      </c>
      <c r="H22" s="4">
        <v>184</v>
      </c>
      <c r="I22" s="8" t="s">
        <v>12</v>
      </c>
      <c r="J22" s="87">
        <f t="shared" si="0"/>
        <v>68.162499999999994</v>
      </c>
      <c r="K22" s="87">
        <f t="shared" si="1"/>
        <v>17.040624999999999</v>
      </c>
      <c r="L22" s="87">
        <f t="shared" si="2"/>
        <v>17.040624999999999</v>
      </c>
      <c r="M22" s="87">
        <f t="shared" si="3"/>
        <v>17.040624999999999</v>
      </c>
      <c r="N22" s="87">
        <f t="shared" si="4"/>
        <v>17.040624999999999</v>
      </c>
      <c r="O22" s="8" t="s">
        <v>48</v>
      </c>
      <c r="P22" s="10">
        <f>'УД ГВС'!L25</f>
        <v>12.5419</v>
      </c>
      <c r="Q22" s="10">
        <f t="shared" si="5"/>
        <v>3.135475</v>
      </c>
      <c r="R22" s="10">
        <f t="shared" si="6"/>
        <v>3.135475</v>
      </c>
      <c r="S22" s="10">
        <f t="shared" si="7"/>
        <v>3.135475</v>
      </c>
      <c r="T22" s="10">
        <f t="shared" si="8"/>
        <v>3.135475</v>
      </c>
      <c r="U22" s="9"/>
      <c r="V22" s="9"/>
    </row>
    <row r="23" spans="1:22" ht="28.5" customHeight="1" x14ac:dyDescent="0.25">
      <c r="A23" s="4">
        <v>11</v>
      </c>
      <c r="B23" s="13" t="s">
        <v>43</v>
      </c>
      <c r="C23" s="4" t="s">
        <v>44</v>
      </c>
      <c r="D23" s="4">
        <v>984</v>
      </c>
      <c r="E23" s="4">
        <v>984</v>
      </c>
      <c r="F23" s="4">
        <v>984</v>
      </c>
      <c r="G23" s="4">
        <v>984</v>
      </c>
      <c r="H23" s="4">
        <v>984</v>
      </c>
      <c r="I23" s="8" t="s">
        <v>12</v>
      </c>
      <c r="J23" s="87">
        <f>P23/D23*1000</f>
        <v>41.765243902439025</v>
      </c>
      <c r="K23" s="87">
        <f t="shared" ref="K23" si="9">Q23/E23*1000</f>
        <v>10.441310975609756</v>
      </c>
      <c r="L23" s="87">
        <f t="shared" ref="L23" si="10">R23/F23*1000</f>
        <v>10.441310975609756</v>
      </c>
      <c r="M23" s="87">
        <f t="shared" ref="M23" si="11">S23/G23*1000</f>
        <v>10.441310975609756</v>
      </c>
      <c r="N23" s="87">
        <f t="shared" ref="N23" si="12">T23/H23*1000</f>
        <v>10.441310975609756</v>
      </c>
      <c r="O23" s="8" t="s">
        <v>48</v>
      </c>
      <c r="P23" s="10">
        <f>'УД ГВС'!L26</f>
        <v>41.097000000000001</v>
      </c>
      <c r="Q23" s="10">
        <f>P23*25/100</f>
        <v>10.27425</v>
      </c>
      <c r="R23" s="10">
        <f>P23*25/100</f>
        <v>10.27425</v>
      </c>
      <c r="S23" s="10">
        <f>P23*25/100</f>
        <v>10.27425</v>
      </c>
      <c r="T23" s="10">
        <f>P23*25/100</f>
        <v>10.27425</v>
      </c>
      <c r="U23" s="9"/>
      <c r="V23" s="9"/>
    </row>
    <row r="24" spans="1:22" s="9" customFormat="1" ht="25.5" x14ac:dyDescent="0.25">
      <c r="A24" s="5"/>
      <c r="B24" s="6" t="s">
        <v>46</v>
      </c>
      <c r="C24" s="7" t="s">
        <v>44</v>
      </c>
      <c r="D24" s="40">
        <f>SUM(D14:D23)</f>
        <v>2980</v>
      </c>
      <c r="E24" s="40">
        <f>SUM(E14:E23)</f>
        <v>2980</v>
      </c>
      <c r="F24" s="40">
        <f>SUM(F14:F23)</f>
        <v>2980</v>
      </c>
      <c r="G24" s="40">
        <f>SUM(G14:G23)</f>
        <v>2980</v>
      </c>
      <c r="H24" s="40">
        <f>SUM(H14:H23)</f>
        <v>2980</v>
      </c>
      <c r="I24" s="8" t="s">
        <v>12</v>
      </c>
      <c r="J24" s="40">
        <f>SUM(J14:J23)</f>
        <v>2570.4539763230632</v>
      </c>
      <c r="K24" s="40">
        <f>SUM(K14:K23)</f>
        <v>642.6134940807658</v>
      </c>
      <c r="L24" s="40">
        <f>SUM(L14:L23)</f>
        <v>642.6134940807658</v>
      </c>
      <c r="M24" s="40">
        <f>SUM(M14:M23)</f>
        <v>642.6134940807658</v>
      </c>
      <c r="N24" s="40">
        <f>SUM(N14:N23)</f>
        <v>642.6134940807658</v>
      </c>
      <c r="O24" s="8" t="s">
        <v>48</v>
      </c>
      <c r="P24" s="41">
        <f>SUM(P14:P23)</f>
        <v>269.64752499999997</v>
      </c>
      <c r="Q24" s="40">
        <f>SUM(Q14:Q23)</f>
        <v>67.411881249999993</v>
      </c>
      <c r="R24" s="40">
        <f>SUM(R14:R23)</f>
        <v>67.411881249999993</v>
      </c>
      <c r="S24" s="40">
        <f>SUM(S14:S23)</f>
        <v>67.411881249999993</v>
      </c>
      <c r="T24" s="40">
        <f>SUM(T14:T23)</f>
        <v>67.411881249999993</v>
      </c>
    </row>
    <row r="25" spans="1:22" x14ac:dyDescent="0.25">
      <c r="A25" s="74"/>
      <c r="B25" s="89"/>
      <c r="C25" s="38"/>
      <c r="D25" s="38"/>
      <c r="E25" s="42"/>
      <c r="F25" s="42"/>
      <c r="G25" s="42"/>
      <c r="H25" s="42"/>
      <c r="I25" s="42"/>
      <c r="J25" s="75"/>
      <c r="K25" s="75"/>
      <c r="L25" s="75"/>
      <c r="M25" s="75"/>
      <c r="N25" s="75"/>
      <c r="O25" s="42"/>
      <c r="P25" s="75"/>
      <c r="Q25" s="42"/>
      <c r="R25" s="42"/>
      <c r="S25" s="75"/>
      <c r="T25" s="42"/>
      <c r="U25" s="9"/>
      <c r="V25" s="9"/>
    </row>
    <row r="26" spans="1:22" x14ac:dyDescent="0.25">
      <c r="A26" s="74"/>
      <c r="B26" s="89"/>
      <c r="C26" s="38"/>
      <c r="D26" s="38"/>
      <c r="E26" s="42"/>
      <c r="F26" s="42"/>
      <c r="G26" s="42"/>
      <c r="H26" s="42"/>
      <c r="I26" s="42"/>
      <c r="J26" s="75"/>
      <c r="K26" s="75"/>
      <c r="L26" s="75"/>
      <c r="M26" s="75"/>
      <c r="N26" s="75"/>
      <c r="O26" s="42"/>
      <c r="P26" s="75"/>
      <c r="Q26" s="42"/>
      <c r="R26" s="42"/>
      <c r="S26" s="75"/>
      <c r="T26" s="42"/>
      <c r="U26" s="9"/>
      <c r="V26" s="9"/>
    </row>
    <row r="27" spans="1:22" x14ac:dyDescent="0.25">
      <c r="A27" s="74"/>
      <c r="B27" s="89"/>
      <c r="C27" s="38"/>
      <c r="D27" s="38"/>
      <c r="E27" s="42"/>
      <c r="F27" s="42"/>
      <c r="G27" s="42"/>
      <c r="H27" s="42"/>
      <c r="I27" s="42"/>
      <c r="J27" s="75"/>
      <c r="K27" s="75"/>
      <c r="L27" s="75"/>
      <c r="M27" s="75"/>
      <c r="N27" s="75"/>
      <c r="O27" s="42"/>
      <c r="P27" s="75"/>
      <c r="Q27" s="42"/>
      <c r="R27" s="75"/>
      <c r="S27" s="42"/>
      <c r="T27" s="9"/>
      <c r="U27" s="90"/>
      <c r="V27" s="9"/>
    </row>
    <row r="28" spans="1:22" ht="16.5" customHeight="1" x14ac:dyDescent="0.25">
      <c r="A28" s="74"/>
      <c r="B28" s="234" t="s">
        <v>182</v>
      </c>
      <c r="C28" s="234"/>
      <c r="D28" s="234"/>
      <c r="E28" s="234"/>
      <c r="F28" s="234"/>
      <c r="G28" s="42"/>
      <c r="H28" s="42"/>
      <c r="I28" s="42"/>
      <c r="J28" s="75"/>
      <c r="K28" s="75"/>
      <c r="L28" s="75"/>
      <c r="M28" s="75"/>
      <c r="N28" s="75"/>
      <c r="O28" s="42"/>
      <c r="P28" s="75"/>
      <c r="Q28" s="42"/>
      <c r="R28" s="75"/>
      <c r="S28" s="42"/>
      <c r="T28" s="9"/>
      <c r="U28" s="90"/>
      <c r="V28" s="9"/>
    </row>
    <row r="29" spans="1:22" ht="17.25" customHeight="1" x14ac:dyDescent="0.25">
      <c r="A29" s="74"/>
      <c r="B29" s="234"/>
      <c r="C29" s="234"/>
      <c r="D29" s="234"/>
      <c r="E29" s="42"/>
      <c r="F29" s="42"/>
      <c r="G29" s="42"/>
      <c r="H29" s="42"/>
      <c r="I29" s="42"/>
      <c r="J29" s="75"/>
      <c r="K29" s="249" t="s">
        <v>57</v>
      </c>
      <c r="L29" s="249"/>
      <c r="M29" s="249"/>
      <c r="N29" s="249"/>
      <c r="O29" s="249"/>
      <c r="P29" s="75"/>
      <c r="Q29" s="42"/>
      <c r="R29" s="75"/>
      <c r="S29" s="42"/>
      <c r="T29" s="9"/>
      <c r="U29" s="90"/>
      <c r="V29" s="9"/>
    </row>
    <row r="30" spans="1:22" x14ac:dyDescent="0.25">
      <c r="B30" s="2" t="s">
        <v>184</v>
      </c>
      <c r="R30" s="16"/>
      <c r="S30" s="3"/>
      <c r="T30"/>
      <c r="U30" s="20"/>
    </row>
    <row r="31" spans="1:22" x14ac:dyDescent="0.25">
      <c r="R31" s="16"/>
      <c r="S31" s="3"/>
      <c r="T31"/>
      <c r="U31" s="20"/>
    </row>
    <row r="32" spans="1:22" x14ac:dyDescent="0.25">
      <c r="R32" s="16"/>
      <c r="S32" s="3"/>
      <c r="T32"/>
      <c r="U32" s="20"/>
    </row>
    <row r="33" spans="18:21" x14ac:dyDescent="0.25">
      <c r="R33" s="16"/>
      <c r="S33" s="3"/>
      <c r="T33"/>
      <c r="U33" s="20"/>
    </row>
  </sheetData>
  <mergeCells count="23">
    <mergeCell ref="B28:F28"/>
    <mergeCell ref="K29:O29"/>
    <mergeCell ref="B29:D29"/>
    <mergeCell ref="B9:S9"/>
    <mergeCell ref="B10:T10"/>
    <mergeCell ref="A12:A13"/>
    <mergeCell ref="B12:B13"/>
    <mergeCell ref="C12:H12"/>
    <mergeCell ref="I12:N12"/>
    <mergeCell ref="O12:T12"/>
    <mergeCell ref="B5:C5"/>
    <mergeCell ref="O5:T5"/>
    <mergeCell ref="B6:C6"/>
    <mergeCell ref="O6:T6"/>
    <mergeCell ref="B7:C7"/>
    <mergeCell ref="O7:T7"/>
    <mergeCell ref="B4:C4"/>
    <mergeCell ref="O4:T4"/>
    <mergeCell ref="O1:T1"/>
    <mergeCell ref="B2:C2"/>
    <mergeCell ref="O2:T2"/>
    <mergeCell ref="B3:C3"/>
    <mergeCell ref="O3:T3"/>
  </mergeCells>
  <pageMargins left="0.19685039370078741" right="0.19685039370078741" top="0.94488188976377963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theme="4" tint="0.59999389629810485"/>
  </sheetPr>
  <dimension ref="A1:AG50"/>
  <sheetViews>
    <sheetView view="pageBreakPreview" zoomScaleNormal="100" zoomScaleSheetLayoutView="100" workbookViewId="0">
      <selection activeCell="B5" sqref="B5:B45"/>
    </sheetView>
  </sheetViews>
  <sheetFormatPr defaultRowHeight="15" x14ac:dyDescent="0.25"/>
  <cols>
    <col min="1" max="1" width="9.140625" style="9"/>
    <col min="2" max="2" width="34" style="9" customWidth="1"/>
    <col min="3" max="3" width="5.28515625" style="168" customWidth="1"/>
    <col min="4" max="8" width="9.140625" style="9"/>
    <col min="9" max="9" width="7.42578125" style="9" hidden="1" customWidth="1"/>
    <col min="10" max="10" width="7.42578125" style="9" customWidth="1"/>
    <col min="11" max="14" width="9.140625" style="9"/>
    <col min="15" max="15" width="4.42578125" style="157" customWidth="1"/>
    <col min="16" max="16" width="8" style="9" hidden="1" customWidth="1"/>
    <col min="17" max="17" width="7" style="9" hidden="1" customWidth="1"/>
    <col min="18" max="18" width="7.5703125" style="147" hidden="1" customWidth="1"/>
    <col min="19" max="19" width="6.5703125" style="147" hidden="1" customWidth="1"/>
    <col min="20" max="20" width="8.140625" style="147" hidden="1" customWidth="1"/>
    <col min="21" max="21" width="2.7109375" style="9" hidden="1" customWidth="1"/>
    <col min="22" max="22" width="10.85546875" style="44" customWidth="1"/>
    <col min="23" max="23" width="4" style="9" customWidth="1"/>
    <col min="24" max="24" width="3.85546875" style="9" customWidth="1"/>
    <col min="25" max="25" width="4" style="9" customWidth="1"/>
    <col min="26" max="26" width="5.7109375" style="9" customWidth="1"/>
    <col min="27" max="27" width="5.85546875" style="9" customWidth="1"/>
    <col min="28" max="28" width="7.140625" style="9" customWidth="1"/>
    <col min="29" max="29" width="5.7109375" style="9" customWidth="1"/>
    <col min="30" max="30" width="6" style="9" customWidth="1"/>
    <col min="31" max="31" width="6.7109375" style="9" customWidth="1"/>
    <col min="32" max="33" width="9.140625" style="9" customWidth="1"/>
    <col min="34" max="16384" width="9.140625" style="9"/>
  </cols>
  <sheetData>
    <row r="1" spans="1:33" ht="15.75" x14ac:dyDescent="0.25">
      <c r="A1" s="251" t="s">
        <v>192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R1" s="148"/>
      <c r="S1" s="148"/>
      <c r="T1" s="148"/>
    </row>
    <row r="2" spans="1:33" x14ac:dyDescent="0.25">
      <c r="A2" s="253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R2" s="148"/>
      <c r="S2" s="148"/>
      <c r="T2" s="148"/>
    </row>
    <row r="3" spans="1:33" ht="108.75" customHeight="1" x14ac:dyDescent="0.25">
      <c r="A3" s="97" t="s">
        <v>0</v>
      </c>
      <c r="B3" s="162" t="s">
        <v>90</v>
      </c>
      <c r="C3" s="164" t="s">
        <v>201</v>
      </c>
      <c r="D3" s="163" t="s">
        <v>99</v>
      </c>
      <c r="E3" s="97" t="s">
        <v>91</v>
      </c>
      <c r="F3" s="98" t="s">
        <v>92</v>
      </c>
      <c r="G3" s="55" t="s">
        <v>93</v>
      </c>
      <c r="H3" s="99" t="s">
        <v>190</v>
      </c>
      <c r="I3" s="97" t="s">
        <v>94</v>
      </c>
      <c r="J3" s="99" t="s">
        <v>95</v>
      </c>
      <c r="K3" s="99" t="s">
        <v>207</v>
      </c>
      <c r="L3" s="100" t="s">
        <v>96</v>
      </c>
      <c r="M3" s="97" t="s">
        <v>97</v>
      </c>
      <c r="N3" s="97" t="s">
        <v>98</v>
      </c>
      <c r="P3" s="98" t="s">
        <v>92</v>
      </c>
      <c r="V3" s="160" t="s">
        <v>200</v>
      </c>
      <c r="Z3" s="156" t="s">
        <v>186</v>
      </c>
      <c r="AA3" s="156" t="s">
        <v>195</v>
      </c>
      <c r="AB3" s="156" t="s">
        <v>196</v>
      </c>
      <c r="AC3" s="156" t="s">
        <v>197</v>
      </c>
      <c r="AD3" s="156" t="s">
        <v>198</v>
      </c>
      <c r="AE3" s="156" t="s">
        <v>198</v>
      </c>
      <c r="AG3" s="156" t="s">
        <v>199</v>
      </c>
    </row>
    <row r="4" spans="1:33" ht="15.75" thickBot="1" x14ac:dyDescent="0.3">
      <c r="A4" s="39">
        <v>1</v>
      </c>
      <c r="B4" s="152">
        <v>2</v>
      </c>
      <c r="C4" s="21"/>
      <c r="D4" s="150">
        <v>3</v>
      </c>
      <c r="E4" s="21">
        <v>4</v>
      </c>
      <c r="F4" s="21">
        <v>5</v>
      </c>
      <c r="G4" s="21">
        <v>6</v>
      </c>
      <c r="H4" s="40">
        <v>7</v>
      </c>
      <c r="I4" s="21">
        <v>8</v>
      </c>
      <c r="J4" s="40">
        <v>9</v>
      </c>
      <c r="K4" s="40">
        <v>10</v>
      </c>
      <c r="L4" s="101">
        <v>12</v>
      </c>
      <c r="M4" s="21">
        <v>13</v>
      </c>
      <c r="N4" s="21">
        <v>14</v>
      </c>
      <c r="P4" s="28"/>
      <c r="S4" s="149"/>
      <c r="T4" s="149" t="s">
        <v>174</v>
      </c>
      <c r="U4" s="149" t="s">
        <v>191</v>
      </c>
      <c r="Z4" s="9">
        <v>197</v>
      </c>
    </row>
    <row r="5" spans="1:33" ht="30" customHeight="1" x14ac:dyDescent="0.25">
      <c r="A5" s="109">
        <v>1</v>
      </c>
      <c r="B5" s="153" t="s">
        <v>78</v>
      </c>
      <c r="C5" s="21"/>
      <c r="D5" s="102">
        <f>'V m3'!D4</f>
        <v>18275</v>
      </c>
      <c r="E5" s="21">
        <v>197</v>
      </c>
      <c r="F5" s="21">
        <f>M5-N5</f>
        <v>18.899999999999999</v>
      </c>
      <c r="G5" s="21">
        <f>LOOKUP(D5,{0;5000;10000},IF(P5="школа",{0.39;0.35;0.33},{0.42;0.37;0.37}))</f>
        <v>0.33</v>
      </c>
      <c r="H5" s="40">
        <f>(D5*E5*F5)/1000</f>
        <v>68043.307499999995</v>
      </c>
      <c r="I5" s="21"/>
      <c r="J5" s="40">
        <f>H5*G5*24/1000</f>
        <v>538.9029953999999</v>
      </c>
      <c r="K5" s="40">
        <f t="shared" ref="K5:K35" si="0">IF(C5="У",V5,G5*D5*E5*F5*24*0.000001)</f>
        <v>538.9029953999999</v>
      </c>
      <c r="L5" s="101">
        <f>K5/H5*1000</f>
        <v>7.9199999999999982</v>
      </c>
      <c r="M5" s="21">
        <f>IF(O5=0,18,21)+IF(O5=2,30)</f>
        <v>18</v>
      </c>
      <c r="N5" s="21">
        <v>-0.9</v>
      </c>
      <c r="O5" s="158">
        <v>0</v>
      </c>
      <c r="P5" s="28" t="str">
        <f>IF(O5=0,"Школа","Садик")</f>
        <v>Школа</v>
      </c>
      <c r="S5" s="149">
        <v>0</v>
      </c>
      <c r="T5" s="149">
        <v>0.39</v>
      </c>
      <c r="U5" s="149">
        <v>0.42</v>
      </c>
      <c r="V5" s="44">
        <f t="shared" ref="V5:V45" si="1">G5*D5*((Z5-AA5)*AC5*(AD5-AE5)+(24*Z5-Z5*AC5)+(AB5-(AE5)))*0.000001</f>
        <v>181.029244275</v>
      </c>
      <c r="Z5" s="177">
        <f>$Z$4</f>
        <v>197</v>
      </c>
      <c r="AA5" s="177">
        <v>65</v>
      </c>
      <c r="AB5" s="177">
        <v>13</v>
      </c>
      <c r="AC5" s="177">
        <v>11</v>
      </c>
      <c r="AD5" s="177">
        <f>M5</f>
        <v>18</v>
      </c>
      <c r="AE5" s="177">
        <v>-0.9</v>
      </c>
      <c r="AG5" s="156" t="s">
        <v>199</v>
      </c>
    </row>
    <row r="6" spans="1:33" ht="30" x14ac:dyDescent="0.25">
      <c r="A6" s="110">
        <v>2</v>
      </c>
      <c r="B6" s="154" t="s">
        <v>79</v>
      </c>
      <c r="C6" s="21"/>
      <c r="D6" s="102">
        <f>'V m3'!D5</f>
        <v>29663</v>
      </c>
      <c r="E6" s="21">
        <f>Z6</f>
        <v>197</v>
      </c>
      <c r="F6" s="21">
        <f t="shared" ref="F6" si="2">M6-N6</f>
        <v>18.899999999999999</v>
      </c>
      <c r="G6" s="21">
        <f>LOOKUP(D6,{0;5000;10000},IF(P6="школа",{0.39;0.35;0.33},{0.42;0.37;0.37}))</f>
        <v>0.33</v>
      </c>
      <c r="H6" s="40">
        <f>(D6*E6*F6)/1000</f>
        <v>110444.24789999999</v>
      </c>
      <c r="I6" s="21">
        <v>0</v>
      </c>
      <c r="J6" s="40">
        <f t="shared" ref="J6" si="3">H6*G6*24/1000</f>
        <v>874.71844336799995</v>
      </c>
      <c r="K6" s="40">
        <f t="shared" si="0"/>
        <v>874.71844336799984</v>
      </c>
      <c r="L6" s="101">
        <f t="shared" ref="L6:L34" si="4">K6/H6*1000</f>
        <v>7.92</v>
      </c>
      <c r="M6" s="21">
        <f t="shared" ref="M6:M45" si="5">IF(O6=0,18,21)+IF(O6=2,30)</f>
        <v>18</v>
      </c>
      <c r="N6" s="21">
        <v>-0.9</v>
      </c>
      <c r="O6" s="157">
        <v>0</v>
      </c>
      <c r="P6" s="147" t="str">
        <f t="shared" ref="P6:P45" si="6">IF(O6=0,"Школа","Садик")</f>
        <v>Школа</v>
      </c>
      <c r="S6" s="149">
        <v>5000</v>
      </c>
      <c r="T6" s="149">
        <v>0.35</v>
      </c>
      <c r="U6" s="149">
        <v>0.37</v>
      </c>
      <c r="V6" s="44">
        <f t="shared" si="1"/>
        <v>293.836961583</v>
      </c>
      <c r="Z6" s="151">
        <f>$Z$4</f>
        <v>197</v>
      </c>
      <c r="AA6" s="151">
        <v>65</v>
      </c>
      <c r="AB6" s="151">
        <v>13</v>
      </c>
      <c r="AC6" s="151">
        <v>11</v>
      </c>
      <c r="AD6" s="151">
        <f>M6</f>
        <v>18</v>
      </c>
      <c r="AE6" s="151">
        <v>-0.9</v>
      </c>
    </row>
    <row r="7" spans="1:33" ht="30" x14ac:dyDescent="0.25">
      <c r="A7" s="110">
        <v>3</v>
      </c>
      <c r="B7" s="154" t="s">
        <v>13</v>
      </c>
      <c r="C7" s="21"/>
      <c r="D7" s="102">
        <f>'V m3'!D6</f>
        <v>2853</v>
      </c>
      <c r="E7" s="21">
        <f>Z7</f>
        <v>197</v>
      </c>
      <c r="F7" s="21">
        <f t="shared" ref="F7:F12" si="7">M7-N7</f>
        <v>21.9</v>
      </c>
      <c r="G7" s="21">
        <f>LOOKUP(D7,{0;5000;10000},IF(P7="школа",{0.39;0.35;0.33},{0.42;0.37;0.37}))</f>
        <v>0.42</v>
      </c>
      <c r="H7" s="40">
        <f t="shared" ref="H7:H11" si="8">(D7*E7*F7)/1000</f>
        <v>12308.697899999999</v>
      </c>
      <c r="I7" s="21">
        <v>0</v>
      </c>
      <c r="J7" s="40">
        <f t="shared" ref="J7:J12" si="9">H7*G7*24/1000</f>
        <v>124.07167483199999</v>
      </c>
      <c r="K7" s="40">
        <f t="shared" si="0"/>
        <v>124.07167483199999</v>
      </c>
      <c r="L7" s="101">
        <f t="shared" si="4"/>
        <v>10.079999999999998</v>
      </c>
      <c r="M7" s="21">
        <f t="shared" si="5"/>
        <v>21</v>
      </c>
      <c r="N7" s="21">
        <v>-0.9</v>
      </c>
      <c r="O7" s="157">
        <v>1</v>
      </c>
      <c r="P7" s="147" t="str">
        <f t="shared" si="6"/>
        <v>Садик</v>
      </c>
      <c r="S7" s="149">
        <v>10000</v>
      </c>
      <c r="T7" s="149">
        <v>0.33</v>
      </c>
      <c r="U7" s="149">
        <v>0.37</v>
      </c>
      <c r="V7" s="44">
        <f t="shared" si="1"/>
        <v>41.188629761999998</v>
      </c>
      <c r="Z7" s="161">
        <f t="shared" ref="Z7:Z45" si="10">$Z$4</f>
        <v>197</v>
      </c>
      <c r="AA7" s="151">
        <v>65</v>
      </c>
      <c r="AB7" s="151">
        <v>13</v>
      </c>
      <c r="AC7" s="151">
        <v>11</v>
      </c>
      <c r="AD7" s="151">
        <f t="shared" ref="AD7:AD45" si="11">M7</f>
        <v>21</v>
      </c>
      <c r="AE7" s="151">
        <v>-0.9</v>
      </c>
    </row>
    <row r="8" spans="1:33" ht="30" x14ac:dyDescent="0.25">
      <c r="A8" s="110">
        <v>4</v>
      </c>
      <c r="B8" s="154" t="s">
        <v>80</v>
      </c>
      <c r="C8" s="21"/>
      <c r="D8" s="102">
        <f>'V m3'!D7</f>
        <v>2792</v>
      </c>
      <c r="E8" s="21">
        <f t="shared" ref="E8:E45" si="12">Z8</f>
        <v>197</v>
      </c>
      <c r="F8" s="21">
        <f t="shared" si="7"/>
        <v>21.9</v>
      </c>
      <c r="G8" s="21">
        <f>LOOKUP(D8,{0;5000;10000},IF(P8="школа",{0.39;0.35;0.33},{0.42;0.37;0.37}))</f>
        <v>0.42</v>
      </c>
      <c r="H8" s="40">
        <f t="shared" si="8"/>
        <v>12045.525599999999</v>
      </c>
      <c r="I8" s="21">
        <v>0</v>
      </c>
      <c r="J8" s="40">
        <f t="shared" si="9"/>
        <v>121.418898048</v>
      </c>
      <c r="K8" s="40">
        <f t="shared" si="0"/>
        <v>121.41889804799997</v>
      </c>
      <c r="L8" s="101">
        <f t="shared" si="4"/>
        <v>10.079999999999998</v>
      </c>
      <c r="M8" s="21">
        <f t="shared" si="5"/>
        <v>21</v>
      </c>
      <c r="N8" s="21">
        <v>-0.9</v>
      </c>
      <c r="O8" s="157">
        <v>1</v>
      </c>
      <c r="P8" s="147" t="str">
        <f t="shared" si="6"/>
        <v>Садик</v>
      </c>
      <c r="V8" s="44">
        <f t="shared" si="1"/>
        <v>40.307975568000003</v>
      </c>
      <c r="Z8" s="161">
        <f t="shared" si="10"/>
        <v>197</v>
      </c>
      <c r="AA8" s="151">
        <v>65</v>
      </c>
      <c r="AB8" s="151">
        <v>13</v>
      </c>
      <c r="AC8" s="151">
        <v>11</v>
      </c>
      <c r="AD8" s="151">
        <f t="shared" si="11"/>
        <v>21</v>
      </c>
      <c r="AE8" s="151">
        <v>-0.9</v>
      </c>
    </row>
    <row r="9" spans="1:33" ht="30" x14ac:dyDescent="0.25">
      <c r="A9" s="110">
        <v>5</v>
      </c>
      <c r="B9" s="154" t="s">
        <v>81</v>
      </c>
      <c r="C9" s="21"/>
      <c r="D9" s="102">
        <f>'V m3'!D8</f>
        <v>1672</v>
      </c>
      <c r="E9" s="21">
        <f t="shared" si="12"/>
        <v>197</v>
      </c>
      <c r="F9" s="21">
        <f t="shared" si="7"/>
        <v>21.9</v>
      </c>
      <c r="G9" s="21">
        <f>LOOKUP(D9,{0;5000;10000},IF(P9="школа",{0.39;0.35;0.33},{0.42;0.37;0.37}))</f>
        <v>0.42</v>
      </c>
      <c r="H9" s="40">
        <f t="shared" si="8"/>
        <v>7213.5095999999994</v>
      </c>
      <c r="I9" s="21">
        <v>0</v>
      </c>
      <c r="J9" s="40">
        <f t="shared" si="9"/>
        <v>72.712176767999992</v>
      </c>
      <c r="K9" s="40">
        <f t="shared" si="0"/>
        <v>72.712176767999992</v>
      </c>
      <c r="L9" s="101">
        <f t="shared" si="4"/>
        <v>10.08</v>
      </c>
      <c r="M9" s="21">
        <f t="shared" si="5"/>
        <v>21</v>
      </c>
      <c r="N9" s="21">
        <v>-0.9</v>
      </c>
      <c r="O9" s="157">
        <v>1</v>
      </c>
      <c r="P9" s="147" t="str">
        <f t="shared" si="6"/>
        <v>Садик</v>
      </c>
      <c r="V9" s="44">
        <f t="shared" si="1"/>
        <v>24.138587088000001</v>
      </c>
      <c r="Z9" s="161">
        <f t="shared" si="10"/>
        <v>197</v>
      </c>
      <c r="AA9" s="151">
        <v>65</v>
      </c>
      <c r="AB9" s="151">
        <v>13</v>
      </c>
      <c r="AC9" s="151">
        <v>11</v>
      </c>
      <c r="AD9" s="151">
        <f t="shared" si="11"/>
        <v>21</v>
      </c>
      <c r="AE9" s="151">
        <v>-0.9</v>
      </c>
    </row>
    <row r="10" spans="1:33" ht="30" x14ac:dyDescent="0.25">
      <c r="A10" s="110">
        <v>6</v>
      </c>
      <c r="B10" s="154" t="s">
        <v>82</v>
      </c>
      <c r="C10" s="21"/>
      <c r="D10" s="102">
        <f>'V m3'!D9</f>
        <v>5553</v>
      </c>
      <c r="E10" s="21">
        <f t="shared" si="12"/>
        <v>197</v>
      </c>
      <c r="F10" s="21">
        <f t="shared" si="7"/>
        <v>21.9</v>
      </c>
      <c r="G10" s="21">
        <f>LOOKUP(D10,{0;5000;10000},IF(P10="школа",{0.39;0.35;0.33},{0.42;0.37;0.37}))</f>
        <v>0.37</v>
      </c>
      <c r="H10" s="40">
        <f t="shared" si="8"/>
        <v>23957.3079</v>
      </c>
      <c r="I10" s="21">
        <v>0</v>
      </c>
      <c r="J10" s="40">
        <f t="shared" si="9"/>
        <v>212.74089415199995</v>
      </c>
      <c r="K10" s="40">
        <f t="shared" si="0"/>
        <v>212.74089415200001</v>
      </c>
      <c r="L10" s="101">
        <f t="shared" si="4"/>
        <v>8.8800000000000008</v>
      </c>
      <c r="M10" s="21">
        <f t="shared" si="5"/>
        <v>21</v>
      </c>
      <c r="N10" s="21">
        <v>-0.9</v>
      </c>
      <c r="O10" s="157">
        <v>1</v>
      </c>
      <c r="P10" s="147" t="str">
        <f t="shared" si="6"/>
        <v>Садик</v>
      </c>
      <c r="V10" s="44">
        <f t="shared" si="1"/>
        <v>70.624547757000016</v>
      </c>
      <c r="Z10" s="161">
        <f t="shared" si="10"/>
        <v>197</v>
      </c>
      <c r="AA10" s="151">
        <v>65</v>
      </c>
      <c r="AB10" s="151">
        <v>13</v>
      </c>
      <c r="AC10" s="151">
        <v>11</v>
      </c>
      <c r="AD10" s="151">
        <f t="shared" si="11"/>
        <v>21</v>
      </c>
      <c r="AE10" s="151">
        <v>-0.9</v>
      </c>
    </row>
    <row r="11" spans="1:33" ht="30" x14ac:dyDescent="0.25">
      <c r="A11" s="110">
        <v>7</v>
      </c>
      <c r="B11" s="154" t="s">
        <v>83</v>
      </c>
      <c r="C11" s="21"/>
      <c r="D11" s="102">
        <f>'V m3'!D10</f>
        <v>4849</v>
      </c>
      <c r="E11" s="21">
        <f t="shared" si="12"/>
        <v>197</v>
      </c>
      <c r="F11" s="21">
        <f t="shared" si="7"/>
        <v>21.9</v>
      </c>
      <c r="G11" s="21">
        <f>LOOKUP(D11,{0;5000;10000},IF(P11="школа",{0.39;0.35;0.33},{0.42;0.37;0.37}))</f>
        <v>0.42</v>
      </c>
      <c r="H11" s="40">
        <f t="shared" si="8"/>
        <v>20920.040699999998</v>
      </c>
      <c r="I11" s="21">
        <v>0</v>
      </c>
      <c r="J11" s="40">
        <f t="shared" si="9"/>
        <v>210.87401025599999</v>
      </c>
      <c r="K11" s="40">
        <f t="shared" si="0"/>
        <v>210.87401025599999</v>
      </c>
      <c r="L11" s="101">
        <f t="shared" si="4"/>
        <v>10.08</v>
      </c>
      <c r="M11" s="21">
        <f t="shared" si="5"/>
        <v>21</v>
      </c>
      <c r="N11" s="21">
        <v>-0.9</v>
      </c>
      <c r="O11" s="159">
        <v>1</v>
      </c>
      <c r="P11" s="147" t="str">
        <f t="shared" si="6"/>
        <v>Садик</v>
      </c>
      <c r="V11" s="44">
        <f t="shared" si="1"/>
        <v>70.004789946000002</v>
      </c>
      <c r="Z11" s="161">
        <f t="shared" si="10"/>
        <v>197</v>
      </c>
      <c r="AA11" s="151">
        <v>65</v>
      </c>
      <c r="AB11" s="151">
        <v>13</v>
      </c>
      <c r="AC11" s="151">
        <v>11</v>
      </c>
      <c r="AD11" s="151">
        <f t="shared" si="11"/>
        <v>21</v>
      </c>
      <c r="AE11" s="151">
        <v>-0.9</v>
      </c>
    </row>
    <row r="12" spans="1:33" ht="29.25" customHeight="1" x14ac:dyDescent="0.25">
      <c r="A12" s="110">
        <v>8</v>
      </c>
      <c r="B12" s="154" t="s">
        <v>14</v>
      </c>
      <c r="C12" s="21"/>
      <c r="D12" s="102">
        <f>'V m3'!D11</f>
        <v>10850</v>
      </c>
      <c r="E12" s="21">
        <f t="shared" si="12"/>
        <v>197</v>
      </c>
      <c r="F12" s="21">
        <f t="shared" si="7"/>
        <v>18.899999999999999</v>
      </c>
      <c r="G12" s="21">
        <f>LOOKUP(D12,{0;5000;10000},IF(P12="школа",{0.39;0.35;0.33},{0.42;0.37;0.37}))</f>
        <v>0.33</v>
      </c>
      <c r="H12" s="40">
        <f>(D12*E12*F12)/1000</f>
        <v>40397.805</v>
      </c>
      <c r="I12" s="21">
        <v>0</v>
      </c>
      <c r="J12" s="40">
        <f t="shared" si="9"/>
        <v>319.95061559999999</v>
      </c>
      <c r="K12" s="40">
        <f t="shared" si="0"/>
        <v>319.95061559999994</v>
      </c>
      <c r="L12" s="101">
        <f t="shared" si="4"/>
        <v>7.9199999999999982</v>
      </c>
      <c r="M12" s="21">
        <f t="shared" si="5"/>
        <v>18</v>
      </c>
      <c r="N12" s="21">
        <v>-0.9</v>
      </c>
      <c r="O12" s="157">
        <v>0</v>
      </c>
      <c r="P12" s="147" t="str">
        <f t="shared" si="6"/>
        <v>Школа</v>
      </c>
      <c r="V12" s="44">
        <f t="shared" si="1"/>
        <v>107.47837485000001</v>
      </c>
      <c r="Z12" s="161">
        <f t="shared" si="10"/>
        <v>197</v>
      </c>
      <c r="AA12" s="151">
        <v>65</v>
      </c>
      <c r="AB12" s="151">
        <v>13</v>
      </c>
      <c r="AC12" s="151">
        <v>11</v>
      </c>
      <c r="AD12" s="151">
        <f t="shared" si="11"/>
        <v>18</v>
      </c>
      <c r="AE12" s="151">
        <v>-0.9</v>
      </c>
    </row>
    <row r="13" spans="1:33" x14ac:dyDescent="0.25">
      <c r="A13" s="110">
        <v>9</v>
      </c>
      <c r="B13" s="154" t="s">
        <v>15</v>
      </c>
      <c r="C13" s="21"/>
      <c r="D13" s="102">
        <f>'V m3'!D12</f>
        <v>2956</v>
      </c>
      <c r="E13" s="21">
        <f t="shared" si="12"/>
        <v>197</v>
      </c>
      <c r="F13" s="21">
        <f t="shared" ref="F13" si="13">M13-N13</f>
        <v>21.9</v>
      </c>
      <c r="G13" s="21">
        <f>LOOKUP(D13,{0;5000;10000},IF(P13="школа",{0.39;0.35;0.33},{0.42;0.37;0.37}))</f>
        <v>0.42</v>
      </c>
      <c r="H13" s="40">
        <f t="shared" ref="H13" si="14">(D13*E13*F13)/1000</f>
        <v>12753.0708</v>
      </c>
      <c r="I13" s="21">
        <v>0</v>
      </c>
      <c r="J13" s="40">
        <f t="shared" ref="J13" si="15">H13*G13*24/1000</f>
        <v>128.55095366399999</v>
      </c>
      <c r="K13" s="40">
        <f t="shared" si="0"/>
        <v>128.55095366399999</v>
      </c>
      <c r="L13" s="101">
        <f t="shared" si="4"/>
        <v>10.08</v>
      </c>
      <c r="M13" s="21">
        <f t="shared" si="5"/>
        <v>21</v>
      </c>
      <c r="N13" s="21">
        <v>-0.9</v>
      </c>
      <c r="O13" s="157">
        <v>1</v>
      </c>
      <c r="P13" s="147" t="str">
        <f t="shared" si="6"/>
        <v>Садик</v>
      </c>
      <c r="V13" s="44">
        <f t="shared" si="1"/>
        <v>42.675636023999999</v>
      </c>
      <c r="Z13" s="161">
        <f t="shared" si="10"/>
        <v>197</v>
      </c>
      <c r="AA13" s="151">
        <v>65</v>
      </c>
      <c r="AB13" s="151">
        <v>13</v>
      </c>
      <c r="AC13" s="151">
        <v>11</v>
      </c>
      <c r="AD13" s="151">
        <f t="shared" si="11"/>
        <v>21</v>
      </c>
      <c r="AE13" s="151">
        <v>-0.9</v>
      </c>
    </row>
    <row r="14" spans="1:33" x14ac:dyDescent="0.25">
      <c r="A14" s="110">
        <v>10</v>
      </c>
      <c r="B14" s="154" t="s">
        <v>16</v>
      </c>
      <c r="C14" s="21"/>
      <c r="D14" s="102">
        <f>'V m3'!D13</f>
        <v>5502</v>
      </c>
      <c r="E14" s="21">
        <f t="shared" si="12"/>
        <v>197</v>
      </c>
      <c r="F14" s="21">
        <f t="shared" ref="F14:F45" si="16">M14-N14</f>
        <v>21.9</v>
      </c>
      <c r="G14" s="21">
        <f>LOOKUP(D14,{0;5000;10000},IF(P14="школа",{0.39;0.35;0.33},{0.42;0.37;0.37}))</f>
        <v>0.37</v>
      </c>
      <c r="H14" s="40">
        <f t="shared" ref="H14:H45" si="17">(D14*E14*F14)/1000</f>
        <v>23737.278599999998</v>
      </c>
      <c r="I14" s="21">
        <v>0</v>
      </c>
      <c r="J14" s="40">
        <f t="shared" ref="J14:J45" si="18">H14*G14*24/1000</f>
        <v>210.78703396799997</v>
      </c>
      <c r="K14" s="40">
        <f t="shared" si="0"/>
        <v>210.78703396799997</v>
      </c>
      <c r="L14" s="101">
        <f t="shared" si="4"/>
        <v>8.879999999999999</v>
      </c>
      <c r="M14" s="21">
        <f t="shared" si="5"/>
        <v>21</v>
      </c>
      <c r="N14" s="21">
        <v>-0.9</v>
      </c>
      <c r="O14" s="157">
        <v>1</v>
      </c>
      <c r="P14" s="147" t="str">
        <f t="shared" si="6"/>
        <v>Садик</v>
      </c>
      <c r="V14" s="44">
        <f t="shared" si="1"/>
        <v>69.975916037999994</v>
      </c>
      <c r="Z14" s="161">
        <f t="shared" si="10"/>
        <v>197</v>
      </c>
      <c r="AA14" s="151">
        <v>65</v>
      </c>
      <c r="AB14" s="151">
        <v>13</v>
      </c>
      <c r="AC14" s="151">
        <v>11</v>
      </c>
      <c r="AD14" s="151">
        <f t="shared" si="11"/>
        <v>21</v>
      </c>
      <c r="AE14" s="151">
        <v>-0.9</v>
      </c>
    </row>
    <row r="15" spans="1:33" ht="30" x14ac:dyDescent="0.25">
      <c r="A15" s="110">
        <v>12</v>
      </c>
      <c r="B15" s="154" t="s">
        <v>17</v>
      </c>
      <c r="C15" s="21"/>
      <c r="D15" s="102">
        <f>'V m3'!D14</f>
        <v>11658</v>
      </c>
      <c r="E15" s="21">
        <f t="shared" si="12"/>
        <v>197</v>
      </c>
      <c r="F15" s="21">
        <f t="shared" si="16"/>
        <v>21.9</v>
      </c>
      <c r="G15" s="21">
        <f>LOOKUP(D15,{0;5000;10000},IF(P15="школа",{0.39;0.35;0.33},{0.42;0.37;0.37}))</f>
        <v>0.37</v>
      </c>
      <c r="H15" s="40">
        <f t="shared" si="17"/>
        <v>50296.109400000001</v>
      </c>
      <c r="I15" s="21">
        <v>0</v>
      </c>
      <c r="J15" s="40">
        <f t="shared" si="18"/>
        <v>446.62945147199997</v>
      </c>
      <c r="K15" s="40">
        <f t="shared" si="0"/>
        <v>446.62945147199997</v>
      </c>
      <c r="L15" s="101">
        <f t="shared" si="4"/>
        <v>8.879999999999999</v>
      </c>
      <c r="M15" s="21">
        <f t="shared" si="5"/>
        <v>21</v>
      </c>
      <c r="N15" s="21">
        <v>-0.9</v>
      </c>
      <c r="O15" s="157">
        <v>1</v>
      </c>
      <c r="P15" s="147" t="str">
        <f t="shared" si="6"/>
        <v>Садик</v>
      </c>
      <c r="V15" s="44">
        <f t="shared" si="1"/>
        <v>148.26958000200003</v>
      </c>
      <c r="Z15" s="161">
        <f t="shared" si="10"/>
        <v>197</v>
      </c>
      <c r="AA15" s="151">
        <v>65</v>
      </c>
      <c r="AB15" s="151">
        <v>13</v>
      </c>
      <c r="AC15" s="151">
        <v>11</v>
      </c>
      <c r="AD15" s="151">
        <f t="shared" si="11"/>
        <v>21</v>
      </c>
      <c r="AE15" s="151">
        <v>-0.9</v>
      </c>
    </row>
    <row r="16" spans="1:33" ht="30" x14ac:dyDescent="0.25">
      <c r="A16" s="110">
        <v>13</v>
      </c>
      <c r="B16" s="154" t="s">
        <v>18</v>
      </c>
      <c r="C16" s="21"/>
      <c r="D16" s="102">
        <f>'V m3'!D15</f>
        <v>14942</v>
      </c>
      <c r="E16" s="21">
        <f t="shared" si="12"/>
        <v>197</v>
      </c>
      <c r="F16" s="21">
        <f t="shared" si="16"/>
        <v>21.9</v>
      </c>
      <c r="G16" s="21">
        <f>LOOKUP(D16,{0;5000;10000},IF(P16="школа",{0.39;0.35;0.33},{0.42;0.37;0.37}))</f>
        <v>0.37</v>
      </c>
      <c r="H16" s="40">
        <f t="shared" si="17"/>
        <v>64464.270599999996</v>
      </c>
      <c r="I16" s="21">
        <v>0</v>
      </c>
      <c r="J16" s="40">
        <f t="shared" si="18"/>
        <v>572.44272292800008</v>
      </c>
      <c r="K16" s="40">
        <f t="shared" si="0"/>
        <v>572.44272292799997</v>
      </c>
      <c r="L16" s="101">
        <f t="shared" si="4"/>
        <v>8.8800000000000008</v>
      </c>
      <c r="M16" s="21">
        <f t="shared" si="5"/>
        <v>21</v>
      </c>
      <c r="N16" s="21">
        <v>-0.9</v>
      </c>
      <c r="O16" s="157">
        <v>1</v>
      </c>
      <c r="P16" s="147" t="str">
        <f t="shared" si="6"/>
        <v>Садик</v>
      </c>
      <c r="V16" s="44">
        <f t="shared" si="1"/>
        <v>190.03637539800002</v>
      </c>
      <c r="Z16" s="161">
        <f t="shared" si="10"/>
        <v>197</v>
      </c>
      <c r="AA16" s="151">
        <v>65</v>
      </c>
      <c r="AB16" s="151">
        <v>13</v>
      </c>
      <c r="AC16" s="151">
        <v>11</v>
      </c>
      <c r="AD16" s="151">
        <f t="shared" si="11"/>
        <v>21</v>
      </c>
      <c r="AE16" s="151">
        <v>-0.9</v>
      </c>
    </row>
    <row r="17" spans="1:31" x14ac:dyDescent="0.25">
      <c r="A17" s="110">
        <v>14</v>
      </c>
      <c r="B17" s="154" t="s">
        <v>19</v>
      </c>
      <c r="C17" s="21"/>
      <c r="D17" s="102">
        <f>'V m3'!D16</f>
        <v>27956</v>
      </c>
      <c r="E17" s="21">
        <f t="shared" si="12"/>
        <v>197</v>
      </c>
      <c r="F17" s="21">
        <f t="shared" si="16"/>
        <v>18.899999999999999</v>
      </c>
      <c r="G17" s="21">
        <f>LOOKUP(D17,{0;5000;10000},IF(P17="школа",{0.39;0.35;0.33},{0.42;0.37;0.37}))</f>
        <v>0.33</v>
      </c>
      <c r="H17" s="40">
        <f t="shared" si="17"/>
        <v>104088.5748</v>
      </c>
      <c r="I17" s="21">
        <v>0</v>
      </c>
      <c r="J17" s="40">
        <f t="shared" si="18"/>
        <v>824.38151241600008</v>
      </c>
      <c r="K17" s="40">
        <f t="shared" si="0"/>
        <v>824.38151241599985</v>
      </c>
      <c r="L17" s="101">
        <f t="shared" si="4"/>
        <v>7.9199999999999982</v>
      </c>
      <c r="M17" s="21">
        <f t="shared" si="5"/>
        <v>18</v>
      </c>
      <c r="N17" s="21">
        <v>-0.9</v>
      </c>
      <c r="O17" s="157">
        <v>0</v>
      </c>
      <c r="P17" s="147" t="str">
        <f t="shared" si="6"/>
        <v>Школа</v>
      </c>
      <c r="V17" s="44">
        <f t="shared" si="1"/>
        <v>276.92769099599997</v>
      </c>
      <c r="Z17" s="161">
        <f t="shared" si="10"/>
        <v>197</v>
      </c>
      <c r="AA17" s="151">
        <v>65</v>
      </c>
      <c r="AB17" s="151">
        <v>13</v>
      </c>
      <c r="AC17" s="151">
        <v>11</v>
      </c>
      <c r="AD17" s="151">
        <f t="shared" si="11"/>
        <v>18</v>
      </c>
      <c r="AE17" s="151">
        <v>-0.9</v>
      </c>
    </row>
    <row r="18" spans="1:31" ht="30" x14ac:dyDescent="0.25">
      <c r="A18" s="110">
        <v>15</v>
      </c>
      <c r="B18" s="154" t="s">
        <v>84</v>
      </c>
      <c r="C18" s="21"/>
      <c r="D18" s="102">
        <f>'V m3'!D17</f>
        <v>7664</v>
      </c>
      <c r="E18" s="21">
        <f t="shared" si="12"/>
        <v>197</v>
      </c>
      <c r="F18" s="21">
        <f t="shared" si="16"/>
        <v>21.9</v>
      </c>
      <c r="G18" s="21">
        <f>LOOKUP(D18,{0;5000;10000},IF(P18="школа",{0.39;0.35;0.33},{0.42;0.37;0.37}))</f>
        <v>0.37</v>
      </c>
      <c r="H18" s="40">
        <f t="shared" si="17"/>
        <v>33064.7952</v>
      </c>
      <c r="I18" s="21">
        <v>0</v>
      </c>
      <c r="J18" s="40">
        <f t="shared" si="18"/>
        <v>293.61538137600002</v>
      </c>
      <c r="K18" s="40">
        <f t="shared" si="0"/>
        <v>293.6153813759999</v>
      </c>
      <c r="L18" s="101">
        <f t="shared" si="4"/>
        <v>8.8799999999999972</v>
      </c>
      <c r="M18" s="21">
        <f t="shared" si="5"/>
        <v>21</v>
      </c>
      <c r="N18" s="21">
        <v>-0.9</v>
      </c>
      <c r="O18" s="157">
        <v>1</v>
      </c>
      <c r="P18" s="147" t="str">
        <f t="shared" si="6"/>
        <v>Садик</v>
      </c>
      <c r="V18" s="44">
        <f t="shared" si="1"/>
        <v>97.47281361600001</v>
      </c>
      <c r="Z18" s="161">
        <f t="shared" si="10"/>
        <v>197</v>
      </c>
      <c r="AA18" s="151">
        <v>65</v>
      </c>
      <c r="AB18" s="151">
        <v>13</v>
      </c>
      <c r="AC18" s="151">
        <v>11</v>
      </c>
      <c r="AD18" s="151">
        <f t="shared" si="11"/>
        <v>21</v>
      </c>
      <c r="AE18" s="151">
        <v>-0.9</v>
      </c>
    </row>
    <row r="19" spans="1:31" ht="30" x14ac:dyDescent="0.25">
      <c r="A19" s="110">
        <v>16</v>
      </c>
      <c r="B19" s="154" t="s">
        <v>20</v>
      </c>
      <c r="C19" s="21"/>
      <c r="D19" s="102">
        <f>'V m3'!D18</f>
        <v>7495</v>
      </c>
      <c r="E19" s="21">
        <f t="shared" si="12"/>
        <v>197</v>
      </c>
      <c r="F19" s="21">
        <f t="shared" si="16"/>
        <v>18.899999999999999</v>
      </c>
      <c r="G19" s="21">
        <f>LOOKUP(D19,{0;5000;10000},IF(P19="школа",{0.39;0.35;0.33},{0.42;0.37;0.37}))</f>
        <v>0.35</v>
      </c>
      <c r="H19" s="40">
        <f t="shared" si="17"/>
        <v>27906.133499999996</v>
      </c>
      <c r="I19" s="21">
        <v>0</v>
      </c>
      <c r="J19" s="40">
        <f t="shared" si="18"/>
        <v>234.41152139999997</v>
      </c>
      <c r="K19" s="40">
        <f t="shared" si="0"/>
        <v>234.41152139999997</v>
      </c>
      <c r="L19" s="101">
        <f t="shared" si="4"/>
        <v>8.4</v>
      </c>
      <c r="M19" s="21">
        <f t="shared" si="5"/>
        <v>18</v>
      </c>
      <c r="N19" s="21">
        <v>-0.9</v>
      </c>
      <c r="O19" s="157">
        <v>0</v>
      </c>
      <c r="P19" s="147" t="str">
        <f t="shared" si="6"/>
        <v>Школа</v>
      </c>
      <c r="V19" s="44">
        <f t="shared" si="1"/>
        <v>78.743931525000008</v>
      </c>
      <c r="Z19" s="161">
        <f t="shared" si="10"/>
        <v>197</v>
      </c>
      <c r="AA19" s="151">
        <v>65</v>
      </c>
      <c r="AB19" s="151">
        <v>13</v>
      </c>
      <c r="AC19" s="151">
        <v>11</v>
      </c>
      <c r="AD19" s="151">
        <f t="shared" si="11"/>
        <v>18</v>
      </c>
      <c r="AE19" s="151">
        <v>-0.9</v>
      </c>
    </row>
    <row r="20" spans="1:31" ht="30" x14ac:dyDescent="0.25">
      <c r="A20" s="110">
        <v>17</v>
      </c>
      <c r="B20" s="154" t="s">
        <v>85</v>
      </c>
      <c r="C20" s="21"/>
      <c r="D20" s="102">
        <f>'V m3'!D19</f>
        <v>692</v>
      </c>
      <c r="E20" s="21">
        <f t="shared" si="12"/>
        <v>197</v>
      </c>
      <c r="F20" s="21">
        <f t="shared" si="16"/>
        <v>21.9</v>
      </c>
      <c r="G20" s="21">
        <f>LOOKUP(D20,{0;5000;10000},IF(P20="школа",{0.39;0.35;0.33},{0.42;0.37;0.37}))</f>
        <v>0.42</v>
      </c>
      <c r="H20" s="40">
        <f t="shared" si="17"/>
        <v>2985.4955999999997</v>
      </c>
      <c r="I20" s="21">
        <v>0</v>
      </c>
      <c r="J20" s="40">
        <f t="shared" si="18"/>
        <v>30.093795647999993</v>
      </c>
      <c r="K20" s="40">
        <f t="shared" si="0"/>
        <v>30.093795647999993</v>
      </c>
      <c r="L20" s="101">
        <f t="shared" si="4"/>
        <v>10.079999999999998</v>
      </c>
      <c r="M20" s="21">
        <f t="shared" si="5"/>
        <v>21</v>
      </c>
      <c r="N20" s="21">
        <v>-0.9</v>
      </c>
      <c r="O20" s="157">
        <v>1</v>
      </c>
      <c r="P20" s="147" t="str">
        <f t="shared" si="6"/>
        <v>Садик</v>
      </c>
      <c r="V20" s="44">
        <f t="shared" si="1"/>
        <v>9.9903721680000004</v>
      </c>
      <c r="Z20" s="161">
        <f t="shared" si="10"/>
        <v>197</v>
      </c>
      <c r="AA20" s="151">
        <v>65</v>
      </c>
      <c r="AB20" s="151">
        <v>13</v>
      </c>
      <c r="AC20" s="151">
        <v>11</v>
      </c>
      <c r="AD20" s="151">
        <f t="shared" si="11"/>
        <v>21</v>
      </c>
      <c r="AE20" s="151">
        <v>-0.9</v>
      </c>
    </row>
    <row r="21" spans="1:31" x14ac:dyDescent="0.25">
      <c r="A21" s="110">
        <v>18</v>
      </c>
      <c r="B21" s="154" t="s">
        <v>21</v>
      </c>
      <c r="C21" s="21"/>
      <c r="D21" s="102">
        <f>'V m3'!D20</f>
        <v>6831</v>
      </c>
      <c r="E21" s="21">
        <f t="shared" si="12"/>
        <v>197</v>
      </c>
      <c r="F21" s="21">
        <f t="shared" si="16"/>
        <v>21.9</v>
      </c>
      <c r="G21" s="21">
        <f>LOOKUP(D21,{0;5000;10000},IF(P21="школа",{0.39;0.35;0.33},{0.42;0.37;0.37}))</f>
        <v>0.37</v>
      </c>
      <c r="H21" s="40">
        <f t="shared" si="17"/>
        <v>29470.983299999996</v>
      </c>
      <c r="I21" s="21">
        <v>0</v>
      </c>
      <c r="J21" s="40">
        <f t="shared" si="18"/>
        <v>261.70233170399996</v>
      </c>
      <c r="K21" s="40">
        <f t="shared" si="0"/>
        <v>261.70233170399996</v>
      </c>
      <c r="L21" s="101">
        <f t="shared" si="4"/>
        <v>8.879999999999999</v>
      </c>
      <c r="M21" s="21">
        <f t="shared" si="5"/>
        <v>21</v>
      </c>
      <c r="N21" s="21">
        <v>-0.9</v>
      </c>
      <c r="O21" s="157">
        <v>1</v>
      </c>
      <c r="P21" s="147" t="str">
        <f t="shared" si="6"/>
        <v>Садик</v>
      </c>
      <c r="V21" s="44">
        <f t="shared" si="1"/>
        <v>86.878495538999999</v>
      </c>
      <c r="Z21" s="161">
        <f t="shared" si="10"/>
        <v>197</v>
      </c>
      <c r="AA21" s="151">
        <v>65</v>
      </c>
      <c r="AB21" s="151">
        <v>13</v>
      </c>
      <c r="AC21" s="151">
        <v>11</v>
      </c>
      <c r="AD21" s="151">
        <f t="shared" si="11"/>
        <v>21</v>
      </c>
      <c r="AE21" s="151">
        <v>-0.9</v>
      </c>
    </row>
    <row r="22" spans="1:31" x14ac:dyDescent="0.25">
      <c r="A22" s="110">
        <v>19</v>
      </c>
      <c r="B22" s="154" t="s">
        <v>22</v>
      </c>
      <c r="C22" s="21"/>
      <c r="D22" s="102">
        <f>'V m3'!D21</f>
        <v>4988</v>
      </c>
      <c r="E22" s="21">
        <f t="shared" si="12"/>
        <v>197</v>
      </c>
      <c r="F22" s="21">
        <f t="shared" si="16"/>
        <v>18.899999999999999</v>
      </c>
      <c r="G22" s="21">
        <f>LOOKUP(D22,{0;5000;10000},IF(P22="школа",{0.39;0.35;0.33},{0.42;0.37;0.37}))</f>
        <v>0.39</v>
      </c>
      <c r="H22" s="40">
        <f t="shared" si="17"/>
        <v>18571.820399999997</v>
      </c>
      <c r="I22" s="21">
        <v>0</v>
      </c>
      <c r="J22" s="40">
        <f t="shared" si="18"/>
        <v>173.83223894399998</v>
      </c>
      <c r="K22" s="40">
        <f t="shared" si="0"/>
        <v>173.83223894400001</v>
      </c>
      <c r="L22" s="101">
        <f t="shared" si="4"/>
        <v>9.3600000000000012</v>
      </c>
      <c r="M22" s="21">
        <f t="shared" si="5"/>
        <v>18</v>
      </c>
      <c r="N22" s="21">
        <v>-0.9</v>
      </c>
      <c r="O22" s="157">
        <v>0</v>
      </c>
      <c r="P22" s="147" t="str">
        <f t="shared" si="6"/>
        <v>Школа</v>
      </c>
      <c r="V22" s="44">
        <f t="shared" si="1"/>
        <v>58.394032164000002</v>
      </c>
      <c r="Z22" s="161">
        <f t="shared" si="10"/>
        <v>197</v>
      </c>
      <c r="AA22" s="151">
        <v>65</v>
      </c>
      <c r="AB22" s="151">
        <v>13</v>
      </c>
      <c r="AC22" s="151">
        <v>11</v>
      </c>
      <c r="AD22" s="151">
        <f t="shared" si="11"/>
        <v>18</v>
      </c>
      <c r="AE22" s="151">
        <v>-0.9</v>
      </c>
    </row>
    <row r="23" spans="1:31" x14ac:dyDescent="0.25">
      <c r="A23" s="110">
        <v>21</v>
      </c>
      <c r="B23" s="154" t="s">
        <v>23</v>
      </c>
      <c r="C23" s="21"/>
      <c r="D23" s="102">
        <f>'V m3'!D22</f>
        <v>15522</v>
      </c>
      <c r="E23" s="21">
        <f t="shared" si="12"/>
        <v>197</v>
      </c>
      <c r="F23" s="21">
        <f t="shared" si="16"/>
        <v>18.899999999999999</v>
      </c>
      <c r="G23" s="21">
        <f>LOOKUP(D23,{0;5000;10000},IF(P23="школа",{0.39;0.35;0.33},{0.42;0.37;0.37}))</f>
        <v>0.33</v>
      </c>
      <c r="H23" s="40">
        <f t="shared" si="17"/>
        <v>57793.062599999997</v>
      </c>
      <c r="I23" s="21">
        <v>0</v>
      </c>
      <c r="J23" s="40">
        <f t="shared" si="18"/>
        <v>457.72105579200002</v>
      </c>
      <c r="K23" s="40">
        <f t="shared" si="0"/>
        <v>457.72105579199996</v>
      </c>
      <c r="L23" s="101">
        <f t="shared" si="4"/>
        <v>7.92</v>
      </c>
      <c r="M23" s="21">
        <f t="shared" si="5"/>
        <v>18</v>
      </c>
      <c r="N23" s="21">
        <v>-0.9</v>
      </c>
      <c r="O23" s="157">
        <v>0</v>
      </c>
      <c r="P23" s="147" t="str">
        <f t="shared" si="6"/>
        <v>Школа</v>
      </c>
      <c r="V23" s="44">
        <f t="shared" si="1"/>
        <v>153.75846400200001</v>
      </c>
      <c r="Z23" s="161">
        <f t="shared" si="10"/>
        <v>197</v>
      </c>
      <c r="AA23" s="151">
        <v>65</v>
      </c>
      <c r="AB23" s="151">
        <v>13</v>
      </c>
      <c r="AC23" s="151">
        <v>11</v>
      </c>
      <c r="AD23" s="151">
        <f t="shared" si="11"/>
        <v>18</v>
      </c>
      <c r="AE23" s="151">
        <v>-0.9</v>
      </c>
    </row>
    <row r="24" spans="1:31" ht="30" x14ac:dyDescent="0.25">
      <c r="A24" s="110">
        <v>22</v>
      </c>
      <c r="B24" s="154" t="s">
        <v>86</v>
      </c>
      <c r="C24" s="21"/>
      <c r="D24" s="102">
        <f>'V m3'!D23</f>
        <v>1975</v>
      </c>
      <c r="E24" s="21">
        <f t="shared" si="12"/>
        <v>197</v>
      </c>
      <c r="F24" s="21">
        <f t="shared" si="16"/>
        <v>21.9</v>
      </c>
      <c r="G24" s="21">
        <f>LOOKUP(D24,{0;5000;10000},IF(P24="школа",{0.39;0.35;0.33},{0.42;0.37;0.37}))</f>
        <v>0.42</v>
      </c>
      <c r="H24" s="40">
        <f t="shared" si="17"/>
        <v>8520.7425000000003</v>
      </c>
      <c r="I24" s="21">
        <v>0</v>
      </c>
      <c r="J24" s="40">
        <f t="shared" si="18"/>
        <v>85.889084400000002</v>
      </c>
      <c r="K24" s="40">
        <f t="shared" si="0"/>
        <v>85.889084399999987</v>
      </c>
      <c r="L24" s="101">
        <f t="shared" si="4"/>
        <v>10.079999999999998</v>
      </c>
      <c r="M24" s="21">
        <f t="shared" si="5"/>
        <v>21</v>
      </c>
      <c r="N24" s="21">
        <v>-0.9</v>
      </c>
      <c r="O24" s="157">
        <v>1</v>
      </c>
      <c r="P24" s="147" t="str">
        <f t="shared" si="6"/>
        <v>Садик</v>
      </c>
      <c r="V24" s="44">
        <f t="shared" si="1"/>
        <v>28.512984150000001</v>
      </c>
      <c r="Z24" s="161">
        <f t="shared" si="10"/>
        <v>197</v>
      </c>
      <c r="AA24" s="151">
        <v>65</v>
      </c>
      <c r="AB24" s="151">
        <v>13</v>
      </c>
      <c r="AC24" s="151">
        <v>11</v>
      </c>
      <c r="AD24" s="151">
        <f t="shared" si="11"/>
        <v>21</v>
      </c>
      <c r="AE24" s="151">
        <v>-0.9</v>
      </c>
    </row>
    <row r="25" spans="1:31" x14ac:dyDescent="0.25">
      <c r="A25" s="110">
        <v>23</v>
      </c>
      <c r="B25" s="154" t="s">
        <v>24</v>
      </c>
      <c r="C25" s="21"/>
      <c r="D25" s="102">
        <f>'V m3'!D24</f>
        <v>10877</v>
      </c>
      <c r="E25" s="21">
        <f t="shared" si="12"/>
        <v>197</v>
      </c>
      <c r="F25" s="21">
        <f t="shared" si="16"/>
        <v>21.9</v>
      </c>
      <c r="G25" s="21">
        <f>LOOKUP(D25,{0;5000;10000},IF(P25="школа",{0.39;0.35;0.33},{0.42;0.37;0.37}))</f>
        <v>0.37</v>
      </c>
      <c r="H25" s="40">
        <f t="shared" si="17"/>
        <v>46926.641099999993</v>
      </c>
      <c r="I25" s="21">
        <v>0</v>
      </c>
      <c r="J25" s="40">
        <f t="shared" si="18"/>
        <v>416.70857296799994</v>
      </c>
      <c r="K25" s="40">
        <f t="shared" si="0"/>
        <v>416.70857296799994</v>
      </c>
      <c r="L25" s="101">
        <f t="shared" si="4"/>
        <v>8.8800000000000008</v>
      </c>
      <c r="M25" s="21">
        <f t="shared" si="5"/>
        <v>21</v>
      </c>
      <c r="N25" s="21">
        <v>-0.9</v>
      </c>
      <c r="O25" s="157">
        <v>1</v>
      </c>
      <c r="P25" s="147" t="str">
        <f t="shared" si="6"/>
        <v>Садик</v>
      </c>
      <c r="V25" s="44">
        <f t="shared" si="1"/>
        <v>138.33661191300001</v>
      </c>
      <c r="Z25" s="161">
        <f t="shared" si="10"/>
        <v>197</v>
      </c>
      <c r="AA25" s="151">
        <v>65</v>
      </c>
      <c r="AB25" s="151">
        <v>13</v>
      </c>
      <c r="AC25" s="151">
        <v>11</v>
      </c>
      <c r="AD25" s="151">
        <f t="shared" si="11"/>
        <v>21</v>
      </c>
      <c r="AE25" s="151">
        <v>-0.9</v>
      </c>
    </row>
    <row r="26" spans="1:31" x14ac:dyDescent="0.25">
      <c r="A26" s="110">
        <v>24</v>
      </c>
      <c r="B26" s="154" t="s">
        <v>25</v>
      </c>
      <c r="C26" s="21"/>
      <c r="D26" s="102">
        <f>'V m3'!D25</f>
        <v>5901</v>
      </c>
      <c r="E26" s="21">
        <f t="shared" si="12"/>
        <v>197</v>
      </c>
      <c r="F26" s="21">
        <f t="shared" si="16"/>
        <v>21.9</v>
      </c>
      <c r="G26" s="21">
        <f>LOOKUP(D26,{0;5000;10000},IF(P26="школа",{0.39;0.35;0.33},{0.42;0.37;0.37}))</f>
        <v>0.37</v>
      </c>
      <c r="H26" s="40">
        <f t="shared" si="17"/>
        <v>25458.684299999997</v>
      </c>
      <c r="I26" s="21">
        <v>0</v>
      </c>
      <c r="J26" s="40">
        <f t="shared" si="18"/>
        <v>226.07311658399996</v>
      </c>
      <c r="K26" s="40">
        <f t="shared" si="0"/>
        <v>226.07311658399993</v>
      </c>
      <c r="L26" s="101">
        <f t="shared" si="4"/>
        <v>8.879999999999999</v>
      </c>
      <c r="M26" s="21">
        <f t="shared" si="5"/>
        <v>21</v>
      </c>
      <c r="N26" s="21">
        <v>-0.9</v>
      </c>
      <c r="O26" s="157">
        <v>1</v>
      </c>
      <c r="P26" s="147" t="str">
        <f t="shared" si="6"/>
        <v>Садик</v>
      </c>
      <c r="V26" s="44">
        <f t="shared" si="1"/>
        <v>75.050505368999993</v>
      </c>
      <c r="Z26" s="161">
        <f t="shared" si="10"/>
        <v>197</v>
      </c>
      <c r="AA26" s="151">
        <v>65</v>
      </c>
      <c r="AB26" s="151">
        <v>13</v>
      </c>
      <c r="AC26" s="151">
        <v>11</v>
      </c>
      <c r="AD26" s="151">
        <f t="shared" si="11"/>
        <v>21</v>
      </c>
      <c r="AE26" s="151">
        <v>-0.9</v>
      </c>
    </row>
    <row r="27" spans="1:31" ht="30" x14ac:dyDescent="0.25">
      <c r="A27" s="110">
        <v>25</v>
      </c>
      <c r="B27" s="154" t="s">
        <v>26</v>
      </c>
      <c r="C27" s="21"/>
      <c r="D27" s="102">
        <f>'V m3'!D26</f>
        <v>1945</v>
      </c>
      <c r="E27" s="21">
        <f t="shared" si="12"/>
        <v>197</v>
      </c>
      <c r="F27" s="21">
        <f t="shared" si="16"/>
        <v>21.9</v>
      </c>
      <c r="G27" s="21">
        <f>LOOKUP(D27,{0;5000;10000},IF(P27="школа",{0.39;0.35;0.33},{0.42;0.37;0.37}))</f>
        <v>0.42</v>
      </c>
      <c r="H27" s="40">
        <f t="shared" si="17"/>
        <v>8391.3135000000002</v>
      </c>
      <c r="I27" s="21">
        <v>0</v>
      </c>
      <c r="J27" s="40">
        <f t="shared" si="18"/>
        <v>84.584440080000007</v>
      </c>
      <c r="K27" s="40">
        <f t="shared" si="0"/>
        <v>84.584440079999979</v>
      </c>
      <c r="L27" s="101">
        <f t="shared" si="4"/>
        <v>10.079999999999997</v>
      </c>
      <c r="M27" s="21">
        <f t="shared" si="5"/>
        <v>21</v>
      </c>
      <c r="N27" s="21">
        <v>-0.9</v>
      </c>
      <c r="O27" s="157">
        <v>1</v>
      </c>
      <c r="P27" s="147" t="str">
        <f t="shared" si="6"/>
        <v>Садик</v>
      </c>
      <c r="V27" s="44">
        <f t="shared" si="1"/>
        <v>28.079875529999999</v>
      </c>
      <c r="Z27" s="161">
        <f t="shared" si="10"/>
        <v>197</v>
      </c>
      <c r="AA27" s="151">
        <v>65</v>
      </c>
      <c r="AB27" s="151">
        <v>13</v>
      </c>
      <c r="AC27" s="151">
        <v>11</v>
      </c>
      <c r="AD27" s="151">
        <f t="shared" si="11"/>
        <v>21</v>
      </c>
      <c r="AE27" s="151">
        <v>-0.9</v>
      </c>
    </row>
    <row r="28" spans="1:31" x14ac:dyDescent="0.25">
      <c r="A28" s="110">
        <v>26</v>
      </c>
      <c r="B28" s="154" t="s">
        <v>27</v>
      </c>
      <c r="C28" s="21"/>
      <c r="D28" s="102">
        <f>'V m3'!D27</f>
        <v>9548</v>
      </c>
      <c r="E28" s="21">
        <f t="shared" si="12"/>
        <v>197</v>
      </c>
      <c r="F28" s="21">
        <f t="shared" si="16"/>
        <v>18.899999999999999</v>
      </c>
      <c r="G28" s="21">
        <f>LOOKUP(D28,{0;5000;10000},IF(P28="школа",{0.39;0.35;0.33},{0.42;0.37;0.37}))</f>
        <v>0.35</v>
      </c>
      <c r="H28" s="40">
        <f t="shared" si="17"/>
        <v>35550.068399999996</v>
      </c>
      <c r="I28" s="21">
        <v>0</v>
      </c>
      <c r="J28" s="40">
        <f t="shared" si="18"/>
        <v>298.62057455999991</v>
      </c>
      <c r="K28" s="40">
        <f t="shared" si="0"/>
        <v>298.62057455999997</v>
      </c>
      <c r="L28" s="101">
        <f t="shared" si="4"/>
        <v>8.4</v>
      </c>
      <c r="M28" s="21">
        <f t="shared" si="5"/>
        <v>18</v>
      </c>
      <c r="N28" s="21">
        <v>-0.9</v>
      </c>
      <c r="O28" s="157">
        <v>0</v>
      </c>
      <c r="P28" s="147" t="str">
        <f t="shared" si="6"/>
        <v>Школа</v>
      </c>
      <c r="V28" s="44">
        <f t="shared" si="1"/>
        <v>100.31314986</v>
      </c>
      <c r="Z28" s="161">
        <f t="shared" si="10"/>
        <v>197</v>
      </c>
      <c r="AA28" s="151">
        <v>65</v>
      </c>
      <c r="AB28" s="151">
        <v>13</v>
      </c>
      <c r="AC28" s="151">
        <v>11</v>
      </c>
      <c r="AD28" s="151">
        <f t="shared" si="11"/>
        <v>18</v>
      </c>
      <c r="AE28" s="151">
        <v>-0.9</v>
      </c>
    </row>
    <row r="29" spans="1:31" x14ac:dyDescent="0.25">
      <c r="A29" s="110">
        <v>27</v>
      </c>
      <c r="B29" s="154" t="s">
        <v>28</v>
      </c>
      <c r="C29" s="21"/>
      <c r="D29" s="102">
        <f>'V m3'!D28</f>
        <v>2552</v>
      </c>
      <c r="E29" s="21">
        <f t="shared" si="12"/>
        <v>197</v>
      </c>
      <c r="F29" s="21">
        <f t="shared" si="16"/>
        <v>21.9</v>
      </c>
      <c r="G29" s="21">
        <f>LOOKUP(D29,{0;5000;10000},IF(P29="школа",{0.39;0.35;0.33},{0.42;0.37;0.37}))</f>
        <v>0.42</v>
      </c>
      <c r="H29" s="40">
        <f t="shared" si="17"/>
        <v>11010.0936</v>
      </c>
      <c r="I29" s="21">
        <v>0</v>
      </c>
      <c r="J29" s="40">
        <f t="shared" si="18"/>
        <v>110.98174348799999</v>
      </c>
      <c r="K29" s="40">
        <f t="shared" si="0"/>
        <v>110.98174348799996</v>
      </c>
      <c r="L29" s="101">
        <f t="shared" si="4"/>
        <v>10.079999999999997</v>
      </c>
      <c r="M29" s="21">
        <f t="shared" si="5"/>
        <v>21</v>
      </c>
      <c r="N29" s="21">
        <v>-0.9</v>
      </c>
      <c r="O29" s="157">
        <v>1</v>
      </c>
      <c r="P29" s="147" t="str">
        <f t="shared" si="6"/>
        <v>Садик</v>
      </c>
      <c r="V29" s="44">
        <f t="shared" si="1"/>
        <v>36.843106607999999</v>
      </c>
      <c r="Z29" s="161">
        <f t="shared" si="10"/>
        <v>197</v>
      </c>
      <c r="AA29" s="151">
        <v>65</v>
      </c>
      <c r="AB29" s="151">
        <v>13</v>
      </c>
      <c r="AC29" s="151">
        <v>11</v>
      </c>
      <c r="AD29" s="151">
        <f t="shared" si="11"/>
        <v>21</v>
      </c>
      <c r="AE29" s="151">
        <v>-0.9</v>
      </c>
    </row>
    <row r="30" spans="1:31" ht="30" x14ac:dyDescent="0.25">
      <c r="A30" s="110">
        <v>28</v>
      </c>
      <c r="B30" s="154" t="s">
        <v>87</v>
      </c>
      <c r="C30" s="21"/>
      <c r="D30" s="102">
        <f>'V m3'!D29</f>
        <v>1780</v>
      </c>
      <c r="E30" s="21">
        <f t="shared" si="12"/>
        <v>197</v>
      </c>
      <c r="F30" s="21">
        <f t="shared" si="16"/>
        <v>21.9</v>
      </c>
      <c r="G30" s="21">
        <f>LOOKUP(D30,{0;5000;10000},IF(P30="школа",{0.39;0.35;0.33},{0.42;0.37;0.37}))</f>
        <v>0.42</v>
      </c>
      <c r="H30" s="40">
        <f t="shared" si="17"/>
        <v>7679.4539999999988</v>
      </c>
      <c r="I30" s="21">
        <v>0</v>
      </c>
      <c r="J30" s="40">
        <f t="shared" si="18"/>
        <v>77.408896319999982</v>
      </c>
      <c r="K30" s="40">
        <f t="shared" si="0"/>
        <v>77.408896320000011</v>
      </c>
      <c r="L30" s="101">
        <f t="shared" si="4"/>
        <v>10.080000000000002</v>
      </c>
      <c r="M30" s="21">
        <f t="shared" si="5"/>
        <v>21</v>
      </c>
      <c r="N30" s="21">
        <v>-0.9</v>
      </c>
      <c r="O30" s="157">
        <v>1</v>
      </c>
      <c r="P30" s="147" t="str">
        <f t="shared" si="6"/>
        <v>Садик</v>
      </c>
      <c r="V30" s="44">
        <f t="shared" si="1"/>
        <v>25.697778120000002</v>
      </c>
      <c r="Z30" s="161">
        <f t="shared" si="10"/>
        <v>197</v>
      </c>
      <c r="AA30" s="151">
        <v>65</v>
      </c>
      <c r="AB30" s="151">
        <v>13</v>
      </c>
      <c r="AC30" s="151">
        <v>11</v>
      </c>
      <c r="AD30" s="151">
        <f t="shared" si="11"/>
        <v>21</v>
      </c>
      <c r="AE30" s="151">
        <v>-0.9</v>
      </c>
    </row>
    <row r="31" spans="1:31" x14ac:dyDescent="0.25">
      <c r="A31" s="110">
        <v>29</v>
      </c>
      <c r="B31" s="154" t="s">
        <v>29</v>
      </c>
      <c r="C31" s="21"/>
      <c r="D31" s="102">
        <f>'V m3'!D30</f>
        <v>12136</v>
      </c>
      <c r="E31" s="21">
        <f t="shared" si="12"/>
        <v>197</v>
      </c>
      <c r="F31" s="21">
        <f t="shared" si="16"/>
        <v>18.899999999999999</v>
      </c>
      <c r="G31" s="21">
        <f>LOOKUP(D31,{0;5000;10000},IF(P31="школа",{0.39;0.35;0.33},{0.42;0.37;0.37}))</f>
        <v>0.33</v>
      </c>
      <c r="H31" s="40">
        <f t="shared" si="17"/>
        <v>45185.968799999995</v>
      </c>
      <c r="I31" s="21">
        <v>0</v>
      </c>
      <c r="J31" s="40">
        <f t="shared" si="18"/>
        <v>357.87287289599999</v>
      </c>
      <c r="K31" s="40">
        <f t="shared" si="0"/>
        <v>357.87287289599993</v>
      </c>
      <c r="L31" s="101">
        <f t="shared" si="4"/>
        <v>7.92</v>
      </c>
      <c r="M31" s="21">
        <f t="shared" si="5"/>
        <v>18</v>
      </c>
      <c r="N31" s="21">
        <v>-0.9</v>
      </c>
      <c r="O31" s="157">
        <v>0</v>
      </c>
      <c r="P31" s="147" t="str">
        <f t="shared" si="6"/>
        <v>Школа</v>
      </c>
      <c r="V31" s="44">
        <f t="shared" si="1"/>
        <v>120.21728637599999</v>
      </c>
      <c r="Z31" s="161">
        <f t="shared" si="10"/>
        <v>197</v>
      </c>
      <c r="AA31" s="151">
        <v>65</v>
      </c>
      <c r="AB31" s="151">
        <v>13</v>
      </c>
      <c r="AC31" s="151">
        <v>11</v>
      </c>
      <c r="AD31" s="151">
        <f t="shared" si="11"/>
        <v>18</v>
      </c>
      <c r="AE31" s="151">
        <v>-0.9</v>
      </c>
    </row>
    <row r="32" spans="1:31" x14ac:dyDescent="0.25">
      <c r="A32" s="110">
        <v>30</v>
      </c>
      <c r="B32" s="154" t="s">
        <v>30</v>
      </c>
      <c r="C32" s="21"/>
      <c r="D32" s="102">
        <f>'V m3'!D31</f>
        <v>7945</v>
      </c>
      <c r="E32" s="21">
        <f t="shared" si="12"/>
        <v>197</v>
      </c>
      <c r="F32" s="21">
        <f t="shared" si="16"/>
        <v>18.899999999999999</v>
      </c>
      <c r="G32" s="21">
        <f>LOOKUP(D32,{0;5000;10000},IF(P32="школа",{0.39;0.35;0.33},{0.42;0.37;0.37}))</f>
        <v>0.35</v>
      </c>
      <c r="H32" s="40">
        <f t="shared" si="17"/>
        <v>29581.618499999997</v>
      </c>
      <c r="I32" s="21">
        <v>0</v>
      </c>
      <c r="J32" s="40">
        <f t="shared" si="18"/>
        <v>248.48559539999994</v>
      </c>
      <c r="K32" s="40">
        <f t="shared" si="0"/>
        <v>248.48559539999997</v>
      </c>
      <c r="L32" s="101">
        <f t="shared" si="4"/>
        <v>8.4</v>
      </c>
      <c r="M32" s="21">
        <f t="shared" si="5"/>
        <v>18</v>
      </c>
      <c r="N32" s="21">
        <v>-0.9</v>
      </c>
      <c r="O32" s="157">
        <v>0</v>
      </c>
      <c r="P32" s="147" t="str">
        <f t="shared" si="6"/>
        <v>Школа</v>
      </c>
      <c r="V32" s="44">
        <f t="shared" si="1"/>
        <v>83.471719274999998</v>
      </c>
      <c r="Z32" s="161">
        <f t="shared" si="10"/>
        <v>197</v>
      </c>
      <c r="AA32" s="151">
        <v>65</v>
      </c>
      <c r="AB32" s="151">
        <v>13</v>
      </c>
      <c r="AC32" s="151">
        <v>11</v>
      </c>
      <c r="AD32" s="151">
        <f t="shared" si="11"/>
        <v>18</v>
      </c>
      <c r="AE32" s="151">
        <v>-0.9</v>
      </c>
    </row>
    <row r="33" spans="1:31" x14ac:dyDescent="0.25">
      <c r="A33" s="110">
        <v>31</v>
      </c>
      <c r="B33" s="154" t="s">
        <v>31</v>
      </c>
      <c r="C33" s="21"/>
      <c r="D33" s="102">
        <f>'V m3'!D32</f>
        <v>14066</v>
      </c>
      <c r="E33" s="21">
        <f t="shared" si="12"/>
        <v>197</v>
      </c>
      <c r="F33" s="21">
        <f t="shared" si="16"/>
        <v>21.9</v>
      </c>
      <c r="G33" s="21">
        <f>LOOKUP(D33,{0;5000;10000},IF(P33="школа",{0.39;0.35;0.33},{0.42;0.37;0.37}))</f>
        <v>0.37</v>
      </c>
      <c r="H33" s="40">
        <f t="shared" si="17"/>
        <v>60684.943799999994</v>
      </c>
      <c r="I33" s="21">
        <v>0</v>
      </c>
      <c r="J33" s="40">
        <f t="shared" si="18"/>
        <v>538.88230094399989</v>
      </c>
      <c r="K33" s="40">
        <f t="shared" si="0"/>
        <v>538.88230094399989</v>
      </c>
      <c r="L33" s="101">
        <f t="shared" si="4"/>
        <v>8.879999999999999</v>
      </c>
      <c r="M33" s="21">
        <f t="shared" si="5"/>
        <v>21</v>
      </c>
      <c r="N33" s="21">
        <v>-0.9</v>
      </c>
      <c r="O33" s="157">
        <v>1</v>
      </c>
      <c r="P33" s="147" t="str">
        <f t="shared" si="6"/>
        <v>Садик</v>
      </c>
      <c r="V33" s="44">
        <f t="shared" si="1"/>
        <v>178.89517175400002</v>
      </c>
      <c r="Z33" s="161">
        <f t="shared" si="10"/>
        <v>197</v>
      </c>
      <c r="AA33" s="151">
        <v>65</v>
      </c>
      <c r="AB33" s="151">
        <v>13</v>
      </c>
      <c r="AC33" s="151">
        <v>11</v>
      </c>
      <c r="AD33" s="151">
        <f t="shared" si="11"/>
        <v>21</v>
      </c>
      <c r="AE33" s="151">
        <v>-0.9</v>
      </c>
    </row>
    <row r="34" spans="1:31" x14ac:dyDescent="0.25">
      <c r="A34" s="110">
        <v>32</v>
      </c>
      <c r="B34" s="154" t="s">
        <v>32</v>
      </c>
      <c r="C34" s="21"/>
      <c r="D34" s="102">
        <f>'V m3'!D33</f>
        <v>2563</v>
      </c>
      <c r="E34" s="21">
        <f t="shared" si="12"/>
        <v>197</v>
      </c>
      <c r="F34" s="21">
        <f t="shared" si="16"/>
        <v>21.9</v>
      </c>
      <c r="G34" s="21">
        <f>LOOKUP(D34,{0;5000;10000},IF(P34="школа",{0.39;0.35;0.33},{0.42;0.37;0.37}))</f>
        <v>0.42</v>
      </c>
      <c r="H34" s="40">
        <f t="shared" si="17"/>
        <v>11057.550899999998</v>
      </c>
      <c r="I34" s="21">
        <v>0</v>
      </c>
      <c r="J34" s="40">
        <f t="shared" si="18"/>
        <v>111.46011307199998</v>
      </c>
      <c r="K34" s="40">
        <f t="shared" si="0"/>
        <v>111.460113072</v>
      </c>
      <c r="L34" s="101">
        <f t="shared" si="4"/>
        <v>10.080000000000002</v>
      </c>
      <c r="M34" s="21">
        <f t="shared" si="5"/>
        <v>21</v>
      </c>
      <c r="N34" s="21">
        <v>-0.9</v>
      </c>
      <c r="O34" s="157">
        <v>1</v>
      </c>
      <c r="P34" s="147" t="str">
        <f t="shared" si="6"/>
        <v>Садик</v>
      </c>
      <c r="V34" s="44">
        <f t="shared" si="1"/>
        <v>37.001913102000003</v>
      </c>
      <c r="Z34" s="161">
        <f t="shared" si="10"/>
        <v>197</v>
      </c>
      <c r="AA34" s="151">
        <v>65</v>
      </c>
      <c r="AB34" s="151">
        <v>13</v>
      </c>
      <c r="AC34" s="151">
        <v>11</v>
      </c>
      <c r="AD34" s="151">
        <f t="shared" si="11"/>
        <v>21</v>
      </c>
      <c r="AE34" s="151">
        <v>-0.9</v>
      </c>
    </row>
    <row r="35" spans="1:31" ht="45" x14ac:dyDescent="0.25">
      <c r="A35" s="110">
        <v>33</v>
      </c>
      <c r="B35" s="154" t="s">
        <v>33</v>
      </c>
      <c r="C35" s="21"/>
      <c r="D35" s="102">
        <f>'V m3'!D34</f>
        <v>2368</v>
      </c>
      <c r="E35" s="21">
        <f t="shared" si="12"/>
        <v>197</v>
      </c>
      <c r="F35" s="21">
        <f t="shared" si="16"/>
        <v>18.899999999999999</v>
      </c>
      <c r="G35" s="21">
        <f>LOOKUP(D35,{0;5000;10000},IF(P35="школа",{0.39;0.35;0.33},{0.42;0.37;0.37}))</f>
        <v>0.39</v>
      </c>
      <c r="H35" s="40">
        <f t="shared" si="17"/>
        <v>8816.7743999999984</v>
      </c>
      <c r="I35" s="21">
        <v>0</v>
      </c>
      <c r="J35" s="40">
        <f t="shared" si="18"/>
        <v>82.525008383999989</v>
      </c>
      <c r="K35" s="40">
        <f t="shared" si="0"/>
        <v>82.525008384000003</v>
      </c>
      <c r="L35" s="101">
        <f>K35/H35*1000</f>
        <v>9.3600000000000012</v>
      </c>
      <c r="M35" s="21">
        <f t="shared" si="5"/>
        <v>18</v>
      </c>
      <c r="N35" s="21">
        <v>-0.9</v>
      </c>
      <c r="O35" s="157">
        <v>0</v>
      </c>
      <c r="P35" s="147" t="str">
        <f t="shared" si="6"/>
        <v>Школа</v>
      </c>
      <c r="V35" s="44">
        <f t="shared" si="1"/>
        <v>27.721946303999999</v>
      </c>
      <c r="Z35" s="161">
        <f t="shared" si="10"/>
        <v>197</v>
      </c>
      <c r="AA35" s="151">
        <v>65</v>
      </c>
      <c r="AB35" s="151">
        <v>13</v>
      </c>
      <c r="AC35" s="151">
        <v>11</v>
      </c>
      <c r="AD35" s="151">
        <f t="shared" si="11"/>
        <v>18</v>
      </c>
      <c r="AE35" s="151">
        <v>-0.9</v>
      </c>
    </row>
    <row r="36" spans="1:31" x14ac:dyDescent="0.25">
      <c r="A36" s="110">
        <v>34</v>
      </c>
      <c r="B36" s="154" t="s">
        <v>35</v>
      </c>
      <c r="C36" s="21"/>
      <c r="D36" s="102">
        <f>'V m3'!D35</f>
        <v>19478</v>
      </c>
      <c r="E36" s="21">
        <f t="shared" si="12"/>
        <v>197</v>
      </c>
      <c r="F36" s="21">
        <f t="shared" si="16"/>
        <v>18.899999999999999</v>
      </c>
      <c r="G36" s="21">
        <f>LOOKUP(D36,{0;5000;10000},IF(P36="школа",{0.39;0.35;0.33},{0.42;0.37;0.37}))</f>
        <v>0.33</v>
      </c>
      <c r="H36" s="40">
        <f t="shared" si="17"/>
        <v>72522.437399999995</v>
      </c>
      <c r="I36" s="21">
        <v>0</v>
      </c>
      <c r="J36" s="40">
        <f t="shared" si="18"/>
        <v>574.37770420799995</v>
      </c>
      <c r="K36" s="40">
        <f>IF(C36="У",V36,G36*D36*E36*F36*24*0.000001)</f>
        <v>574.37770420799995</v>
      </c>
      <c r="L36" s="101">
        <f t="shared" ref="L36:L45" si="19">K36/H36*1000</f>
        <v>7.92</v>
      </c>
      <c r="M36" s="21">
        <f t="shared" si="5"/>
        <v>18</v>
      </c>
      <c r="N36" s="21">
        <v>-0.9</v>
      </c>
      <c r="O36" s="157">
        <v>0</v>
      </c>
      <c r="P36" s="147" t="str">
        <f t="shared" si="6"/>
        <v>Школа</v>
      </c>
      <c r="V36" s="44">
        <f t="shared" si="1"/>
        <v>192.94597099800001</v>
      </c>
      <c r="Z36" s="161">
        <f t="shared" si="10"/>
        <v>197</v>
      </c>
      <c r="AA36" s="151">
        <v>65</v>
      </c>
      <c r="AB36" s="151">
        <v>13</v>
      </c>
      <c r="AC36" s="151">
        <v>11</v>
      </c>
      <c r="AD36" s="151">
        <f t="shared" si="11"/>
        <v>18</v>
      </c>
      <c r="AE36" s="151">
        <v>-0.9</v>
      </c>
    </row>
    <row r="37" spans="1:31" x14ac:dyDescent="0.25">
      <c r="A37" s="110">
        <v>35</v>
      </c>
      <c r="B37" s="154" t="s">
        <v>36</v>
      </c>
      <c r="C37" s="21" t="s">
        <v>202</v>
      </c>
      <c r="D37" s="102">
        <f>'V m3'!D36</f>
        <v>29163</v>
      </c>
      <c r="E37" s="21">
        <f t="shared" si="12"/>
        <v>197</v>
      </c>
      <c r="F37" s="21">
        <f t="shared" si="16"/>
        <v>18.899999999999999</v>
      </c>
      <c r="G37" s="21">
        <f>LOOKUP(D37,{0;5000;10000},IF(P37="школа",{0.39;0.35;0.33},{0.42;0.37;0.37}))</f>
        <v>0.33</v>
      </c>
      <c r="H37" s="40">
        <f t="shared" si="17"/>
        <v>108582.59789999999</v>
      </c>
      <c r="I37" s="21">
        <v>0</v>
      </c>
      <c r="J37" s="40">
        <f t="shared" si="18"/>
        <v>859.97417536800003</v>
      </c>
      <c r="K37" s="40">
        <f t="shared" ref="K37:K45" si="20">IF(C37="У",V37,G37*D37*E37*F37*24*0.000001)</f>
        <v>288.884041083</v>
      </c>
      <c r="L37" s="101">
        <f t="shared" si="19"/>
        <v>2.6605003625815811</v>
      </c>
      <c r="M37" s="21">
        <f t="shared" si="5"/>
        <v>18</v>
      </c>
      <c r="N37" s="21">
        <v>-0.9</v>
      </c>
      <c r="O37" s="157">
        <v>0</v>
      </c>
      <c r="P37" s="147" t="str">
        <f t="shared" si="6"/>
        <v>Школа</v>
      </c>
      <c r="V37" s="44">
        <f t="shared" si="1"/>
        <v>288.884041083</v>
      </c>
      <c r="Z37" s="161">
        <f t="shared" si="10"/>
        <v>197</v>
      </c>
      <c r="AA37" s="151">
        <v>65</v>
      </c>
      <c r="AB37" s="151">
        <v>13</v>
      </c>
      <c r="AC37" s="151">
        <v>11</v>
      </c>
      <c r="AD37" s="151">
        <f t="shared" si="11"/>
        <v>18</v>
      </c>
      <c r="AE37" s="151">
        <v>-0.9</v>
      </c>
    </row>
    <row r="38" spans="1:31" ht="30" x14ac:dyDescent="0.25">
      <c r="A38" s="110">
        <v>36</v>
      </c>
      <c r="B38" s="154" t="s">
        <v>88</v>
      </c>
      <c r="C38" s="21" t="s">
        <v>202</v>
      </c>
      <c r="D38" s="102">
        <f>'V m3'!D37</f>
        <v>20555</v>
      </c>
      <c r="E38" s="21">
        <f t="shared" si="12"/>
        <v>197</v>
      </c>
      <c r="F38" s="21">
        <f t="shared" si="16"/>
        <v>21.9</v>
      </c>
      <c r="G38" s="21">
        <f>LOOKUP(D38,{0;5000;10000},IF(P38="школа",{0.39;0.35;0.33},{0.42;0.37;0.37}))</f>
        <v>0.37</v>
      </c>
      <c r="H38" s="40">
        <f t="shared" si="17"/>
        <v>88680.436499999996</v>
      </c>
      <c r="I38" s="21">
        <v>0</v>
      </c>
      <c r="J38" s="40">
        <f t="shared" si="18"/>
        <v>787.48227611999982</v>
      </c>
      <c r="K38" s="40">
        <f t="shared" si="20"/>
        <v>261.42401929499999</v>
      </c>
      <c r="L38" s="101">
        <f t="shared" si="19"/>
        <v>2.9479333843265421</v>
      </c>
      <c r="M38" s="21">
        <f t="shared" si="5"/>
        <v>21</v>
      </c>
      <c r="N38" s="21">
        <v>-0.9</v>
      </c>
      <c r="O38" s="157">
        <v>1</v>
      </c>
      <c r="P38" s="147" t="str">
        <f t="shared" si="6"/>
        <v>Садик</v>
      </c>
      <c r="V38" s="44">
        <f t="shared" si="1"/>
        <v>261.42401929499999</v>
      </c>
      <c r="Z38" s="161">
        <f t="shared" si="10"/>
        <v>197</v>
      </c>
      <c r="AA38" s="151">
        <v>65</v>
      </c>
      <c r="AB38" s="151">
        <v>13</v>
      </c>
      <c r="AC38" s="151">
        <v>11</v>
      </c>
      <c r="AD38" s="151">
        <f t="shared" si="11"/>
        <v>21</v>
      </c>
      <c r="AE38" s="151">
        <v>-0.9</v>
      </c>
    </row>
    <row r="39" spans="1:31" ht="30" x14ac:dyDescent="0.25">
      <c r="A39" s="110">
        <v>37</v>
      </c>
      <c r="B39" s="154" t="s">
        <v>38</v>
      </c>
      <c r="C39" s="21"/>
      <c r="D39" s="102">
        <f>'V m3'!D38</f>
        <v>5321</v>
      </c>
      <c r="E39" s="21">
        <f t="shared" si="12"/>
        <v>197</v>
      </c>
      <c r="F39" s="21">
        <f t="shared" si="16"/>
        <v>21.9</v>
      </c>
      <c r="G39" s="21">
        <f>LOOKUP(D39,{0;5000;10000},IF(P39="школа",{0.39;0.35;0.33},{0.42;0.37;0.37}))</f>
        <v>0.37</v>
      </c>
      <c r="H39" s="40">
        <f t="shared" si="17"/>
        <v>22956.390299999995</v>
      </c>
      <c r="I39" s="21">
        <v>0</v>
      </c>
      <c r="J39" s="40">
        <f t="shared" si="18"/>
        <v>203.85274586399996</v>
      </c>
      <c r="K39" s="40">
        <f t="shared" si="20"/>
        <v>203.85274586400001</v>
      </c>
      <c r="L39" s="101">
        <f t="shared" si="19"/>
        <v>8.8800000000000026</v>
      </c>
      <c r="M39" s="21">
        <f t="shared" si="5"/>
        <v>21</v>
      </c>
      <c r="N39" s="21">
        <v>-0.9</v>
      </c>
      <c r="O39" s="157">
        <v>1</v>
      </c>
      <c r="P39" s="147" t="str">
        <f t="shared" si="6"/>
        <v>Садик</v>
      </c>
      <c r="V39" s="44">
        <f t="shared" si="1"/>
        <v>67.673909348999999</v>
      </c>
      <c r="Z39" s="161">
        <f t="shared" si="10"/>
        <v>197</v>
      </c>
      <c r="AA39" s="151">
        <v>65</v>
      </c>
      <c r="AB39" s="151">
        <v>13</v>
      </c>
      <c r="AC39" s="151">
        <v>11</v>
      </c>
      <c r="AD39" s="151">
        <f t="shared" si="11"/>
        <v>21</v>
      </c>
      <c r="AE39" s="151">
        <v>-0.9</v>
      </c>
    </row>
    <row r="40" spans="1:31" ht="30" x14ac:dyDescent="0.25">
      <c r="A40" s="110">
        <v>38</v>
      </c>
      <c r="B40" s="154" t="s">
        <v>39</v>
      </c>
      <c r="C40" s="21"/>
      <c r="D40" s="102">
        <f>'V m3'!D39</f>
        <v>5456</v>
      </c>
      <c r="E40" s="21">
        <f t="shared" si="12"/>
        <v>197</v>
      </c>
      <c r="F40" s="21">
        <f t="shared" si="16"/>
        <v>21.9</v>
      </c>
      <c r="G40" s="21">
        <f>LOOKUP(D40,{0;5000;10000},IF(P40="школа",{0.39;0.35;0.33},{0.42;0.37;0.37}))</f>
        <v>0.37</v>
      </c>
      <c r="H40" s="40">
        <f t="shared" si="17"/>
        <v>23538.820799999998</v>
      </c>
      <c r="I40" s="21">
        <v>0</v>
      </c>
      <c r="J40" s="40">
        <f t="shared" si="18"/>
        <v>209.02472870399995</v>
      </c>
      <c r="K40" s="40">
        <f t="shared" si="20"/>
        <v>209.02472870399998</v>
      </c>
      <c r="L40" s="101">
        <f t="shared" si="19"/>
        <v>8.8800000000000008</v>
      </c>
      <c r="M40" s="21">
        <f t="shared" si="5"/>
        <v>21</v>
      </c>
      <c r="N40" s="21">
        <v>-0.9</v>
      </c>
      <c r="O40" s="157">
        <v>1</v>
      </c>
      <c r="P40" s="147" t="str">
        <f t="shared" si="6"/>
        <v>Садик</v>
      </c>
      <c r="V40" s="44">
        <f t="shared" si="1"/>
        <v>69.390875664000006</v>
      </c>
      <c r="Z40" s="161">
        <f t="shared" si="10"/>
        <v>197</v>
      </c>
      <c r="AA40" s="151">
        <v>65</v>
      </c>
      <c r="AB40" s="151">
        <v>13</v>
      </c>
      <c r="AC40" s="151">
        <v>11</v>
      </c>
      <c r="AD40" s="151">
        <f t="shared" si="11"/>
        <v>21</v>
      </c>
      <c r="AE40" s="151">
        <v>-0.9</v>
      </c>
    </row>
    <row r="41" spans="1:31" ht="30" x14ac:dyDescent="0.25">
      <c r="A41" s="110">
        <v>39</v>
      </c>
      <c r="B41" s="154" t="s">
        <v>40</v>
      </c>
      <c r="C41" s="21"/>
      <c r="D41" s="102">
        <f>'V m3'!D40</f>
        <v>7548</v>
      </c>
      <c r="E41" s="21">
        <f t="shared" si="12"/>
        <v>197</v>
      </c>
      <c r="F41" s="21">
        <f t="shared" si="16"/>
        <v>21.9</v>
      </c>
      <c r="G41" s="21">
        <f>LOOKUP(D41,{0;5000;10000},IF(P41="школа",{0.39;0.35;0.33},{0.42;0.37;0.37}))</f>
        <v>0.37</v>
      </c>
      <c r="H41" s="40">
        <f t="shared" si="17"/>
        <v>32564.3364</v>
      </c>
      <c r="I41" s="21">
        <v>0</v>
      </c>
      <c r="J41" s="40">
        <f t="shared" si="18"/>
        <v>289.171307232</v>
      </c>
      <c r="K41" s="40">
        <f t="shared" si="20"/>
        <v>289.171307232</v>
      </c>
      <c r="L41" s="101">
        <f t="shared" si="19"/>
        <v>8.8800000000000008</v>
      </c>
      <c r="M41" s="21">
        <f t="shared" si="5"/>
        <v>21</v>
      </c>
      <c r="N41" s="21">
        <v>-0.9</v>
      </c>
      <c r="O41" s="157">
        <v>1</v>
      </c>
      <c r="P41" s="147" t="str">
        <f t="shared" si="6"/>
        <v>Садик</v>
      </c>
      <c r="V41" s="44">
        <f t="shared" si="1"/>
        <v>95.997494411999995</v>
      </c>
      <c r="Z41" s="161">
        <f t="shared" si="10"/>
        <v>197</v>
      </c>
      <c r="AA41" s="151">
        <v>65</v>
      </c>
      <c r="AB41" s="151">
        <v>13</v>
      </c>
      <c r="AC41" s="151">
        <v>11</v>
      </c>
      <c r="AD41" s="151">
        <f t="shared" si="11"/>
        <v>21</v>
      </c>
      <c r="AE41" s="151">
        <v>-0.9</v>
      </c>
    </row>
    <row r="42" spans="1:31" ht="30" x14ac:dyDescent="0.25">
      <c r="A42" s="110">
        <v>40</v>
      </c>
      <c r="B42" s="154" t="s">
        <v>41</v>
      </c>
      <c r="C42" s="21"/>
      <c r="D42" s="102">
        <f>'V m3'!D41</f>
        <v>12419</v>
      </c>
      <c r="E42" s="21">
        <f t="shared" si="12"/>
        <v>197</v>
      </c>
      <c r="F42" s="21">
        <f t="shared" si="16"/>
        <v>21.9</v>
      </c>
      <c r="G42" s="21">
        <f>LOOKUP(D42,{0;5000;10000},IF(P42="школа",{0.39;0.35;0.33},{0.42;0.37;0.37}))</f>
        <v>0.37</v>
      </c>
      <c r="H42" s="40">
        <f t="shared" si="17"/>
        <v>53579.291699999994</v>
      </c>
      <c r="I42" s="21">
        <v>0</v>
      </c>
      <c r="J42" s="40">
        <f t="shared" si="18"/>
        <v>475.78411029599994</v>
      </c>
      <c r="K42" s="40">
        <f t="shared" si="20"/>
        <v>475.78411029599994</v>
      </c>
      <c r="L42" s="101">
        <f t="shared" si="19"/>
        <v>8.879999999999999</v>
      </c>
      <c r="M42" s="21">
        <f t="shared" si="5"/>
        <v>21</v>
      </c>
      <c r="N42" s="21">
        <v>-0.9</v>
      </c>
      <c r="O42" s="157">
        <v>1</v>
      </c>
      <c r="P42" s="147" t="str">
        <f t="shared" si="6"/>
        <v>Садик</v>
      </c>
      <c r="V42" s="44">
        <f t="shared" si="1"/>
        <v>157.94818271100002</v>
      </c>
      <c r="Z42" s="161">
        <f t="shared" si="10"/>
        <v>197</v>
      </c>
      <c r="AA42" s="151">
        <v>65</v>
      </c>
      <c r="AB42" s="151">
        <v>13</v>
      </c>
      <c r="AC42" s="151">
        <v>11</v>
      </c>
      <c r="AD42" s="151">
        <f t="shared" si="11"/>
        <v>21</v>
      </c>
      <c r="AE42" s="151">
        <v>-0.9</v>
      </c>
    </row>
    <row r="43" spans="1:31" ht="30" x14ac:dyDescent="0.25">
      <c r="A43" s="110">
        <v>41</v>
      </c>
      <c r="B43" s="154" t="s">
        <v>42</v>
      </c>
      <c r="C43" s="21"/>
      <c r="D43" s="102">
        <f>'V m3'!D42</f>
        <v>17966</v>
      </c>
      <c r="E43" s="21">
        <f t="shared" si="12"/>
        <v>197</v>
      </c>
      <c r="F43" s="21">
        <f t="shared" si="16"/>
        <v>21.9</v>
      </c>
      <c r="G43" s="21">
        <f>LOOKUP(D43,{0;5000;10000},IF(P43="школа",{0.39;0.35;0.33},{0.42;0.37;0.37}))</f>
        <v>0.37</v>
      </c>
      <c r="H43" s="40">
        <f t="shared" si="17"/>
        <v>77510.713799999998</v>
      </c>
      <c r="I43" s="21">
        <v>0</v>
      </c>
      <c r="J43" s="40">
        <f t="shared" si="18"/>
        <v>688.295138544</v>
      </c>
      <c r="K43" s="40">
        <f t="shared" si="20"/>
        <v>688.29513854399988</v>
      </c>
      <c r="L43" s="101">
        <f t="shared" si="19"/>
        <v>8.879999999999999</v>
      </c>
      <c r="M43" s="21">
        <f t="shared" si="5"/>
        <v>21</v>
      </c>
      <c r="N43" s="21">
        <v>-0.9</v>
      </c>
      <c r="O43" s="157">
        <v>1</v>
      </c>
      <c r="P43" s="147" t="str">
        <f t="shared" si="6"/>
        <v>Садик</v>
      </c>
      <c r="V43" s="44">
        <f t="shared" si="1"/>
        <v>228.49642085400004</v>
      </c>
      <c r="Z43" s="161">
        <f t="shared" si="10"/>
        <v>197</v>
      </c>
      <c r="AA43" s="151">
        <v>65</v>
      </c>
      <c r="AB43" s="151">
        <v>13</v>
      </c>
      <c r="AC43" s="151">
        <v>11</v>
      </c>
      <c r="AD43" s="151">
        <f t="shared" si="11"/>
        <v>21</v>
      </c>
      <c r="AE43" s="151">
        <v>-0.9</v>
      </c>
    </row>
    <row r="44" spans="1:31" ht="45" x14ac:dyDescent="0.25">
      <c r="A44" s="110">
        <v>42</v>
      </c>
      <c r="B44" s="154" t="s">
        <v>43</v>
      </c>
      <c r="C44" s="21" t="s">
        <v>202</v>
      </c>
      <c r="D44" s="102">
        <f>'V m3'!D43</f>
        <v>26890</v>
      </c>
      <c r="E44" s="21">
        <f t="shared" si="12"/>
        <v>197</v>
      </c>
      <c r="F44" s="21">
        <f t="shared" si="16"/>
        <v>30.9</v>
      </c>
      <c r="G44" s="21">
        <f>LOOKUP(D44,{0;5000;10000},IF(P44="школа",{0.39;0.35;0.33},{0.42;0.37;0.37}))</f>
        <v>0.37</v>
      </c>
      <c r="H44" s="40">
        <f t="shared" si="17"/>
        <v>163687.497</v>
      </c>
      <c r="I44" s="21">
        <v>0</v>
      </c>
      <c r="J44" s="40">
        <f t="shared" si="18"/>
        <v>1453.5449733600001</v>
      </c>
      <c r="K44" s="40">
        <f t="shared" si="20"/>
        <v>925.09486836999986</v>
      </c>
      <c r="L44" s="101">
        <f t="shared" si="19"/>
        <v>5.6515915101933523</v>
      </c>
      <c r="M44" s="21">
        <v>30</v>
      </c>
      <c r="N44" s="21">
        <v>-0.9</v>
      </c>
      <c r="O44" s="157">
        <v>2</v>
      </c>
      <c r="P44" s="147" t="str">
        <f t="shared" si="6"/>
        <v>Садик</v>
      </c>
      <c r="V44" s="44">
        <f t="shared" si="1"/>
        <v>925.09486836999986</v>
      </c>
      <c r="Z44" s="161">
        <f t="shared" si="10"/>
        <v>197</v>
      </c>
      <c r="AA44" s="151">
        <v>32</v>
      </c>
      <c r="AB44" s="151">
        <v>25</v>
      </c>
      <c r="AC44" s="151">
        <v>18</v>
      </c>
      <c r="AD44" s="151">
        <v>30</v>
      </c>
      <c r="AE44" s="151">
        <v>-0.9</v>
      </c>
    </row>
    <row r="45" spans="1:31" ht="30.75" thickBot="1" x14ac:dyDescent="0.3">
      <c r="A45" s="111">
        <v>43</v>
      </c>
      <c r="B45" s="155" t="s">
        <v>89</v>
      </c>
      <c r="C45" s="21"/>
      <c r="D45" s="102">
        <f>'V m3'!D44</f>
        <v>14841</v>
      </c>
      <c r="E45" s="21">
        <f t="shared" si="12"/>
        <v>197</v>
      </c>
      <c r="F45" s="21">
        <f t="shared" si="16"/>
        <v>18.899999999999999</v>
      </c>
      <c r="G45" s="21">
        <f>LOOKUP(D45,{0;5000;10000},IF(P45="школа",{0.39;0.35;0.33},{0.42;0.37;0.37}))</f>
        <v>0.33</v>
      </c>
      <c r="H45" s="40">
        <f t="shared" si="17"/>
        <v>55257.495299999995</v>
      </c>
      <c r="I45" s="21">
        <v>0</v>
      </c>
      <c r="J45" s="40">
        <f t="shared" si="18"/>
        <v>437.63936277600004</v>
      </c>
      <c r="K45" s="40">
        <f t="shared" si="20"/>
        <v>437.63936277599998</v>
      </c>
      <c r="L45" s="101">
        <f t="shared" si="19"/>
        <v>7.92</v>
      </c>
      <c r="M45" s="21">
        <f t="shared" si="5"/>
        <v>18</v>
      </c>
      <c r="N45" s="21">
        <v>-0.9</v>
      </c>
      <c r="O45" s="157">
        <v>0</v>
      </c>
      <c r="P45" s="147" t="str">
        <f t="shared" si="6"/>
        <v>Школа</v>
      </c>
      <c r="V45" s="44">
        <f t="shared" si="1"/>
        <v>147.01258628100001</v>
      </c>
      <c r="Z45" s="161">
        <f t="shared" si="10"/>
        <v>197</v>
      </c>
      <c r="AA45" s="151">
        <v>65</v>
      </c>
      <c r="AB45" s="151">
        <v>13</v>
      </c>
      <c r="AC45" s="151">
        <v>11</v>
      </c>
      <c r="AD45" s="151">
        <f t="shared" si="11"/>
        <v>18</v>
      </c>
      <c r="AE45" s="151">
        <v>-0.9</v>
      </c>
    </row>
    <row r="47" spans="1:31" x14ac:dyDescent="0.25">
      <c r="B47" s="9" t="s">
        <v>172</v>
      </c>
    </row>
    <row r="50" spans="2:2" x14ac:dyDescent="0.25">
      <c r="B50" s="9" t="s">
        <v>183</v>
      </c>
    </row>
  </sheetData>
  <mergeCells count="2">
    <mergeCell ref="A1:N1"/>
    <mergeCell ref="A2:N2"/>
  </mergeCells>
  <pageMargins left="0.7" right="0.7" top="0.75" bottom="0.75" header="0.3" footer="0.3"/>
  <pageSetup paperSize="9" scale="50" orientation="portrait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</sheetPr>
  <dimension ref="A1:J65"/>
  <sheetViews>
    <sheetView view="pageBreakPreview" topLeftCell="A34" zoomScaleNormal="100" zoomScaleSheetLayoutView="100" workbookViewId="0">
      <selection activeCell="L45" sqref="L45"/>
    </sheetView>
  </sheetViews>
  <sheetFormatPr defaultRowHeight="15" x14ac:dyDescent="0.25"/>
  <cols>
    <col min="3" max="3" width="39.28515625" customWidth="1"/>
  </cols>
  <sheetData>
    <row r="1" spans="1:10" ht="6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6.75" customHeight="1" x14ac:dyDescent="0.25">
      <c r="A2" s="9"/>
      <c r="B2" s="9"/>
      <c r="C2" s="28"/>
      <c r="D2" s="9"/>
      <c r="E2" s="9"/>
      <c r="F2" s="9"/>
      <c r="G2" s="9"/>
      <c r="H2" s="9"/>
      <c r="I2" s="9"/>
      <c r="J2" s="9"/>
    </row>
    <row r="3" spans="1:10" x14ac:dyDescent="0.25">
      <c r="A3" s="9"/>
      <c r="B3" s="9"/>
      <c r="C3" s="263" t="s">
        <v>115</v>
      </c>
      <c r="D3" s="263"/>
      <c r="E3" s="263"/>
      <c r="F3" s="263"/>
      <c r="G3" s="9"/>
      <c r="H3" s="9"/>
      <c r="I3" s="9"/>
      <c r="J3" s="9"/>
    </row>
    <row r="4" spans="1:10" x14ac:dyDescent="0.25">
      <c r="A4" s="9"/>
      <c r="B4" s="263" t="s">
        <v>116</v>
      </c>
      <c r="C4" s="263"/>
      <c r="D4" s="263"/>
      <c r="E4" s="263"/>
      <c r="F4" s="263"/>
      <c r="G4" s="263"/>
      <c r="H4" s="263"/>
      <c r="I4" s="9"/>
      <c r="J4" s="9"/>
    </row>
    <row r="5" spans="1:10" x14ac:dyDescent="0.25">
      <c r="A5" s="9"/>
      <c r="B5" s="263" t="s">
        <v>117</v>
      </c>
      <c r="C5" s="263"/>
      <c r="D5" s="263"/>
      <c r="E5" s="263"/>
      <c r="F5" s="263"/>
      <c r="G5" s="263"/>
      <c r="H5" s="263"/>
      <c r="I5" s="9"/>
      <c r="J5" s="9"/>
    </row>
    <row r="6" spans="1:10" ht="15.75" thickBot="1" x14ac:dyDescent="0.3">
      <c r="A6" s="9"/>
      <c r="B6" s="9"/>
      <c r="C6" s="28"/>
      <c r="D6" s="9"/>
      <c r="E6" s="9"/>
      <c r="F6" s="9"/>
      <c r="G6" s="9"/>
      <c r="H6" s="9"/>
      <c r="I6" s="9"/>
      <c r="J6" s="9"/>
    </row>
    <row r="7" spans="1:10" ht="17.25" thickTop="1" x14ac:dyDescent="0.25">
      <c r="A7" s="9"/>
      <c r="B7" s="264" t="s">
        <v>0</v>
      </c>
      <c r="C7" s="266" t="s">
        <v>90</v>
      </c>
      <c r="D7" s="266" t="s">
        <v>118</v>
      </c>
      <c r="E7" s="266"/>
      <c r="F7" s="266"/>
      <c r="G7" s="266"/>
      <c r="H7" s="268"/>
      <c r="I7" s="9"/>
      <c r="J7" s="9"/>
    </row>
    <row r="8" spans="1:10" ht="16.5" x14ac:dyDescent="0.25">
      <c r="A8" s="9"/>
      <c r="B8" s="265"/>
      <c r="C8" s="267"/>
      <c r="D8" s="56" t="s">
        <v>6</v>
      </c>
      <c r="E8" s="56" t="s">
        <v>119</v>
      </c>
      <c r="F8" s="56" t="s">
        <v>120</v>
      </c>
      <c r="G8" s="56" t="s">
        <v>121</v>
      </c>
      <c r="H8" s="57" t="s">
        <v>122</v>
      </c>
      <c r="I8" s="9"/>
      <c r="J8" s="9"/>
    </row>
    <row r="9" spans="1:10" ht="36.75" customHeight="1" x14ac:dyDescent="0.25">
      <c r="A9" s="9"/>
      <c r="B9" s="58">
        <v>1</v>
      </c>
      <c r="C9" s="59" t="s">
        <v>123</v>
      </c>
      <c r="D9" s="56">
        <f>E9+F9+G9+H9</f>
        <v>51</v>
      </c>
      <c r="E9" s="60">
        <v>16</v>
      </c>
      <c r="F9" s="60">
        <v>13</v>
      </c>
      <c r="G9" s="60">
        <v>4</v>
      </c>
      <c r="H9" s="61">
        <v>18</v>
      </c>
      <c r="I9" s="9"/>
      <c r="J9" s="9"/>
    </row>
    <row r="10" spans="1:10" ht="36.75" customHeight="1" x14ac:dyDescent="0.25">
      <c r="A10" s="9"/>
      <c r="B10" s="58">
        <v>2</v>
      </c>
      <c r="C10" s="59" t="s">
        <v>124</v>
      </c>
      <c r="D10" s="56">
        <f t="shared" ref="D10:D56" si="0">E10+F10+G10+H10</f>
        <v>84</v>
      </c>
      <c r="E10" s="60">
        <v>25</v>
      </c>
      <c r="F10" s="60">
        <v>21</v>
      </c>
      <c r="G10" s="60">
        <v>7</v>
      </c>
      <c r="H10" s="61">
        <v>31</v>
      </c>
      <c r="I10" s="9"/>
      <c r="J10" s="9"/>
    </row>
    <row r="11" spans="1:10" ht="36.75" customHeight="1" x14ac:dyDescent="0.25">
      <c r="A11" s="9"/>
      <c r="B11" s="58">
        <v>3</v>
      </c>
      <c r="C11" s="59" t="s">
        <v>125</v>
      </c>
      <c r="D11" s="56">
        <f t="shared" si="0"/>
        <v>37</v>
      </c>
      <c r="E11" s="60">
        <v>10</v>
      </c>
      <c r="F11" s="60">
        <v>10</v>
      </c>
      <c r="G11" s="60">
        <v>7</v>
      </c>
      <c r="H11" s="61">
        <v>10</v>
      </c>
      <c r="I11" s="9"/>
      <c r="J11" s="9"/>
    </row>
    <row r="12" spans="1:10" ht="36.75" customHeight="1" x14ac:dyDescent="0.25">
      <c r="A12" s="9"/>
      <c r="B12" s="58">
        <v>4</v>
      </c>
      <c r="C12" s="59" t="s">
        <v>126</v>
      </c>
      <c r="D12" s="56">
        <f t="shared" si="0"/>
        <v>64</v>
      </c>
      <c r="E12" s="60">
        <v>16</v>
      </c>
      <c r="F12" s="60">
        <v>19</v>
      </c>
      <c r="G12" s="60">
        <v>9</v>
      </c>
      <c r="H12" s="61">
        <v>20</v>
      </c>
      <c r="I12" s="9"/>
      <c r="J12" s="9"/>
    </row>
    <row r="13" spans="1:10" ht="36.75" customHeight="1" x14ac:dyDescent="0.25">
      <c r="A13" s="9"/>
      <c r="B13" s="58">
        <v>5</v>
      </c>
      <c r="C13" s="59" t="s">
        <v>127</v>
      </c>
      <c r="D13" s="56">
        <f t="shared" si="0"/>
        <v>31</v>
      </c>
      <c r="E13" s="60">
        <v>7</v>
      </c>
      <c r="F13" s="60">
        <v>6</v>
      </c>
      <c r="G13" s="60">
        <v>6</v>
      </c>
      <c r="H13" s="61">
        <v>12</v>
      </c>
      <c r="I13" s="9"/>
      <c r="J13" s="9"/>
    </row>
    <row r="14" spans="1:10" ht="36.75" customHeight="1" x14ac:dyDescent="0.25">
      <c r="A14" s="9"/>
      <c r="B14" s="58">
        <v>6</v>
      </c>
      <c r="C14" s="59" t="s">
        <v>128</v>
      </c>
      <c r="D14" s="56">
        <f t="shared" si="0"/>
        <v>50</v>
      </c>
      <c r="E14" s="60">
        <v>13</v>
      </c>
      <c r="F14" s="60">
        <v>12</v>
      </c>
      <c r="G14" s="60">
        <v>8</v>
      </c>
      <c r="H14" s="61">
        <v>17</v>
      </c>
      <c r="I14" s="9"/>
      <c r="J14" s="9"/>
    </row>
    <row r="15" spans="1:10" ht="36.75" customHeight="1" x14ac:dyDescent="0.25">
      <c r="A15" s="9"/>
      <c r="B15" s="58">
        <v>7</v>
      </c>
      <c r="C15" s="59" t="s">
        <v>129</v>
      </c>
      <c r="D15" s="56">
        <f t="shared" si="0"/>
        <v>24</v>
      </c>
      <c r="E15" s="60">
        <v>7</v>
      </c>
      <c r="F15" s="60">
        <v>5</v>
      </c>
      <c r="G15" s="60">
        <v>5</v>
      </c>
      <c r="H15" s="61">
        <v>7</v>
      </c>
      <c r="I15" s="9"/>
      <c r="J15" s="9"/>
    </row>
    <row r="16" spans="1:10" ht="36.75" customHeight="1" x14ac:dyDescent="0.25">
      <c r="A16" s="9"/>
      <c r="B16" s="58">
        <v>8</v>
      </c>
      <c r="C16" s="59" t="s">
        <v>130</v>
      </c>
      <c r="D16" s="56">
        <f t="shared" si="0"/>
        <v>26</v>
      </c>
      <c r="E16" s="60">
        <v>8</v>
      </c>
      <c r="F16" s="60">
        <v>6</v>
      </c>
      <c r="G16" s="60">
        <v>3</v>
      </c>
      <c r="H16" s="61">
        <v>9</v>
      </c>
      <c r="I16" s="9"/>
      <c r="J16" s="9"/>
    </row>
    <row r="17" spans="1:10" ht="36.75" customHeight="1" x14ac:dyDescent="0.25">
      <c r="A17" s="9"/>
      <c r="B17" s="58">
        <v>9</v>
      </c>
      <c r="C17" s="59" t="s">
        <v>131</v>
      </c>
      <c r="D17" s="56">
        <f t="shared" si="0"/>
        <v>29</v>
      </c>
      <c r="E17" s="60">
        <v>9</v>
      </c>
      <c r="F17" s="60">
        <v>7</v>
      </c>
      <c r="G17" s="60">
        <v>5</v>
      </c>
      <c r="H17" s="61">
        <v>8</v>
      </c>
      <c r="I17" s="9"/>
      <c r="J17" s="9"/>
    </row>
    <row r="18" spans="1:10" ht="36.75" customHeight="1" x14ac:dyDescent="0.25">
      <c r="A18" s="9"/>
      <c r="B18" s="58">
        <v>10</v>
      </c>
      <c r="C18" s="59" t="s">
        <v>132</v>
      </c>
      <c r="D18" s="56">
        <f t="shared" si="0"/>
        <v>28</v>
      </c>
      <c r="E18" s="60">
        <v>7</v>
      </c>
      <c r="F18" s="60">
        <v>8</v>
      </c>
      <c r="G18" s="60">
        <v>4</v>
      </c>
      <c r="H18" s="61">
        <v>9</v>
      </c>
      <c r="I18" s="9"/>
      <c r="J18" s="9"/>
    </row>
    <row r="19" spans="1:10" ht="36.75" customHeight="1" x14ac:dyDescent="0.25">
      <c r="A19" s="9"/>
      <c r="B19" s="58">
        <v>11</v>
      </c>
      <c r="C19" s="59" t="s">
        <v>133</v>
      </c>
      <c r="D19" s="56">
        <f t="shared" si="0"/>
        <v>27</v>
      </c>
      <c r="E19" s="60">
        <v>9</v>
      </c>
      <c r="F19" s="60">
        <v>7</v>
      </c>
      <c r="G19" s="60">
        <v>3</v>
      </c>
      <c r="H19" s="61">
        <v>8</v>
      </c>
      <c r="I19" s="9"/>
      <c r="J19" s="9"/>
    </row>
    <row r="20" spans="1:10" ht="36.75" customHeight="1" x14ac:dyDescent="0.25">
      <c r="A20" s="9"/>
      <c r="B20" s="58">
        <v>12</v>
      </c>
      <c r="C20" s="59" t="s">
        <v>134</v>
      </c>
      <c r="D20" s="56">
        <f t="shared" si="0"/>
        <v>43</v>
      </c>
      <c r="E20" s="60">
        <v>9</v>
      </c>
      <c r="F20" s="60">
        <v>11</v>
      </c>
      <c r="G20" s="60">
        <v>14</v>
      </c>
      <c r="H20" s="61">
        <v>9</v>
      </c>
      <c r="I20" s="9"/>
      <c r="J20" s="9"/>
    </row>
    <row r="21" spans="1:10" ht="36.75" customHeight="1" x14ac:dyDescent="0.25">
      <c r="A21" s="9"/>
      <c r="B21" s="58">
        <v>13</v>
      </c>
      <c r="C21" s="59" t="s">
        <v>135</v>
      </c>
      <c r="D21" s="56">
        <f t="shared" si="0"/>
        <v>61</v>
      </c>
      <c r="E21" s="60">
        <v>19</v>
      </c>
      <c r="F21" s="60">
        <v>14</v>
      </c>
      <c r="G21" s="60">
        <v>8</v>
      </c>
      <c r="H21" s="61">
        <v>20</v>
      </c>
      <c r="I21" s="9"/>
      <c r="J21" s="9"/>
    </row>
    <row r="22" spans="1:10" ht="36.75" customHeight="1" x14ac:dyDescent="0.25">
      <c r="A22" s="9"/>
      <c r="B22" s="58">
        <v>14</v>
      </c>
      <c r="C22" s="59" t="s">
        <v>136</v>
      </c>
      <c r="D22" s="56">
        <f t="shared" si="0"/>
        <v>42</v>
      </c>
      <c r="E22" s="60">
        <v>13</v>
      </c>
      <c r="F22" s="60">
        <v>12</v>
      </c>
      <c r="G22" s="60">
        <v>5</v>
      </c>
      <c r="H22" s="61">
        <v>12</v>
      </c>
      <c r="I22" s="9"/>
      <c r="J22" s="9"/>
    </row>
    <row r="23" spans="1:10" ht="36.75" customHeight="1" x14ac:dyDescent="0.25">
      <c r="A23" s="9"/>
      <c r="B23" s="58">
        <v>15</v>
      </c>
      <c r="C23" s="59" t="s">
        <v>137</v>
      </c>
      <c r="D23" s="56">
        <f t="shared" si="0"/>
        <v>18</v>
      </c>
      <c r="E23" s="60">
        <v>5</v>
      </c>
      <c r="F23" s="60">
        <v>5</v>
      </c>
      <c r="G23" s="60">
        <v>2</v>
      </c>
      <c r="H23" s="61">
        <v>6</v>
      </c>
      <c r="I23" s="9"/>
      <c r="J23" s="9"/>
    </row>
    <row r="24" spans="1:10" ht="36.75" customHeight="1" x14ac:dyDescent="0.25">
      <c r="A24" s="9"/>
      <c r="B24" s="58">
        <v>16</v>
      </c>
      <c r="C24" s="59" t="s">
        <v>138</v>
      </c>
      <c r="D24" s="56">
        <f t="shared" si="0"/>
        <v>11</v>
      </c>
      <c r="E24" s="60">
        <v>3</v>
      </c>
      <c r="F24" s="60">
        <v>3</v>
      </c>
      <c r="G24" s="60">
        <v>2</v>
      </c>
      <c r="H24" s="61">
        <v>3</v>
      </c>
      <c r="I24" s="9"/>
      <c r="J24" s="9"/>
    </row>
    <row r="25" spans="1:10" ht="36.75" customHeight="1" x14ac:dyDescent="0.25">
      <c r="A25" s="9"/>
      <c r="B25" s="58">
        <v>17</v>
      </c>
      <c r="C25" s="59" t="s">
        <v>139</v>
      </c>
      <c r="D25" s="56">
        <f t="shared" si="0"/>
        <v>30</v>
      </c>
      <c r="E25" s="60">
        <v>8</v>
      </c>
      <c r="F25" s="60">
        <v>7</v>
      </c>
      <c r="G25" s="60">
        <v>2</v>
      </c>
      <c r="H25" s="61">
        <v>13</v>
      </c>
      <c r="I25" s="9"/>
      <c r="J25" s="9"/>
    </row>
    <row r="26" spans="1:10" ht="36.75" customHeight="1" x14ac:dyDescent="0.25">
      <c r="A26" s="9"/>
      <c r="B26" s="58">
        <v>19</v>
      </c>
      <c r="C26" s="59" t="s">
        <v>140</v>
      </c>
      <c r="D26" s="56">
        <f t="shared" si="0"/>
        <v>56</v>
      </c>
      <c r="E26" s="60">
        <v>19</v>
      </c>
      <c r="F26" s="60">
        <v>13</v>
      </c>
      <c r="G26" s="60">
        <v>7</v>
      </c>
      <c r="H26" s="61">
        <v>17</v>
      </c>
      <c r="I26" s="9"/>
      <c r="J26" s="9"/>
    </row>
    <row r="27" spans="1:10" ht="36.75" customHeight="1" x14ac:dyDescent="0.25">
      <c r="A27" s="9"/>
      <c r="B27" s="58">
        <v>20</v>
      </c>
      <c r="C27" s="59" t="s">
        <v>141</v>
      </c>
      <c r="D27" s="56">
        <f t="shared" si="0"/>
        <v>20</v>
      </c>
      <c r="E27" s="60">
        <v>5</v>
      </c>
      <c r="F27" s="60">
        <v>6</v>
      </c>
      <c r="G27" s="60">
        <v>3</v>
      </c>
      <c r="H27" s="61">
        <v>6</v>
      </c>
      <c r="I27" s="9"/>
      <c r="J27" s="9"/>
    </row>
    <row r="28" spans="1:10" ht="36.75" customHeight="1" x14ac:dyDescent="0.25">
      <c r="A28" s="9"/>
      <c r="B28" s="58">
        <v>21</v>
      </c>
      <c r="C28" s="59" t="s">
        <v>142</v>
      </c>
      <c r="D28" s="56">
        <f t="shared" si="0"/>
        <v>25</v>
      </c>
      <c r="E28" s="60">
        <v>7</v>
      </c>
      <c r="F28" s="60">
        <v>7</v>
      </c>
      <c r="G28" s="60">
        <v>2</v>
      </c>
      <c r="H28" s="61">
        <v>9</v>
      </c>
      <c r="I28" s="9"/>
      <c r="J28" s="9"/>
    </row>
    <row r="29" spans="1:10" ht="36.75" customHeight="1" x14ac:dyDescent="0.25">
      <c r="A29" s="9"/>
      <c r="B29" s="58">
        <v>22</v>
      </c>
      <c r="C29" s="59" t="s">
        <v>143</v>
      </c>
      <c r="D29" s="56">
        <f t="shared" si="0"/>
        <v>22</v>
      </c>
      <c r="E29" s="60">
        <v>6</v>
      </c>
      <c r="F29" s="60">
        <v>6</v>
      </c>
      <c r="G29" s="60">
        <v>4</v>
      </c>
      <c r="H29" s="61">
        <v>6</v>
      </c>
      <c r="I29" s="9"/>
      <c r="J29" s="9"/>
    </row>
    <row r="30" spans="1:10" ht="36.75" customHeight="1" x14ac:dyDescent="0.25">
      <c r="A30" s="9"/>
      <c r="B30" s="58">
        <v>23</v>
      </c>
      <c r="C30" s="59" t="s">
        <v>144</v>
      </c>
      <c r="D30" s="56">
        <f t="shared" si="0"/>
        <v>22</v>
      </c>
      <c r="E30" s="60">
        <v>5</v>
      </c>
      <c r="F30" s="60">
        <v>6</v>
      </c>
      <c r="G30" s="60">
        <v>5</v>
      </c>
      <c r="H30" s="61">
        <v>6</v>
      </c>
      <c r="I30" s="9"/>
      <c r="J30" s="9"/>
    </row>
    <row r="31" spans="1:10" ht="36.75" customHeight="1" x14ac:dyDescent="0.25">
      <c r="A31" s="9"/>
      <c r="B31" s="58">
        <v>24</v>
      </c>
      <c r="C31" s="59" t="s">
        <v>145</v>
      </c>
      <c r="D31" s="56">
        <f t="shared" si="0"/>
        <v>18</v>
      </c>
      <c r="E31" s="60">
        <v>5</v>
      </c>
      <c r="F31" s="60">
        <v>5</v>
      </c>
      <c r="G31" s="60">
        <v>2</v>
      </c>
      <c r="H31" s="61">
        <v>6</v>
      </c>
      <c r="I31" s="9"/>
      <c r="J31" s="9"/>
    </row>
    <row r="32" spans="1:10" ht="36.75" customHeight="1" x14ac:dyDescent="0.25">
      <c r="A32" s="9"/>
      <c r="B32" s="58">
        <v>25</v>
      </c>
      <c r="C32" s="59" t="s">
        <v>146</v>
      </c>
      <c r="D32" s="56">
        <f t="shared" si="0"/>
        <v>18</v>
      </c>
      <c r="E32" s="60">
        <v>5</v>
      </c>
      <c r="F32" s="60">
        <v>5</v>
      </c>
      <c r="G32" s="60">
        <v>3</v>
      </c>
      <c r="H32" s="61">
        <v>5</v>
      </c>
      <c r="I32" s="9"/>
      <c r="J32" s="9"/>
    </row>
    <row r="33" spans="1:10" ht="36.75" customHeight="1" x14ac:dyDescent="0.25">
      <c r="A33" s="9"/>
      <c r="B33" s="58">
        <v>26</v>
      </c>
      <c r="C33" s="59" t="s">
        <v>147</v>
      </c>
      <c r="D33" s="56">
        <f t="shared" si="0"/>
        <v>29</v>
      </c>
      <c r="E33" s="60">
        <v>7</v>
      </c>
      <c r="F33" s="60">
        <v>8</v>
      </c>
      <c r="G33" s="60">
        <v>4</v>
      </c>
      <c r="H33" s="61">
        <v>10</v>
      </c>
      <c r="I33" s="9"/>
      <c r="J33" s="9"/>
    </row>
    <row r="34" spans="1:10" ht="36.75" customHeight="1" x14ac:dyDescent="0.25">
      <c r="A34" s="9"/>
      <c r="B34" s="58">
        <v>27</v>
      </c>
      <c r="C34" s="59" t="s">
        <v>148</v>
      </c>
      <c r="D34" s="62">
        <f t="shared" si="0"/>
        <v>23</v>
      </c>
      <c r="E34" s="60">
        <v>7</v>
      </c>
      <c r="F34" s="60">
        <v>5</v>
      </c>
      <c r="G34" s="60">
        <v>3</v>
      </c>
      <c r="H34" s="61">
        <v>8</v>
      </c>
      <c r="I34" s="9"/>
      <c r="J34" s="9"/>
    </row>
    <row r="35" spans="1:10" ht="36.75" customHeight="1" x14ac:dyDescent="0.25">
      <c r="A35" s="9"/>
      <c r="B35" s="58">
        <v>28</v>
      </c>
      <c r="C35" s="59" t="s">
        <v>149</v>
      </c>
      <c r="D35" s="62">
        <f t="shared" si="0"/>
        <v>29</v>
      </c>
      <c r="E35" s="60">
        <v>8</v>
      </c>
      <c r="F35" s="60">
        <v>8</v>
      </c>
      <c r="G35" s="60">
        <v>4</v>
      </c>
      <c r="H35" s="61">
        <v>9</v>
      </c>
      <c r="I35" s="9"/>
      <c r="J35" s="9"/>
    </row>
    <row r="36" spans="1:10" ht="36.75" customHeight="1" x14ac:dyDescent="0.25">
      <c r="A36" s="9"/>
      <c r="B36" s="58">
        <v>29</v>
      </c>
      <c r="C36" s="59" t="s">
        <v>150</v>
      </c>
      <c r="D36" s="62">
        <f t="shared" si="0"/>
        <v>42</v>
      </c>
      <c r="E36" s="60">
        <v>11</v>
      </c>
      <c r="F36" s="60">
        <v>12</v>
      </c>
      <c r="G36" s="60">
        <v>6</v>
      </c>
      <c r="H36" s="61">
        <v>13</v>
      </c>
      <c r="I36" s="9"/>
      <c r="J36" s="9"/>
    </row>
    <row r="37" spans="1:10" ht="36.75" customHeight="1" x14ac:dyDescent="0.25">
      <c r="A37" s="9"/>
      <c r="B37" s="58">
        <v>30</v>
      </c>
      <c r="C37" s="59" t="s">
        <v>151</v>
      </c>
      <c r="D37" s="56">
        <f t="shared" si="0"/>
        <v>20</v>
      </c>
      <c r="E37" s="60">
        <v>5</v>
      </c>
      <c r="F37" s="60">
        <v>5</v>
      </c>
      <c r="G37" s="60">
        <v>3</v>
      </c>
      <c r="H37" s="61">
        <v>7</v>
      </c>
      <c r="I37" s="9"/>
      <c r="J37" s="9"/>
    </row>
    <row r="38" spans="1:10" ht="36.75" customHeight="1" x14ac:dyDescent="0.25">
      <c r="A38" s="9"/>
      <c r="B38" s="58">
        <v>31</v>
      </c>
      <c r="C38" s="59" t="s">
        <v>62</v>
      </c>
      <c r="D38" s="56">
        <f t="shared" si="0"/>
        <v>15.799999999999999</v>
      </c>
      <c r="E38" s="60">
        <v>5.8</v>
      </c>
      <c r="F38" s="60">
        <v>2.9</v>
      </c>
      <c r="G38" s="60">
        <v>2.6</v>
      </c>
      <c r="H38" s="61">
        <v>4.5</v>
      </c>
      <c r="I38" s="9"/>
      <c r="J38" s="9"/>
    </row>
    <row r="39" spans="1:10" ht="36.75" customHeight="1" x14ac:dyDescent="0.25">
      <c r="A39" s="9"/>
      <c r="B39" s="58">
        <v>32</v>
      </c>
      <c r="C39" s="59" t="s">
        <v>152</v>
      </c>
      <c r="D39" s="56">
        <f t="shared" si="0"/>
        <v>95</v>
      </c>
      <c r="E39" s="60">
        <v>30</v>
      </c>
      <c r="F39" s="60">
        <v>22</v>
      </c>
      <c r="G39" s="60">
        <v>11</v>
      </c>
      <c r="H39" s="61">
        <v>32</v>
      </c>
      <c r="I39" s="9"/>
      <c r="J39" s="9"/>
    </row>
    <row r="40" spans="1:10" ht="36.75" customHeight="1" x14ac:dyDescent="0.25">
      <c r="A40" s="9"/>
      <c r="B40" s="58">
        <v>33</v>
      </c>
      <c r="C40" s="59" t="s">
        <v>153</v>
      </c>
      <c r="D40" s="56">
        <f t="shared" si="0"/>
        <v>79</v>
      </c>
      <c r="E40" s="60">
        <v>25</v>
      </c>
      <c r="F40" s="60">
        <v>22</v>
      </c>
      <c r="G40" s="60">
        <v>8</v>
      </c>
      <c r="H40" s="61">
        <v>24</v>
      </c>
      <c r="I40" s="9"/>
      <c r="J40" s="9"/>
    </row>
    <row r="41" spans="1:10" ht="36.75" customHeight="1" x14ac:dyDescent="0.25">
      <c r="A41" s="9"/>
      <c r="B41" s="58">
        <v>34</v>
      </c>
      <c r="C41" s="59" t="s">
        <v>154</v>
      </c>
      <c r="D41" s="56">
        <f t="shared" si="0"/>
        <v>20</v>
      </c>
      <c r="E41" s="60">
        <v>5</v>
      </c>
      <c r="F41" s="60">
        <v>5</v>
      </c>
      <c r="G41" s="60">
        <v>4</v>
      </c>
      <c r="H41" s="61">
        <v>6</v>
      </c>
      <c r="I41" s="9"/>
      <c r="J41" s="9"/>
    </row>
    <row r="42" spans="1:10" ht="36.75" customHeight="1" x14ac:dyDescent="0.25">
      <c r="A42" s="9"/>
      <c r="B42" s="58">
        <v>35</v>
      </c>
      <c r="C42" s="59" t="s">
        <v>155</v>
      </c>
      <c r="D42" s="56">
        <f t="shared" si="0"/>
        <v>31</v>
      </c>
      <c r="E42" s="60">
        <v>8</v>
      </c>
      <c r="F42" s="60">
        <v>7</v>
      </c>
      <c r="G42" s="60">
        <v>6</v>
      </c>
      <c r="H42" s="61">
        <v>10</v>
      </c>
      <c r="I42" s="9"/>
      <c r="J42" s="9"/>
    </row>
    <row r="43" spans="1:10" ht="36.75" customHeight="1" x14ac:dyDescent="0.25">
      <c r="A43" s="9"/>
      <c r="B43" s="58">
        <v>36</v>
      </c>
      <c r="C43" s="59" t="s">
        <v>156</v>
      </c>
      <c r="D43" s="56">
        <f t="shared" si="0"/>
        <v>53</v>
      </c>
      <c r="E43" s="60">
        <v>16</v>
      </c>
      <c r="F43" s="60">
        <v>12</v>
      </c>
      <c r="G43" s="60">
        <v>9</v>
      </c>
      <c r="H43" s="61">
        <v>16</v>
      </c>
      <c r="I43" s="9"/>
      <c r="J43" s="9"/>
    </row>
    <row r="44" spans="1:10" ht="36.75" customHeight="1" x14ac:dyDescent="0.25">
      <c r="A44" s="9"/>
      <c r="B44" s="58">
        <v>37</v>
      </c>
      <c r="C44" s="59" t="s">
        <v>157</v>
      </c>
      <c r="D44" s="56">
        <f t="shared" si="0"/>
        <v>72</v>
      </c>
      <c r="E44" s="60">
        <v>20</v>
      </c>
      <c r="F44" s="60">
        <v>17</v>
      </c>
      <c r="G44" s="60">
        <v>12</v>
      </c>
      <c r="H44" s="61">
        <v>23</v>
      </c>
      <c r="I44" s="9"/>
      <c r="J44" s="9"/>
    </row>
    <row r="45" spans="1:10" ht="36.75" customHeight="1" x14ac:dyDescent="0.25">
      <c r="A45" s="9"/>
      <c r="B45" s="58">
        <v>38</v>
      </c>
      <c r="C45" s="59" t="s">
        <v>158</v>
      </c>
      <c r="D45" s="56">
        <f t="shared" si="0"/>
        <v>41</v>
      </c>
      <c r="E45" s="60">
        <v>11</v>
      </c>
      <c r="F45" s="60">
        <v>10</v>
      </c>
      <c r="G45" s="60">
        <v>8</v>
      </c>
      <c r="H45" s="61">
        <v>12</v>
      </c>
      <c r="I45" s="9"/>
      <c r="J45" s="9"/>
    </row>
    <row r="46" spans="1:10" ht="45.75" customHeight="1" x14ac:dyDescent="0.25">
      <c r="A46" s="9"/>
      <c r="B46" s="58">
        <v>39</v>
      </c>
      <c r="C46" s="59" t="s">
        <v>159</v>
      </c>
      <c r="D46" s="56">
        <f t="shared" si="0"/>
        <v>58</v>
      </c>
      <c r="E46" s="60">
        <v>17</v>
      </c>
      <c r="F46" s="60">
        <v>13</v>
      </c>
      <c r="G46" s="60">
        <v>9</v>
      </c>
      <c r="H46" s="61">
        <v>19</v>
      </c>
      <c r="I46" s="9"/>
      <c r="J46" s="9"/>
    </row>
    <row r="47" spans="1:10" ht="36.75" customHeight="1" x14ac:dyDescent="0.25">
      <c r="A47" s="9"/>
      <c r="B47" s="58">
        <v>40</v>
      </c>
      <c r="C47" s="59" t="s">
        <v>160</v>
      </c>
      <c r="D47" s="56">
        <f>E47+F47+G47+H47</f>
        <v>31</v>
      </c>
      <c r="E47" s="60">
        <v>9</v>
      </c>
      <c r="F47" s="60">
        <v>8</v>
      </c>
      <c r="G47" s="60">
        <v>5</v>
      </c>
      <c r="H47" s="61">
        <v>9</v>
      </c>
      <c r="I47" s="9"/>
      <c r="J47" s="9"/>
    </row>
    <row r="48" spans="1:10" ht="36.75" customHeight="1" x14ac:dyDescent="0.25">
      <c r="A48" s="9"/>
      <c r="B48" s="58">
        <v>41</v>
      </c>
      <c r="C48" s="63" t="s">
        <v>161</v>
      </c>
      <c r="D48" s="56">
        <f t="shared" si="0"/>
        <v>46</v>
      </c>
      <c r="E48" s="60">
        <v>18</v>
      </c>
      <c r="F48" s="60">
        <v>12</v>
      </c>
      <c r="G48" s="60">
        <v>7</v>
      </c>
      <c r="H48" s="61">
        <v>9</v>
      </c>
      <c r="I48" s="9"/>
      <c r="J48" s="9"/>
    </row>
    <row r="49" spans="1:10" ht="36.75" customHeight="1" x14ac:dyDescent="0.25">
      <c r="A49" s="9"/>
      <c r="B49" s="58">
        <v>42</v>
      </c>
      <c r="C49" s="63" t="s">
        <v>162</v>
      </c>
      <c r="D49" s="56">
        <f t="shared" si="0"/>
        <v>15</v>
      </c>
      <c r="E49" s="60">
        <v>2</v>
      </c>
      <c r="F49" s="60">
        <v>4</v>
      </c>
      <c r="G49" s="60">
        <v>7</v>
      </c>
      <c r="H49" s="61">
        <v>2</v>
      </c>
      <c r="I49" s="9"/>
      <c r="J49" s="9"/>
    </row>
    <row r="50" spans="1:10" ht="36.75" customHeight="1" x14ac:dyDescent="0.25">
      <c r="A50" s="9"/>
      <c r="B50" s="58">
        <v>43</v>
      </c>
      <c r="C50" s="63" t="s">
        <v>163</v>
      </c>
      <c r="D50" s="56">
        <f t="shared" si="0"/>
        <v>40</v>
      </c>
      <c r="E50" s="60">
        <v>6</v>
      </c>
      <c r="F50" s="60">
        <v>9</v>
      </c>
      <c r="G50" s="60">
        <v>19</v>
      </c>
      <c r="H50" s="61">
        <v>6</v>
      </c>
      <c r="I50" s="9"/>
      <c r="J50" s="9"/>
    </row>
    <row r="51" spans="1:10" ht="48" customHeight="1" x14ac:dyDescent="0.25">
      <c r="A51" s="9"/>
      <c r="B51" s="58">
        <v>44</v>
      </c>
      <c r="C51" s="63" t="s">
        <v>164</v>
      </c>
      <c r="D51" s="56">
        <f t="shared" si="0"/>
        <v>7</v>
      </c>
      <c r="E51" s="60">
        <v>2</v>
      </c>
      <c r="F51" s="60">
        <v>1</v>
      </c>
      <c r="G51" s="60">
        <v>2</v>
      </c>
      <c r="H51" s="61">
        <v>2</v>
      </c>
      <c r="I51" s="9"/>
      <c r="J51" s="9"/>
    </row>
    <row r="52" spans="1:10" ht="36.75" customHeight="1" x14ac:dyDescent="0.25">
      <c r="A52" s="9"/>
      <c r="B52" s="58">
        <v>45</v>
      </c>
      <c r="C52" s="59" t="s">
        <v>165</v>
      </c>
      <c r="D52" s="56">
        <f t="shared" si="0"/>
        <v>68</v>
      </c>
      <c r="E52" s="60">
        <v>23</v>
      </c>
      <c r="F52" s="60">
        <v>15</v>
      </c>
      <c r="G52" s="60">
        <v>9</v>
      </c>
      <c r="H52" s="61">
        <v>21</v>
      </c>
      <c r="I52" s="9"/>
      <c r="J52" s="9"/>
    </row>
    <row r="53" spans="1:10" ht="36.75" customHeight="1" x14ac:dyDescent="0.25">
      <c r="A53" s="9"/>
      <c r="B53" s="58">
        <v>46</v>
      </c>
      <c r="C53" s="59" t="s">
        <v>166</v>
      </c>
      <c r="D53" s="56">
        <f t="shared" si="0"/>
        <v>25</v>
      </c>
      <c r="E53" s="60">
        <v>8</v>
      </c>
      <c r="F53" s="60">
        <v>7</v>
      </c>
      <c r="G53" s="60">
        <v>2</v>
      </c>
      <c r="H53" s="61">
        <v>8</v>
      </c>
      <c r="I53" s="9"/>
      <c r="J53" s="9"/>
    </row>
    <row r="54" spans="1:10" ht="36.75" customHeight="1" x14ac:dyDescent="0.25">
      <c r="A54" s="9"/>
      <c r="B54" s="58">
        <v>47</v>
      </c>
      <c r="C54" s="63" t="s">
        <v>167</v>
      </c>
      <c r="D54" s="56">
        <f t="shared" si="0"/>
        <v>10</v>
      </c>
      <c r="E54" s="60">
        <v>3</v>
      </c>
      <c r="F54" s="60">
        <v>2</v>
      </c>
      <c r="G54" s="60">
        <v>1</v>
      </c>
      <c r="H54" s="61">
        <v>4</v>
      </c>
      <c r="I54" s="9"/>
      <c r="J54" s="9"/>
    </row>
    <row r="55" spans="1:10" ht="36.75" customHeight="1" x14ac:dyDescent="0.25">
      <c r="A55" s="9"/>
      <c r="B55" s="58">
        <v>48</v>
      </c>
      <c r="C55" s="63" t="s">
        <v>168</v>
      </c>
      <c r="D55" s="56">
        <f t="shared" si="0"/>
        <v>18</v>
      </c>
      <c r="E55" s="60">
        <v>6</v>
      </c>
      <c r="F55" s="60">
        <v>5</v>
      </c>
      <c r="G55" s="60">
        <v>2</v>
      </c>
      <c r="H55" s="61">
        <v>5</v>
      </c>
      <c r="I55" s="9"/>
      <c r="J55" s="9"/>
    </row>
    <row r="56" spans="1:10" ht="36.75" customHeight="1" x14ac:dyDescent="0.25">
      <c r="A56" s="9"/>
      <c r="B56" s="58">
        <v>49</v>
      </c>
      <c r="C56" s="63" t="s">
        <v>169</v>
      </c>
      <c r="D56" s="56">
        <f t="shared" si="0"/>
        <v>16</v>
      </c>
      <c r="E56" s="60">
        <v>5</v>
      </c>
      <c r="F56" s="60">
        <v>4</v>
      </c>
      <c r="G56" s="60">
        <v>2</v>
      </c>
      <c r="H56" s="61">
        <v>5</v>
      </c>
      <c r="I56" s="9"/>
      <c r="J56" s="9"/>
    </row>
    <row r="57" spans="1:10" ht="36.75" customHeight="1" x14ac:dyDescent="0.25">
      <c r="A57" s="9"/>
      <c r="B57" s="64">
        <v>18</v>
      </c>
      <c r="C57" s="65" t="s">
        <v>170</v>
      </c>
      <c r="D57" s="66">
        <f>E57+F57+G57+H57</f>
        <v>4</v>
      </c>
      <c r="E57" s="67">
        <v>2</v>
      </c>
      <c r="F57" s="67">
        <v>2</v>
      </c>
      <c r="G57" s="67">
        <v>0</v>
      </c>
      <c r="H57" s="68">
        <v>0</v>
      </c>
      <c r="I57" s="9"/>
      <c r="J57" s="9"/>
    </row>
    <row r="58" spans="1:10" ht="17.25" thickBot="1" x14ac:dyDescent="0.3">
      <c r="A58" s="9"/>
      <c r="B58" s="255" t="s">
        <v>171</v>
      </c>
      <c r="C58" s="256"/>
      <c r="D58" s="69">
        <f>SUM(D9:D57)</f>
        <v>1724.8</v>
      </c>
      <c r="E58" s="69">
        <v>500.9</v>
      </c>
      <c r="F58" s="69">
        <v>422.9</v>
      </c>
      <c r="G58" s="69">
        <v>248.7</v>
      </c>
      <c r="H58" s="70">
        <v>503.1</v>
      </c>
      <c r="I58" s="9"/>
      <c r="J58" s="9"/>
    </row>
    <row r="59" spans="1:10" ht="15.75" thickTop="1" x14ac:dyDescent="0.25">
      <c r="A59" s="9"/>
      <c r="B59" s="9"/>
      <c r="C59" s="28"/>
      <c r="D59" s="9"/>
      <c r="E59" s="9"/>
      <c r="F59" s="9"/>
      <c r="G59" s="9"/>
      <c r="H59" s="9"/>
      <c r="I59" s="9"/>
      <c r="J59" s="9"/>
    </row>
    <row r="60" spans="1:10" x14ac:dyDescent="0.25">
      <c r="A60" s="9"/>
      <c r="B60" s="257" t="s">
        <v>172</v>
      </c>
      <c r="C60" s="258"/>
      <c r="D60" s="258"/>
      <c r="E60" s="259"/>
      <c r="F60" s="259"/>
      <c r="G60" s="234" t="s">
        <v>71</v>
      </c>
      <c r="H60" s="260"/>
      <c r="I60" s="260"/>
      <c r="J60" s="71"/>
    </row>
    <row r="61" spans="1:10" x14ac:dyDescent="0.25">
      <c r="A61" s="9"/>
      <c r="B61" s="258"/>
      <c r="C61" s="258"/>
      <c r="D61" s="258"/>
      <c r="E61" s="259"/>
      <c r="F61" s="259"/>
      <c r="G61" s="72"/>
      <c r="H61" s="72"/>
      <c r="I61" s="72"/>
      <c r="J61" s="72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5">
      <c r="A63" s="9"/>
      <c r="B63" s="73" t="s">
        <v>173</v>
      </c>
      <c r="C63" s="261" t="s">
        <v>181</v>
      </c>
      <c r="D63" s="262"/>
      <c r="E63" s="262"/>
      <c r="F63" s="9"/>
      <c r="G63" s="9"/>
      <c r="H63" s="9"/>
      <c r="I63" s="9"/>
      <c r="J63" s="9"/>
    </row>
    <row r="64" spans="1:1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</sheetData>
  <mergeCells count="10">
    <mergeCell ref="B58:C58"/>
    <mergeCell ref="B60:F61"/>
    <mergeCell ref="G60:I60"/>
    <mergeCell ref="C63:E63"/>
    <mergeCell ref="C3:F3"/>
    <mergeCell ref="B4:H4"/>
    <mergeCell ref="B5:H5"/>
    <mergeCell ref="B7:B8"/>
    <mergeCell ref="C7:C8"/>
    <mergeCell ref="D7:H7"/>
  </mergeCells>
  <pageMargins left="0.7" right="0.7" top="0.75" bottom="0.75" header="0.3" footer="0.3"/>
  <pageSetup paperSize="9" scale="7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A1:AV63"/>
  <sheetViews>
    <sheetView view="pageBreakPreview" topLeftCell="A3" zoomScaleNormal="90" zoomScaleSheetLayoutView="100" workbookViewId="0">
      <selection activeCell="F13" sqref="F13"/>
    </sheetView>
  </sheetViews>
  <sheetFormatPr defaultRowHeight="15" x14ac:dyDescent="0.25"/>
  <cols>
    <col min="1" max="1" width="3.85546875" style="74" customWidth="1"/>
    <col min="2" max="2" width="35.85546875" style="89" customWidth="1"/>
    <col min="3" max="3" width="10.140625" style="105" customWidth="1"/>
    <col min="4" max="4" width="10.28515625" style="105" customWidth="1"/>
    <col min="5" max="5" width="8.140625" style="42" hidden="1" customWidth="1"/>
    <col min="6" max="9" width="7.85546875" style="42" customWidth="1"/>
    <col min="10" max="10" width="10.140625" style="42" customWidth="1"/>
    <col min="11" max="15" width="6.42578125" style="108" customWidth="1"/>
    <col min="16" max="16" width="10.140625" style="42" customWidth="1"/>
    <col min="17" max="17" width="6.5703125" style="108" customWidth="1"/>
    <col min="18" max="18" width="5" style="108" hidden="1" customWidth="1"/>
    <col min="19" max="20" width="7" style="108" customWidth="1"/>
    <col min="21" max="21" width="6.85546875" style="108" customWidth="1"/>
    <col min="22" max="22" width="7" style="108" customWidth="1"/>
    <col min="23" max="23" width="8.140625" style="171" customWidth="1"/>
    <col min="24" max="24" width="9.140625" style="170"/>
    <col min="25" max="16384" width="9.140625" style="9"/>
  </cols>
  <sheetData>
    <row r="1" spans="1:24" ht="16.5" customHeight="1" x14ac:dyDescent="0.25">
      <c r="B1" s="113" t="s">
        <v>49</v>
      </c>
      <c r="C1" s="114"/>
      <c r="P1" s="270" t="s">
        <v>51</v>
      </c>
      <c r="Q1" s="270"/>
      <c r="R1" s="270"/>
      <c r="S1" s="270"/>
      <c r="T1" s="270"/>
      <c r="U1" s="270"/>
      <c r="V1" s="270"/>
    </row>
    <row r="2" spans="1:24" ht="15" customHeight="1" x14ac:dyDescent="0.25">
      <c r="B2" s="257" t="s">
        <v>59</v>
      </c>
      <c r="C2" s="257"/>
      <c r="D2" s="257"/>
      <c r="P2" s="269" t="s">
        <v>61</v>
      </c>
      <c r="Q2" s="269"/>
      <c r="R2" s="269"/>
      <c r="S2" s="269"/>
      <c r="T2" s="269"/>
      <c r="U2" s="269"/>
      <c r="V2" s="269"/>
    </row>
    <row r="3" spans="1:24" ht="15" customHeight="1" x14ac:dyDescent="0.25">
      <c r="B3" s="257" t="s">
        <v>60</v>
      </c>
      <c r="C3" s="257"/>
      <c r="D3" s="257"/>
      <c r="P3" s="269" t="s">
        <v>52</v>
      </c>
      <c r="Q3" s="269"/>
      <c r="R3" s="269"/>
      <c r="S3" s="269"/>
      <c r="T3" s="269"/>
      <c r="U3" s="269"/>
      <c r="V3" s="269"/>
    </row>
    <row r="4" spans="1:24" ht="15.75" customHeight="1" x14ac:dyDescent="0.25">
      <c r="B4" s="257" t="s">
        <v>72</v>
      </c>
      <c r="C4" s="257"/>
      <c r="D4" s="257"/>
      <c r="P4" s="269" t="s">
        <v>53</v>
      </c>
      <c r="Q4" s="269"/>
      <c r="R4" s="269"/>
      <c r="S4" s="269"/>
      <c r="T4" s="269"/>
      <c r="U4" s="269"/>
      <c r="V4" s="269"/>
    </row>
    <row r="5" spans="1:24" ht="15" customHeight="1" x14ac:dyDescent="0.25">
      <c r="B5" s="234"/>
      <c r="C5" s="234"/>
      <c r="D5" s="234"/>
      <c r="P5" s="269" t="s">
        <v>194</v>
      </c>
      <c r="Q5" s="269"/>
      <c r="R5" s="269"/>
      <c r="S5" s="269"/>
      <c r="T5" s="269"/>
      <c r="U5" s="269"/>
      <c r="V5" s="269"/>
    </row>
    <row r="6" spans="1:24" ht="15" customHeight="1" x14ac:dyDescent="0.25">
      <c r="B6" s="257" t="s">
        <v>193</v>
      </c>
      <c r="C6" s="257"/>
      <c r="D6" s="115"/>
      <c r="E6" s="116"/>
      <c r="F6" s="116"/>
      <c r="G6" s="116"/>
      <c r="H6" s="116"/>
      <c r="I6" s="116"/>
      <c r="J6" s="116"/>
      <c r="K6" s="117"/>
      <c r="L6" s="117"/>
      <c r="M6" s="117"/>
      <c r="N6" s="117"/>
      <c r="O6" s="117"/>
      <c r="P6" s="269" t="s">
        <v>179</v>
      </c>
      <c r="Q6" s="269"/>
      <c r="R6" s="269"/>
      <c r="S6" s="269"/>
      <c r="T6" s="269"/>
      <c r="U6" s="269"/>
      <c r="V6" s="269"/>
    </row>
    <row r="7" spans="1:24" ht="15" customHeight="1" x14ac:dyDescent="0.25">
      <c r="B7" s="105"/>
      <c r="P7" s="104"/>
      <c r="Q7" s="77"/>
      <c r="R7" s="77"/>
      <c r="S7" s="77"/>
      <c r="T7" s="77"/>
      <c r="U7" s="77"/>
      <c r="V7" s="77"/>
    </row>
    <row r="8" spans="1:24" s="80" customFormat="1" ht="21" customHeight="1" x14ac:dyDescent="0.3">
      <c r="A8" s="78"/>
      <c r="B8" s="250" t="s">
        <v>54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118"/>
      <c r="W8" s="172"/>
      <c r="X8" s="176"/>
    </row>
    <row r="9" spans="1:24" s="80" customFormat="1" ht="18" customHeight="1" x14ac:dyDescent="0.3">
      <c r="A9" s="78"/>
      <c r="B9" s="250" t="s">
        <v>55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172"/>
      <c r="X9" s="176"/>
    </row>
    <row r="10" spans="1:24" ht="15.75" thickBot="1" x14ac:dyDescent="0.3"/>
    <row r="11" spans="1:24" s="119" customFormat="1" x14ac:dyDescent="0.25">
      <c r="A11" s="240" t="s">
        <v>0</v>
      </c>
      <c r="B11" s="240" t="s">
        <v>1</v>
      </c>
      <c r="C11" s="276" t="s">
        <v>2</v>
      </c>
      <c r="D11" s="277"/>
      <c r="E11" s="277"/>
      <c r="F11" s="277"/>
      <c r="G11" s="277"/>
      <c r="H11" s="277"/>
      <c r="I11" s="278"/>
      <c r="J11" s="279" t="s">
        <v>3</v>
      </c>
      <c r="K11" s="280"/>
      <c r="L11" s="280"/>
      <c r="M11" s="280"/>
      <c r="N11" s="280"/>
      <c r="O11" s="281"/>
      <c r="P11" s="279" t="s">
        <v>4</v>
      </c>
      <c r="Q11" s="280"/>
      <c r="R11" s="280"/>
      <c r="S11" s="280"/>
      <c r="T11" s="280"/>
      <c r="U11" s="280"/>
      <c r="V11" s="281"/>
      <c r="W11" s="271" t="s">
        <v>206</v>
      </c>
      <c r="X11" s="170"/>
    </row>
    <row r="12" spans="1:24" s="119" customFormat="1" ht="29.25" customHeight="1" thickBot="1" x14ac:dyDescent="0.3">
      <c r="A12" s="241"/>
      <c r="B12" s="241"/>
      <c r="C12" s="106" t="s">
        <v>5</v>
      </c>
      <c r="D12" s="106" t="s">
        <v>6</v>
      </c>
      <c r="E12" s="120"/>
      <c r="F12" s="120" t="s">
        <v>7</v>
      </c>
      <c r="G12" s="120" t="s">
        <v>8</v>
      </c>
      <c r="H12" s="120" t="s">
        <v>9</v>
      </c>
      <c r="I12" s="120" t="s">
        <v>10</v>
      </c>
      <c r="J12" s="120" t="s">
        <v>5</v>
      </c>
      <c r="K12" s="121" t="s">
        <v>6</v>
      </c>
      <c r="L12" s="121" t="s">
        <v>7</v>
      </c>
      <c r="M12" s="121" t="s">
        <v>8</v>
      </c>
      <c r="N12" s="121" t="s">
        <v>9</v>
      </c>
      <c r="O12" s="121" t="s">
        <v>10</v>
      </c>
      <c r="P12" s="120" t="s">
        <v>56</v>
      </c>
      <c r="Q12" s="121" t="s">
        <v>6</v>
      </c>
      <c r="R12" s="121"/>
      <c r="S12" s="121" t="s">
        <v>7</v>
      </c>
      <c r="T12" s="121" t="s">
        <v>8</v>
      </c>
      <c r="U12" s="121" t="s">
        <v>9</v>
      </c>
      <c r="V12" s="121" t="s">
        <v>10</v>
      </c>
      <c r="W12" s="272"/>
      <c r="X12" s="170"/>
    </row>
    <row r="13" spans="1:24" ht="30" x14ac:dyDescent="0.25">
      <c r="A13" s="21">
        <v>1</v>
      </c>
      <c r="B13" s="22" t="s">
        <v>78</v>
      </c>
      <c r="C13" s="4" t="s">
        <v>11</v>
      </c>
      <c r="D13" s="8">
        <f>E13</f>
        <v>68043.307499999995</v>
      </c>
      <c r="E13" s="8">
        <f>'Удел нормы'!H5</f>
        <v>68043.307499999995</v>
      </c>
      <c r="F13" s="8">
        <f>D13*56.4/100</f>
        <v>38376.425429999996</v>
      </c>
      <c r="G13" s="8">
        <f>D13*5.3/100</f>
        <v>3606.2952974999998</v>
      </c>
      <c r="H13" s="8" t="s">
        <v>47</v>
      </c>
      <c r="I13" s="8">
        <f>D13*38.3/100</f>
        <v>26060.586772499999</v>
      </c>
      <c r="J13" s="8" t="s">
        <v>12</v>
      </c>
      <c r="K13" s="122">
        <f>'Удел нормы'!L5</f>
        <v>7.9199999999999982</v>
      </c>
      <c r="L13" s="122">
        <f t="shared" ref="L13:L53" si="0">S13/F13*1000</f>
        <v>7.92</v>
      </c>
      <c r="M13" s="122">
        <f t="shared" ref="M13:M53" si="1">T13/G13*1000</f>
        <v>7.92</v>
      </c>
      <c r="N13" s="122" t="s">
        <v>47</v>
      </c>
      <c r="O13" s="122">
        <f t="shared" ref="O13:O53" si="2">V13/I13*1000</f>
        <v>7.9199999999999982</v>
      </c>
      <c r="P13" s="8" t="s">
        <v>48</v>
      </c>
      <c r="Q13" s="122">
        <f>'Удел нормы'!K5</f>
        <v>538.9029953999999</v>
      </c>
      <c r="R13" s="122">
        <f>Q13</f>
        <v>538.9029953999999</v>
      </c>
      <c r="S13" s="122">
        <f t="shared" ref="S13:S53" si="3">Q13*56.4/100</f>
        <v>303.94128940559995</v>
      </c>
      <c r="T13" s="122">
        <f t="shared" ref="T13:T53" si="4">Q13*5.3/100</f>
        <v>28.561858756199996</v>
      </c>
      <c r="U13" s="122" t="s">
        <v>47</v>
      </c>
      <c r="V13" s="122">
        <f t="shared" ref="V13:V53" si="5">Q13*38.3/100</f>
        <v>206.39984723819995</v>
      </c>
    </row>
    <row r="14" spans="1:24" ht="30" x14ac:dyDescent="0.25">
      <c r="A14" s="21">
        <v>2</v>
      </c>
      <c r="B14" s="22" t="s">
        <v>79</v>
      </c>
      <c r="C14" s="4" t="s">
        <v>11</v>
      </c>
      <c r="D14" s="8">
        <f t="shared" ref="D14:D53" si="6">E14</f>
        <v>110444.24789999999</v>
      </c>
      <c r="E14" s="8">
        <f>'Удел нормы'!H6</f>
        <v>110444.24789999999</v>
      </c>
      <c r="F14" s="8">
        <f t="shared" ref="F14:F53" si="7">D14*56.4/100</f>
        <v>62290.55581559999</v>
      </c>
      <c r="G14" s="8">
        <f t="shared" ref="G14:G53" si="8">D14*5.3/100</f>
        <v>5853.5451386999994</v>
      </c>
      <c r="H14" s="8" t="s">
        <v>47</v>
      </c>
      <c r="I14" s="8">
        <f t="shared" ref="I14:I53" si="9">D14*38.3/100</f>
        <v>42300.146945699991</v>
      </c>
      <c r="J14" s="8" t="s">
        <v>12</v>
      </c>
      <c r="K14" s="122">
        <f>'Удел нормы'!L6</f>
        <v>7.92</v>
      </c>
      <c r="L14" s="122">
        <f t="shared" si="0"/>
        <v>7.9199999999999982</v>
      </c>
      <c r="M14" s="122">
        <f t="shared" si="1"/>
        <v>7.92</v>
      </c>
      <c r="N14" s="122" t="s">
        <v>47</v>
      </c>
      <c r="O14" s="122">
        <f t="shared" si="2"/>
        <v>7.92</v>
      </c>
      <c r="P14" s="8" t="s">
        <v>48</v>
      </c>
      <c r="Q14" s="122">
        <f>'Удел нормы'!K6</f>
        <v>874.71844336799984</v>
      </c>
      <c r="R14" s="122">
        <f t="shared" ref="R14:R53" si="10">Q14</f>
        <v>874.71844336799984</v>
      </c>
      <c r="S14" s="122">
        <f t="shared" si="3"/>
        <v>493.34120205955185</v>
      </c>
      <c r="T14" s="122">
        <f t="shared" si="4"/>
        <v>46.360077498503991</v>
      </c>
      <c r="U14" s="122" t="s">
        <v>47</v>
      </c>
      <c r="V14" s="122">
        <f t="shared" si="5"/>
        <v>335.0171638099439</v>
      </c>
    </row>
    <row r="15" spans="1:24" ht="30" x14ac:dyDescent="0.25">
      <c r="A15" s="21">
        <v>3</v>
      </c>
      <c r="B15" s="23" t="s">
        <v>13</v>
      </c>
      <c r="C15" s="4" t="s">
        <v>11</v>
      </c>
      <c r="D15" s="8">
        <f t="shared" si="6"/>
        <v>12308.697899999999</v>
      </c>
      <c r="E15" s="8">
        <f>'Удел нормы'!H7</f>
        <v>12308.697899999999</v>
      </c>
      <c r="F15" s="8">
        <f t="shared" si="7"/>
        <v>6942.1056155999995</v>
      </c>
      <c r="G15" s="8">
        <f t="shared" si="8"/>
        <v>652.36098869999989</v>
      </c>
      <c r="H15" s="8" t="s">
        <v>47</v>
      </c>
      <c r="I15" s="8">
        <f t="shared" si="9"/>
        <v>4714.2312956999995</v>
      </c>
      <c r="J15" s="8" t="s">
        <v>12</v>
      </c>
      <c r="K15" s="122">
        <f>'Удел нормы'!L7</f>
        <v>10.079999999999998</v>
      </c>
      <c r="L15" s="122">
        <f t="shared" si="0"/>
        <v>10.08</v>
      </c>
      <c r="M15" s="122">
        <f t="shared" si="1"/>
        <v>10.08</v>
      </c>
      <c r="N15" s="122" t="s">
        <v>47</v>
      </c>
      <c r="O15" s="122">
        <f t="shared" si="2"/>
        <v>10.08</v>
      </c>
      <c r="P15" s="8" t="s">
        <v>48</v>
      </c>
      <c r="Q15" s="122">
        <f>'Удел нормы'!K7</f>
        <v>124.07167483199999</v>
      </c>
      <c r="R15" s="122">
        <f t="shared" si="10"/>
        <v>124.07167483199999</v>
      </c>
      <c r="S15" s="122">
        <f t="shared" si="3"/>
        <v>69.976424605247999</v>
      </c>
      <c r="T15" s="122">
        <f t="shared" si="4"/>
        <v>6.5757987660959989</v>
      </c>
      <c r="U15" s="122" t="s">
        <v>47</v>
      </c>
      <c r="V15" s="122">
        <f t="shared" si="5"/>
        <v>47.519451460655993</v>
      </c>
    </row>
    <row r="16" spans="1:24" ht="25.5" customHeight="1" x14ac:dyDescent="0.25">
      <c r="A16" s="21">
        <v>4</v>
      </c>
      <c r="B16" s="22" t="s">
        <v>80</v>
      </c>
      <c r="C16" s="4" t="s">
        <v>11</v>
      </c>
      <c r="D16" s="8">
        <f t="shared" si="6"/>
        <v>12045.525599999999</v>
      </c>
      <c r="E16" s="8">
        <f>'Удел нормы'!H8</f>
        <v>12045.525599999999</v>
      </c>
      <c r="F16" s="8">
        <f t="shared" si="7"/>
        <v>6793.6764383999989</v>
      </c>
      <c r="G16" s="8">
        <f t="shared" si="8"/>
        <v>638.41285679999999</v>
      </c>
      <c r="H16" s="8" t="s">
        <v>47</v>
      </c>
      <c r="I16" s="8">
        <f t="shared" si="9"/>
        <v>4613.4363047999996</v>
      </c>
      <c r="J16" s="8" t="s">
        <v>12</v>
      </c>
      <c r="K16" s="122">
        <f>'Удел нормы'!L8</f>
        <v>10.079999999999998</v>
      </c>
      <c r="L16" s="122">
        <f t="shared" si="0"/>
        <v>10.08</v>
      </c>
      <c r="M16" s="122">
        <f t="shared" si="1"/>
        <v>10.079999999999998</v>
      </c>
      <c r="N16" s="122" t="s">
        <v>47</v>
      </c>
      <c r="O16" s="122">
        <f t="shared" si="2"/>
        <v>10.079999999999997</v>
      </c>
      <c r="P16" s="8" t="s">
        <v>48</v>
      </c>
      <c r="Q16" s="122">
        <f>'Удел нормы'!K8</f>
        <v>121.41889804799997</v>
      </c>
      <c r="R16" s="122">
        <f t="shared" si="10"/>
        <v>121.41889804799997</v>
      </c>
      <c r="S16" s="122">
        <f t="shared" si="3"/>
        <v>68.480258499071994</v>
      </c>
      <c r="T16" s="122">
        <f t="shared" si="4"/>
        <v>6.4352015965439993</v>
      </c>
      <c r="U16" s="122" t="s">
        <v>47</v>
      </c>
      <c r="V16" s="122">
        <f t="shared" si="5"/>
        <v>46.503437952383983</v>
      </c>
    </row>
    <row r="17" spans="1:24" ht="30" x14ac:dyDescent="0.25">
      <c r="A17" s="21">
        <v>5</v>
      </c>
      <c r="B17" s="22" t="s">
        <v>81</v>
      </c>
      <c r="C17" s="4" t="s">
        <v>11</v>
      </c>
      <c r="D17" s="8">
        <f t="shared" si="6"/>
        <v>7213.5095999999994</v>
      </c>
      <c r="E17" s="8">
        <f>'Удел нормы'!H9</f>
        <v>7213.5095999999994</v>
      </c>
      <c r="F17" s="8">
        <f t="shared" si="7"/>
        <v>4068.4194143999998</v>
      </c>
      <c r="G17" s="8">
        <f t="shared" si="8"/>
        <v>382.31600879999996</v>
      </c>
      <c r="H17" s="8" t="s">
        <v>47</v>
      </c>
      <c r="I17" s="8">
        <f t="shared" si="9"/>
        <v>2762.7741767999996</v>
      </c>
      <c r="J17" s="8" t="s">
        <v>12</v>
      </c>
      <c r="K17" s="122">
        <f>'Удел нормы'!L9</f>
        <v>10.08</v>
      </c>
      <c r="L17" s="122">
        <f t="shared" si="0"/>
        <v>10.079999999999998</v>
      </c>
      <c r="M17" s="122">
        <f t="shared" si="1"/>
        <v>10.079999999999998</v>
      </c>
      <c r="N17" s="122" t="s">
        <v>47</v>
      </c>
      <c r="O17" s="122">
        <f t="shared" si="2"/>
        <v>10.08</v>
      </c>
      <c r="P17" s="8" t="s">
        <v>48</v>
      </c>
      <c r="Q17" s="122">
        <f>'Удел нормы'!K9</f>
        <v>72.712176767999992</v>
      </c>
      <c r="R17" s="122">
        <f t="shared" si="10"/>
        <v>72.712176767999992</v>
      </c>
      <c r="S17" s="122">
        <f t="shared" si="3"/>
        <v>41.00966769715199</v>
      </c>
      <c r="T17" s="122">
        <f t="shared" si="4"/>
        <v>3.8537453687039993</v>
      </c>
      <c r="U17" s="122" t="s">
        <v>47</v>
      </c>
      <c r="V17" s="122">
        <f t="shared" si="5"/>
        <v>27.848763702143998</v>
      </c>
    </row>
    <row r="18" spans="1:24" ht="30" x14ac:dyDescent="0.25">
      <c r="A18" s="21">
        <v>6</v>
      </c>
      <c r="B18" s="22" t="s">
        <v>82</v>
      </c>
      <c r="C18" s="4" t="s">
        <v>11</v>
      </c>
      <c r="D18" s="8">
        <f t="shared" si="6"/>
        <v>23957.3079</v>
      </c>
      <c r="E18" s="8">
        <f>'Удел нормы'!H10</f>
        <v>23957.3079</v>
      </c>
      <c r="F18" s="8">
        <f t="shared" si="7"/>
        <v>13511.921655599999</v>
      </c>
      <c r="G18" s="8">
        <f t="shared" si="8"/>
        <v>1269.7373186999998</v>
      </c>
      <c r="H18" s="8" t="s">
        <v>47</v>
      </c>
      <c r="I18" s="8">
        <f t="shared" si="9"/>
        <v>9175.6489256999994</v>
      </c>
      <c r="J18" s="8" t="s">
        <v>12</v>
      </c>
      <c r="K18" s="122">
        <f>'Удел нормы'!L10</f>
        <v>8.8800000000000008</v>
      </c>
      <c r="L18" s="122">
        <f t="shared" si="0"/>
        <v>8.8800000000000008</v>
      </c>
      <c r="M18" s="122">
        <f t="shared" si="1"/>
        <v>8.8800000000000026</v>
      </c>
      <c r="N18" s="122" t="s">
        <v>47</v>
      </c>
      <c r="O18" s="122">
        <f t="shared" si="2"/>
        <v>8.8800000000000008</v>
      </c>
      <c r="P18" s="8" t="s">
        <v>48</v>
      </c>
      <c r="Q18" s="122">
        <f>'Удел нормы'!K10</f>
        <v>212.74089415200001</v>
      </c>
      <c r="R18" s="122">
        <f t="shared" si="10"/>
        <v>212.74089415200001</v>
      </c>
      <c r="S18" s="122">
        <f t="shared" si="3"/>
        <v>119.985864301728</v>
      </c>
      <c r="T18" s="122">
        <f t="shared" si="4"/>
        <v>11.275267390056001</v>
      </c>
      <c r="U18" s="122" t="s">
        <v>47</v>
      </c>
      <c r="V18" s="122">
        <f t="shared" si="5"/>
        <v>81.479762460215994</v>
      </c>
    </row>
    <row r="19" spans="1:24" ht="30" x14ac:dyDescent="0.25">
      <c r="A19" s="21">
        <v>7</v>
      </c>
      <c r="B19" s="22" t="s">
        <v>83</v>
      </c>
      <c r="C19" s="4" t="s">
        <v>11</v>
      </c>
      <c r="D19" s="8">
        <f t="shared" si="6"/>
        <v>20920.040699999998</v>
      </c>
      <c r="E19" s="8">
        <f>'Удел нормы'!H11</f>
        <v>20920.040699999998</v>
      </c>
      <c r="F19" s="8">
        <f t="shared" si="7"/>
        <v>11798.902954799998</v>
      </c>
      <c r="G19" s="8">
        <f t="shared" si="8"/>
        <v>1108.7621571</v>
      </c>
      <c r="H19" s="8" t="s">
        <v>47</v>
      </c>
      <c r="I19" s="8">
        <f t="shared" si="9"/>
        <v>8012.3755880999988</v>
      </c>
      <c r="J19" s="8" t="s">
        <v>12</v>
      </c>
      <c r="K19" s="122">
        <f>'Удел нормы'!L11</f>
        <v>10.08</v>
      </c>
      <c r="L19" s="122">
        <f t="shared" si="0"/>
        <v>10.08</v>
      </c>
      <c r="M19" s="122">
        <f t="shared" si="1"/>
        <v>10.079999999999998</v>
      </c>
      <c r="N19" s="122" t="s">
        <v>47</v>
      </c>
      <c r="O19" s="122">
        <f t="shared" si="2"/>
        <v>10.08</v>
      </c>
      <c r="P19" s="8" t="s">
        <v>48</v>
      </c>
      <c r="Q19" s="122">
        <f>'Удел нормы'!K11</f>
        <v>210.87401025599999</v>
      </c>
      <c r="R19" s="122">
        <f t="shared" si="10"/>
        <v>210.87401025599999</v>
      </c>
      <c r="S19" s="122">
        <f t="shared" si="3"/>
        <v>118.93294178438398</v>
      </c>
      <c r="T19" s="122">
        <f t="shared" si="4"/>
        <v>11.176322543567998</v>
      </c>
      <c r="U19" s="122" t="s">
        <v>47</v>
      </c>
      <c r="V19" s="122">
        <f t="shared" si="5"/>
        <v>80.764745928047986</v>
      </c>
      <c r="X19" s="175">
        <f>ГВС!P15</f>
        <v>24.471999999999998</v>
      </c>
    </row>
    <row r="20" spans="1:24" ht="25.5" x14ac:dyDescent="0.25">
      <c r="A20" s="21">
        <v>8</v>
      </c>
      <c r="B20" s="22" t="s">
        <v>14</v>
      </c>
      <c r="C20" s="4" t="s">
        <v>11</v>
      </c>
      <c r="D20" s="8">
        <f t="shared" si="6"/>
        <v>40397.805</v>
      </c>
      <c r="E20" s="8">
        <f>'Удел нормы'!H12</f>
        <v>40397.805</v>
      </c>
      <c r="F20" s="8">
        <f t="shared" si="7"/>
        <v>22784.36202</v>
      </c>
      <c r="G20" s="8">
        <f t="shared" si="8"/>
        <v>2141.0836650000001</v>
      </c>
      <c r="H20" s="8" t="s">
        <v>47</v>
      </c>
      <c r="I20" s="8">
        <f t="shared" si="9"/>
        <v>15472.359315</v>
      </c>
      <c r="J20" s="8" t="s">
        <v>12</v>
      </c>
      <c r="K20" s="122">
        <f>'Удел нормы'!L12</f>
        <v>7.9199999999999982</v>
      </c>
      <c r="L20" s="122">
        <f t="shared" si="0"/>
        <v>7.9199999999999982</v>
      </c>
      <c r="M20" s="122">
        <f t="shared" si="1"/>
        <v>7.9199999999999982</v>
      </c>
      <c r="N20" s="122" t="s">
        <v>47</v>
      </c>
      <c r="O20" s="122">
        <f t="shared" si="2"/>
        <v>7.9199999999999964</v>
      </c>
      <c r="P20" s="8" t="s">
        <v>48</v>
      </c>
      <c r="Q20" s="122">
        <f>'Удел нормы'!K12</f>
        <v>319.95061559999994</v>
      </c>
      <c r="R20" s="122">
        <f t="shared" si="10"/>
        <v>319.95061559999994</v>
      </c>
      <c r="S20" s="122">
        <f t="shared" si="3"/>
        <v>180.45214719839996</v>
      </c>
      <c r="T20" s="122">
        <f t="shared" si="4"/>
        <v>16.957382626799998</v>
      </c>
      <c r="U20" s="122" t="s">
        <v>47</v>
      </c>
      <c r="V20" s="122">
        <f t="shared" si="5"/>
        <v>122.54108577479995</v>
      </c>
    </row>
    <row r="21" spans="1:24" ht="25.5" x14ac:dyDescent="0.25">
      <c r="A21" s="21">
        <v>9</v>
      </c>
      <c r="B21" s="23" t="s">
        <v>15</v>
      </c>
      <c r="C21" s="4" t="s">
        <v>11</v>
      </c>
      <c r="D21" s="8">
        <f t="shared" si="6"/>
        <v>12753.0708</v>
      </c>
      <c r="E21" s="8">
        <f>'Удел нормы'!H13</f>
        <v>12753.0708</v>
      </c>
      <c r="F21" s="8">
        <f t="shared" si="7"/>
        <v>7192.7319312</v>
      </c>
      <c r="G21" s="8">
        <f t="shared" si="8"/>
        <v>675.91275239999993</v>
      </c>
      <c r="H21" s="8" t="s">
        <v>47</v>
      </c>
      <c r="I21" s="8">
        <f t="shared" si="9"/>
        <v>4884.4261164</v>
      </c>
      <c r="J21" s="8" t="s">
        <v>12</v>
      </c>
      <c r="K21" s="122">
        <f>'Удел нормы'!L13</f>
        <v>10.08</v>
      </c>
      <c r="L21" s="122">
        <f t="shared" si="0"/>
        <v>10.079999999999998</v>
      </c>
      <c r="M21" s="122">
        <f t="shared" si="1"/>
        <v>10.08</v>
      </c>
      <c r="N21" s="122" t="s">
        <v>47</v>
      </c>
      <c r="O21" s="122">
        <f t="shared" si="2"/>
        <v>10.079999999999998</v>
      </c>
      <c r="P21" s="8" t="s">
        <v>48</v>
      </c>
      <c r="Q21" s="122">
        <f>'Удел нормы'!K13</f>
        <v>128.55095366399999</v>
      </c>
      <c r="R21" s="122">
        <f t="shared" si="10"/>
        <v>128.55095366399999</v>
      </c>
      <c r="S21" s="122">
        <f t="shared" si="3"/>
        <v>72.502737866495991</v>
      </c>
      <c r="T21" s="122">
        <f t="shared" si="4"/>
        <v>6.8132005441919992</v>
      </c>
      <c r="U21" s="122" t="s">
        <v>47</v>
      </c>
      <c r="V21" s="122">
        <f t="shared" si="5"/>
        <v>49.235015253311992</v>
      </c>
    </row>
    <row r="22" spans="1:24" ht="25.5" x14ac:dyDescent="0.25">
      <c r="A22" s="21">
        <v>10</v>
      </c>
      <c r="B22" s="22" t="s">
        <v>16</v>
      </c>
      <c r="C22" s="4" t="s">
        <v>11</v>
      </c>
      <c r="D22" s="8">
        <f t="shared" si="6"/>
        <v>23737.278599999998</v>
      </c>
      <c r="E22" s="8">
        <f>'Удел нормы'!H14</f>
        <v>23737.278599999998</v>
      </c>
      <c r="F22" s="8">
        <f t="shared" si="7"/>
        <v>13387.825130399999</v>
      </c>
      <c r="G22" s="8">
        <f t="shared" si="8"/>
        <v>1258.0757657999998</v>
      </c>
      <c r="H22" s="8" t="s">
        <v>47</v>
      </c>
      <c r="I22" s="8">
        <f t="shared" si="9"/>
        <v>9091.3777037999989</v>
      </c>
      <c r="J22" s="8" t="s">
        <v>12</v>
      </c>
      <c r="K22" s="122">
        <f>'Удел нормы'!L14</f>
        <v>8.879999999999999</v>
      </c>
      <c r="L22" s="122">
        <f t="shared" si="0"/>
        <v>8.879999999999999</v>
      </c>
      <c r="M22" s="122">
        <f t="shared" si="1"/>
        <v>8.8800000000000008</v>
      </c>
      <c r="N22" s="122" t="s">
        <v>47</v>
      </c>
      <c r="O22" s="122">
        <f t="shared" si="2"/>
        <v>8.879999999999999</v>
      </c>
      <c r="P22" s="8" t="s">
        <v>48</v>
      </c>
      <c r="Q22" s="122">
        <f>'Удел нормы'!K14</f>
        <v>210.78703396799997</v>
      </c>
      <c r="R22" s="122">
        <f t="shared" si="10"/>
        <v>210.78703396799997</v>
      </c>
      <c r="S22" s="122">
        <f t="shared" si="3"/>
        <v>118.88388715795197</v>
      </c>
      <c r="T22" s="122">
        <f t="shared" si="4"/>
        <v>11.171712800303998</v>
      </c>
      <c r="U22" s="122" t="s">
        <v>47</v>
      </c>
      <c r="V22" s="122">
        <f t="shared" si="5"/>
        <v>80.731434009743978</v>
      </c>
    </row>
    <row r="23" spans="1:24" ht="30" x14ac:dyDescent="0.25">
      <c r="A23" s="21">
        <v>12</v>
      </c>
      <c r="B23" s="22" t="s">
        <v>17</v>
      </c>
      <c r="C23" s="4" t="s">
        <v>11</v>
      </c>
      <c r="D23" s="8">
        <f t="shared" si="6"/>
        <v>50296.109400000001</v>
      </c>
      <c r="E23" s="8">
        <f>'Удел нормы'!H15</f>
        <v>50296.109400000001</v>
      </c>
      <c r="F23" s="8">
        <f t="shared" si="7"/>
        <v>28367.005701600003</v>
      </c>
      <c r="G23" s="8">
        <f t="shared" si="8"/>
        <v>2665.6937981999999</v>
      </c>
      <c r="H23" s="8" t="s">
        <v>47</v>
      </c>
      <c r="I23" s="8">
        <f t="shared" si="9"/>
        <v>19263.4099002</v>
      </c>
      <c r="J23" s="8" t="s">
        <v>12</v>
      </c>
      <c r="K23" s="122">
        <f>'Удел нормы'!L15</f>
        <v>8.879999999999999</v>
      </c>
      <c r="L23" s="122">
        <f t="shared" si="0"/>
        <v>8.879999999999999</v>
      </c>
      <c r="M23" s="122">
        <f t="shared" si="1"/>
        <v>8.879999999999999</v>
      </c>
      <c r="N23" s="122" t="s">
        <v>47</v>
      </c>
      <c r="O23" s="122">
        <f t="shared" si="2"/>
        <v>8.879999999999999</v>
      </c>
      <c r="P23" s="8" t="s">
        <v>48</v>
      </c>
      <c r="Q23" s="122">
        <f>'Удел нормы'!K15</f>
        <v>446.62945147199997</v>
      </c>
      <c r="R23" s="122">
        <f t="shared" si="10"/>
        <v>446.62945147199997</v>
      </c>
      <c r="S23" s="122">
        <f t="shared" si="3"/>
        <v>251.89901063020798</v>
      </c>
      <c r="T23" s="122">
        <f t="shared" si="4"/>
        <v>23.671360928015996</v>
      </c>
      <c r="U23" s="122" t="s">
        <v>47</v>
      </c>
      <c r="V23" s="122">
        <f t="shared" si="5"/>
        <v>171.05907991377597</v>
      </c>
    </row>
    <row r="24" spans="1:24" ht="25.5" x14ac:dyDescent="0.25">
      <c r="A24" s="21">
        <v>13</v>
      </c>
      <c r="B24" s="22" t="s">
        <v>18</v>
      </c>
      <c r="C24" s="4" t="s">
        <v>11</v>
      </c>
      <c r="D24" s="8">
        <f t="shared" si="6"/>
        <v>64464.270599999996</v>
      </c>
      <c r="E24" s="8">
        <f>'Удел нормы'!H16</f>
        <v>64464.270599999996</v>
      </c>
      <c r="F24" s="8">
        <f t="shared" si="7"/>
        <v>36357.848618399999</v>
      </c>
      <c r="G24" s="8">
        <f t="shared" si="8"/>
        <v>3416.6063417999999</v>
      </c>
      <c r="H24" s="8" t="s">
        <v>47</v>
      </c>
      <c r="I24" s="8">
        <f t="shared" si="9"/>
        <v>24689.815639799996</v>
      </c>
      <c r="J24" s="8" t="s">
        <v>12</v>
      </c>
      <c r="K24" s="122">
        <f>'Удел нормы'!L16</f>
        <v>8.8800000000000008</v>
      </c>
      <c r="L24" s="122">
        <f t="shared" si="0"/>
        <v>8.879999999999999</v>
      </c>
      <c r="M24" s="122">
        <f t="shared" si="1"/>
        <v>8.879999999999999</v>
      </c>
      <c r="N24" s="122" t="s">
        <v>47</v>
      </c>
      <c r="O24" s="122">
        <f t="shared" si="2"/>
        <v>8.8800000000000008</v>
      </c>
      <c r="P24" s="8" t="s">
        <v>48</v>
      </c>
      <c r="Q24" s="122">
        <f>'Удел нормы'!K16</f>
        <v>572.44272292799997</v>
      </c>
      <c r="R24" s="122">
        <f t="shared" si="10"/>
        <v>572.44272292799997</v>
      </c>
      <c r="S24" s="122">
        <f t="shared" si="3"/>
        <v>322.85769573139197</v>
      </c>
      <c r="T24" s="122">
        <f t="shared" si="4"/>
        <v>30.339464315183996</v>
      </c>
      <c r="U24" s="122" t="s">
        <v>47</v>
      </c>
      <c r="V24" s="122">
        <f t="shared" si="5"/>
        <v>219.24556288142398</v>
      </c>
    </row>
    <row r="25" spans="1:24" ht="25.5" x14ac:dyDescent="0.25">
      <c r="A25" s="21">
        <v>14</v>
      </c>
      <c r="B25" s="22" t="s">
        <v>19</v>
      </c>
      <c r="C25" s="4" t="s">
        <v>11</v>
      </c>
      <c r="D25" s="8">
        <f t="shared" si="6"/>
        <v>104088.5748</v>
      </c>
      <c r="E25" s="8">
        <f>'Удел нормы'!H17</f>
        <v>104088.5748</v>
      </c>
      <c r="F25" s="8">
        <f t="shared" si="7"/>
        <v>58705.956187199998</v>
      </c>
      <c r="G25" s="8">
        <f t="shared" si="8"/>
        <v>5516.6944643999996</v>
      </c>
      <c r="H25" s="8" t="s">
        <v>47</v>
      </c>
      <c r="I25" s="8">
        <f t="shared" si="9"/>
        <v>39865.924148399994</v>
      </c>
      <c r="J25" s="8" t="s">
        <v>12</v>
      </c>
      <c r="K25" s="122">
        <f>'Удел нормы'!L17</f>
        <v>7.9199999999999982</v>
      </c>
      <c r="L25" s="122">
        <f t="shared" si="0"/>
        <v>7.92</v>
      </c>
      <c r="M25" s="122">
        <f t="shared" si="1"/>
        <v>7.92</v>
      </c>
      <c r="N25" s="122" t="s">
        <v>47</v>
      </c>
      <c r="O25" s="122">
        <f t="shared" si="2"/>
        <v>7.9199999999999982</v>
      </c>
      <c r="P25" s="8" t="s">
        <v>48</v>
      </c>
      <c r="Q25" s="122">
        <f>'Удел нормы'!K17</f>
        <v>824.38151241599985</v>
      </c>
      <c r="R25" s="122">
        <f t="shared" si="10"/>
        <v>824.38151241599985</v>
      </c>
      <c r="S25" s="122">
        <f t="shared" si="3"/>
        <v>464.95117300262393</v>
      </c>
      <c r="T25" s="122">
        <f t="shared" si="4"/>
        <v>43.692220158047995</v>
      </c>
      <c r="U25" s="122" t="s">
        <v>47</v>
      </c>
      <c r="V25" s="122">
        <f t="shared" si="5"/>
        <v>315.73811925532789</v>
      </c>
    </row>
    <row r="26" spans="1:24" ht="30" x14ac:dyDescent="0.25">
      <c r="A26" s="21">
        <v>15</v>
      </c>
      <c r="B26" s="22" t="s">
        <v>84</v>
      </c>
      <c r="C26" s="4" t="s">
        <v>11</v>
      </c>
      <c r="D26" s="8">
        <f t="shared" si="6"/>
        <v>33064.7952</v>
      </c>
      <c r="E26" s="8">
        <f>'Удел нормы'!H18</f>
        <v>33064.7952</v>
      </c>
      <c r="F26" s="8">
        <f t="shared" si="7"/>
        <v>18648.5444928</v>
      </c>
      <c r="G26" s="8">
        <f t="shared" si="8"/>
        <v>1752.4341456</v>
      </c>
      <c r="H26" s="8" t="s">
        <v>47</v>
      </c>
      <c r="I26" s="8">
        <f t="shared" si="9"/>
        <v>12663.816561600001</v>
      </c>
      <c r="J26" s="8" t="s">
        <v>12</v>
      </c>
      <c r="K26" s="122">
        <f>'Удел нормы'!L18</f>
        <v>8.8799999999999972</v>
      </c>
      <c r="L26" s="122">
        <f t="shared" si="0"/>
        <v>8.8799999999999955</v>
      </c>
      <c r="M26" s="122">
        <f t="shared" si="1"/>
        <v>8.8799999999999972</v>
      </c>
      <c r="N26" s="122" t="s">
        <v>47</v>
      </c>
      <c r="O26" s="122">
        <f t="shared" si="2"/>
        <v>8.8799999999999955</v>
      </c>
      <c r="P26" s="8" t="s">
        <v>48</v>
      </c>
      <c r="Q26" s="122">
        <f>'Удел нормы'!K18</f>
        <v>293.6153813759999</v>
      </c>
      <c r="R26" s="122">
        <f t="shared" si="10"/>
        <v>293.6153813759999</v>
      </c>
      <c r="S26" s="122">
        <f t="shared" si="3"/>
        <v>165.59907509606393</v>
      </c>
      <c r="T26" s="122">
        <f t="shared" si="4"/>
        <v>15.561615212927995</v>
      </c>
      <c r="U26" s="122" t="s">
        <v>47</v>
      </c>
      <c r="V26" s="122">
        <f t="shared" si="5"/>
        <v>112.45469106700796</v>
      </c>
    </row>
    <row r="27" spans="1:24" ht="30" x14ac:dyDescent="0.25">
      <c r="A27" s="21">
        <v>16</v>
      </c>
      <c r="B27" s="22" t="s">
        <v>20</v>
      </c>
      <c r="C27" s="4" t="s">
        <v>11</v>
      </c>
      <c r="D27" s="8">
        <f t="shared" si="6"/>
        <v>27906.133499999996</v>
      </c>
      <c r="E27" s="8">
        <f>'Удел нормы'!H19</f>
        <v>27906.133499999996</v>
      </c>
      <c r="F27" s="8">
        <f t="shared" si="7"/>
        <v>15739.059293999999</v>
      </c>
      <c r="G27" s="8">
        <f t="shared" si="8"/>
        <v>1479.0250754999997</v>
      </c>
      <c r="H27" s="8" t="s">
        <v>47</v>
      </c>
      <c r="I27" s="8">
        <f t="shared" si="9"/>
        <v>10688.049130499998</v>
      </c>
      <c r="J27" s="8" t="s">
        <v>12</v>
      </c>
      <c r="K27" s="122">
        <f>'Удел нормы'!L19</f>
        <v>8.4</v>
      </c>
      <c r="L27" s="122">
        <f t="shared" si="0"/>
        <v>8.4</v>
      </c>
      <c r="M27" s="122">
        <f t="shared" si="1"/>
        <v>8.4</v>
      </c>
      <c r="N27" s="122" t="s">
        <v>47</v>
      </c>
      <c r="O27" s="122">
        <f t="shared" si="2"/>
        <v>8.4</v>
      </c>
      <c r="P27" s="8" t="s">
        <v>48</v>
      </c>
      <c r="Q27" s="122">
        <f>'Удел нормы'!K19</f>
        <v>234.41152139999997</v>
      </c>
      <c r="R27" s="122">
        <f t="shared" si="10"/>
        <v>234.41152139999997</v>
      </c>
      <c r="S27" s="122">
        <f t="shared" si="3"/>
        <v>132.20809806959997</v>
      </c>
      <c r="T27" s="122">
        <f t="shared" si="4"/>
        <v>12.423810634199997</v>
      </c>
      <c r="U27" s="122" t="s">
        <v>47</v>
      </c>
      <c r="V27" s="122">
        <f t="shared" si="5"/>
        <v>89.77961269619999</v>
      </c>
    </row>
    <row r="28" spans="1:24" ht="30" x14ac:dyDescent="0.25">
      <c r="A28" s="21">
        <v>17</v>
      </c>
      <c r="B28" s="22" t="s">
        <v>85</v>
      </c>
      <c r="C28" s="4" t="s">
        <v>11</v>
      </c>
      <c r="D28" s="8">
        <f t="shared" si="6"/>
        <v>2985.4955999999997</v>
      </c>
      <c r="E28" s="8">
        <f>'Удел нормы'!H20</f>
        <v>2985.4955999999997</v>
      </c>
      <c r="F28" s="8">
        <f t="shared" si="7"/>
        <v>1683.8195183999999</v>
      </c>
      <c r="G28" s="8">
        <f t="shared" si="8"/>
        <v>158.23126679999999</v>
      </c>
      <c r="H28" s="8" t="s">
        <v>47</v>
      </c>
      <c r="I28" s="8">
        <f t="shared" si="9"/>
        <v>1143.4448147999999</v>
      </c>
      <c r="J28" s="8" t="s">
        <v>12</v>
      </c>
      <c r="K28" s="122">
        <f>'Удел нормы'!L20</f>
        <v>10.079999999999998</v>
      </c>
      <c r="L28" s="122">
        <f t="shared" si="0"/>
        <v>10.079999999999998</v>
      </c>
      <c r="M28" s="122">
        <f t="shared" si="1"/>
        <v>10.079999999999998</v>
      </c>
      <c r="N28" s="122" t="s">
        <v>47</v>
      </c>
      <c r="O28" s="122">
        <f t="shared" si="2"/>
        <v>10.079999999999998</v>
      </c>
      <c r="P28" s="8" t="s">
        <v>48</v>
      </c>
      <c r="Q28" s="122">
        <f>'Удел нормы'!K20</f>
        <v>30.093795647999993</v>
      </c>
      <c r="R28" s="122">
        <f t="shared" si="10"/>
        <v>30.093795647999993</v>
      </c>
      <c r="S28" s="122">
        <f t="shared" si="3"/>
        <v>16.972900745471996</v>
      </c>
      <c r="T28" s="122">
        <f t="shared" si="4"/>
        <v>1.5949711693439996</v>
      </c>
      <c r="U28" s="122" t="s">
        <v>47</v>
      </c>
      <c r="V28" s="122">
        <f t="shared" si="5"/>
        <v>11.525923733183998</v>
      </c>
    </row>
    <row r="29" spans="1:24" ht="25.5" x14ac:dyDescent="0.25">
      <c r="A29" s="21">
        <v>18</v>
      </c>
      <c r="B29" s="22" t="s">
        <v>21</v>
      </c>
      <c r="C29" s="4" t="s">
        <v>11</v>
      </c>
      <c r="D29" s="8">
        <f t="shared" si="6"/>
        <v>29470.983299999996</v>
      </c>
      <c r="E29" s="8">
        <f>'Удел нормы'!H21</f>
        <v>29470.983299999996</v>
      </c>
      <c r="F29" s="8">
        <f t="shared" si="7"/>
        <v>16621.6345812</v>
      </c>
      <c r="G29" s="8">
        <f t="shared" si="8"/>
        <v>1561.9621149</v>
      </c>
      <c r="H29" s="8" t="s">
        <v>47</v>
      </c>
      <c r="I29" s="8">
        <f t="shared" si="9"/>
        <v>11287.386603899999</v>
      </c>
      <c r="J29" s="8" t="s">
        <v>12</v>
      </c>
      <c r="K29" s="122">
        <f>'Удел нормы'!L21</f>
        <v>8.879999999999999</v>
      </c>
      <c r="L29" s="122">
        <f t="shared" si="0"/>
        <v>8.879999999999999</v>
      </c>
      <c r="M29" s="122">
        <f t="shared" si="1"/>
        <v>8.879999999999999</v>
      </c>
      <c r="N29" s="122" t="s">
        <v>47</v>
      </c>
      <c r="O29" s="122">
        <f t="shared" si="2"/>
        <v>8.879999999999999</v>
      </c>
      <c r="P29" s="8" t="s">
        <v>48</v>
      </c>
      <c r="Q29" s="122">
        <f>'Удел нормы'!K21</f>
        <v>261.70233170399996</v>
      </c>
      <c r="R29" s="122">
        <f t="shared" si="10"/>
        <v>261.70233170399996</v>
      </c>
      <c r="S29" s="122">
        <f t="shared" si="3"/>
        <v>147.60011508105597</v>
      </c>
      <c r="T29" s="122">
        <f t="shared" si="4"/>
        <v>13.870223580311997</v>
      </c>
      <c r="U29" s="122" t="s">
        <v>47</v>
      </c>
      <c r="V29" s="122">
        <f t="shared" si="5"/>
        <v>100.23199304263198</v>
      </c>
    </row>
    <row r="30" spans="1:24" ht="25.5" x14ac:dyDescent="0.25">
      <c r="A30" s="21">
        <v>19</v>
      </c>
      <c r="B30" s="22" t="s">
        <v>22</v>
      </c>
      <c r="C30" s="4" t="s">
        <v>11</v>
      </c>
      <c r="D30" s="8">
        <f t="shared" si="6"/>
        <v>18571.820399999997</v>
      </c>
      <c r="E30" s="8">
        <f>'Удел нормы'!H22</f>
        <v>18571.820399999997</v>
      </c>
      <c r="F30" s="8">
        <f t="shared" si="7"/>
        <v>10474.506705599997</v>
      </c>
      <c r="G30" s="8">
        <f t="shared" si="8"/>
        <v>984.30648119999978</v>
      </c>
      <c r="H30" s="8" t="s">
        <v>47</v>
      </c>
      <c r="I30" s="8">
        <f t="shared" si="9"/>
        <v>7113.0072131999978</v>
      </c>
      <c r="J30" s="8" t="s">
        <v>12</v>
      </c>
      <c r="K30" s="122">
        <f>'Удел нормы'!L22</f>
        <v>9.3600000000000012</v>
      </c>
      <c r="L30" s="122">
        <f t="shared" si="0"/>
        <v>9.360000000000003</v>
      </c>
      <c r="M30" s="122">
        <f t="shared" si="1"/>
        <v>9.360000000000003</v>
      </c>
      <c r="N30" s="122" t="s">
        <v>47</v>
      </c>
      <c r="O30" s="122">
        <f t="shared" si="2"/>
        <v>9.360000000000003</v>
      </c>
      <c r="P30" s="8" t="s">
        <v>48</v>
      </c>
      <c r="Q30" s="122">
        <f>'Удел нормы'!K22</f>
        <v>173.83223894400001</v>
      </c>
      <c r="R30" s="122">
        <f t="shared" si="10"/>
        <v>173.83223894400001</v>
      </c>
      <c r="S30" s="122">
        <f t="shared" si="3"/>
        <v>98.041382764416014</v>
      </c>
      <c r="T30" s="122">
        <f t="shared" si="4"/>
        <v>9.213108664032001</v>
      </c>
      <c r="U30" s="122" t="s">
        <v>47</v>
      </c>
      <c r="V30" s="122">
        <f t="shared" si="5"/>
        <v>66.577747515552005</v>
      </c>
    </row>
    <row r="31" spans="1:24" ht="25.5" x14ac:dyDescent="0.25">
      <c r="A31" s="21">
        <v>21</v>
      </c>
      <c r="B31" s="22" t="s">
        <v>23</v>
      </c>
      <c r="C31" s="4" t="s">
        <v>11</v>
      </c>
      <c r="D31" s="8">
        <f t="shared" si="6"/>
        <v>57793.062599999997</v>
      </c>
      <c r="E31" s="8">
        <f>'Удел нормы'!H23</f>
        <v>57793.062599999997</v>
      </c>
      <c r="F31" s="8">
        <f t="shared" si="7"/>
        <v>32595.287306399998</v>
      </c>
      <c r="G31" s="8">
        <f t="shared" si="8"/>
        <v>3063.0323177999999</v>
      </c>
      <c r="H31" s="8" t="s">
        <v>47</v>
      </c>
      <c r="I31" s="8">
        <f t="shared" si="9"/>
        <v>22134.742975799996</v>
      </c>
      <c r="J31" s="8" t="s">
        <v>12</v>
      </c>
      <c r="K31" s="122">
        <f>'Удел нормы'!L23</f>
        <v>7.92</v>
      </c>
      <c r="L31" s="122">
        <f t="shared" si="0"/>
        <v>7.92</v>
      </c>
      <c r="M31" s="122">
        <f t="shared" si="1"/>
        <v>7.92</v>
      </c>
      <c r="N31" s="122" t="s">
        <v>47</v>
      </c>
      <c r="O31" s="122">
        <f t="shared" si="2"/>
        <v>7.92</v>
      </c>
      <c r="P31" s="8" t="s">
        <v>48</v>
      </c>
      <c r="Q31" s="122">
        <f>'Удел нормы'!K23</f>
        <v>457.72105579199996</v>
      </c>
      <c r="R31" s="122">
        <f t="shared" si="10"/>
        <v>457.72105579199996</v>
      </c>
      <c r="S31" s="122">
        <f t="shared" si="3"/>
        <v>258.15467546668799</v>
      </c>
      <c r="T31" s="122">
        <f t="shared" si="4"/>
        <v>24.259215956975996</v>
      </c>
      <c r="U31" s="122" t="s">
        <v>47</v>
      </c>
      <c r="V31" s="122">
        <f t="shared" si="5"/>
        <v>175.30716436833598</v>
      </c>
    </row>
    <row r="32" spans="1:24" ht="25.5" x14ac:dyDescent="0.25">
      <c r="A32" s="21">
        <v>22</v>
      </c>
      <c r="B32" s="22" t="s">
        <v>86</v>
      </c>
      <c r="C32" s="4" t="s">
        <v>11</v>
      </c>
      <c r="D32" s="8">
        <f t="shared" si="6"/>
        <v>8520.7425000000003</v>
      </c>
      <c r="E32" s="8">
        <f>'Удел нормы'!H24</f>
        <v>8520.7425000000003</v>
      </c>
      <c r="F32" s="8">
        <f t="shared" si="7"/>
        <v>4805.69877</v>
      </c>
      <c r="G32" s="8">
        <f t="shared" si="8"/>
        <v>451.59935250000001</v>
      </c>
      <c r="H32" s="8" t="s">
        <v>47</v>
      </c>
      <c r="I32" s="8">
        <f t="shared" si="9"/>
        <v>3263.4443775</v>
      </c>
      <c r="J32" s="8" t="s">
        <v>12</v>
      </c>
      <c r="K32" s="122">
        <f>'Удел нормы'!L24</f>
        <v>10.079999999999998</v>
      </c>
      <c r="L32" s="122">
        <f t="shared" si="0"/>
        <v>10.079999999999998</v>
      </c>
      <c r="M32" s="122">
        <f t="shared" si="1"/>
        <v>10.079999999999998</v>
      </c>
      <c r="N32" s="122" t="s">
        <v>47</v>
      </c>
      <c r="O32" s="122">
        <f t="shared" si="2"/>
        <v>10.079999999999997</v>
      </c>
      <c r="P32" s="8" t="s">
        <v>48</v>
      </c>
      <c r="Q32" s="122">
        <f>'Удел нормы'!K24</f>
        <v>85.889084399999987</v>
      </c>
      <c r="R32" s="122">
        <f t="shared" si="10"/>
        <v>85.889084399999987</v>
      </c>
      <c r="S32" s="122">
        <f t="shared" si="3"/>
        <v>48.441443601599993</v>
      </c>
      <c r="T32" s="122">
        <f t="shared" si="4"/>
        <v>4.5521214731999997</v>
      </c>
      <c r="U32" s="122" t="s">
        <v>47</v>
      </c>
      <c r="V32" s="122">
        <f t="shared" si="5"/>
        <v>32.895519325199992</v>
      </c>
    </row>
    <row r="33" spans="1:24" ht="25.5" x14ac:dyDescent="0.25">
      <c r="A33" s="21">
        <v>23</v>
      </c>
      <c r="B33" s="22" t="s">
        <v>24</v>
      </c>
      <c r="C33" s="4" t="s">
        <v>11</v>
      </c>
      <c r="D33" s="8">
        <f t="shared" si="6"/>
        <v>46926.641099999993</v>
      </c>
      <c r="E33" s="8">
        <f>'Удел нормы'!H25</f>
        <v>46926.641099999993</v>
      </c>
      <c r="F33" s="8">
        <f t="shared" si="7"/>
        <v>26466.625580399996</v>
      </c>
      <c r="G33" s="8">
        <f t="shared" si="8"/>
        <v>2487.1119782999995</v>
      </c>
      <c r="H33" s="8" t="s">
        <v>47</v>
      </c>
      <c r="I33" s="8">
        <f t="shared" si="9"/>
        <v>17972.903541299995</v>
      </c>
      <c r="J33" s="8" t="s">
        <v>12</v>
      </c>
      <c r="K33" s="122">
        <f>'Удел нормы'!L25</f>
        <v>8.8800000000000008</v>
      </c>
      <c r="L33" s="122">
        <f t="shared" si="0"/>
        <v>8.879999999999999</v>
      </c>
      <c r="M33" s="122">
        <f t="shared" si="1"/>
        <v>8.8800000000000008</v>
      </c>
      <c r="N33" s="122" t="s">
        <v>47</v>
      </c>
      <c r="O33" s="122">
        <f t="shared" si="2"/>
        <v>8.8800000000000008</v>
      </c>
      <c r="P33" s="8" t="s">
        <v>48</v>
      </c>
      <c r="Q33" s="122">
        <f>'Удел нормы'!K25</f>
        <v>416.70857296799994</v>
      </c>
      <c r="R33" s="122">
        <f t="shared" si="10"/>
        <v>416.70857296799994</v>
      </c>
      <c r="S33" s="122">
        <f t="shared" si="3"/>
        <v>235.02363515395194</v>
      </c>
      <c r="T33" s="122">
        <f t="shared" si="4"/>
        <v>22.085554367303999</v>
      </c>
      <c r="U33" s="122" t="s">
        <v>47</v>
      </c>
      <c r="V33" s="122">
        <f t="shared" si="5"/>
        <v>159.59938344674396</v>
      </c>
    </row>
    <row r="34" spans="1:24" ht="25.5" x14ac:dyDescent="0.25">
      <c r="A34" s="21">
        <v>24</v>
      </c>
      <c r="B34" s="24" t="s">
        <v>25</v>
      </c>
      <c r="C34" s="4" t="s">
        <v>11</v>
      </c>
      <c r="D34" s="8">
        <f t="shared" si="6"/>
        <v>25458.684299999997</v>
      </c>
      <c r="E34" s="8">
        <f>'Удел нормы'!H26</f>
        <v>25458.684299999997</v>
      </c>
      <c r="F34" s="8">
        <f t="shared" si="7"/>
        <v>14358.697945199998</v>
      </c>
      <c r="G34" s="8">
        <f t="shared" si="8"/>
        <v>1349.3102678999996</v>
      </c>
      <c r="H34" s="8" t="s">
        <v>47</v>
      </c>
      <c r="I34" s="8">
        <f t="shared" si="9"/>
        <v>9750.6760868999972</v>
      </c>
      <c r="J34" s="8" t="s">
        <v>12</v>
      </c>
      <c r="K34" s="122">
        <f>'Удел нормы'!L26</f>
        <v>8.879999999999999</v>
      </c>
      <c r="L34" s="122">
        <f t="shared" si="0"/>
        <v>8.879999999999999</v>
      </c>
      <c r="M34" s="122">
        <f t="shared" si="1"/>
        <v>8.879999999999999</v>
      </c>
      <c r="N34" s="122" t="s">
        <v>47</v>
      </c>
      <c r="O34" s="122">
        <f t="shared" si="2"/>
        <v>8.879999999999999</v>
      </c>
      <c r="P34" s="8" t="s">
        <v>48</v>
      </c>
      <c r="Q34" s="122">
        <f>'Удел нормы'!K26</f>
        <v>226.07311658399993</v>
      </c>
      <c r="R34" s="122">
        <f t="shared" si="10"/>
        <v>226.07311658399993</v>
      </c>
      <c r="S34" s="122">
        <f t="shared" si="3"/>
        <v>127.50523775337597</v>
      </c>
      <c r="T34" s="122">
        <f t="shared" si="4"/>
        <v>11.981875178951995</v>
      </c>
      <c r="U34" s="122" t="s">
        <v>47</v>
      </c>
      <c r="V34" s="122">
        <f t="shared" si="5"/>
        <v>86.586003651671959</v>
      </c>
    </row>
    <row r="35" spans="1:24" ht="30" x14ac:dyDescent="0.25">
      <c r="A35" s="21">
        <v>25</v>
      </c>
      <c r="B35" s="22" t="s">
        <v>26</v>
      </c>
      <c r="C35" s="4" t="s">
        <v>11</v>
      </c>
      <c r="D35" s="8">
        <f t="shared" si="6"/>
        <v>8391.3135000000002</v>
      </c>
      <c r="E35" s="8">
        <f>'Удел нормы'!H27</f>
        <v>8391.3135000000002</v>
      </c>
      <c r="F35" s="8">
        <f t="shared" si="7"/>
        <v>4732.7008139999998</v>
      </c>
      <c r="G35" s="8">
        <f t="shared" si="8"/>
        <v>444.73961550000001</v>
      </c>
      <c r="H35" s="8" t="s">
        <v>47</v>
      </c>
      <c r="I35" s="8">
        <f t="shared" si="9"/>
        <v>3213.8730704999998</v>
      </c>
      <c r="J35" s="8" t="s">
        <v>12</v>
      </c>
      <c r="K35" s="122">
        <f>'Удел нормы'!L27</f>
        <v>10.079999999999997</v>
      </c>
      <c r="L35" s="122">
        <f t="shared" si="0"/>
        <v>10.079999999999997</v>
      </c>
      <c r="M35" s="122">
        <f t="shared" si="1"/>
        <v>10.079999999999997</v>
      </c>
      <c r="N35" s="122" t="s">
        <v>47</v>
      </c>
      <c r="O35" s="122">
        <f t="shared" si="2"/>
        <v>10.079999999999997</v>
      </c>
      <c r="P35" s="8" t="s">
        <v>48</v>
      </c>
      <c r="Q35" s="122">
        <f>'Удел нормы'!K27</f>
        <v>84.584440079999979</v>
      </c>
      <c r="R35" s="122">
        <f t="shared" si="10"/>
        <v>84.584440079999979</v>
      </c>
      <c r="S35" s="122">
        <f t="shared" si="3"/>
        <v>47.705624205119982</v>
      </c>
      <c r="T35" s="122">
        <f t="shared" si="4"/>
        <v>4.482975324239999</v>
      </c>
      <c r="U35" s="122" t="s">
        <v>47</v>
      </c>
      <c r="V35" s="122">
        <f t="shared" si="5"/>
        <v>32.395840550639988</v>
      </c>
    </row>
    <row r="36" spans="1:24" ht="25.5" x14ac:dyDescent="0.25">
      <c r="A36" s="21">
        <v>26</v>
      </c>
      <c r="B36" s="22" t="s">
        <v>27</v>
      </c>
      <c r="C36" s="4" t="s">
        <v>11</v>
      </c>
      <c r="D36" s="8">
        <f t="shared" si="6"/>
        <v>35550.068399999996</v>
      </c>
      <c r="E36" s="8">
        <f>'Удел нормы'!H28</f>
        <v>35550.068399999996</v>
      </c>
      <c r="F36" s="8">
        <f t="shared" si="7"/>
        <v>20050.238577599997</v>
      </c>
      <c r="G36" s="8">
        <f t="shared" si="8"/>
        <v>1884.1536251999996</v>
      </c>
      <c r="H36" s="8" t="s">
        <v>47</v>
      </c>
      <c r="I36" s="8">
        <f t="shared" si="9"/>
        <v>13615.676197199999</v>
      </c>
      <c r="J36" s="8" t="s">
        <v>12</v>
      </c>
      <c r="K36" s="122">
        <f>'Удел нормы'!L28</f>
        <v>8.4</v>
      </c>
      <c r="L36" s="122">
        <f t="shared" si="0"/>
        <v>8.4</v>
      </c>
      <c r="M36" s="122">
        <f t="shared" si="1"/>
        <v>8.4</v>
      </c>
      <c r="N36" s="122" t="s">
        <v>47</v>
      </c>
      <c r="O36" s="122">
        <f t="shared" si="2"/>
        <v>8.4</v>
      </c>
      <c r="P36" s="8" t="s">
        <v>48</v>
      </c>
      <c r="Q36" s="122">
        <f>'Удел нормы'!K28</f>
        <v>298.62057455999997</v>
      </c>
      <c r="R36" s="122">
        <f t="shared" si="10"/>
        <v>298.62057455999997</v>
      </c>
      <c r="S36" s="122">
        <f t="shared" si="3"/>
        <v>168.42200405183996</v>
      </c>
      <c r="T36" s="122">
        <f t="shared" si="4"/>
        <v>15.826890451679997</v>
      </c>
      <c r="U36" s="122" t="s">
        <v>47</v>
      </c>
      <c r="V36" s="122">
        <f t="shared" si="5"/>
        <v>114.37168005647999</v>
      </c>
    </row>
    <row r="37" spans="1:24" ht="25.5" x14ac:dyDescent="0.25">
      <c r="A37" s="21">
        <v>27</v>
      </c>
      <c r="B37" s="23" t="s">
        <v>28</v>
      </c>
      <c r="C37" s="4" t="s">
        <v>11</v>
      </c>
      <c r="D37" s="8">
        <f t="shared" si="6"/>
        <v>11010.0936</v>
      </c>
      <c r="E37" s="8">
        <f>'Удел нормы'!H29</f>
        <v>11010.0936</v>
      </c>
      <c r="F37" s="8">
        <f t="shared" si="7"/>
        <v>6209.6927903999995</v>
      </c>
      <c r="G37" s="8">
        <f t="shared" si="8"/>
        <v>583.53496080000002</v>
      </c>
      <c r="H37" s="8" t="s">
        <v>47</v>
      </c>
      <c r="I37" s="8">
        <f t="shared" si="9"/>
        <v>4216.8658488000001</v>
      </c>
      <c r="J37" s="8" t="s">
        <v>12</v>
      </c>
      <c r="K37" s="122">
        <f>'Удел нормы'!L29</f>
        <v>10.079999999999997</v>
      </c>
      <c r="L37" s="122">
        <f t="shared" si="0"/>
        <v>10.079999999999997</v>
      </c>
      <c r="M37" s="122">
        <f t="shared" si="1"/>
        <v>10.079999999999995</v>
      </c>
      <c r="N37" s="122" t="s">
        <v>47</v>
      </c>
      <c r="O37" s="122">
        <f t="shared" si="2"/>
        <v>10.079999999999997</v>
      </c>
      <c r="P37" s="8" t="s">
        <v>48</v>
      </c>
      <c r="Q37" s="122">
        <f>'Удел нормы'!K29</f>
        <v>110.98174348799996</v>
      </c>
      <c r="R37" s="122">
        <f t="shared" si="10"/>
        <v>110.98174348799996</v>
      </c>
      <c r="S37" s="122">
        <f t="shared" si="3"/>
        <v>62.593703327231978</v>
      </c>
      <c r="T37" s="122">
        <f t="shared" si="4"/>
        <v>5.8820324048639971</v>
      </c>
      <c r="U37" s="122" t="s">
        <v>47</v>
      </c>
      <c r="V37" s="122">
        <f t="shared" si="5"/>
        <v>42.506007755903987</v>
      </c>
    </row>
    <row r="38" spans="1:24" ht="30" x14ac:dyDescent="0.25">
      <c r="A38" s="21">
        <v>28</v>
      </c>
      <c r="B38" s="22" t="s">
        <v>87</v>
      </c>
      <c r="C38" s="4" t="s">
        <v>11</v>
      </c>
      <c r="D38" s="8">
        <f t="shared" si="6"/>
        <v>7679.4539999999988</v>
      </c>
      <c r="E38" s="8">
        <f>'Удел нормы'!H30</f>
        <v>7679.4539999999988</v>
      </c>
      <c r="F38" s="8">
        <f t="shared" si="7"/>
        <v>4331.2120559999994</v>
      </c>
      <c r="G38" s="8">
        <f t="shared" si="8"/>
        <v>407.01106199999992</v>
      </c>
      <c r="H38" s="8" t="s">
        <v>47</v>
      </c>
      <c r="I38" s="8">
        <f t="shared" si="9"/>
        <v>2941.2308819999994</v>
      </c>
      <c r="J38" s="8" t="s">
        <v>12</v>
      </c>
      <c r="K38" s="122">
        <f>'Удел нормы'!L30</f>
        <v>10.080000000000002</v>
      </c>
      <c r="L38" s="122">
        <f t="shared" si="0"/>
        <v>10.080000000000004</v>
      </c>
      <c r="M38" s="122">
        <f t="shared" si="1"/>
        <v>10.080000000000004</v>
      </c>
      <c r="N38" s="122" t="s">
        <v>47</v>
      </c>
      <c r="O38" s="122">
        <f t="shared" si="2"/>
        <v>10.080000000000004</v>
      </c>
      <c r="P38" s="8" t="s">
        <v>48</v>
      </c>
      <c r="Q38" s="122">
        <f>'Удел нормы'!K30</f>
        <v>77.408896320000011</v>
      </c>
      <c r="R38" s="122">
        <f t="shared" si="10"/>
        <v>77.408896320000011</v>
      </c>
      <c r="S38" s="122">
        <f t="shared" si="3"/>
        <v>43.658617524480007</v>
      </c>
      <c r="T38" s="122">
        <f t="shared" si="4"/>
        <v>4.1026715049600009</v>
      </c>
      <c r="U38" s="122" t="s">
        <v>47</v>
      </c>
      <c r="V38" s="122">
        <f t="shared" si="5"/>
        <v>29.647607290560003</v>
      </c>
    </row>
    <row r="39" spans="1:24" ht="25.5" x14ac:dyDescent="0.25">
      <c r="A39" s="21">
        <v>29</v>
      </c>
      <c r="B39" s="22" t="s">
        <v>29</v>
      </c>
      <c r="C39" s="4" t="s">
        <v>11</v>
      </c>
      <c r="D39" s="8">
        <f t="shared" si="6"/>
        <v>45185.968799999995</v>
      </c>
      <c r="E39" s="8">
        <f>'Удел нормы'!H31</f>
        <v>45185.968799999995</v>
      </c>
      <c r="F39" s="8">
        <f t="shared" si="7"/>
        <v>25484.886403199998</v>
      </c>
      <c r="G39" s="8">
        <f t="shared" si="8"/>
        <v>2394.8563463999999</v>
      </c>
      <c r="H39" s="8" t="s">
        <v>47</v>
      </c>
      <c r="I39" s="8">
        <f t="shared" si="9"/>
        <v>17306.226050399997</v>
      </c>
      <c r="J39" s="8" t="s">
        <v>12</v>
      </c>
      <c r="K39" s="122">
        <f>'Удел нормы'!L31</f>
        <v>7.92</v>
      </c>
      <c r="L39" s="122">
        <f t="shared" si="0"/>
        <v>7.9199999999999982</v>
      </c>
      <c r="M39" s="122">
        <f t="shared" si="1"/>
        <v>7.9199999999999982</v>
      </c>
      <c r="N39" s="122" t="s">
        <v>47</v>
      </c>
      <c r="O39" s="122">
        <f t="shared" si="2"/>
        <v>7.92</v>
      </c>
      <c r="P39" s="8" t="s">
        <v>48</v>
      </c>
      <c r="Q39" s="122">
        <f>'Удел нормы'!K31</f>
        <v>357.87287289599993</v>
      </c>
      <c r="R39" s="122">
        <f t="shared" si="10"/>
        <v>357.87287289599993</v>
      </c>
      <c r="S39" s="122">
        <f t="shared" si="3"/>
        <v>201.84030031334393</v>
      </c>
      <c r="T39" s="122">
        <f t="shared" si="4"/>
        <v>18.967262263487996</v>
      </c>
      <c r="U39" s="122" t="s">
        <v>47</v>
      </c>
      <c r="V39" s="122">
        <f t="shared" si="5"/>
        <v>137.06531031916796</v>
      </c>
    </row>
    <row r="40" spans="1:24" ht="27.75" customHeight="1" x14ac:dyDescent="0.25">
      <c r="A40" s="21">
        <v>30</v>
      </c>
      <c r="B40" s="22" t="s">
        <v>30</v>
      </c>
      <c r="C40" s="4" t="s">
        <v>11</v>
      </c>
      <c r="D40" s="8">
        <f t="shared" si="6"/>
        <v>29581.618499999997</v>
      </c>
      <c r="E40" s="8">
        <f>'Удел нормы'!H32</f>
        <v>29581.618499999997</v>
      </c>
      <c r="F40" s="8">
        <f t="shared" si="7"/>
        <v>16684.032833999998</v>
      </c>
      <c r="G40" s="8">
        <f t="shared" si="8"/>
        <v>1567.8257804999998</v>
      </c>
      <c r="H40" s="8" t="s">
        <v>47</v>
      </c>
      <c r="I40" s="8">
        <f t="shared" si="9"/>
        <v>11329.7598855</v>
      </c>
      <c r="J40" s="8" t="s">
        <v>12</v>
      </c>
      <c r="K40" s="122">
        <f>'Удел нормы'!L32</f>
        <v>8.4</v>
      </c>
      <c r="L40" s="122">
        <f t="shared" si="0"/>
        <v>8.4</v>
      </c>
      <c r="M40" s="122">
        <f t="shared" si="1"/>
        <v>8.4</v>
      </c>
      <c r="N40" s="122" t="s">
        <v>47</v>
      </c>
      <c r="O40" s="122">
        <f t="shared" si="2"/>
        <v>8.3999999999999986</v>
      </c>
      <c r="P40" s="8" t="s">
        <v>48</v>
      </c>
      <c r="Q40" s="122">
        <f>'Удел нормы'!K32</f>
        <v>248.48559539999997</v>
      </c>
      <c r="R40" s="122">
        <f t="shared" si="10"/>
        <v>248.48559539999997</v>
      </c>
      <c r="S40" s="122">
        <f t="shared" si="3"/>
        <v>140.14587580559999</v>
      </c>
      <c r="T40" s="122">
        <f t="shared" si="4"/>
        <v>13.169736556199998</v>
      </c>
      <c r="U40" s="122" t="s">
        <v>47</v>
      </c>
      <c r="V40" s="122">
        <f t="shared" si="5"/>
        <v>95.169983038199973</v>
      </c>
    </row>
    <row r="41" spans="1:24" ht="25.5" x14ac:dyDescent="0.25">
      <c r="A41" s="21">
        <v>31</v>
      </c>
      <c r="B41" s="22" t="s">
        <v>31</v>
      </c>
      <c r="C41" s="4" t="s">
        <v>11</v>
      </c>
      <c r="D41" s="8">
        <f t="shared" si="6"/>
        <v>60684.943799999994</v>
      </c>
      <c r="E41" s="8">
        <f>'Удел нормы'!H33</f>
        <v>60684.943799999994</v>
      </c>
      <c r="F41" s="8">
        <f t="shared" si="7"/>
        <v>34226.3083032</v>
      </c>
      <c r="G41" s="8">
        <f t="shared" si="8"/>
        <v>3216.3020213999994</v>
      </c>
      <c r="H41" s="8" t="s">
        <v>47</v>
      </c>
      <c r="I41" s="8">
        <f t="shared" si="9"/>
        <v>23242.333475399995</v>
      </c>
      <c r="J41" s="8" t="s">
        <v>12</v>
      </c>
      <c r="K41" s="122">
        <f>'Удел нормы'!L33</f>
        <v>8.879999999999999</v>
      </c>
      <c r="L41" s="122">
        <f t="shared" si="0"/>
        <v>8.8799999999999972</v>
      </c>
      <c r="M41" s="122">
        <f t="shared" si="1"/>
        <v>8.879999999999999</v>
      </c>
      <c r="N41" s="122" t="s">
        <v>47</v>
      </c>
      <c r="O41" s="122">
        <f t="shared" si="2"/>
        <v>8.879999999999999</v>
      </c>
      <c r="P41" s="8" t="s">
        <v>48</v>
      </c>
      <c r="Q41" s="122">
        <f>'Удел нормы'!K33</f>
        <v>538.88230094399989</v>
      </c>
      <c r="R41" s="122">
        <f t="shared" si="10"/>
        <v>538.88230094399989</v>
      </c>
      <c r="S41" s="122">
        <f t="shared" si="3"/>
        <v>303.92961773241592</v>
      </c>
      <c r="T41" s="122">
        <f t="shared" si="4"/>
        <v>28.560761950031992</v>
      </c>
      <c r="U41" s="122" t="s">
        <v>47</v>
      </c>
      <c r="V41" s="122">
        <f t="shared" si="5"/>
        <v>206.39192126155194</v>
      </c>
    </row>
    <row r="42" spans="1:24" ht="25.5" x14ac:dyDescent="0.25">
      <c r="A42" s="21">
        <v>32</v>
      </c>
      <c r="B42" s="22" t="s">
        <v>32</v>
      </c>
      <c r="C42" s="4" t="s">
        <v>11</v>
      </c>
      <c r="D42" s="8">
        <f t="shared" si="6"/>
        <v>11057.550899999998</v>
      </c>
      <c r="E42" s="8">
        <f>'Удел нормы'!H34</f>
        <v>11057.550899999998</v>
      </c>
      <c r="F42" s="8">
        <f t="shared" si="7"/>
        <v>6236.4587075999989</v>
      </c>
      <c r="G42" s="8">
        <f t="shared" si="8"/>
        <v>586.0501976999999</v>
      </c>
      <c r="H42" s="8" t="s">
        <v>47</v>
      </c>
      <c r="I42" s="8">
        <f t="shared" si="9"/>
        <v>4235.0419946999991</v>
      </c>
      <c r="J42" s="8" t="s">
        <v>12</v>
      </c>
      <c r="K42" s="122">
        <f>'Удел нормы'!L34</f>
        <v>10.080000000000002</v>
      </c>
      <c r="L42" s="122">
        <f t="shared" si="0"/>
        <v>10.080000000000002</v>
      </c>
      <c r="M42" s="122">
        <f t="shared" si="1"/>
        <v>10.080000000000002</v>
      </c>
      <c r="N42" s="122" t="s">
        <v>47</v>
      </c>
      <c r="O42" s="122">
        <f t="shared" si="2"/>
        <v>10.080000000000002</v>
      </c>
      <c r="P42" s="8" t="s">
        <v>48</v>
      </c>
      <c r="Q42" s="122">
        <f>'Удел нормы'!K34</f>
        <v>111.460113072</v>
      </c>
      <c r="R42" s="122">
        <f t="shared" si="10"/>
        <v>111.460113072</v>
      </c>
      <c r="S42" s="122">
        <f t="shared" si="3"/>
        <v>62.863503772607999</v>
      </c>
      <c r="T42" s="122">
        <f t="shared" si="4"/>
        <v>5.9073859928159997</v>
      </c>
      <c r="U42" s="122" t="s">
        <v>47</v>
      </c>
      <c r="V42" s="122">
        <f t="shared" si="5"/>
        <v>42.689223306575997</v>
      </c>
    </row>
    <row r="43" spans="1:24" ht="30" x14ac:dyDescent="0.25">
      <c r="A43" s="21">
        <v>33</v>
      </c>
      <c r="B43" s="25" t="s">
        <v>33</v>
      </c>
      <c r="C43" s="4" t="s">
        <v>11</v>
      </c>
      <c r="D43" s="8">
        <f t="shared" si="6"/>
        <v>8816.7743999999984</v>
      </c>
      <c r="E43" s="8">
        <f>'Удел нормы'!H35</f>
        <v>8816.7743999999984</v>
      </c>
      <c r="F43" s="8">
        <f t="shared" si="7"/>
        <v>4972.6607615999992</v>
      </c>
      <c r="G43" s="8">
        <f t="shared" si="8"/>
        <v>467.28904319999987</v>
      </c>
      <c r="H43" s="8" t="s">
        <v>47</v>
      </c>
      <c r="I43" s="8">
        <f t="shared" si="9"/>
        <v>3376.8245951999993</v>
      </c>
      <c r="J43" s="8" t="s">
        <v>12</v>
      </c>
      <c r="K43" s="122">
        <f>'Удел нормы'!L35</f>
        <v>9.3600000000000012</v>
      </c>
      <c r="L43" s="122">
        <f t="shared" si="0"/>
        <v>9.3600000000000012</v>
      </c>
      <c r="M43" s="122">
        <f t="shared" si="1"/>
        <v>9.3600000000000012</v>
      </c>
      <c r="N43" s="122" t="s">
        <v>47</v>
      </c>
      <c r="O43" s="122">
        <f t="shared" si="2"/>
        <v>9.36</v>
      </c>
      <c r="P43" s="8" t="s">
        <v>48</v>
      </c>
      <c r="Q43" s="122">
        <f>'Удел нормы'!K35</f>
        <v>82.525008384000003</v>
      </c>
      <c r="R43" s="122">
        <f t="shared" si="10"/>
        <v>82.525008384000003</v>
      </c>
      <c r="S43" s="122">
        <f t="shared" si="3"/>
        <v>46.544104728576002</v>
      </c>
      <c r="T43" s="122">
        <f t="shared" si="4"/>
        <v>4.3738254443519997</v>
      </c>
      <c r="U43" s="122" t="s">
        <v>47</v>
      </c>
      <c r="V43" s="122">
        <f t="shared" si="5"/>
        <v>31.607078211071997</v>
      </c>
      <c r="X43" s="175">
        <f>ГВС!P14</f>
        <v>48.528374999999997</v>
      </c>
    </row>
    <row r="44" spans="1:24" ht="25.5" x14ac:dyDescent="0.25">
      <c r="A44" s="21">
        <v>34</v>
      </c>
      <c r="B44" s="22" t="s">
        <v>35</v>
      </c>
      <c r="C44" s="86" t="s">
        <v>11</v>
      </c>
      <c r="D44" s="8">
        <f t="shared" si="6"/>
        <v>72522.437399999995</v>
      </c>
      <c r="E44" s="8">
        <f>'Удел нормы'!H36</f>
        <v>72522.437399999995</v>
      </c>
      <c r="F44" s="8">
        <f t="shared" si="7"/>
        <v>40902.654693599994</v>
      </c>
      <c r="G44" s="8">
        <f t="shared" si="8"/>
        <v>3843.6891821999993</v>
      </c>
      <c r="H44" s="8" t="s">
        <v>47</v>
      </c>
      <c r="I44" s="8">
        <f t="shared" si="9"/>
        <v>27776.093524199994</v>
      </c>
      <c r="J44" s="8" t="s">
        <v>12</v>
      </c>
      <c r="K44" s="122">
        <f>'Удел нормы'!L36</f>
        <v>7.92</v>
      </c>
      <c r="L44" s="122">
        <f t="shared" si="0"/>
        <v>7.92</v>
      </c>
      <c r="M44" s="122">
        <f t="shared" si="1"/>
        <v>7.92</v>
      </c>
      <c r="N44" s="122" t="s">
        <v>47</v>
      </c>
      <c r="O44" s="122">
        <f t="shared" si="2"/>
        <v>7.92</v>
      </c>
      <c r="P44" s="8" t="s">
        <v>48</v>
      </c>
      <c r="Q44" s="122">
        <f>'Удел нормы'!K36</f>
        <v>574.37770420799995</v>
      </c>
      <c r="R44" s="122">
        <f t="shared" si="10"/>
        <v>574.37770420799995</v>
      </c>
      <c r="S44" s="122">
        <f t="shared" si="3"/>
        <v>323.94902517331195</v>
      </c>
      <c r="T44" s="122">
        <f t="shared" si="4"/>
        <v>30.442018323023994</v>
      </c>
      <c r="U44" s="122" t="s">
        <v>47</v>
      </c>
      <c r="V44" s="122">
        <f t="shared" si="5"/>
        <v>219.98666071166397</v>
      </c>
    </row>
    <row r="45" spans="1:24" ht="23.25" customHeight="1" x14ac:dyDescent="0.25">
      <c r="A45" s="107">
        <v>35</v>
      </c>
      <c r="B45" s="22" t="s">
        <v>36</v>
      </c>
      <c r="C45" s="4" t="s">
        <v>11</v>
      </c>
      <c r="D45" s="8">
        <f t="shared" si="6"/>
        <v>108582.59789999999</v>
      </c>
      <c r="E45" s="8">
        <f>'Удел нормы'!H37</f>
        <v>108582.59789999999</v>
      </c>
      <c r="F45" s="8">
        <f t="shared" si="7"/>
        <v>61240.585215599996</v>
      </c>
      <c r="G45" s="8">
        <f t="shared" si="8"/>
        <v>5754.8776886999995</v>
      </c>
      <c r="H45" s="8" t="s">
        <v>47</v>
      </c>
      <c r="I45" s="8">
        <f t="shared" si="9"/>
        <v>41587.134995699998</v>
      </c>
      <c r="J45" s="8" t="s">
        <v>12</v>
      </c>
      <c r="K45" s="122">
        <f>'Удел нормы'!L37</f>
        <v>2.6605003625815811</v>
      </c>
      <c r="L45" s="122">
        <f t="shared" si="0"/>
        <v>2.6605003625815811</v>
      </c>
      <c r="M45" s="122">
        <f t="shared" si="1"/>
        <v>2.6605003625815811</v>
      </c>
      <c r="N45" s="122" t="s">
        <v>47</v>
      </c>
      <c r="O45" s="122">
        <f t="shared" si="2"/>
        <v>2.6605003625815806</v>
      </c>
      <c r="P45" s="8" t="s">
        <v>48</v>
      </c>
      <c r="Q45" s="122">
        <f>'Удел нормы'!K37</f>
        <v>288.884041083</v>
      </c>
      <c r="R45" s="122">
        <f t="shared" si="10"/>
        <v>288.884041083</v>
      </c>
      <c r="S45" s="122">
        <f t="shared" si="3"/>
        <v>162.930599170812</v>
      </c>
      <c r="T45" s="122">
        <f t="shared" si="4"/>
        <v>15.310854177398999</v>
      </c>
      <c r="U45" s="122" t="s">
        <v>47</v>
      </c>
      <c r="V45" s="122">
        <f t="shared" si="5"/>
        <v>110.64258773478899</v>
      </c>
      <c r="X45" s="175">
        <f>ГВС!P16</f>
        <v>15.295</v>
      </c>
    </row>
    <row r="46" spans="1:24" ht="33" customHeight="1" x14ac:dyDescent="0.25">
      <c r="A46" s="21">
        <v>36</v>
      </c>
      <c r="B46" s="22" t="s">
        <v>180</v>
      </c>
      <c r="C46" s="4" t="s">
        <v>11</v>
      </c>
      <c r="D46" s="8">
        <f t="shared" si="6"/>
        <v>88680.436499999996</v>
      </c>
      <c r="E46" s="8">
        <f>'Удел нормы'!H38</f>
        <v>88680.436499999996</v>
      </c>
      <c r="F46" s="8">
        <f t="shared" si="7"/>
        <v>50015.766185999993</v>
      </c>
      <c r="G46" s="8">
        <f t="shared" si="8"/>
        <v>4700.0631344999993</v>
      </c>
      <c r="H46" s="8" t="s">
        <v>47</v>
      </c>
      <c r="I46" s="8">
        <f t="shared" si="9"/>
        <v>33964.607179499995</v>
      </c>
      <c r="J46" s="8" t="s">
        <v>12</v>
      </c>
      <c r="K46" s="122">
        <f>'Удел нормы'!L38</f>
        <v>2.9479333843265421</v>
      </c>
      <c r="L46" s="122">
        <f t="shared" si="0"/>
        <v>2.9479333843265416</v>
      </c>
      <c r="M46" s="122">
        <f t="shared" si="1"/>
        <v>2.9479333843265421</v>
      </c>
      <c r="N46" s="122" t="s">
        <v>47</v>
      </c>
      <c r="O46" s="122">
        <f t="shared" si="2"/>
        <v>2.9479333843265421</v>
      </c>
      <c r="P46" s="8" t="s">
        <v>48</v>
      </c>
      <c r="Q46" s="122">
        <f>'Удел нормы'!K38</f>
        <v>261.42401929499999</v>
      </c>
      <c r="R46" s="122">
        <f t="shared" si="10"/>
        <v>261.42401929499999</v>
      </c>
      <c r="S46" s="122">
        <f t="shared" si="3"/>
        <v>147.44314688237998</v>
      </c>
      <c r="T46" s="122">
        <f t="shared" si="4"/>
        <v>13.855473022635</v>
      </c>
      <c r="U46" s="122" t="s">
        <v>47</v>
      </c>
      <c r="V46" s="122">
        <f t="shared" si="5"/>
        <v>100.12539938998499</v>
      </c>
      <c r="X46" s="175">
        <f>ГВС!P17</f>
        <v>78.76925</v>
      </c>
    </row>
    <row r="47" spans="1:24" ht="30.75" customHeight="1" x14ac:dyDescent="0.25">
      <c r="A47" s="107">
        <v>37</v>
      </c>
      <c r="B47" s="22" t="s">
        <v>38</v>
      </c>
      <c r="C47" s="4" t="s">
        <v>37</v>
      </c>
      <c r="D47" s="8">
        <f t="shared" si="6"/>
        <v>22956.390299999995</v>
      </c>
      <c r="E47" s="8">
        <f>'Удел нормы'!H39</f>
        <v>22956.390299999995</v>
      </c>
      <c r="F47" s="8">
        <f t="shared" si="7"/>
        <v>12947.404129199998</v>
      </c>
      <c r="G47" s="8">
        <f t="shared" si="8"/>
        <v>1216.6886858999997</v>
      </c>
      <c r="H47" s="8" t="s">
        <v>47</v>
      </c>
      <c r="I47" s="8">
        <f t="shared" si="9"/>
        <v>8792.2974848999984</v>
      </c>
      <c r="J47" s="8" t="s">
        <v>12</v>
      </c>
      <c r="K47" s="122">
        <f>'Удел нормы'!L39</f>
        <v>8.8800000000000026</v>
      </c>
      <c r="L47" s="122">
        <f t="shared" si="0"/>
        <v>8.8800000000000026</v>
      </c>
      <c r="M47" s="122">
        <f t="shared" si="1"/>
        <v>8.8800000000000026</v>
      </c>
      <c r="N47" s="122" t="s">
        <v>47</v>
      </c>
      <c r="O47" s="122">
        <f t="shared" si="2"/>
        <v>8.8800000000000026</v>
      </c>
      <c r="P47" s="8" t="s">
        <v>48</v>
      </c>
      <c r="Q47" s="122">
        <f>'Удел нормы'!K39</f>
        <v>203.85274586400001</v>
      </c>
      <c r="R47" s="122">
        <f t="shared" si="10"/>
        <v>203.85274586400001</v>
      </c>
      <c r="S47" s="122">
        <f t="shared" si="3"/>
        <v>114.97294866729601</v>
      </c>
      <c r="T47" s="122">
        <f t="shared" si="4"/>
        <v>10.804195530792001</v>
      </c>
      <c r="U47" s="122" t="s">
        <v>47</v>
      </c>
      <c r="V47" s="122">
        <f t="shared" si="5"/>
        <v>78.075601665912004</v>
      </c>
      <c r="X47" s="175">
        <f>ГВС!P18</f>
        <v>19.118749999999999</v>
      </c>
    </row>
    <row r="48" spans="1:24" ht="26.25" customHeight="1" x14ac:dyDescent="0.25">
      <c r="A48" s="21">
        <v>38</v>
      </c>
      <c r="B48" s="22" t="s">
        <v>39</v>
      </c>
      <c r="C48" s="4" t="s">
        <v>11</v>
      </c>
      <c r="D48" s="8">
        <f t="shared" si="6"/>
        <v>23538.820799999998</v>
      </c>
      <c r="E48" s="8">
        <f>'Удел нормы'!H40</f>
        <v>23538.820799999998</v>
      </c>
      <c r="F48" s="8">
        <f t="shared" si="7"/>
        <v>13275.894931199997</v>
      </c>
      <c r="G48" s="8">
        <f t="shared" si="8"/>
        <v>1247.5575023999997</v>
      </c>
      <c r="H48" s="8" t="s">
        <v>47</v>
      </c>
      <c r="I48" s="8">
        <f t="shared" si="9"/>
        <v>9015.3683663999982</v>
      </c>
      <c r="J48" s="8" t="s">
        <v>12</v>
      </c>
      <c r="K48" s="122">
        <f>'Удел нормы'!L40</f>
        <v>8.8800000000000008</v>
      </c>
      <c r="L48" s="122">
        <f t="shared" si="0"/>
        <v>8.8800000000000008</v>
      </c>
      <c r="M48" s="122">
        <f t="shared" si="1"/>
        <v>8.879999999999999</v>
      </c>
      <c r="N48" s="122" t="s">
        <v>47</v>
      </c>
      <c r="O48" s="122">
        <f t="shared" si="2"/>
        <v>8.8800000000000008</v>
      </c>
      <c r="P48" s="8" t="s">
        <v>48</v>
      </c>
      <c r="Q48" s="122">
        <f>'Удел нормы'!K40</f>
        <v>209.02472870399998</v>
      </c>
      <c r="R48" s="122">
        <f t="shared" si="10"/>
        <v>209.02472870399998</v>
      </c>
      <c r="S48" s="122">
        <f t="shared" si="3"/>
        <v>117.88994698905599</v>
      </c>
      <c r="T48" s="122">
        <f t="shared" si="4"/>
        <v>11.078310621311998</v>
      </c>
      <c r="U48" s="122" t="s">
        <v>47</v>
      </c>
      <c r="V48" s="122">
        <f t="shared" si="5"/>
        <v>80.056471093631984</v>
      </c>
      <c r="X48" s="175">
        <f>ГВС!P19</f>
        <v>9.1769999999999996</v>
      </c>
    </row>
    <row r="49" spans="1:48" ht="27.75" customHeight="1" x14ac:dyDescent="0.25">
      <c r="A49" s="107">
        <v>39</v>
      </c>
      <c r="B49" s="27" t="s">
        <v>40</v>
      </c>
      <c r="C49" s="4" t="s">
        <v>11</v>
      </c>
      <c r="D49" s="8">
        <f t="shared" si="6"/>
        <v>32564.3364</v>
      </c>
      <c r="E49" s="8">
        <f>'Удел нормы'!H41</f>
        <v>32564.3364</v>
      </c>
      <c r="F49" s="8">
        <f t="shared" si="7"/>
        <v>18366.2857296</v>
      </c>
      <c r="G49" s="8">
        <f t="shared" si="8"/>
        <v>1725.9098292000001</v>
      </c>
      <c r="H49" s="8" t="s">
        <v>47</v>
      </c>
      <c r="I49" s="8">
        <f t="shared" si="9"/>
        <v>12472.1408412</v>
      </c>
      <c r="J49" s="8" t="s">
        <v>12</v>
      </c>
      <c r="K49" s="122">
        <f>'Удел нормы'!L41</f>
        <v>8.8800000000000008</v>
      </c>
      <c r="L49" s="122">
        <f t="shared" si="0"/>
        <v>8.879999999999999</v>
      </c>
      <c r="M49" s="122">
        <f t="shared" si="1"/>
        <v>8.879999999999999</v>
      </c>
      <c r="N49" s="122" t="s">
        <v>47</v>
      </c>
      <c r="O49" s="122">
        <f t="shared" si="2"/>
        <v>8.879999999999999</v>
      </c>
      <c r="P49" s="8" t="s">
        <v>48</v>
      </c>
      <c r="Q49" s="122">
        <f>'Удел нормы'!K41</f>
        <v>289.171307232</v>
      </c>
      <c r="R49" s="122">
        <f t="shared" si="10"/>
        <v>289.171307232</v>
      </c>
      <c r="S49" s="122">
        <f t="shared" si="3"/>
        <v>163.092617278848</v>
      </c>
      <c r="T49" s="122">
        <f t="shared" si="4"/>
        <v>15.326079283295998</v>
      </c>
      <c r="U49" s="122" t="s">
        <v>47</v>
      </c>
      <c r="V49" s="122">
        <f t="shared" si="5"/>
        <v>110.75261066985598</v>
      </c>
      <c r="X49" s="175">
        <f>ГВС!P20</f>
        <v>9.1769999999999996</v>
      </c>
    </row>
    <row r="50" spans="1:48" ht="28.5" customHeight="1" x14ac:dyDescent="0.25">
      <c r="A50" s="21">
        <v>40</v>
      </c>
      <c r="B50" s="27" t="s">
        <v>41</v>
      </c>
      <c r="C50" s="4" t="s">
        <v>11</v>
      </c>
      <c r="D50" s="8">
        <f t="shared" si="6"/>
        <v>53579.291699999994</v>
      </c>
      <c r="E50" s="8">
        <f>'Удел нормы'!H42</f>
        <v>53579.291699999994</v>
      </c>
      <c r="F50" s="8">
        <f t="shared" si="7"/>
        <v>30218.720518799997</v>
      </c>
      <c r="G50" s="8">
        <f t="shared" si="8"/>
        <v>2839.7024600999994</v>
      </c>
      <c r="H50" s="8" t="s">
        <v>47</v>
      </c>
      <c r="I50" s="8">
        <f t="shared" si="9"/>
        <v>20520.868721099996</v>
      </c>
      <c r="J50" s="8" t="s">
        <v>12</v>
      </c>
      <c r="K50" s="122">
        <f>'Удел нормы'!L42</f>
        <v>8.879999999999999</v>
      </c>
      <c r="L50" s="122">
        <f t="shared" si="0"/>
        <v>8.879999999999999</v>
      </c>
      <c r="M50" s="122">
        <f t="shared" si="1"/>
        <v>8.8800000000000008</v>
      </c>
      <c r="N50" s="122" t="s">
        <v>47</v>
      </c>
      <c r="O50" s="122">
        <f t="shared" si="2"/>
        <v>8.879999999999999</v>
      </c>
      <c r="P50" s="8" t="s">
        <v>48</v>
      </c>
      <c r="Q50" s="122">
        <f>'Удел нормы'!K42</f>
        <v>475.78411029599994</v>
      </c>
      <c r="R50" s="122">
        <f t="shared" si="10"/>
        <v>475.78411029599994</v>
      </c>
      <c r="S50" s="122">
        <f t="shared" si="3"/>
        <v>268.34223820694393</v>
      </c>
      <c r="T50" s="122">
        <f t="shared" si="4"/>
        <v>25.216557845687994</v>
      </c>
      <c r="U50" s="122" t="s">
        <v>47</v>
      </c>
      <c r="V50" s="122">
        <f t="shared" si="5"/>
        <v>182.22531424336796</v>
      </c>
      <c r="X50" s="175">
        <f>ГВС!P21</f>
        <v>11.47125</v>
      </c>
    </row>
    <row r="51" spans="1:48" ht="30.75" customHeight="1" x14ac:dyDescent="0.25">
      <c r="A51" s="107">
        <v>41</v>
      </c>
      <c r="B51" s="27" t="s">
        <v>42</v>
      </c>
      <c r="C51" s="4" t="s">
        <v>11</v>
      </c>
      <c r="D51" s="8">
        <f t="shared" si="6"/>
        <v>77510.713799999998</v>
      </c>
      <c r="E51" s="8">
        <f>'Удел нормы'!H43</f>
        <v>77510.713799999998</v>
      </c>
      <c r="F51" s="8">
        <f t="shared" si="7"/>
        <v>43716.042583200004</v>
      </c>
      <c r="G51" s="8">
        <f t="shared" si="8"/>
        <v>4108.0678313999997</v>
      </c>
      <c r="H51" s="8" t="s">
        <v>47</v>
      </c>
      <c r="I51" s="8">
        <f t="shared" si="9"/>
        <v>29686.603385399998</v>
      </c>
      <c r="J51" s="8" t="s">
        <v>12</v>
      </c>
      <c r="K51" s="122">
        <f>'Удел нормы'!L43</f>
        <v>8.879999999999999</v>
      </c>
      <c r="L51" s="122">
        <f t="shared" si="0"/>
        <v>8.8799999999999972</v>
      </c>
      <c r="M51" s="122">
        <f t="shared" si="1"/>
        <v>8.879999999999999</v>
      </c>
      <c r="N51" s="122" t="s">
        <v>47</v>
      </c>
      <c r="O51" s="122">
        <f t="shared" si="2"/>
        <v>8.8799999999999972</v>
      </c>
      <c r="P51" s="8" t="s">
        <v>48</v>
      </c>
      <c r="Q51" s="122">
        <f>'Удел нормы'!K43</f>
        <v>688.29513854399988</v>
      </c>
      <c r="R51" s="122">
        <f t="shared" si="10"/>
        <v>688.29513854399988</v>
      </c>
      <c r="S51" s="122">
        <f t="shared" si="3"/>
        <v>388.19845813881591</v>
      </c>
      <c r="T51" s="122">
        <f t="shared" si="4"/>
        <v>36.479642342831994</v>
      </c>
      <c r="U51" s="122" t="s">
        <v>47</v>
      </c>
      <c r="V51" s="122">
        <f t="shared" si="5"/>
        <v>263.61703806235192</v>
      </c>
      <c r="X51" s="175">
        <f>ГВС!P22</f>
        <v>12.5419</v>
      </c>
    </row>
    <row r="52" spans="1:48" ht="45" x14ac:dyDescent="0.25">
      <c r="A52" s="21">
        <v>42</v>
      </c>
      <c r="B52" s="27" t="s">
        <v>43</v>
      </c>
      <c r="C52" s="4" t="s">
        <v>11</v>
      </c>
      <c r="D52" s="8">
        <f t="shared" si="6"/>
        <v>163687.497</v>
      </c>
      <c r="E52" s="8">
        <f>'Удел нормы'!H44</f>
        <v>163687.497</v>
      </c>
      <c r="F52" s="8">
        <f t="shared" si="7"/>
        <v>92319.748308000009</v>
      </c>
      <c r="G52" s="8">
        <f t="shared" si="8"/>
        <v>8675.4373410000007</v>
      </c>
      <c r="H52" s="8" t="s">
        <v>47</v>
      </c>
      <c r="I52" s="8">
        <f t="shared" si="9"/>
        <v>62692.311350999997</v>
      </c>
      <c r="J52" s="8" t="s">
        <v>12</v>
      </c>
      <c r="K52" s="122">
        <f>'Удел нормы'!L44</f>
        <v>5.6515915101933523</v>
      </c>
      <c r="L52" s="122">
        <f t="shared" si="0"/>
        <v>5.6515915101933523</v>
      </c>
      <c r="M52" s="122">
        <f t="shared" si="1"/>
        <v>5.6515915101933523</v>
      </c>
      <c r="N52" s="122" t="s">
        <v>47</v>
      </c>
      <c r="O52" s="122">
        <f t="shared" si="2"/>
        <v>5.6515915101933523</v>
      </c>
      <c r="P52" s="8" t="s">
        <v>48</v>
      </c>
      <c r="Q52" s="122">
        <f>'Удел нормы'!K44</f>
        <v>925.09486836999986</v>
      </c>
      <c r="R52" s="122">
        <f t="shared" si="10"/>
        <v>925.09486836999986</v>
      </c>
      <c r="S52" s="122">
        <f t="shared" si="3"/>
        <v>521.7535057606799</v>
      </c>
      <c r="T52" s="122">
        <f t="shared" si="4"/>
        <v>49.030028023609994</v>
      </c>
      <c r="U52" s="122" t="s">
        <v>47</v>
      </c>
      <c r="V52" s="122">
        <f t="shared" si="5"/>
        <v>354.31133458570991</v>
      </c>
      <c r="X52" s="175">
        <f>ГВС!P23</f>
        <v>41.097000000000001</v>
      </c>
    </row>
    <row r="53" spans="1:48" ht="37.5" customHeight="1" x14ac:dyDescent="0.25">
      <c r="A53" s="107">
        <v>43</v>
      </c>
      <c r="B53" s="27" t="s">
        <v>89</v>
      </c>
      <c r="C53" s="4" t="s">
        <v>11</v>
      </c>
      <c r="D53" s="8">
        <f t="shared" si="6"/>
        <v>55257.495299999995</v>
      </c>
      <c r="E53" s="8">
        <f>'Удел нормы'!H45</f>
        <v>55257.495299999995</v>
      </c>
      <c r="F53" s="8">
        <f t="shared" si="7"/>
        <v>31165.227349199999</v>
      </c>
      <c r="G53" s="8">
        <f t="shared" si="8"/>
        <v>2928.6472508999996</v>
      </c>
      <c r="H53" s="8" t="s">
        <v>47</v>
      </c>
      <c r="I53" s="8">
        <f t="shared" si="9"/>
        <v>21163.620699899999</v>
      </c>
      <c r="J53" s="8" t="s">
        <v>12</v>
      </c>
      <c r="K53" s="122">
        <f>'Удел нормы'!L45</f>
        <v>7.92</v>
      </c>
      <c r="L53" s="122">
        <f t="shared" si="0"/>
        <v>7.92</v>
      </c>
      <c r="M53" s="122">
        <f t="shared" si="1"/>
        <v>7.92</v>
      </c>
      <c r="N53" s="122" t="s">
        <v>47</v>
      </c>
      <c r="O53" s="122">
        <f t="shared" si="2"/>
        <v>7.92</v>
      </c>
      <c r="P53" s="8" t="s">
        <v>48</v>
      </c>
      <c r="Q53" s="122">
        <f>'Удел нормы'!K45</f>
        <v>437.63936277599998</v>
      </c>
      <c r="R53" s="122">
        <f t="shared" si="10"/>
        <v>437.63936277599998</v>
      </c>
      <c r="S53" s="122">
        <f t="shared" si="3"/>
        <v>246.82860060566401</v>
      </c>
      <c r="T53" s="122">
        <f t="shared" si="4"/>
        <v>23.194886227127999</v>
      </c>
      <c r="U53" s="122" t="s">
        <v>47</v>
      </c>
      <c r="V53" s="122">
        <f t="shared" si="5"/>
        <v>167.61587594320798</v>
      </c>
      <c r="Y53" s="9">
        <v>6.9</v>
      </c>
    </row>
    <row r="54" spans="1:48" s="88" customFormat="1" ht="27.75" customHeight="1" x14ac:dyDescent="0.25">
      <c r="A54" s="123"/>
      <c r="B54" s="124" t="s">
        <v>58</v>
      </c>
      <c r="C54" s="18" t="s">
        <v>45</v>
      </c>
      <c r="D54" s="18">
        <f>SUM(D13:D53)</f>
        <v>1718205.9078000002</v>
      </c>
      <c r="E54" s="18">
        <f t="shared" ref="E54:K54" si="11">SUM(E13:E53)</f>
        <v>1718205.9078000002</v>
      </c>
      <c r="F54" s="18">
        <f t="shared" si="11"/>
        <v>969068.13199920009</v>
      </c>
      <c r="G54" s="18">
        <f t="shared" si="11"/>
        <v>91064.913113399976</v>
      </c>
      <c r="H54" s="18">
        <f t="shared" si="11"/>
        <v>0</v>
      </c>
      <c r="I54" s="18">
        <f t="shared" si="11"/>
        <v>658072.86268739984</v>
      </c>
      <c r="J54" s="8" t="s">
        <v>12</v>
      </c>
      <c r="K54" s="18">
        <f t="shared" si="11"/>
        <v>353.74002525710137</v>
      </c>
      <c r="L54" s="18">
        <f t="shared" ref="L54" si="12">SUM(L13:L53)</f>
        <v>353.74002525710137</v>
      </c>
      <c r="M54" s="18">
        <f t="shared" ref="M54" si="13">SUM(M13:M53)</f>
        <v>353.74002525710137</v>
      </c>
      <c r="N54" s="18">
        <f t="shared" ref="N54" si="14">SUM(N13:N53)</f>
        <v>0</v>
      </c>
      <c r="O54" s="18">
        <f t="shared" ref="O54" si="15">SUM(O13:O53)</f>
        <v>353.74002525710137</v>
      </c>
      <c r="P54" s="18" t="s">
        <v>48</v>
      </c>
      <c r="Q54" s="18">
        <f>SUM(Q13:Q53)+SUM(X45:X52)+X43+X19</f>
        <v>13372.245578203998</v>
      </c>
      <c r="R54" s="18">
        <f t="shared" ref="R54" si="16">SUM(R13:R53)</f>
        <v>13102.598053203998</v>
      </c>
      <c r="S54" s="18">
        <f t="shared" ref="S54" si="17">SUM(S13:S53)</f>
        <v>7389.8653020070542</v>
      </c>
      <c r="T54" s="18">
        <f t="shared" ref="T54" si="18">SUM(T13:T53)</f>
        <v>694.43769681981189</v>
      </c>
      <c r="U54" s="18">
        <f t="shared" ref="U54" si="19">SUM(U13:U53)</f>
        <v>0</v>
      </c>
      <c r="V54" s="18">
        <f t="shared" ref="V54" si="20">SUM(V13:V53)</f>
        <v>5018.2950543771312</v>
      </c>
      <c r="W54" s="173"/>
      <c r="X54" s="175"/>
      <c r="Y54" s="129">
        <v>0.26</v>
      </c>
    </row>
    <row r="55" spans="1:48" s="88" customFormat="1" ht="27.75" customHeight="1" thickBot="1" x14ac:dyDescent="0.3">
      <c r="A55" s="125"/>
      <c r="B55" s="130" t="s">
        <v>58</v>
      </c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26">
        <f>ГВС!P24</f>
        <v>269.64752499999997</v>
      </c>
      <c r="R55" s="126"/>
      <c r="S55" s="126"/>
      <c r="T55" s="126"/>
      <c r="U55" s="126"/>
      <c r="V55" s="126"/>
      <c r="W55" s="174"/>
      <c r="X55" s="169"/>
      <c r="Y55" s="89">
        <v>0.17</v>
      </c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</row>
    <row r="56" spans="1:48" s="88" customFormat="1" ht="22.5" customHeight="1" thickTop="1" thickBot="1" x14ac:dyDescent="0.3">
      <c r="A56" s="125"/>
      <c r="B56" s="282" t="s">
        <v>175</v>
      </c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4"/>
      <c r="Q56" s="128">
        <f>Q55*Y55</f>
        <v>45.840079250000002</v>
      </c>
      <c r="R56" s="128"/>
      <c r="S56" s="128"/>
      <c r="T56" s="128"/>
      <c r="U56" s="128"/>
      <c r="V56" s="128"/>
      <c r="W56" s="174"/>
      <c r="X56" s="16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</row>
    <row r="57" spans="1:48" s="88" customFormat="1" ht="16.5" customHeight="1" thickTop="1" x14ac:dyDescent="0.25">
      <c r="A57" s="125"/>
      <c r="B57" s="127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174"/>
      <c r="X57" s="16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</row>
    <row r="58" spans="1:48" s="88" customFormat="1" ht="22.5" hidden="1" customHeight="1" x14ac:dyDescent="0.25">
      <c r="A58" s="125"/>
      <c r="B58" s="127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174"/>
      <c r="X58" s="16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</row>
    <row r="59" spans="1:48" x14ac:dyDescent="0.25"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174"/>
      <c r="X59" s="16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</row>
    <row r="60" spans="1:48" ht="12.75" customHeight="1" x14ac:dyDescent="0.25">
      <c r="A60" s="285" t="s">
        <v>70</v>
      </c>
      <c r="B60" s="286"/>
      <c r="C60" s="286"/>
      <c r="D60" s="287"/>
      <c r="E60" s="287"/>
      <c r="F60" s="287"/>
      <c r="G60" s="103"/>
      <c r="H60" s="103"/>
      <c r="I60" s="103"/>
      <c r="J60" s="103"/>
      <c r="K60" s="103"/>
      <c r="L60" s="103"/>
      <c r="M60" s="103"/>
      <c r="N60" s="72"/>
      <c r="O60" s="72"/>
      <c r="P60" s="72"/>
      <c r="Q60" s="72"/>
      <c r="R60" s="72"/>
      <c r="S60" s="72"/>
      <c r="T60" s="72"/>
    </row>
    <row r="61" spans="1:48" ht="22.5" customHeight="1" x14ac:dyDescent="0.25">
      <c r="A61" s="286"/>
      <c r="B61" s="286"/>
      <c r="C61" s="286"/>
      <c r="D61" s="287"/>
      <c r="E61" s="287"/>
      <c r="F61" s="287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273" t="s">
        <v>71</v>
      </c>
      <c r="R61" s="274"/>
      <c r="S61" s="274"/>
      <c r="T61" s="274"/>
      <c r="U61" s="275"/>
      <c r="V61" s="275"/>
    </row>
    <row r="63" spans="1:48" x14ac:dyDescent="0.25">
      <c r="B63" s="89" t="s">
        <v>184</v>
      </c>
    </row>
  </sheetData>
  <mergeCells count="22">
    <mergeCell ref="W11:W12"/>
    <mergeCell ref="Q61:V61"/>
    <mergeCell ref="B8:U8"/>
    <mergeCell ref="B9:V9"/>
    <mergeCell ref="A11:A12"/>
    <mergeCell ref="B11:B12"/>
    <mergeCell ref="C11:I11"/>
    <mergeCell ref="J11:O11"/>
    <mergeCell ref="P11:V11"/>
    <mergeCell ref="B56:P56"/>
    <mergeCell ref="A60:F61"/>
    <mergeCell ref="P5:V5"/>
    <mergeCell ref="B6:C6"/>
    <mergeCell ref="P6:V6"/>
    <mergeCell ref="B5:D5"/>
    <mergeCell ref="P1:V1"/>
    <mergeCell ref="P2:V2"/>
    <mergeCell ref="P3:V3"/>
    <mergeCell ref="P4:V4"/>
    <mergeCell ref="B2:D2"/>
    <mergeCell ref="B3:D3"/>
    <mergeCell ref="B4:D4"/>
  </mergeCells>
  <printOptions horizontalCentered="1"/>
  <pageMargins left="0.23622047244094491" right="0.23622047244094491" top="0.35433070866141736" bottom="0" header="0.31496062992125984" footer="0.31496062992125984"/>
  <pageSetup paperSize="9" scale="67" fitToWidth="0" orientation="landscape" r:id="rId1"/>
  <rowBreaks count="1" manualBreakCount="1">
    <brk id="30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B2:W42"/>
  <sheetViews>
    <sheetView tabSelected="1" view="pageBreakPreview" topLeftCell="A7" zoomScaleNormal="100" zoomScaleSheetLayoutView="100" workbookViewId="0">
      <selection activeCell="J12" sqref="J12"/>
    </sheetView>
  </sheetViews>
  <sheetFormatPr defaultRowHeight="15" x14ac:dyDescent="0.25"/>
  <cols>
    <col min="1" max="1" width="3.85546875" style="9" customWidth="1"/>
    <col min="2" max="2" width="2.85546875" style="9" customWidth="1"/>
    <col min="3" max="3" width="27.28515625" style="9" customWidth="1"/>
    <col min="4" max="4" width="11.85546875" style="9" customWidth="1"/>
    <col min="5" max="15" width="9.7109375" style="9" customWidth="1"/>
    <col min="16" max="16" width="11.85546875" style="9" customWidth="1"/>
    <col min="17" max="17" width="12" style="9" customWidth="1"/>
    <col min="18" max="22" width="9.7109375" style="9" customWidth="1"/>
    <col min="23" max="23" width="3.7109375" style="9" customWidth="1"/>
    <col min="24" max="16384" width="9.140625" style="9"/>
  </cols>
  <sheetData>
    <row r="2" spans="2:23" ht="19.5" x14ac:dyDescent="0.25"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0"/>
      <c r="O2" s="210"/>
      <c r="P2" s="210"/>
      <c r="Q2" s="212"/>
    </row>
    <row r="3" spans="2:23" ht="19.5" x14ac:dyDescent="0.25"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U3" s="293" t="s">
        <v>209</v>
      </c>
      <c r="V3" s="293"/>
      <c r="W3" s="293"/>
    </row>
    <row r="4" spans="2:23" x14ac:dyDescent="0.25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</row>
    <row r="5" spans="2:23" ht="19.5" x14ac:dyDescent="0.25">
      <c r="B5" s="212"/>
      <c r="C5" s="297" t="s">
        <v>208</v>
      </c>
      <c r="D5" s="296"/>
      <c r="E5" s="296"/>
      <c r="F5" s="296"/>
      <c r="G5" s="296"/>
      <c r="H5" s="194"/>
      <c r="I5" s="194"/>
      <c r="J5" s="210"/>
      <c r="K5" s="210"/>
      <c r="L5" s="210"/>
      <c r="M5" s="194"/>
      <c r="N5" s="194"/>
      <c r="O5" s="194"/>
      <c r="P5" s="212"/>
      <c r="Q5" s="212"/>
    </row>
    <row r="6" spans="2:23" ht="19.5" x14ac:dyDescent="0.25">
      <c r="B6" s="212"/>
      <c r="C6" s="178" t="s">
        <v>210</v>
      </c>
      <c r="D6" s="178"/>
      <c r="E6" s="194"/>
      <c r="F6" s="194"/>
      <c r="G6" s="194"/>
      <c r="H6" s="194"/>
      <c r="I6" s="194"/>
      <c r="J6" s="210"/>
      <c r="K6" s="210"/>
      <c r="L6" s="210"/>
      <c r="M6" s="194"/>
      <c r="N6" s="194"/>
      <c r="O6" s="194"/>
      <c r="P6" s="212"/>
      <c r="Q6" s="212"/>
    </row>
    <row r="7" spans="2:23" ht="19.5" x14ac:dyDescent="0.25">
      <c r="B7" s="212"/>
      <c r="C7" s="213" t="s">
        <v>211</v>
      </c>
      <c r="D7" s="179"/>
      <c r="E7" s="179"/>
      <c r="F7" s="179"/>
      <c r="G7" s="179"/>
      <c r="H7" s="179"/>
      <c r="I7" s="216"/>
      <c r="J7" s="217"/>
      <c r="K7" s="217"/>
      <c r="L7" s="217"/>
      <c r="M7" s="305" t="s">
        <v>78</v>
      </c>
      <c r="N7" s="254"/>
      <c r="O7" s="254"/>
      <c r="P7" s="254"/>
      <c r="Q7" s="254"/>
      <c r="R7" s="254"/>
      <c r="S7" s="254"/>
      <c r="T7" s="254"/>
      <c r="U7" s="254"/>
      <c r="V7" s="254"/>
    </row>
    <row r="8" spans="2:23" ht="19.5" x14ac:dyDescent="0.25">
      <c r="B8" s="212"/>
      <c r="C8" s="213" t="s">
        <v>212</v>
      </c>
      <c r="D8" s="180"/>
      <c r="E8" s="179"/>
      <c r="F8" s="179"/>
      <c r="G8" s="179"/>
      <c r="H8" s="179"/>
      <c r="I8" s="179"/>
      <c r="J8" s="179"/>
      <c r="K8" s="179"/>
      <c r="L8" s="179"/>
      <c r="M8" s="180"/>
      <c r="N8" s="179"/>
      <c r="O8" s="179"/>
      <c r="P8" s="212"/>
      <c r="Q8" s="212"/>
      <c r="R8" s="180" t="s">
        <v>220</v>
      </c>
    </row>
    <row r="9" spans="2:23" ht="19.5" x14ac:dyDescent="0.25">
      <c r="B9" s="212"/>
      <c r="C9" s="213" t="s">
        <v>213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212"/>
      <c r="Q9" s="212"/>
    </row>
    <row r="10" spans="2:23" ht="19.5" x14ac:dyDescent="0.25">
      <c r="B10" s="212"/>
      <c r="C10" s="207"/>
      <c r="D10" s="133"/>
      <c r="E10" s="207"/>
      <c r="F10" s="206"/>
      <c r="G10" s="179"/>
      <c r="H10" s="179"/>
      <c r="I10" s="179"/>
      <c r="J10" s="179"/>
      <c r="K10" s="179"/>
      <c r="L10" s="179"/>
      <c r="M10" s="179"/>
      <c r="N10" s="179"/>
      <c r="O10" s="179"/>
      <c r="P10" s="212"/>
      <c r="Q10" s="212"/>
    </row>
    <row r="11" spans="2:23" ht="19.5" x14ac:dyDescent="0.25">
      <c r="B11" s="212"/>
      <c r="C11" s="208" t="s">
        <v>249</v>
      </c>
      <c r="E11" s="208" t="s">
        <v>250</v>
      </c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212"/>
      <c r="Q11" s="212"/>
    </row>
    <row r="12" spans="2:23" ht="19.5" x14ac:dyDescent="0.25">
      <c r="B12" s="212"/>
      <c r="C12" s="213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212"/>
      <c r="Q12" s="212"/>
    </row>
    <row r="13" spans="2:23" ht="19.5" x14ac:dyDescent="0.25">
      <c r="B13" s="212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212"/>
      <c r="Q13" s="212"/>
    </row>
    <row r="14" spans="2:23" ht="19.5" x14ac:dyDescent="0.25">
      <c r="B14" s="212"/>
      <c r="C14" s="300" t="s">
        <v>241</v>
      </c>
      <c r="D14" s="263"/>
      <c r="E14" s="263"/>
      <c r="F14" s="263"/>
      <c r="G14" s="263"/>
      <c r="H14" s="201"/>
      <c r="I14" s="201"/>
      <c r="J14" s="201"/>
      <c r="K14" s="209">
        <v>2017</v>
      </c>
      <c r="L14" s="209" t="s">
        <v>253</v>
      </c>
      <c r="M14" s="201"/>
      <c r="N14" s="201"/>
      <c r="O14" s="209"/>
      <c r="P14" s="214"/>
      <c r="Q14" s="214"/>
      <c r="R14" s="215"/>
      <c r="S14" s="215"/>
      <c r="T14" s="215"/>
      <c r="U14" s="215"/>
      <c r="V14" s="215"/>
    </row>
    <row r="15" spans="2:23" ht="15.75" x14ac:dyDescent="0.25">
      <c r="B15" s="212"/>
      <c r="C15" s="303" t="s">
        <v>248</v>
      </c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4"/>
      <c r="Q15" s="304"/>
      <c r="R15" s="304"/>
      <c r="S15" s="304"/>
      <c r="T15" s="304"/>
      <c r="U15" s="304"/>
      <c r="V15" s="304"/>
    </row>
    <row r="16" spans="2:23" ht="19.5" x14ac:dyDescent="0.25">
      <c r="B16" s="212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2"/>
      <c r="Q16" s="212"/>
    </row>
    <row r="17" spans="2:22" ht="15.75" x14ac:dyDescent="0.25">
      <c r="B17" s="212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12"/>
      <c r="Q17" s="212"/>
    </row>
    <row r="18" spans="2:22" x14ac:dyDescent="0.25">
      <c r="B18" s="212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12"/>
      <c r="Q18" s="212"/>
    </row>
    <row r="19" spans="2:22" ht="36" customHeight="1" x14ac:dyDescent="0.25">
      <c r="B19" s="212"/>
      <c r="C19" s="288" t="s">
        <v>242</v>
      </c>
      <c r="D19" s="288" t="s">
        <v>234</v>
      </c>
      <c r="E19" s="288" t="s">
        <v>214</v>
      </c>
      <c r="F19" s="288"/>
      <c r="G19" s="288"/>
      <c r="H19" s="288"/>
      <c r="I19" s="288"/>
      <c r="J19" s="301" t="s">
        <v>251</v>
      </c>
      <c r="K19" s="288" t="s">
        <v>215</v>
      </c>
      <c r="L19" s="288"/>
      <c r="M19" s="288"/>
      <c r="N19" s="288"/>
      <c r="O19" s="288"/>
      <c r="P19" s="288" t="s">
        <v>258</v>
      </c>
      <c r="Q19" s="301" t="s">
        <v>234</v>
      </c>
      <c r="R19" s="288" t="s">
        <v>252</v>
      </c>
      <c r="S19" s="288"/>
      <c r="T19" s="288"/>
      <c r="U19" s="288"/>
      <c r="V19" s="288"/>
    </row>
    <row r="20" spans="2:22" ht="50.25" customHeight="1" x14ac:dyDescent="0.25">
      <c r="B20" s="212"/>
      <c r="C20" s="288"/>
      <c r="D20" s="288"/>
      <c r="E20" s="211" t="s">
        <v>6</v>
      </c>
      <c r="F20" s="211" t="s">
        <v>237</v>
      </c>
      <c r="G20" s="211" t="s">
        <v>240</v>
      </c>
      <c r="H20" s="211" t="s">
        <v>239</v>
      </c>
      <c r="I20" s="211" t="s">
        <v>238</v>
      </c>
      <c r="J20" s="302"/>
      <c r="K20" s="211" t="s">
        <v>6</v>
      </c>
      <c r="L20" s="211" t="s">
        <v>237</v>
      </c>
      <c r="M20" s="211" t="s">
        <v>240</v>
      </c>
      <c r="N20" s="211" t="s">
        <v>239</v>
      </c>
      <c r="O20" s="211" t="s">
        <v>238</v>
      </c>
      <c r="P20" s="288"/>
      <c r="Q20" s="302"/>
      <c r="R20" s="211" t="s">
        <v>6</v>
      </c>
      <c r="S20" s="211" t="s">
        <v>237</v>
      </c>
      <c r="T20" s="211" t="s">
        <v>240</v>
      </c>
      <c r="U20" s="211" t="s">
        <v>239</v>
      </c>
      <c r="V20" s="211" t="s">
        <v>238</v>
      </c>
    </row>
    <row r="21" spans="2:22" ht="16.5" x14ac:dyDescent="0.25">
      <c r="B21" s="212"/>
      <c r="C21" s="289" t="s">
        <v>216</v>
      </c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1"/>
      <c r="Q21" s="291"/>
      <c r="R21" s="292"/>
      <c r="S21" s="292"/>
      <c r="T21" s="292"/>
      <c r="U21" s="292"/>
      <c r="V21" s="292"/>
    </row>
    <row r="22" spans="2:22" ht="16.5" hidden="1" x14ac:dyDescent="0.25">
      <c r="B22" s="212"/>
      <c r="C22" s="211">
        <v>2014</v>
      </c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2"/>
      <c r="Q22" s="212"/>
    </row>
    <row r="23" spans="2:22" ht="16.5" hidden="1" x14ac:dyDescent="0.25">
      <c r="B23" s="212"/>
      <c r="C23" s="211">
        <v>2015</v>
      </c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2"/>
      <c r="Q23" s="212"/>
    </row>
    <row r="24" spans="2:22" ht="31.5" customHeight="1" x14ac:dyDescent="0.25">
      <c r="B24" s="212"/>
      <c r="C24" s="211">
        <v>2016</v>
      </c>
      <c r="D24" s="227" t="str">
        <f>VLOOKUP($M$7,отопл!$B$13:$V$56,COLUMN(B13),0)</f>
        <v>т.м³.сутºС т.м³</v>
      </c>
      <c r="E24" s="331">
        <f>VLOOKUP($M$7,отопл!$B$13:$V$56,COLUMN(C13),0)</f>
        <v>68043.307499999995</v>
      </c>
      <c r="F24" s="332">
        <f>VLOOKUP($M$7,отопл!$B$13:$V$56,COLUMN(E13),0)</f>
        <v>38376.425429999996</v>
      </c>
      <c r="G24" s="332">
        <f>VLOOKUP($M$7,отопл!$B$13:$V$56,COLUMN(F13),0)</f>
        <v>3606.2952974999998</v>
      </c>
      <c r="H24" s="332" t="str">
        <f>VLOOKUP($M$7,отопл!$B$13:$V$56,COLUMN(G13),0)</f>
        <v>-</v>
      </c>
      <c r="I24" s="332">
        <f>VLOOKUP($M$7,отопл!$B$13:$V$56,COLUMN(H13),0)</f>
        <v>26060.586772499999</v>
      </c>
      <c r="J24" s="332" t="str">
        <f>VLOOKUP($M$7,отопл!$B$13:$V$56,COLUMN(I13),0)</f>
        <v>Мкал/ м³сутºС</v>
      </c>
      <c r="K24" s="332">
        <f>VLOOKUP($M$7,отопл!$B$13:$V$56,COLUMN(J13),0)</f>
        <v>7.9199999999999982</v>
      </c>
      <c r="L24" s="332">
        <f>VLOOKUP($M$7,отопл!$B$13:$V$56,COLUMN(K13),0)</f>
        <v>7.92</v>
      </c>
      <c r="M24" s="332">
        <f>VLOOKUP($M$7,отопл!$B$13:$V$56,COLUMN(L13),0)</f>
        <v>7.92</v>
      </c>
      <c r="N24" s="332" t="str">
        <f>VLOOKUP($M$7,отопл!$B$13:$V$56,COLUMN(M13),0)</f>
        <v>-</v>
      </c>
      <c r="O24" s="332">
        <f>VLOOKUP($M$7,отопл!$B$13:$V$56,COLUMN(N13),0)</f>
        <v>7.9199999999999982</v>
      </c>
      <c r="P24" s="333" t="str">
        <f>VLOOKUP($M$7,отопл!$B$13:$V$56,COLUMN(O13),0)</f>
        <v>Гкал</v>
      </c>
      <c r="Q24" s="334">
        <f>VLOOKUP($M$7,отопл!$B$13:$V$56,COLUMN(P13),0)</f>
        <v>538.9029953999999</v>
      </c>
      <c r="R24" s="335">
        <f>VLOOKUP($M$7,отопл!$B$13:$V$56,COLUMN(Q13),0)</f>
        <v>538.9029953999999</v>
      </c>
      <c r="S24" s="335">
        <f>VLOOKUP($M$7,отопл!$B$13:$V$56,COLUMN(R13),0)</f>
        <v>303.94128940559995</v>
      </c>
      <c r="T24" s="335">
        <f>VLOOKUP($M$7,отопл!$B$13:$V$56,COLUMN(S13),0)</f>
        <v>28.561858756199996</v>
      </c>
      <c r="U24" s="335" t="str">
        <f>VLOOKUP($M$7,отопл!$B$13:$V$56,COLUMN(T13),0)</f>
        <v>-</v>
      </c>
      <c r="V24" s="335">
        <f>VLOOKUP($M$7,отопл!$B$13:$V$56,COLUMN(U13),0)</f>
        <v>206.39984723819995</v>
      </c>
    </row>
    <row r="25" spans="2:22" ht="25.5" customHeight="1" x14ac:dyDescent="0.25">
      <c r="B25" s="212"/>
      <c r="C25" s="289" t="s">
        <v>177</v>
      </c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1"/>
      <c r="Q25" s="291"/>
      <c r="R25" s="292"/>
      <c r="S25" s="292"/>
      <c r="T25" s="292"/>
      <c r="U25" s="292"/>
      <c r="V25" s="292"/>
    </row>
    <row r="26" spans="2:22" ht="25.5" hidden="1" customHeight="1" x14ac:dyDescent="0.25">
      <c r="B26" s="212"/>
      <c r="C26" s="211">
        <v>2014</v>
      </c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2"/>
      <c r="Q26" s="212"/>
    </row>
    <row r="27" spans="2:22" ht="25.5" hidden="1" customHeight="1" x14ac:dyDescent="0.25">
      <c r="B27" s="212"/>
      <c r="C27" s="211">
        <v>2015</v>
      </c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2"/>
      <c r="Q27" s="212"/>
    </row>
    <row r="28" spans="2:22" ht="25.5" customHeight="1" x14ac:dyDescent="0.25">
      <c r="B28" s="212"/>
      <c r="C28" s="211">
        <v>2016</v>
      </c>
      <c r="D28" s="211"/>
      <c r="E28" s="211"/>
      <c r="F28" s="211"/>
      <c r="G28" s="211"/>
      <c r="H28" s="211"/>
      <c r="I28" s="184"/>
      <c r="J28" s="211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</row>
    <row r="29" spans="2:22" ht="25.5" customHeight="1" x14ac:dyDescent="0.25">
      <c r="B29" s="212"/>
      <c r="C29" s="289" t="s">
        <v>259</v>
      </c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1"/>
      <c r="Q29" s="291"/>
      <c r="R29" s="292"/>
      <c r="S29" s="292"/>
      <c r="T29" s="292"/>
      <c r="U29" s="292"/>
      <c r="V29" s="292"/>
    </row>
    <row r="30" spans="2:22" ht="25.5" hidden="1" customHeight="1" x14ac:dyDescent="0.25">
      <c r="B30" s="212"/>
      <c r="C30" s="211">
        <v>2014</v>
      </c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2"/>
      <c r="Q30" s="212"/>
    </row>
    <row r="31" spans="2:22" ht="25.5" hidden="1" customHeight="1" x14ac:dyDescent="0.25">
      <c r="B31" s="212"/>
      <c r="C31" s="211">
        <v>2015</v>
      </c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2"/>
      <c r="Q31" s="212"/>
    </row>
    <row r="32" spans="2:22" ht="25.5" customHeight="1" x14ac:dyDescent="0.25">
      <c r="B32" s="212"/>
      <c r="C32" s="211">
        <v>2016</v>
      </c>
      <c r="D32" s="211"/>
      <c r="E32" s="211"/>
      <c r="F32" s="211"/>
      <c r="G32" s="211"/>
      <c r="H32" s="211"/>
      <c r="I32" s="184"/>
      <c r="J32" s="211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</row>
    <row r="33" spans="2:17" ht="16.5" x14ac:dyDescent="0.25">
      <c r="B33" s="212"/>
      <c r="C33" s="189"/>
      <c r="D33" s="189"/>
      <c r="E33" s="189"/>
      <c r="F33" s="189"/>
      <c r="G33" s="189"/>
      <c r="H33" s="191"/>
      <c r="I33" s="192"/>
      <c r="J33" s="191"/>
      <c r="K33" s="192"/>
      <c r="L33" s="192"/>
      <c r="M33" s="192"/>
      <c r="N33" s="192"/>
      <c r="O33" s="190"/>
      <c r="P33" s="212"/>
      <c r="Q33" s="212"/>
    </row>
    <row r="34" spans="2:17" ht="16.5" x14ac:dyDescent="0.25">
      <c r="B34" s="212"/>
      <c r="C34" s="189"/>
      <c r="D34" s="189"/>
      <c r="E34" s="189"/>
      <c r="F34" s="189"/>
      <c r="G34" s="189"/>
      <c r="H34" s="189"/>
      <c r="I34" s="190"/>
      <c r="J34" s="189"/>
      <c r="K34" s="190"/>
      <c r="L34" s="190"/>
      <c r="M34" s="190"/>
      <c r="N34" s="190"/>
      <c r="O34" s="190"/>
      <c r="P34" s="212"/>
      <c r="Q34" s="212"/>
    </row>
    <row r="35" spans="2:17" ht="19.5" x14ac:dyDescent="0.25">
      <c r="B35" s="212"/>
      <c r="C35" s="212"/>
      <c r="D35" s="181" t="s">
        <v>217</v>
      </c>
      <c r="E35" s="212"/>
      <c r="F35" s="212"/>
      <c r="G35" s="212"/>
      <c r="H35" s="294"/>
      <c r="I35" s="294"/>
      <c r="J35" s="212"/>
      <c r="K35" s="212"/>
      <c r="L35" s="294"/>
      <c r="M35" s="294"/>
      <c r="N35" s="294"/>
      <c r="O35" s="212"/>
      <c r="P35" s="212"/>
      <c r="Q35" s="212"/>
    </row>
    <row r="36" spans="2:17" ht="15.75" x14ac:dyDescent="0.25">
      <c r="B36" s="212"/>
      <c r="C36" s="212"/>
      <c r="D36" s="212"/>
      <c r="E36" s="212"/>
      <c r="F36" s="212"/>
      <c r="G36" s="212"/>
      <c r="H36" s="182"/>
      <c r="I36" s="182" t="s">
        <v>218</v>
      </c>
      <c r="J36" s="212"/>
      <c r="K36" s="295" t="s">
        <v>219</v>
      </c>
      <c r="L36" s="295"/>
      <c r="M36" s="296"/>
      <c r="N36" s="212"/>
      <c r="O36" s="212"/>
      <c r="P36" s="212"/>
      <c r="Q36" s="212"/>
    </row>
    <row r="37" spans="2:17" x14ac:dyDescent="0.25"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</row>
    <row r="38" spans="2:17" x14ac:dyDescent="0.25">
      <c r="B38" s="212"/>
      <c r="C38" s="212"/>
      <c r="D38" s="212"/>
      <c r="E38" s="212"/>
      <c r="F38" s="212" t="s">
        <v>235</v>
      </c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</row>
    <row r="39" spans="2:17" x14ac:dyDescent="0.25"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</row>
    <row r="40" spans="2:17" x14ac:dyDescent="0.25"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</row>
    <row r="41" spans="2:17" x14ac:dyDescent="0.25"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</row>
    <row r="42" spans="2:17" x14ac:dyDescent="0.25"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</row>
  </sheetData>
  <mergeCells count="21">
    <mergeCell ref="U3:W3"/>
    <mergeCell ref="H35:I35"/>
    <mergeCell ref="L35:N35"/>
    <mergeCell ref="K36:M36"/>
    <mergeCell ref="C19:C20"/>
    <mergeCell ref="D19:D20"/>
    <mergeCell ref="E19:I19"/>
    <mergeCell ref="K19:O19"/>
    <mergeCell ref="C5:G5"/>
    <mergeCell ref="C17:O17"/>
    <mergeCell ref="C18:O18"/>
    <mergeCell ref="C14:G14"/>
    <mergeCell ref="J19:J20"/>
    <mergeCell ref="C15:V15"/>
    <mergeCell ref="M7:V7"/>
    <mergeCell ref="Q19:Q20"/>
    <mergeCell ref="R19:V19"/>
    <mergeCell ref="P19:P20"/>
    <mergeCell ref="C25:V25"/>
    <mergeCell ref="C21:V21"/>
    <mergeCell ref="C29:V29"/>
  </mergeCells>
  <pageMargins left="0.7" right="0.7" top="0.75" bottom="0.75" header="0.3" footer="0.3"/>
  <pageSetup paperSize="9" scale="58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'Удел нормы'!$B$5:$B$45</xm:f>
          </x14:formula1>
          <xm:sqref>M7:V7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2:Q37"/>
  <sheetViews>
    <sheetView view="pageBreakPreview" zoomScaleNormal="100" zoomScaleSheetLayoutView="100" workbookViewId="0">
      <selection activeCell="I7" sqref="I7:N7"/>
    </sheetView>
  </sheetViews>
  <sheetFormatPr defaultRowHeight="15" x14ac:dyDescent="0.25"/>
  <cols>
    <col min="1" max="1" width="4" style="9" customWidth="1"/>
    <col min="2" max="2" width="4.28515625" style="9" customWidth="1"/>
    <col min="3" max="3" width="40.7109375" style="9" customWidth="1"/>
    <col min="4" max="7" width="14.140625" style="9" customWidth="1"/>
    <col min="8" max="11" width="14" style="9" customWidth="1"/>
    <col min="12" max="14" width="12.28515625" style="9" customWidth="1"/>
    <col min="15" max="15" width="14" style="9" customWidth="1"/>
    <col min="16" max="16" width="5.140625" style="9" customWidth="1"/>
    <col min="17" max="16384" width="9.140625" style="9"/>
  </cols>
  <sheetData>
    <row r="2" spans="2:17" x14ac:dyDescent="0.25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2:17" ht="15.75" x14ac:dyDescent="0.25">
      <c r="B3" s="197"/>
      <c r="C3" s="197" t="s">
        <v>246</v>
      </c>
      <c r="D3" s="197"/>
      <c r="E3" s="197"/>
      <c r="F3" s="197"/>
      <c r="G3" s="197"/>
      <c r="H3" s="197"/>
      <c r="I3" s="197"/>
      <c r="J3" s="178" t="s">
        <v>221</v>
      </c>
      <c r="K3" s="197"/>
      <c r="L3" s="197"/>
      <c r="M3" s="197"/>
      <c r="N3" s="197"/>
      <c r="O3" s="197"/>
      <c r="P3" s="197"/>
      <c r="Q3" s="197"/>
    </row>
    <row r="4" spans="2:17" ht="15.75" x14ac:dyDescent="0.25">
      <c r="B4" s="197"/>
      <c r="C4" s="310" t="s">
        <v>222</v>
      </c>
      <c r="D4" s="312"/>
      <c r="E4" s="312"/>
      <c r="F4" s="312"/>
      <c r="G4" s="196"/>
      <c r="H4" s="196"/>
      <c r="I4" s="197"/>
      <c r="J4" s="309" t="s">
        <v>223</v>
      </c>
      <c r="K4" s="310"/>
      <c r="L4" s="197"/>
      <c r="M4" s="197"/>
      <c r="N4" s="197"/>
      <c r="O4" s="197"/>
      <c r="P4" s="197"/>
      <c r="Q4" s="197"/>
    </row>
    <row r="5" spans="2:17" ht="15.75" x14ac:dyDescent="0.25">
      <c r="B5" s="197"/>
      <c r="C5" s="317" t="s">
        <v>224</v>
      </c>
      <c r="D5" s="318"/>
      <c r="E5" s="318"/>
      <c r="F5" s="318"/>
      <c r="G5" s="202"/>
      <c r="H5" s="202"/>
      <c r="I5" s="202"/>
      <c r="J5" s="202"/>
      <c r="K5" s="202"/>
      <c r="L5" s="202"/>
      <c r="M5" s="202"/>
      <c r="N5" s="202"/>
      <c r="O5" s="202"/>
      <c r="P5" s="197"/>
      <c r="Q5" s="197"/>
    </row>
    <row r="6" spans="2:17" ht="15.75" x14ac:dyDescent="0.25">
      <c r="B6" s="197"/>
      <c r="C6" s="317" t="s">
        <v>225</v>
      </c>
      <c r="D6" s="318"/>
      <c r="E6" s="318"/>
      <c r="F6" s="318"/>
      <c r="G6" s="202"/>
      <c r="H6" s="202"/>
      <c r="I6" s="202"/>
      <c r="J6" s="202"/>
      <c r="K6" s="202"/>
      <c r="L6" s="202"/>
      <c r="M6" s="202"/>
      <c r="N6" s="202"/>
      <c r="O6" s="202"/>
      <c r="P6" s="197"/>
      <c r="Q6" s="197"/>
    </row>
    <row r="7" spans="2:17" ht="15.75" x14ac:dyDescent="0.25">
      <c r="B7" s="197"/>
      <c r="C7" s="317" t="s">
        <v>226</v>
      </c>
      <c r="D7" s="318"/>
      <c r="E7" s="318"/>
      <c r="F7" s="318"/>
      <c r="G7" s="202"/>
      <c r="H7" s="202"/>
      <c r="I7" s="322" t="s">
        <v>36</v>
      </c>
      <c r="J7" s="323"/>
      <c r="K7" s="323"/>
      <c r="L7" s="323"/>
      <c r="M7" s="323"/>
      <c r="N7" s="323"/>
      <c r="O7" s="194"/>
      <c r="P7" s="197"/>
      <c r="Q7" s="197"/>
    </row>
    <row r="8" spans="2:17" ht="15.75" x14ac:dyDescent="0.25">
      <c r="B8" s="197"/>
      <c r="C8" s="307"/>
      <c r="D8" s="321"/>
      <c r="E8" s="321"/>
      <c r="F8" s="321"/>
      <c r="G8" s="194"/>
      <c r="H8" s="194"/>
      <c r="I8" s="193" t="s">
        <v>227</v>
      </c>
      <c r="J8" s="193"/>
      <c r="K8" s="193"/>
      <c r="L8" s="193"/>
      <c r="M8" s="193"/>
      <c r="N8" s="193"/>
      <c r="O8" s="193"/>
      <c r="P8" s="197"/>
      <c r="Q8" s="197"/>
    </row>
    <row r="9" spans="2:17" ht="15.75" x14ac:dyDescent="0.25">
      <c r="B9" s="197"/>
      <c r="C9" s="319" t="s">
        <v>228</v>
      </c>
      <c r="D9" s="320"/>
      <c r="E9" s="320"/>
      <c r="F9" s="320"/>
      <c r="G9" s="200"/>
      <c r="H9" s="200"/>
      <c r="I9" s="200"/>
      <c r="J9" s="200"/>
      <c r="K9" s="200"/>
      <c r="L9" s="200"/>
      <c r="M9" s="200"/>
      <c r="N9" s="200"/>
      <c r="O9" s="200"/>
      <c r="P9" s="197"/>
      <c r="Q9" s="197"/>
    </row>
    <row r="10" spans="2:17" ht="15.75" x14ac:dyDescent="0.25">
      <c r="B10" s="197"/>
      <c r="C10" s="315" t="s">
        <v>229</v>
      </c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197"/>
      <c r="Q10" s="197"/>
    </row>
    <row r="11" spans="2:17" ht="19.5" x14ac:dyDescent="0.25">
      <c r="B11" s="197"/>
      <c r="C11" s="316" t="s">
        <v>230</v>
      </c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197"/>
      <c r="Q11" s="197"/>
    </row>
    <row r="12" spans="2:17" ht="19.5" x14ac:dyDescent="0.25">
      <c r="B12" s="197"/>
      <c r="C12" s="311" t="s">
        <v>231</v>
      </c>
      <c r="D12" s="312"/>
      <c r="E12" s="312"/>
      <c r="F12" s="312"/>
      <c r="G12" s="312"/>
      <c r="H12" s="313"/>
      <c r="I12" s="314"/>
      <c r="J12" s="314"/>
      <c r="K12" s="314"/>
      <c r="L12" s="314"/>
      <c r="M12" s="314"/>
      <c r="N12" s="314"/>
      <c r="O12" s="314"/>
      <c r="P12" s="197"/>
      <c r="Q12" s="197"/>
    </row>
    <row r="13" spans="2:17" x14ac:dyDescent="0.25">
      <c r="B13" s="197"/>
      <c r="C13" s="306" t="s">
        <v>254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197"/>
      <c r="Q13" s="197"/>
    </row>
    <row r="14" spans="2:17" x14ac:dyDescent="0.25">
      <c r="B14" s="197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197"/>
      <c r="Q14" s="197"/>
    </row>
    <row r="15" spans="2:17" ht="15.75" x14ac:dyDescent="0.25">
      <c r="B15" s="197"/>
      <c r="C15" s="308" t="s">
        <v>232</v>
      </c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197"/>
      <c r="Q15" s="197"/>
    </row>
    <row r="16" spans="2:17" ht="16.5" thickBot="1" x14ac:dyDescent="0.3">
      <c r="B16" s="197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7"/>
      <c r="Q16" s="197"/>
    </row>
    <row r="17" spans="2:17" ht="48.75" customHeight="1" thickBot="1" x14ac:dyDescent="0.3">
      <c r="B17" s="197"/>
      <c r="C17" s="325" t="s">
        <v>242</v>
      </c>
      <c r="D17" s="327" t="s">
        <v>243</v>
      </c>
      <c r="E17" s="328"/>
      <c r="F17" s="328"/>
      <c r="G17" s="329"/>
      <c r="H17" s="327" t="s">
        <v>244</v>
      </c>
      <c r="I17" s="328"/>
      <c r="J17" s="328"/>
      <c r="K17" s="329"/>
      <c r="L17" s="327" t="s">
        <v>245</v>
      </c>
      <c r="M17" s="328"/>
      <c r="N17" s="328"/>
      <c r="O17" s="329"/>
    </row>
    <row r="18" spans="2:17" ht="33.75" thickBot="1" x14ac:dyDescent="0.3">
      <c r="B18" s="197"/>
      <c r="C18" s="326"/>
      <c r="D18" s="203" t="s">
        <v>247</v>
      </c>
      <c r="E18" s="204" t="s">
        <v>257</v>
      </c>
      <c r="F18" s="204" t="s">
        <v>256</v>
      </c>
      <c r="G18" s="205" t="s">
        <v>255</v>
      </c>
      <c r="H18" s="203" t="s">
        <v>247</v>
      </c>
      <c r="I18" s="204" t="s">
        <v>257</v>
      </c>
      <c r="J18" s="204" t="s">
        <v>256</v>
      </c>
      <c r="K18" s="205" t="s">
        <v>255</v>
      </c>
      <c r="L18" s="203" t="s">
        <v>247</v>
      </c>
      <c r="M18" s="204" t="s">
        <v>257</v>
      </c>
      <c r="N18" s="204" t="s">
        <v>256</v>
      </c>
      <c r="O18" s="205" t="s">
        <v>255</v>
      </c>
    </row>
    <row r="19" spans="2:17" ht="15.75" customHeight="1" x14ac:dyDescent="0.25">
      <c r="B19" s="197"/>
      <c r="C19" s="198" t="s">
        <v>176</v>
      </c>
      <c r="D19" s="198"/>
      <c r="E19" s="198">
        <f>'3 года база Тепло'!G5</f>
        <v>0</v>
      </c>
      <c r="F19" s="226">
        <f>'3 года база Тепло'!H5</f>
        <v>0</v>
      </c>
      <c r="G19" s="226">
        <f>'3 года база Тепло'!I5</f>
        <v>0</v>
      </c>
      <c r="H19" s="226">
        <f>'3 года база Тепло'!J5</f>
        <v>0</v>
      </c>
      <c r="I19" s="226">
        <f>'3 года база Тепло'!K5</f>
        <v>0</v>
      </c>
      <c r="J19" s="226">
        <f>'3 года база Тепло'!L5</f>
        <v>0</v>
      </c>
      <c r="K19" s="226">
        <f>'3 года база Тепло'!M5</f>
        <v>0</v>
      </c>
      <c r="L19" s="226">
        <f>'3 года база Тепло'!N5</f>
        <v>0</v>
      </c>
      <c r="M19" s="226">
        <f>'3 года база Тепло'!O5</f>
        <v>0</v>
      </c>
      <c r="N19" s="226">
        <f>'3 года база Тепло'!P5</f>
        <v>0</v>
      </c>
      <c r="O19" s="226">
        <f>'3 года база Тепло'!Q5</f>
        <v>0</v>
      </c>
    </row>
    <row r="20" spans="2:17" ht="16.5" hidden="1" x14ac:dyDescent="0.25">
      <c r="B20" s="197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</row>
    <row r="21" spans="2:17" ht="16.5" hidden="1" x14ac:dyDescent="0.25">
      <c r="B21" s="197"/>
      <c r="C21" s="183"/>
      <c r="D21" s="198"/>
      <c r="E21" s="198"/>
      <c r="F21" s="198"/>
      <c r="G21" s="198"/>
      <c r="H21" s="198"/>
      <c r="I21" s="184"/>
      <c r="J21" s="198"/>
      <c r="K21" s="184"/>
      <c r="L21" s="184"/>
      <c r="M21" s="184"/>
      <c r="N21" s="184"/>
      <c r="O21" s="184"/>
    </row>
    <row r="22" spans="2:17" ht="15.75" customHeight="1" x14ac:dyDescent="0.25">
      <c r="B22" s="197"/>
      <c r="C22" s="198" t="s">
        <v>177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</row>
    <row r="23" spans="2:17" ht="16.5" hidden="1" x14ac:dyDescent="0.25">
      <c r="B23" s="197"/>
      <c r="C23" s="183"/>
      <c r="D23" s="198"/>
      <c r="E23" s="198"/>
      <c r="F23" s="198"/>
      <c r="G23" s="198"/>
      <c r="H23" s="198"/>
      <c r="I23" s="184"/>
      <c r="J23" s="198"/>
      <c r="K23" s="184"/>
      <c r="L23" s="184"/>
      <c r="M23" s="184"/>
      <c r="N23" s="184"/>
      <c r="O23" s="184"/>
    </row>
    <row r="24" spans="2:17" ht="16.5" hidden="1" x14ac:dyDescent="0.25">
      <c r="B24" s="197"/>
      <c r="C24" s="183"/>
      <c r="D24" s="198"/>
      <c r="E24" s="198"/>
      <c r="F24" s="198"/>
      <c r="G24" s="198"/>
      <c r="H24" s="198"/>
      <c r="I24" s="184"/>
      <c r="J24" s="198"/>
      <c r="K24" s="184"/>
      <c r="L24" s="184"/>
      <c r="M24" s="184"/>
      <c r="N24" s="184"/>
      <c r="O24" s="184"/>
    </row>
    <row r="25" spans="2:17" ht="16.5" x14ac:dyDescent="0.25">
      <c r="B25" s="197"/>
      <c r="C25" s="198" t="s">
        <v>216</v>
      </c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</row>
    <row r="26" spans="2:17" ht="16.5" hidden="1" x14ac:dyDescent="0.25">
      <c r="B26" s="197"/>
      <c r="C26" s="183"/>
      <c r="D26" s="198"/>
      <c r="E26" s="198"/>
      <c r="F26" s="198"/>
      <c r="G26" s="198"/>
      <c r="H26" s="198"/>
      <c r="I26" s="184"/>
      <c r="J26" s="198"/>
      <c r="K26" s="184"/>
      <c r="L26" s="184"/>
      <c r="M26" s="184"/>
      <c r="N26" s="184"/>
      <c r="O26" s="184"/>
    </row>
    <row r="27" spans="2:17" ht="16.5" hidden="1" x14ac:dyDescent="0.25">
      <c r="B27" s="197"/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</row>
    <row r="28" spans="2:17" x14ac:dyDescent="0.25">
      <c r="B28" s="197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7"/>
      <c r="Q28" s="197"/>
    </row>
    <row r="29" spans="2:17" ht="16.5" x14ac:dyDescent="0.25">
      <c r="B29" s="19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97"/>
      <c r="Q29" s="197"/>
    </row>
    <row r="30" spans="2:17" ht="16.5" x14ac:dyDescent="0.25">
      <c r="B30" s="197"/>
      <c r="C30" s="194"/>
      <c r="D30" s="194"/>
      <c r="E30" s="194"/>
      <c r="F30" s="194"/>
      <c r="G30" s="194"/>
      <c r="H30" s="194"/>
      <c r="I30" s="194"/>
      <c r="J30" s="194"/>
      <c r="K30" s="188"/>
      <c r="L30" s="188"/>
      <c r="M30" s="188"/>
      <c r="N30" s="188"/>
      <c r="O30" s="188"/>
      <c r="P30" s="197"/>
      <c r="Q30" s="197"/>
    </row>
    <row r="31" spans="2:17" ht="19.5" x14ac:dyDescent="0.25">
      <c r="B31" s="197"/>
      <c r="C31" s="324" t="s">
        <v>233</v>
      </c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197"/>
      <c r="Q31" s="197"/>
    </row>
    <row r="32" spans="2:17" ht="15.75" x14ac:dyDescent="0.25">
      <c r="B32" s="197"/>
      <c r="C32" s="195" t="s">
        <v>236</v>
      </c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7"/>
      <c r="Q32" s="197"/>
    </row>
    <row r="33" spans="2:17" x14ac:dyDescent="0.25">
      <c r="B33" s="197"/>
      <c r="C33" s="197"/>
      <c r="D33" s="197"/>
      <c r="E33" s="197"/>
      <c r="F33" s="197" t="s">
        <v>229</v>
      </c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</row>
    <row r="34" spans="2:17" x14ac:dyDescent="0.25"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</row>
    <row r="35" spans="2:17" x14ac:dyDescent="0.25"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</row>
    <row r="36" spans="2:17" x14ac:dyDescent="0.25"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</row>
    <row r="37" spans="2:17" x14ac:dyDescent="0.25"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</row>
  </sheetData>
  <mergeCells count="20">
    <mergeCell ref="C31:O31"/>
    <mergeCell ref="C17:C18"/>
    <mergeCell ref="D17:G17"/>
    <mergeCell ref="H17:K17"/>
    <mergeCell ref="L17:O17"/>
    <mergeCell ref="C13:O13"/>
    <mergeCell ref="C14:O14"/>
    <mergeCell ref="C15:O15"/>
    <mergeCell ref="J4:K4"/>
    <mergeCell ref="C12:G12"/>
    <mergeCell ref="H12:O12"/>
    <mergeCell ref="C10:O10"/>
    <mergeCell ref="C11:O11"/>
    <mergeCell ref="C4:F4"/>
    <mergeCell ref="C5:F5"/>
    <mergeCell ref="C6:F6"/>
    <mergeCell ref="C7:F7"/>
    <mergeCell ref="C9:F9"/>
    <mergeCell ref="C8:F8"/>
    <mergeCell ref="I7:N7"/>
  </mergeCells>
  <pageMargins left="0.7" right="0.7" top="0.75" bottom="0.75" header="0.3" footer="0.3"/>
  <pageSetup paperSize="9" scale="40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'Удел нормы'!$B$5:$B$45</xm:f>
          </x14:formula1>
          <xm:sqref>I7:N7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E3:Q45"/>
  <sheetViews>
    <sheetView topLeftCell="E1" workbookViewId="0">
      <selection activeCell="F5" sqref="F5"/>
    </sheetView>
  </sheetViews>
  <sheetFormatPr defaultRowHeight="15" x14ac:dyDescent="0.25"/>
  <cols>
    <col min="1" max="4" width="1" style="218" customWidth="1"/>
    <col min="5" max="5" width="47.5703125" style="218" customWidth="1"/>
    <col min="6" max="17" width="15.85546875" style="218" customWidth="1"/>
    <col min="18" max="16384" width="9.140625" style="218"/>
  </cols>
  <sheetData>
    <row r="3" spans="5:17" ht="16.5" x14ac:dyDescent="0.25">
      <c r="E3" s="330" t="s">
        <v>242</v>
      </c>
      <c r="F3" s="330" t="s">
        <v>243</v>
      </c>
      <c r="G3" s="330"/>
      <c r="H3" s="330"/>
      <c r="I3" s="330"/>
      <c r="J3" s="330" t="s">
        <v>244</v>
      </c>
      <c r="K3" s="330"/>
      <c r="L3" s="330"/>
      <c r="M3" s="330"/>
      <c r="N3" s="330" t="s">
        <v>245</v>
      </c>
      <c r="O3" s="330"/>
      <c r="P3" s="330"/>
      <c r="Q3" s="330"/>
    </row>
    <row r="4" spans="5:17" ht="47.25" customHeight="1" thickBot="1" x14ac:dyDescent="0.3">
      <c r="E4" s="330"/>
      <c r="F4" s="219" t="s">
        <v>247</v>
      </c>
      <c r="G4" s="220" t="s">
        <v>257</v>
      </c>
      <c r="H4" s="220" t="s">
        <v>256</v>
      </c>
      <c r="I4" s="221" t="s">
        <v>255</v>
      </c>
      <c r="J4" s="219" t="s">
        <v>247</v>
      </c>
      <c r="K4" s="220" t="s">
        <v>257</v>
      </c>
      <c r="L4" s="220" t="s">
        <v>256</v>
      </c>
      <c r="M4" s="221" t="s">
        <v>255</v>
      </c>
      <c r="N4" s="219" t="s">
        <v>247</v>
      </c>
      <c r="O4" s="220" t="s">
        <v>257</v>
      </c>
      <c r="P4" s="220" t="s">
        <v>256</v>
      </c>
      <c r="Q4" s="221" t="s">
        <v>255</v>
      </c>
    </row>
    <row r="5" spans="5:17" ht="19.5" customHeight="1" x14ac:dyDescent="0.25">
      <c r="E5" s="222" t="s">
        <v>78</v>
      </c>
      <c r="F5" s="225"/>
    </row>
    <row r="6" spans="5:17" ht="19.5" customHeight="1" x14ac:dyDescent="0.25">
      <c r="E6" s="223" t="s">
        <v>79</v>
      </c>
      <c r="F6" s="225"/>
    </row>
    <row r="7" spans="5:17" ht="19.5" customHeight="1" x14ac:dyDescent="0.25">
      <c r="E7" s="223" t="s">
        <v>13</v>
      </c>
      <c r="F7" s="225"/>
    </row>
    <row r="8" spans="5:17" ht="19.5" customHeight="1" x14ac:dyDescent="0.25">
      <c r="E8" s="223" t="s">
        <v>80</v>
      </c>
      <c r="F8" s="225"/>
    </row>
    <row r="9" spans="5:17" ht="19.5" customHeight="1" x14ac:dyDescent="0.25">
      <c r="E9" s="223" t="s">
        <v>81</v>
      </c>
      <c r="F9" s="225"/>
    </row>
    <row r="10" spans="5:17" ht="19.5" customHeight="1" x14ac:dyDescent="0.25">
      <c r="E10" s="223" t="s">
        <v>82</v>
      </c>
      <c r="F10" s="225"/>
    </row>
    <row r="11" spans="5:17" ht="19.5" customHeight="1" x14ac:dyDescent="0.25">
      <c r="E11" s="223" t="s">
        <v>83</v>
      </c>
      <c r="F11" s="225"/>
    </row>
    <row r="12" spans="5:17" ht="19.5" customHeight="1" x14ac:dyDescent="0.25">
      <c r="E12" s="223" t="s">
        <v>14</v>
      </c>
      <c r="F12" s="225"/>
    </row>
    <row r="13" spans="5:17" ht="19.5" customHeight="1" x14ac:dyDescent="0.25">
      <c r="E13" s="223" t="s">
        <v>15</v>
      </c>
      <c r="F13" s="225"/>
    </row>
    <row r="14" spans="5:17" ht="19.5" customHeight="1" x14ac:dyDescent="0.25">
      <c r="E14" s="223" t="s">
        <v>16</v>
      </c>
      <c r="F14" s="225"/>
    </row>
    <row r="15" spans="5:17" ht="19.5" customHeight="1" x14ac:dyDescent="0.25">
      <c r="E15" s="223" t="s">
        <v>17</v>
      </c>
      <c r="F15" s="225"/>
    </row>
    <row r="16" spans="5:17" ht="19.5" customHeight="1" x14ac:dyDescent="0.25">
      <c r="E16" s="223" t="s">
        <v>18</v>
      </c>
      <c r="F16" s="225"/>
    </row>
    <row r="17" spans="5:6" ht="19.5" customHeight="1" x14ac:dyDescent="0.25">
      <c r="E17" s="223" t="s">
        <v>19</v>
      </c>
      <c r="F17" s="225"/>
    </row>
    <row r="18" spans="5:6" ht="19.5" customHeight="1" x14ac:dyDescent="0.25">
      <c r="E18" s="223" t="s">
        <v>84</v>
      </c>
      <c r="F18" s="225"/>
    </row>
    <row r="19" spans="5:6" ht="19.5" customHeight="1" x14ac:dyDescent="0.25">
      <c r="E19" s="223" t="s">
        <v>20</v>
      </c>
      <c r="F19" s="225"/>
    </row>
    <row r="20" spans="5:6" ht="19.5" customHeight="1" x14ac:dyDescent="0.25">
      <c r="E20" s="223" t="s">
        <v>85</v>
      </c>
      <c r="F20" s="225"/>
    </row>
    <row r="21" spans="5:6" ht="19.5" customHeight="1" x14ac:dyDescent="0.25">
      <c r="E21" s="223" t="s">
        <v>21</v>
      </c>
      <c r="F21" s="225"/>
    </row>
    <row r="22" spans="5:6" ht="19.5" customHeight="1" x14ac:dyDescent="0.25">
      <c r="E22" s="223" t="s">
        <v>22</v>
      </c>
      <c r="F22" s="225"/>
    </row>
    <row r="23" spans="5:6" ht="19.5" customHeight="1" x14ac:dyDescent="0.25">
      <c r="E23" s="223" t="s">
        <v>23</v>
      </c>
      <c r="F23" s="225"/>
    </row>
    <row r="24" spans="5:6" ht="19.5" customHeight="1" x14ac:dyDescent="0.25">
      <c r="E24" s="223" t="s">
        <v>86</v>
      </c>
      <c r="F24" s="225"/>
    </row>
    <row r="25" spans="5:6" ht="19.5" customHeight="1" x14ac:dyDescent="0.25">
      <c r="E25" s="223" t="s">
        <v>24</v>
      </c>
      <c r="F25" s="225"/>
    </row>
    <row r="26" spans="5:6" ht="19.5" customHeight="1" x14ac:dyDescent="0.25">
      <c r="E26" s="223" t="s">
        <v>25</v>
      </c>
      <c r="F26" s="225"/>
    </row>
    <row r="27" spans="5:6" ht="19.5" customHeight="1" x14ac:dyDescent="0.25">
      <c r="E27" s="223" t="s">
        <v>26</v>
      </c>
      <c r="F27" s="225"/>
    </row>
    <row r="28" spans="5:6" ht="19.5" customHeight="1" x14ac:dyDescent="0.25">
      <c r="E28" s="223" t="s">
        <v>27</v>
      </c>
      <c r="F28" s="225"/>
    </row>
    <row r="29" spans="5:6" ht="19.5" customHeight="1" x14ac:dyDescent="0.25">
      <c r="E29" s="223" t="s">
        <v>28</v>
      </c>
      <c r="F29" s="225"/>
    </row>
    <row r="30" spans="5:6" ht="19.5" customHeight="1" x14ac:dyDescent="0.25">
      <c r="E30" s="223" t="s">
        <v>87</v>
      </c>
      <c r="F30" s="225"/>
    </row>
    <row r="31" spans="5:6" ht="19.5" customHeight="1" x14ac:dyDescent="0.25">
      <c r="E31" s="223" t="s">
        <v>29</v>
      </c>
      <c r="F31" s="225"/>
    </row>
    <row r="32" spans="5:6" ht="19.5" customHeight="1" x14ac:dyDescent="0.25">
      <c r="E32" s="223" t="s">
        <v>30</v>
      </c>
      <c r="F32" s="225"/>
    </row>
    <row r="33" spans="5:6" ht="19.5" customHeight="1" x14ac:dyDescent="0.25">
      <c r="E33" s="223" t="s">
        <v>31</v>
      </c>
      <c r="F33" s="225"/>
    </row>
    <row r="34" spans="5:6" ht="19.5" customHeight="1" x14ac:dyDescent="0.25">
      <c r="E34" s="223" t="s">
        <v>32</v>
      </c>
      <c r="F34" s="225"/>
    </row>
    <row r="35" spans="5:6" ht="19.5" customHeight="1" x14ac:dyDescent="0.25">
      <c r="E35" s="223" t="s">
        <v>33</v>
      </c>
      <c r="F35" s="225"/>
    </row>
    <row r="36" spans="5:6" ht="19.5" customHeight="1" x14ac:dyDescent="0.25">
      <c r="E36" s="223" t="s">
        <v>35</v>
      </c>
      <c r="F36" s="225"/>
    </row>
    <row r="37" spans="5:6" ht="19.5" customHeight="1" x14ac:dyDescent="0.25">
      <c r="E37" s="223" t="s">
        <v>36</v>
      </c>
      <c r="F37" s="225"/>
    </row>
    <row r="38" spans="5:6" ht="19.5" customHeight="1" x14ac:dyDescent="0.25">
      <c r="E38" s="223" t="s">
        <v>88</v>
      </c>
      <c r="F38" s="225"/>
    </row>
    <row r="39" spans="5:6" ht="19.5" customHeight="1" x14ac:dyDescent="0.25">
      <c r="E39" s="223" t="s">
        <v>38</v>
      </c>
      <c r="F39" s="225"/>
    </row>
    <row r="40" spans="5:6" ht="19.5" customHeight="1" x14ac:dyDescent="0.25">
      <c r="E40" s="223" t="s">
        <v>39</v>
      </c>
      <c r="F40" s="225"/>
    </row>
    <row r="41" spans="5:6" ht="19.5" customHeight="1" x14ac:dyDescent="0.25">
      <c r="E41" s="223" t="s">
        <v>40</v>
      </c>
      <c r="F41" s="225"/>
    </row>
    <row r="42" spans="5:6" ht="19.5" customHeight="1" x14ac:dyDescent="0.25">
      <c r="E42" s="223" t="s">
        <v>41</v>
      </c>
      <c r="F42" s="225"/>
    </row>
    <row r="43" spans="5:6" ht="19.5" customHeight="1" x14ac:dyDescent="0.25">
      <c r="E43" s="223" t="s">
        <v>42</v>
      </c>
      <c r="F43" s="225"/>
    </row>
    <row r="44" spans="5:6" ht="19.5" customHeight="1" x14ac:dyDescent="0.25">
      <c r="E44" s="223" t="s">
        <v>43</v>
      </c>
      <c r="F44" s="225"/>
    </row>
    <row r="45" spans="5:6" ht="19.5" customHeight="1" thickBot="1" x14ac:dyDescent="0.3">
      <c r="E45" s="224" t="s">
        <v>89</v>
      </c>
      <c r="F45" s="225"/>
    </row>
  </sheetData>
  <mergeCells count="4">
    <mergeCell ref="E3:E4"/>
    <mergeCell ref="F3:I3"/>
    <mergeCell ref="J3:M3"/>
    <mergeCell ref="N3:Q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V m3</vt:lpstr>
      <vt:lpstr>УД ГВС</vt:lpstr>
      <vt:lpstr>ГВС</vt:lpstr>
      <vt:lpstr>Удел нормы</vt:lpstr>
      <vt:lpstr>Электроэн</vt:lpstr>
      <vt:lpstr>отопл</vt:lpstr>
      <vt:lpstr>Нормы 1год отд</vt:lpstr>
      <vt:lpstr>Нормы три года</vt:lpstr>
      <vt:lpstr>3 года база Тепло</vt:lpstr>
      <vt:lpstr>ГВС!Область_печати</vt:lpstr>
      <vt:lpstr>'Нормы 1год отд'!Область_печати</vt:lpstr>
      <vt:lpstr>'Нормы три года'!Область_печати</vt:lpstr>
      <vt:lpstr>отопл!Область_печати</vt:lpstr>
      <vt:lpstr>'УД ГВС'!Область_печати</vt:lpstr>
      <vt:lpstr>'Удел нормы'!Область_печати</vt:lpstr>
    </vt:vector>
  </TitlesOfParts>
  <Company>ROO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Material-03</dc:creator>
  <cp:lastModifiedBy>Михаил С.</cp:lastModifiedBy>
  <cp:lastPrinted>2016-11-05T07:56:08Z</cp:lastPrinted>
  <dcterms:created xsi:type="dcterms:W3CDTF">2011-12-15T08:24:56Z</dcterms:created>
  <dcterms:modified xsi:type="dcterms:W3CDTF">2016-11-05T12:37:37Z</dcterms:modified>
</cp:coreProperties>
</file>