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1860" yWindow="0" windowWidth="15480" windowHeight="10965"/>
  </bookViews>
  <sheets>
    <sheet name="Лист2" sheetId="19" r:id="rId1"/>
    <sheet name="база" sheetId="17" r:id="rId2"/>
  </sheets>
  <definedNames>
    <definedName name="_2_36">база!$A$4:$G$6</definedName>
    <definedName name="_2_37">база!$A$7:$G$8</definedName>
    <definedName name="_2_38">база!$A$9:$G$10</definedName>
    <definedName name="_2_39">база!$A$11:$G$12</definedName>
    <definedName name="_2_40">база!$A$13:$G$14</definedName>
    <definedName name="_2_41">база!$A$15:$G$16</definedName>
    <definedName name="_2_42">база!$A$17:$G$18</definedName>
    <definedName name="_2_43">база!$A$19:$G$20</definedName>
    <definedName name="_2_44">база!$A$21:$G$23</definedName>
    <definedName name="_2_45">база!$A$24:$G$25</definedName>
    <definedName name="_2_46">база!$A$26:$G$27</definedName>
    <definedName name="_2_47">база!$A$28:$G$29</definedName>
    <definedName name="_2_48">база!$A$30:$G$31</definedName>
    <definedName name="_2_49">база!$A$32:$G$33</definedName>
    <definedName name="_2_50">база!$A$34:$G$34</definedName>
    <definedName name="_xlnm._FilterDatabase" localSheetId="1" hidden="1">база!$A$3:$G$34</definedName>
    <definedName name="_xlnm._FilterDatabase" localSheetId="0" hidden="1">Лист2!$B$4:$M$20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9" l="1"/>
  <c r="A7" i="19" l="1"/>
  <c r="E7" i="19" s="1"/>
  <c r="A8" i="19"/>
  <c r="E8" i="19" s="1"/>
  <c r="A9" i="19"/>
  <c r="E9" i="19" s="1"/>
  <c r="A10" i="19"/>
  <c r="E10" i="19" s="1"/>
  <c r="A11" i="19"/>
  <c r="E11" i="19" s="1"/>
  <c r="A12" i="19"/>
  <c r="E12" i="19" s="1"/>
  <c r="A13" i="19"/>
  <c r="E13" i="19" s="1"/>
  <c r="A14" i="19"/>
  <c r="E14" i="19" s="1"/>
  <c r="A15" i="19"/>
  <c r="E15" i="19" s="1"/>
  <c r="A16" i="19"/>
  <c r="E16" i="19" s="1"/>
  <c r="A5" i="19"/>
  <c r="G5" i="19" s="1"/>
  <c r="C5" i="19" l="1"/>
  <c r="C16" i="19"/>
  <c r="C15" i="19"/>
  <c r="C14" i="19"/>
  <c r="C13" i="19"/>
  <c r="C12" i="19"/>
  <c r="C11" i="19"/>
  <c r="C10" i="19"/>
  <c r="C9" i="19"/>
  <c r="C8" i="19"/>
  <c r="C7" i="19"/>
  <c r="D5" i="19"/>
  <c r="D16" i="19"/>
  <c r="D15" i="19"/>
  <c r="D14" i="19"/>
  <c r="D13" i="19"/>
  <c r="D12" i="19"/>
  <c r="D11" i="19"/>
  <c r="D10" i="19"/>
  <c r="D9" i="19"/>
  <c r="D8" i="19"/>
  <c r="D7" i="19"/>
  <c r="E5" i="19"/>
  <c r="F5" i="19"/>
  <c r="H5" i="19"/>
  <c r="H16" i="19"/>
  <c r="G16" i="19"/>
  <c r="F16" i="19"/>
  <c r="H15" i="19"/>
  <c r="G15" i="19"/>
  <c r="F15" i="19"/>
  <c r="H14" i="19"/>
  <c r="G14" i="19"/>
  <c r="F14" i="19"/>
  <c r="H13" i="19"/>
  <c r="G13" i="19"/>
  <c r="F13" i="19"/>
  <c r="H12" i="19"/>
  <c r="G12" i="19"/>
  <c r="F12" i="19"/>
  <c r="H11" i="19"/>
  <c r="G11" i="19"/>
  <c r="F11" i="19"/>
  <c r="H10" i="19"/>
  <c r="G10" i="19"/>
  <c r="F10" i="19"/>
  <c r="H9" i="19"/>
  <c r="G9" i="19"/>
  <c r="F9" i="19"/>
  <c r="H8" i="19"/>
  <c r="G8" i="19"/>
  <c r="F8" i="19"/>
  <c r="H7" i="19"/>
  <c r="G7" i="19"/>
  <c r="F7" i="19"/>
  <c r="A6" i="19"/>
  <c r="E22" i="17"/>
  <c r="G22" i="17" s="1"/>
  <c r="E23" i="17"/>
  <c r="G23" i="17"/>
  <c r="E6" i="19" l="1"/>
  <c r="F6" i="19"/>
  <c r="G6" i="19"/>
  <c r="H6" i="19"/>
  <c r="D6" i="19"/>
  <c r="C6" i="19"/>
  <c r="H18" i="19"/>
  <c r="H20" i="19" s="1"/>
  <c r="G34" i="17"/>
  <c r="E33" i="17"/>
  <c r="G33" i="17" s="1"/>
  <c r="G32" i="17"/>
  <c r="E31" i="17"/>
  <c r="G31" i="17" s="1"/>
  <c r="G30" i="17"/>
  <c r="E29" i="17"/>
  <c r="G29" i="17" s="1"/>
  <c r="G28" i="17"/>
  <c r="E27" i="17"/>
  <c r="G27" i="17" s="1"/>
  <c r="G26" i="17"/>
  <c r="E25" i="17"/>
  <c r="G25" i="17" s="1"/>
  <c r="G24" i="17"/>
  <c r="G21" i="17"/>
  <c r="E20" i="17"/>
  <c r="G20" i="17" s="1"/>
  <c r="G19" i="17"/>
  <c r="E18" i="17"/>
  <c r="G18" i="17" s="1"/>
  <c r="G17" i="17"/>
  <c r="E16" i="17"/>
  <c r="G16" i="17" s="1"/>
  <c r="G15" i="17"/>
  <c r="E14" i="17"/>
  <c r="G14" i="17" s="1"/>
  <c r="G13" i="17"/>
  <c r="E12" i="17"/>
  <c r="G12" i="17" s="1"/>
  <c r="G11" i="17"/>
  <c r="E10" i="17"/>
  <c r="G10" i="17" s="1"/>
  <c r="G9" i="17"/>
  <c r="E8" i="17"/>
  <c r="G8" i="17" s="1"/>
  <c r="G7" i="17"/>
  <c r="E5" i="17"/>
  <c r="G4" i="17"/>
  <c r="G5" i="17" l="1"/>
  <c r="E6" i="17"/>
  <c r="G6" i="17" s="1"/>
</calcChain>
</file>

<file path=xl/sharedStrings.xml><?xml version="1.0" encoding="utf-8"?>
<sst xmlns="http://schemas.openxmlformats.org/spreadsheetml/2006/main" count="111" uniqueCount="48">
  <si>
    <t>шт.</t>
  </si>
  <si>
    <t>Название</t>
  </si>
  <si>
    <t>Ед. изм.</t>
  </si>
  <si>
    <t>Цена</t>
  </si>
  <si>
    <t>190</t>
  </si>
  <si>
    <t>309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</si>
  <si>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</si>
  <si>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</si>
  <si>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</si>
  <si>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</si>
  <si>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</si>
  <si>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</si>
  <si>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</si>
  <si>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</si>
  <si>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</si>
  <si>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</si>
  <si>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</si>
  <si>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</si>
  <si>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</si>
  <si>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</si>
  <si>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</si>
  <si>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Шифр</t>
  </si>
  <si>
    <t>Кол-во</t>
  </si>
  <si>
    <t>Стоимость</t>
  </si>
  <si>
    <t>работа:</t>
  </si>
  <si>
    <t>материалы:</t>
  </si>
  <si>
    <t>всего:</t>
  </si>
  <si>
    <t>Таблица длинная…</t>
  </si>
  <si>
    <t>Раб 2-36</t>
  </si>
  <si>
    <t>Раб 2-37</t>
  </si>
  <si>
    <t>Раб 2-45</t>
  </si>
  <si>
    <t>Раб 2-46</t>
  </si>
  <si>
    <t>Раб 2-47</t>
  </si>
  <si>
    <t>Раб 2-41</t>
  </si>
  <si>
    <t>Раб 2-38</t>
  </si>
  <si>
    <t>Раб 2-39</t>
  </si>
  <si>
    <t>Раб 2-40</t>
  </si>
  <si>
    <t>Раб 2-42</t>
  </si>
  <si>
    <t>Раб 2-43</t>
  </si>
  <si>
    <t>Раб 2-44</t>
  </si>
  <si>
    <t>Раб 2-48</t>
  </si>
  <si>
    <t>Раб 2-49</t>
  </si>
  <si>
    <t>Раб 2-50</t>
  </si>
  <si>
    <t>материал</t>
  </si>
  <si>
    <t>1311</t>
  </si>
  <si>
    <t>1119</t>
  </si>
  <si>
    <t>отрывок базы данных</t>
  </si>
  <si>
    <t>маленький допстолб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</si>
</sst>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CDCDC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5" fillId="4" borderId="2" xfId="0" applyNumberFormat="1" applyFont="1" applyFill="1" applyBorder="1" applyAlignment="1">
      <alignment horizontal="right" vertical="center"/>
    </xf>
    <xf numFmtId="37" fontId="2" fillId="4" borderId="2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right" vertical="center"/>
    </xf>
    <xf numFmtId="17" fontId="0" fillId="0" borderId="0" xfId="0" applyNumberFormat="1"/>
    <xf numFmtId="0" fontId="8" fillId="0" borderId="0" xfId="0" applyFont="1"/>
    <xf numFmtId="0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0" fillId="0" borderId="0" xfId="0" applyNumberFormat="1"/>
    <xf numFmtId="0" fontId="5" fillId="4" borderId="3" xfId="0" applyNumberFormat="1" applyFont="1" applyFill="1" applyBorder="1" applyAlignment="1">
      <alignment horizontal="right" vertical="center"/>
    </xf>
    <xf numFmtId="0" fontId="5" fillId="4" borderId="4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H5" sqref="H5"/>
    </sheetView>
  </sheetViews>
  <sheetFormatPr defaultRowHeight="15" x14ac:dyDescent="0.25"/>
  <cols>
    <col min="1" max="1" width="20.42578125" customWidth="1"/>
    <col min="4" max="4" width="43.42578125" customWidth="1"/>
  </cols>
  <sheetData>
    <row r="2" spans="1:8" ht="15" customHeight="1" x14ac:dyDescent="0.25">
      <c r="D2" t="s">
        <v>27</v>
      </c>
    </row>
    <row r="4" spans="1:8" x14ac:dyDescent="0.25">
      <c r="A4" s="20" t="s">
        <v>47</v>
      </c>
      <c r="B4" s="27" t="s">
        <v>21</v>
      </c>
      <c r="C4" s="27"/>
      <c r="D4" s="14" t="s">
        <v>1</v>
      </c>
      <c r="E4" s="14" t="s">
        <v>2</v>
      </c>
      <c r="F4" s="14" t="s">
        <v>22</v>
      </c>
      <c r="G4" s="14" t="s">
        <v>3</v>
      </c>
      <c r="H4" s="14" t="s">
        <v>23</v>
      </c>
    </row>
    <row r="5" spans="1:8" x14ac:dyDescent="0.25">
      <c r="A5">
        <f>IF(IFERROR(MATCH("*",INDEX(база!$A$1:$A$18752,MATCH(VLOOKUP("我我",B$5:B5,1,1),база!$A$1:$A$18752,)+1):'база'!$A$18752,),MATCH("我我",база!C:C,1)-MATCH("我我",база!A:A,1)+1)&gt;=(ROW()-MATCH("我我",B$1:B5,1)+1),IFERROR(MATCH(B5,база!$A$1:$A$18752,),A4+1),"")</f>
        <v>4</v>
      </c>
      <c r="B5" s="5" t="s">
        <v>6</v>
      </c>
      <c r="C5" s="21" t="str">
        <f>IFERROR(INDEX(база!B$1:B$19371,$A5)&amp;"","")</f>
        <v/>
      </c>
      <c r="D5" s="21" t="str">
        <f>IFERROR(INDEX(база!C$1:C$19371,$A5)&amp;"","")</f>
        <v>Раб 2-36</v>
      </c>
      <c r="E5" s="3" t="str">
        <f>IFERROR(INDEX(база!D$1:D$19371,$A5)&amp;"","")</f>
        <v>шт.</v>
      </c>
      <c r="F5" s="22">
        <f>IFERROR(INDEX(база!E$1:E$19371,$A5),"")</f>
        <v>1</v>
      </c>
      <c r="G5" s="22">
        <f>IFERROR(INDEX(база!F$1:F$19371,$A5),"")</f>
        <v>42</v>
      </c>
      <c r="H5" s="22">
        <f>IFERROR(INDEX(база!G$1:G$19371,$A5),"")</f>
        <v>42</v>
      </c>
    </row>
    <row r="6" spans="1:8" x14ac:dyDescent="0.25">
      <c r="A6">
        <f>IF(IFERROR(MATCH("*",INDEX(база!$A$1:$A$18752,MATCH(VLOOKUP("我我",B$5:B6,1,1),база!$A$1:$A$18752,)+1):'база'!$A$18752,),MATCH("我我",база!C:C,1)-MATCH("我我",база!A:A,1)+1)&gt;=(ROW()-MATCH("我我",B$1:B6,1)+1),IFERROR(MATCH(B6,база!$A$1:$A$18752,),A5+1),"")</f>
        <v>5</v>
      </c>
      <c r="C6" s="21" t="str">
        <f>IFERROR(INDEX(база!B$1:B$19371,$A6)&amp;"","")</f>
        <v>309</v>
      </c>
      <c r="D6" s="21" t="str">
        <f>IFERROR(INDEX(база!C$1:C$19371,$A6)&amp;"","")</f>
        <v>материал</v>
      </c>
      <c r="E6" s="3" t="str">
        <f>IFERROR(INDEX(база!D$1:D$19371,$A6)&amp;"","")</f>
        <v>шт.</v>
      </c>
      <c r="F6" s="22">
        <f>IFERROR(INDEX(база!E$1:E$19371,$A6),"")</f>
        <v>0.08</v>
      </c>
      <c r="G6" s="22">
        <f>IFERROR(INDEX(база!F$1:F$19371,$A6),"")</f>
        <v>494</v>
      </c>
      <c r="H6" s="22">
        <f>IFERROR(INDEX(база!G$1:G$19371,$A6),"")</f>
        <v>39.520000000000003</v>
      </c>
    </row>
    <row r="7" spans="1:8" x14ac:dyDescent="0.25">
      <c r="A7">
        <f>IF(IFERROR(MATCH("*",INDEX(база!$A$1:$A$18752,MATCH(VLOOKUP("我我",B$5:B7,1,1),база!$A$1:$A$18752,)+1):'база'!$A$18752,),MATCH("我我",база!C:C,1)-MATCH("我我",база!A:A,1)+1)&gt;=(ROW()-MATCH("我我",B$1:B7,1)+1),IFERROR(MATCH(B7,база!$A$1:$A$18752,),A6+1),"")</f>
        <v>7</v>
      </c>
      <c r="B7" s="5" t="s">
        <v>7</v>
      </c>
      <c r="C7" s="21" t="str">
        <f>IFERROR(INDEX(база!B$1:B$19371,$A7)&amp;"","")</f>
        <v/>
      </c>
      <c r="D7" s="21" t="str">
        <f>IFERROR(INDEX(база!C$1:C$19371,$A7)&amp;"","")</f>
        <v>Раб 2-37</v>
      </c>
      <c r="E7" s="3" t="str">
        <f>IFERROR(INDEX(база!D$1:D$19371,$A7)&amp;"","")</f>
        <v>шт.</v>
      </c>
      <c r="F7" s="22">
        <f>IFERROR(INDEX(база!E$1:E$19371,$A7),"")</f>
        <v>1</v>
      </c>
      <c r="G7" s="22">
        <f>IFERROR(INDEX(база!F$1:F$19371,$A7),"")</f>
        <v>78</v>
      </c>
      <c r="H7" s="22">
        <f>IFERROR(INDEX(база!G$1:G$19371,$A7),"")</f>
        <v>78</v>
      </c>
    </row>
    <row r="8" spans="1:8" x14ac:dyDescent="0.25">
      <c r="A8">
        <f>IF(IFERROR(MATCH("*",INDEX(база!$A$1:$A$18752,MATCH(VLOOKUP("我我",B$5:B8,1,1),база!$A$1:$A$18752,)+1):'база'!$A$18752,),MATCH("我我",база!C:C,1)-MATCH("我我",база!A:A,1)+1)&gt;=(ROW()-MATCH("我我",B$1:B8,1)+1),IFERROR(MATCH(B8,база!$A$1:$A$18752,),A7+1),"")</f>
        <v>8</v>
      </c>
      <c r="C8" s="21" t="str">
        <f>IFERROR(INDEX(база!B$1:B$19371,$A8)&amp;"","")</f>
        <v>309</v>
      </c>
      <c r="D8" s="21" t="str">
        <f>IFERROR(INDEX(база!C$1:C$19371,$A8)&amp;"","")</f>
        <v>материал</v>
      </c>
      <c r="E8" s="3" t="str">
        <f>IFERROR(INDEX(база!D$1:D$19371,$A8)&amp;"","")</f>
        <v>шт.</v>
      </c>
      <c r="F8" s="22">
        <f>IFERROR(INDEX(база!E$1:E$19371,$A8),"")</f>
        <v>0.12</v>
      </c>
      <c r="G8" s="22">
        <f>IFERROR(INDEX(база!F$1:F$19371,$A8),"")</f>
        <v>494</v>
      </c>
      <c r="H8" s="22">
        <f>IFERROR(INDEX(база!G$1:G$19371,$A8),"")</f>
        <v>59.28</v>
      </c>
    </row>
    <row r="9" spans="1:8" x14ac:dyDescent="0.25">
      <c r="A9">
        <f>IF(IFERROR(MATCH("*",INDEX(база!$A$1:$A$18752,MATCH(VLOOKUP("我我",B$5:B9,1,1),база!$A$1:$A$18752,)+1):'база'!$A$18752,),MATCH("我我",база!C:C,1)-MATCH("我我",база!A:A,1)+1)&gt;=(ROW()-MATCH("我我",B$1:B9,1)+1),IFERROR(MATCH(B9,база!$A$1:$A$18752,),A8+1),"")</f>
        <v>24</v>
      </c>
      <c r="B9" s="5" t="s">
        <v>15</v>
      </c>
      <c r="C9" s="21" t="str">
        <f>IFERROR(INDEX(база!B$1:B$19371,$A9)&amp;"","")</f>
        <v/>
      </c>
      <c r="D9" s="21" t="str">
        <f>IFERROR(INDEX(база!C$1:C$19371,$A9)&amp;"","")</f>
        <v>Раб 2-45</v>
      </c>
      <c r="E9" s="3" t="str">
        <f>IFERROR(INDEX(база!D$1:D$19371,$A9)&amp;"","")</f>
        <v>шт.</v>
      </c>
      <c r="F9" s="22">
        <f>IFERROR(INDEX(база!E$1:E$19371,$A9),"")</f>
        <v>1</v>
      </c>
      <c r="G9" s="22">
        <f>IFERROR(INDEX(база!F$1:F$19371,$A9),"")</f>
        <v>156</v>
      </c>
      <c r="H9" s="22">
        <f>IFERROR(INDEX(база!G$1:G$19371,$A9),"")</f>
        <v>156</v>
      </c>
    </row>
    <row r="10" spans="1:8" x14ac:dyDescent="0.25">
      <c r="A10">
        <f>IF(IFERROR(MATCH("*",INDEX(база!$A$1:$A$18752,MATCH(VLOOKUP("我我",B$5:B10,1,1),база!$A$1:$A$18752,)+1):'база'!$A$18752,),MATCH("我我",база!C:C,1)-MATCH("我我",база!A:A,1)+1)&gt;=(ROW()-MATCH("我我",B$1:B10,1)+1),IFERROR(MATCH(B10,база!$A$1:$A$18752,),A9+1),"")</f>
        <v>25</v>
      </c>
      <c r="C10" s="21" t="str">
        <f>IFERROR(INDEX(база!B$1:B$19371,$A10)&amp;"","")</f>
        <v>190</v>
      </c>
      <c r="D10" s="21" t="str">
        <f>IFERROR(INDEX(база!C$1:C$19371,$A10)&amp;"","")</f>
        <v>материал</v>
      </c>
      <c r="E10" s="3" t="str">
        <f>IFERROR(INDEX(база!D$1:D$19371,$A10)&amp;"","")</f>
        <v>шт.</v>
      </c>
      <c r="F10" s="22">
        <f>IFERROR(INDEX(база!E$1:E$19371,$A10),"")</f>
        <v>1</v>
      </c>
      <c r="G10" s="22">
        <f>IFERROR(INDEX(база!F$1:F$19371,$A10),"")</f>
        <v>488</v>
      </c>
      <c r="H10" s="22">
        <f>IFERROR(INDEX(база!G$1:G$19371,$A10),"")</f>
        <v>488</v>
      </c>
    </row>
    <row r="11" spans="1:8" x14ac:dyDescent="0.25">
      <c r="A11">
        <f>IF(IFERROR(MATCH("*",INDEX(база!$A$1:$A$18752,MATCH(VLOOKUP("我我",B$5:B11,1,1),база!$A$1:$A$18752,)+1):'база'!$A$18752,),MATCH("我我",база!C:C,1)-MATCH("我我",база!A:A,1)+1)&gt;=(ROW()-MATCH("我我",B$1:B11,1)+1),IFERROR(MATCH(B11,база!$A$1:$A$18752,),A10+1),"")</f>
        <v>26</v>
      </c>
      <c r="B11" s="5" t="s">
        <v>16</v>
      </c>
      <c r="C11" s="21" t="str">
        <f>IFERROR(INDEX(база!B$1:B$19371,$A11)&amp;"","")</f>
        <v/>
      </c>
      <c r="D11" s="21" t="str">
        <f>IFERROR(INDEX(база!C$1:C$19371,$A11)&amp;"","")</f>
        <v>Раб 2-46</v>
      </c>
      <c r="E11" s="3" t="str">
        <f>IFERROR(INDEX(база!D$1:D$19371,$A11)&amp;"","")</f>
        <v>шт.</v>
      </c>
      <c r="F11" s="22">
        <f>IFERROR(INDEX(база!E$1:E$19371,$A11),"")</f>
        <v>1</v>
      </c>
      <c r="G11" s="22">
        <f>IFERROR(INDEX(база!F$1:F$19371,$A11),"")</f>
        <v>169</v>
      </c>
      <c r="H11" s="22">
        <f>IFERROR(INDEX(база!G$1:G$19371,$A11),"")</f>
        <v>169</v>
      </c>
    </row>
    <row r="12" spans="1:8" x14ac:dyDescent="0.25">
      <c r="A12">
        <f>IF(IFERROR(MATCH("*",INDEX(база!$A$1:$A$18752,MATCH(VLOOKUP("我我",B$5:B12,1,1),база!$A$1:$A$18752,)+1):'база'!$A$18752,),MATCH("我我",база!C:C,1)-MATCH("我我",база!A:A,1)+1)&gt;=(ROW()-MATCH("我我",B$1:B12,1)+1),IFERROR(MATCH(B12,база!$A$1:$A$18752,),A11+1),"")</f>
        <v>27</v>
      </c>
      <c r="C12" s="21" t="str">
        <f>IFERROR(INDEX(база!B$1:B$19371,$A12)&amp;"","")</f>
        <v>190</v>
      </c>
      <c r="D12" s="21" t="str">
        <f>IFERROR(INDEX(база!C$1:C$19371,$A12)&amp;"","")</f>
        <v>материал</v>
      </c>
      <c r="E12" s="3" t="str">
        <f>IFERROR(INDEX(база!D$1:D$19371,$A12)&amp;"","")</f>
        <v>шт.</v>
      </c>
      <c r="F12" s="22">
        <f>IFERROR(INDEX(база!E$1:E$19371,$A12),"")</f>
        <v>1.5</v>
      </c>
      <c r="G12" s="22">
        <f>IFERROR(INDEX(база!F$1:F$19371,$A12),"")</f>
        <v>488</v>
      </c>
      <c r="H12" s="22">
        <f>IFERROR(INDEX(база!G$1:G$19371,$A12),"")</f>
        <v>732</v>
      </c>
    </row>
    <row r="13" spans="1:8" x14ac:dyDescent="0.25">
      <c r="A13">
        <f>IF(IFERROR(MATCH("*",INDEX(база!$A$1:$A$18752,MATCH(VLOOKUP("我我",B$5:B13,1,1),база!$A$1:$A$18752,)+1):'база'!$A$18752,),MATCH("我我",база!C:C,1)-MATCH("我我",база!A:A,1)+1)&gt;=(ROW()-MATCH("我我",B$1:B13,1)+1),IFERROR(MATCH(B13,база!$A$1:$A$18752,),A12+1),"")</f>
        <v>28</v>
      </c>
      <c r="B13" s="5" t="s">
        <v>17</v>
      </c>
      <c r="C13" s="21" t="str">
        <f>IFERROR(INDEX(база!B$1:B$19371,$A13)&amp;"","")</f>
        <v/>
      </c>
      <c r="D13" s="21" t="str">
        <f>IFERROR(INDEX(база!C$1:C$19371,$A13)&amp;"","")</f>
        <v>Раб 2-47</v>
      </c>
      <c r="E13" s="3" t="str">
        <f>IFERROR(INDEX(база!D$1:D$19371,$A13)&amp;"","")</f>
        <v>шт.</v>
      </c>
      <c r="F13" s="22">
        <f>IFERROR(INDEX(база!E$1:E$19371,$A13),"")</f>
        <v>1</v>
      </c>
      <c r="G13" s="22">
        <f>IFERROR(INDEX(база!F$1:F$19371,$A13),"")</f>
        <v>208</v>
      </c>
      <c r="H13" s="22">
        <f>IFERROR(INDEX(база!G$1:G$19371,$A13),"")</f>
        <v>208</v>
      </c>
    </row>
    <row r="14" spans="1:8" x14ac:dyDescent="0.25">
      <c r="A14">
        <f>IF(IFERROR(MATCH("*",INDEX(база!$A$1:$A$18752,MATCH(VLOOKUP("我我",B$5:B14,1,1),база!$A$1:$A$18752,)+1):'база'!$A$18752,),MATCH("我我",база!C:C,1)-MATCH("我我",база!A:A,1)+1)&gt;=(ROW()-MATCH("我我",B$1:B14,1)+1),IFERROR(MATCH(B14,база!$A$1:$A$18752,),A13+1),"")</f>
        <v>29</v>
      </c>
      <c r="C14" s="21" t="str">
        <f>IFERROR(INDEX(база!B$1:B$19371,$A14)&amp;"","")</f>
        <v>190</v>
      </c>
      <c r="D14" s="21" t="str">
        <f>IFERROR(INDEX(база!C$1:C$19371,$A14)&amp;"","")</f>
        <v>материал</v>
      </c>
      <c r="E14" s="3" t="str">
        <f>IFERROR(INDEX(база!D$1:D$19371,$A14)&amp;"","")</f>
        <v>шт.</v>
      </c>
      <c r="F14" s="22">
        <f>IFERROR(INDEX(база!E$1:E$19371,$A14),"")</f>
        <v>1.8</v>
      </c>
      <c r="G14" s="22">
        <f>IFERROR(INDEX(база!F$1:F$19371,$A14),"")</f>
        <v>488</v>
      </c>
      <c r="H14" s="22">
        <f>IFERROR(INDEX(база!G$1:G$19371,$A14),"")</f>
        <v>878.4</v>
      </c>
    </row>
    <row r="15" spans="1:8" x14ac:dyDescent="0.25">
      <c r="A15">
        <f>IF(IFERROR(MATCH("*",INDEX(база!$A$1:$A$18752,MATCH(VLOOKUP("我我",B$5:B15,1,1),база!$A$1:$A$18752,)+1):'база'!$A$18752,),MATCH("我我",база!C:C,1)-MATCH("我我",база!A:A,1)+1)&gt;=(ROW()-MATCH("我我",B$1:B15,1)+1),IFERROR(MATCH(B15,база!$A$1:$A$18752,),A14+1),"")</f>
        <v>15</v>
      </c>
      <c r="B15" s="5" t="s">
        <v>11</v>
      </c>
      <c r="C15" s="21" t="str">
        <f>IFERROR(INDEX(база!B$1:B$19371,$A15)&amp;"","")</f>
        <v/>
      </c>
      <c r="D15" s="21" t="str">
        <f>IFERROR(INDEX(база!C$1:C$19371,$A15)&amp;"","")</f>
        <v>Раб 2-41</v>
      </c>
      <c r="E15" s="3" t="str">
        <f>IFERROR(INDEX(база!D$1:D$19371,$A15)&amp;"","")</f>
        <v>шт.</v>
      </c>
      <c r="F15" s="22">
        <f>IFERROR(INDEX(база!E$1:E$19371,$A15),"")</f>
        <v>1</v>
      </c>
      <c r="G15" s="22">
        <f>IFERROR(INDEX(база!F$1:F$19371,$A15),"")</f>
        <v>169</v>
      </c>
      <c r="H15" s="22">
        <f>IFERROR(INDEX(база!G$1:G$19371,$A15),"")</f>
        <v>169</v>
      </c>
    </row>
    <row r="16" spans="1:8" x14ac:dyDescent="0.25">
      <c r="A16">
        <f>IF(IFERROR(MATCH("*",INDEX(база!$A$1:$A$18752,MATCH(VLOOKUP("我我",B$5:B16,1,1),база!$A$1:$A$18752,)+1):'база'!$A$18752,),MATCH("我我",база!C:C,1)-MATCH("我我",база!A:A,1)+1)&gt;=(ROW()-MATCH("我我",B$1:B16,1)+1),IFERROR(MATCH(B16,база!$A$1:$A$18752,),A15+1),"")</f>
        <v>16</v>
      </c>
      <c r="C16" s="21" t="str">
        <f>IFERROR(INDEX(база!B$1:B$19371,$A16)&amp;"","")</f>
        <v>190</v>
      </c>
      <c r="D16" s="21" t="str">
        <f>IFERROR(INDEX(база!C$1:C$19371,$A16)&amp;"","")</f>
        <v>материал</v>
      </c>
      <c r="E16" s="3" t="str">
        <f>IFERROR(INDEX(база!D$1:D$19371,$A16)&amp;"","")</f>
        <v>шт.</v>
      </c>
      <c r="F16" s="22">
        <f>IFERROR(INDEX(база!E$1:E$19371,$A16),"")</f>
        <v>0.2</v>
      </c>
      <c r="G16" s="22">
        <f>IFERROR(INDEX(база!F$1:F$19371,$A16),"")</f>
        <v>488</v>
      </c>
      <c r="H16" s="22">
        <f>IFERROR(INDEX(база!G$1:G$19371,$A16),"")</f>
        <v>97.600000000000009</v>
      </c>
    </row>
    <row r="17" spans="2:9" x14ac:dyDescent="0.25">
      <c r="B17" s="19"/>
      <c r="C17" s="15"/>
      <c r="D17" s="15"/>
      <c r="E17" s="16"/>
      <c r="F17" s="17"/>
      <c r="G17" s="18"/>
      <c r="H17" s="18"/>
    </row>
    <row r="18" spans="2:9" x14ac:dyDescent="0.25">
      <c r="B18" s="24"/>
      <c r="C18" s="25"/>
      <c r="D18" s="12" t="s">
        <v>24</v>
      </c>
      <c r="E18" s="24"/>
      <c r="F18" s="26"/>
      <c r="G18" s="25"/>
      <c r="H18" s="13">
        <f>SUMIF(B5:B16,"*",H5:H16)</f>
        <v>822</v>
      </c>
    </row>
    <row r="19" spans="2:9" x14ac:dyDescent="0.25">
      <c r="B19" s="24"/>
      <c r="C19" s="25"/>
      <c r="D19" s="12" t="s">
        <v>25</v>
      </c>
      <c r="E19" s="24"/>
      <c r="F19" s="26"/>
      <c r="G19" s="25"/>
      <c r="H19" s="13">
        <f>SUM(H5:H16)-H18</f>
        <v>2294.7999999999997</v>
      </c>
      <c r="I19" s="23"/>
    </row>
    <row r="20" spans="2:9" x14ac:dyDescent="0.25">
      <c r="B20" s="24"/>
      <c r="C20" s="25"/>
      <c r="D20" s="12" t="s">
        <v>26</v>
      </c>
      <c r="E20" s="24"/>
      <c r="F20" s="26"/>
      <c r="G20" s="25"/>
      <c r="H20" s="11">
        <f>SUM(H18:H19)</f>
        <v>3116.7999999999997</v>
      </c>
    </row>
  </sheetData>
  <mergeCells count="7">
    <mergeCell ref="B20:C20"/>
    <mergeCell ref="E20:G20"/>
    <mergeCell ref="B4:C4"/>
    <mergeCell ref="B18:C18"/>
    <mergeCell ref="E18:G18"/>
    <mergeCell ref="B19:C19"/>
    <mergeCell ref="E19:G19"/>
  </mergeCells>
  <conditionalFormatting sqref="C5:H16">
    <cfRule type="expression" dxfId="0" priority="1">
      <formula>$B5&lt;&gt;""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G34"/>
  <sheetViews>
    <sheetView topLeftCell="A4" workbookViewId="0">
      <selection activeCell="J14" sqref="J14"/>
    </sheetView>
  </sheetViews>
  <sheetFormatPr defaultRowHeight="15" x14ac:dyDescent="0.25"/>
  <cols>
    <col min="3" max="3" width="19.140625" customWidth="1"/>
  </cols>
  <sheetData>
    <row r="2" spans="1:7" x14ac:dyDescent="0.25">
      <c r="C2" t="s">
        <v>46</v>
      </c>
    </row>
    <row r="4" spans="1:7" s="10" customFormat="1" x14ac:dyDescent="0.25">
      <c r="A4" s="5" t="s">
        <v>6</v>
      </c>
      <c r="B4" s="5"/>
      <c r="C4" s="6" t="s">
        <v>28</v>
      </c>
      <c r="D4" s="7" t="s">
        <v>0</v>
      </c>
      <c r="E4" s="1">
        <v>1</v>
      </c>
      <c r="F4" s="2">
        <v>42</v>
      </c>
      <c r="G4" s="2">
        <f t="shared" ref="G4:G34" si="0">E4*F4</f>
        <v>42</v>
      </c>
    </row>
    <row r="5" spans="1:7" x14ac:dyDescent="0.25">
      <c r="B5" s="8" t="s">
        <v>5</v>
      </c>
      <c r="C5" s="8" t="s">
        <v>43</v>
      </c>
      <c r="D5" s="9" t="s">
        <v>0</v>
      </c>
      <c r="E5" s="3">
        <f>E4*0.08</f>
        <v>0.08</v>
      </c>
      <c r="F5" s="4">
        <v>494</v>
      </c>
      <c r="G5" s="4">
        <f t="shared" si="0"/>
        <v>39.520000000000003</v>
      </c>
    </row>
    <row r="6" spans="1:7" x14ac:dyDescent="0.25">
      <c r="B6" s="8" t="s">
        <v>44</v>
      </c>
      <c r="C6" s="8" t="s">
        <v>43</v>
      </c>
      <c r="D6" s="9" t="s">
        <v>0</v>
      </c>
      <c r="E6" s="3">
        <f>E5*0.08</f>
        <v>6.4000000000000003E-3</v>
      </c>
      <c r="F6" s="4">
        <v>494</v>
      </c>
      <c r="G6" s="4">
        <f t="shared" ref="G6" si="1">E6*F6</f>
        <v>3.1616</v>
      </c>
    </row>
    <row r="7" spans="1:7" s="10" customFormat="1" x14ac:dyDescent="0.25">
      <c r="A7" s="5" t="s">
        <v>7</v>
      </c>
      <c r="B7" s="5"/>
      <c r="C7" s="6" t="s">
        <v>29</v>
      </c>
      <c r="D7" s="7" t="s">
        <v>0</v>
      </c>
      <c r="E7" s="1">
        <v>1</v>
      </c>
      <c r="F7" s="2">
        <v>78</v>
      </c>
      <c r="G7" s="2">
        <f t="shared" si="0"/>
        <v>78</v>
      </c>
    </row>
    <row r="8" spans="1:7" x14ac:dyDescent="0.25">
      <c r="B8" s="8" t="s">
        <v>5</v>
      </c>
      <c r="C8" s="8" t="s">
        <v>43</v>
      </c>
      <c r="D8" s="9" t="s">
        <v>0</v>
      </c>
      <c r="E8" s="3">
        <f>E7*0.12</f>
        <v>0.12</v>
      </c>
      <c r="F8" s="4">
        <v>494</v>
      </c>
      <c r="G8" s="4">
        <f t="shared" si="0"/>
        <v>59.28</v>
      </c>
    </row>
    <row r="9" spans="1:7" s="10" customFormat="1" x14ac:dyDescent="0.25">
      <c r="A9" s="5" t="s">
        <v>8</v>
      </c>
      <c r="B9" s="5"/>
      <c r="C9" s="6" t="s">
        <v>34</v>
      </c>
      <c r="D9" s="7" t="s">
        <v>0</v>
      </c>
      <c r="E9" s="1">
        <v>1</v>
      </c>
      <c r="F9" s="2">
        <v>110</v>
      </c>
      <c r="G9" s="2">
        <f t="shared" si="0"/>
        <v>110</v>
      </c>
    </row>
    <row r="10" spans="1:7" x14ac:dyDescent="0.25">
      <c r="B10" s="8" t="s">
        <v>4</v>
      </c>
      <c r="C10" s="8" t="s">
        <v>43</v>
      </c>
      <c r="D10" s="9" t="s">
        <v>0</v>
      </c>
      <c r="E10" s="3">
        <f>E9*0.15</f>
        <v>0.15</v>
      </c>
      <c r="F10" s="4">
        <v>488</v>
      </c>
      <c r="G10" s="4">
        <f t="shared" si="0"/>
        <v>73.2</v>
      </c>
    </row>
    <row r="11" spans="1:7" s="10" customFormat="1" x14ac:dyDescent="0.25">
      <c r="A11" s="5" t="s">
        <v>9</v>
      </c>
      <c r="B11" s="5"/>
      <c r="C11" s="6" t="s">
        <v>35</v>
      </c>
      <c r="D11" s="7" t="s">
        <v>0</v>
      </c>
      <c r="E11" s="1">
        <v>1</v>
      </c>
      <c r="F11" s="2">
        <v>78</v>
      </c>
      <c r="G11" s="2">
        <f t="shared" si="0"/>
        <v>78</v>
      </c>
    </row>
    <row r="12" spans="1:7" x14ac:dyDescent="0.25">
      <c r="B12" s="8" t="s">
        <v>5</v>
      </c>
      <c r="C12" s="8" t="s">
        <v>43</v>
      </c>
      <c r="D12" s="9" t="s">
        <v>0</v>
      </c>
      <c r="E12" s="3">
        <f>E11*0.12</f>
        <v>0.12</v>
      </c>
      <c r="F12" s="4">
        <v>494</v>
      </c>
      <c r="G12" s="4">
        <f t="shared" si="0"/>
        <v>59.28</v>
      </c>
    </row>
    <row r="13" spans="1:7" s="10" customFormat="1" x14ac:dyDescent="0.25">
      <c r="A13" s="5" t="s">
        <v>10</v>
      </c>
      <c r="B13" s="5"/>
      <c r="C13" s="6" t="s">
        <v>36</v>
      </c>
      <c r="D13" s="7" t="s">
        <v>0</v>
      </c>
      <c r="E13" s="1">
        <v>1</v>
      </c>
      <c r="F13" s="2">
        <v>109</v>
      </c>
      <c r="G13" s="2">
        <f t="shared" si="0"/>
        <v>109</v>
      </c>
    </row>
    <row r="14" spans="1:7" x14ac:dyDescent="0.25">
      <c r="B14" s="8" t="s">
        <v>5</v>
      </c>
      <c r="C14" s="8" t="s">
        <v>43</v>
      </c>
      <c r="D14" s="9" t="s">
        <v>0</v>
      </c>
      <c r="E14" s="3">
        <f>E13*0.15</f>
        <v>0.15</v>
      </c>
      <c r="F14" s="4">
        <v>494</v>
      </c>
      <c r="G14" s="4">
        <f t="shared" si="0"/>
        <v>74.099999999999994</v>
      </c>
    </row>
    <row r="15" spans="1:7" s="10" customFormat="1" x14ac:dyDescent="0.25">
      <c r="A15" s="5" t="s">
        <v>11</v>
      </c>
      <c r="B15" s="5"/>
      <c r="C15" s="6" t="s">
        <v>33</v>
      </c>
      <c r="D15" s="7" t="s">
        <v>0</v>
      </c>
      <c r="E15" s="1">
        <v>1</v>
      </c>
      <c r="F15" s="2">
        <v>169</v>
      </c>
      <c r="G15" s="2">
        <f t="shared" si="0"/>
        <v>169</v>
      </c>
    </row>
    <row r="16" spans="1:7" x14ac:dyDescent="0.25">
      <c r="B16" s="8" t="s">
        <v>4</v>
      </c>
      <c r="C16" s="8" t="s">
        <v>43</v>
      </c>
      <c r="D16" s="9" t="s">
        <v>0</v>
      </c>
      <c r="E16" s="3">
        <f>E15*0.2</f>
        <v>0.2</v>
      </c>
      <c r="F16" s="4">
        <v>488</v>
      </c>
      <c r="G16" s="4">
        <f t="shared" si="0"/>
        <v>97.600000000000009</v>
      </c>
    </row>
    <row r="17" spans="1:7" s="10" customFormat="1" x14ac:dyDescent="0.25">
      <c r="A17" s="5" t="s">
        <v>12</v>
      </c>
      <c r="B17" s="5"/>
      <c r="C17" s="6" t="s">
        <v>37</v>
      </c>
      <c r="D17" s="7" t="s">
        <v>0</v>
      </c>
      <c r="E17" s="1">
        <v>1</v>
      </c>
      <c r="F17" s="2">
        <v>65</v>
      </c>
      <c r="G17" s="2">
        <f t="shared" si="0"/>
        <v>65</v>
      </c>
    </row>
    <row r="18" spans="1:7" x14ac:dyDescent="0.25">
      <c r="B18" s="8" t="s">
        <v>4</v>
      </c>
      <c r="C18" s="8" t="s">
        <v>43</v>
      </c>
      <c r="D18" s="9" t="s">
        <v>0</v>
      </c>
      <c r="E18" s="3">
        <f>E17*0.2</f>
        <v>0.2</v>
      </c>
      <c r="F18" s="4">
        <v>488</v>
      </c>
      <c r="G18" s="4">
        <f t="shared" si="0"/>
        <v>97.600000000000009</v>
      </c>
    </row>
    <row r="19" spans="1:7" s="10" customFormat="1" x14ac:dyDescent="0.25">
      <c r="A19" s="5" t="s">
        <v>13</v>
      </c>
      <c r="B19" s="5"/>
      <c r="C19" s="6" t="s">
        <v>38</v>
      </c>
      <c r="D19" s="7" t="s">
        <v>0</v>
      </c>
      <c r="E19" s="1">
        <v>1</v>
      </c>
      <c r="F19" s="2">
        <v>130</v>
      </c>
      <c r="G19" s="2">
        <f t="shared" si="0"/>
        <v>130</v>
      </c>
    </row>
    <row r="20" spans="1:7" x14ac:dyDescent="0.25">
      <c r="B20" s="8" t="s">
        <v>4</v>
      </c>
      <c r="C20" s="8" t="s">
        <v>43</v>
      </c>
      <c r="D20" s="9" t="s">
        <v>0</v>
      </c>
      <c r="E20" s="3">
        <f>E19*0.3</f>
        <v>0.3</v>
      </c>
      <c r="F20" s="4">
        <v>488</v>
      </c>
      <c r="G20" s="4">
        <f t="shared" si="0"/>
        <v>146.4</v>
      </c>
    </row>
    <row r="21" spans="1:7" s="10" customFormat="1" x14ac:dyDescent="0.25">
      <c r="A21" s="5" t="s">
        <v>14</v>
      </c>
      <c r="B21" s="5"/>
      <c r="C21" s="6" t="s">
        <v>39</v>
      </c>
      <c r="D21" s="7" t="s">
        <v>0</v>
      </c>
      <c r="E21" s="1">
        <v>1</v>
      </c>
      <c r="F21" s="2">
        <v>156</v>
      </c>
      <c r="G21" s="2">
        <f t="shared" si="0"/>
        <v>156</v>
      </c>
    </row>
    <row r="22" spans="1:7" x14ac:dyDescent="0.25">
      <c r="B22" s="8" t="s">
        <v>45</v>
      </c>
      <c r="C22" s="8" t="s">
        <v>43</v>
      </c>
      <c r="D22" s="9" t="s">
        <v>0</v>
      </c>
      <c r="E22" s="3">
        <f>E21*1.8</f>
        <v>1.8</v>
      </c>
      <c r="F22" s="4">
        <v>488</v>
      </c>
      <c r="G22" s="4">
        <f t="shared" ref="G22" si="2">E22*F22</f>
        <v>878.4</v>
      </c>
    </row>
    <row r="23" spans="1:7" x14ac:dyDescent="0.25">
      <c r="B23" s="8" t="s">
        <v>4</v>
      </c>
      <c r="C23" s="8" t="s">
        <v>43</v>
      </c>
      <c r="D23" s="9" t="s">
        <v>0</v>
      </c>
      <c r="E23" s="3">
        <f>E21*0.35</f>
        <v>0.35</v>
      </c>
      <c r="F23" s="4">
        <v>488</v>
      </c>
      <c r="G23" s="4">
        <f t="shared" si="0"/>
        <v>170.79999999999998</v>
      </c>
    </row>
    <row r="24" spans="1:7" s="10" customFormat="1" x14ac:dyDescent="0.25">
      <c r="A24" s="5" t="s">
        <v>15</v>
      </c>
      <c r="B24" s="5"/>
      <c r="C24" s="6" t="s">
        <v>30</v>
      </c>
      <c r="D24" s="7" t="s">
        <v>0</v>
      </c>
      <c r="E24" s="1">
        <v>1</v>
      </c>
      <c r="F24" s="2">
        <v>156</v>
      </c>
      <c r="G24" s="2">
        <f t="shared" si="0"/>
        <v>156</v>
      </c>
    </row>
    <row r="25" spans="1:7" x14ac:dyDescent="0.25">
      <c r="B25" s="8" t="s">
        <v>4</v>
      </c>
      <c r="C25" s="8" t="s">
        <v>43</v>
      </c>
      <c r="D25" s="9" t="s">
        <v>0</v>
      </c>
      <c r="E25" s="3">
        <f>E24</f>
        <v>1</v>
      </c>
      <c r="F25" s="4">
        <v>488</v>
      </c>
      <c r="G25" s="4">
        <f t="shared" si="0"/>
        <v>488</v>
      </c>
    </row>
    <row r="26" spans="1:7" s="10" customFormat="1" x14ac:dyDescent="0.25">
      <c r="A26" s="5" t="s">
        <v>16</v>
      </c>
      <c r="B26" s="5"/>
      <c r="C26" s="6" t="s">
        <v>31</v>
      </c>
      <c r="D26" s="7" t="s">
        <v>0</v>
      </c>
      <c r="E26" s="1">
        <v>1</v>
      </c>
      <c r="F26" s="2">
        <v>169</v>
      </c>
      <c r="G26" s="2">
        <f t="shared" si="0"/>
        <v>169</v>
      </c>
    </row>
    <row r="27" spans="1:7" x14ac:dyDescent="0.25">
      <c r="B27" s="8" t="s">
        <v>4</v>
      </c>
      <c r="C27" s="8" t="s">
        <v>43</v>
      </c>
      <c r="D27" s="9" t="s">
        <v>0</v>
      </c>
      <c r="E27" s="3">
        <f>E26*1.5</f>
        <v>1.5</v>
      </c>
      <c r="F27" s="4">
        <v>488</v>
      </c>
      <c r="G27" s="4">
        <f t="shared" si="0"/>
        <v>732</v>
      </c>
    </row>
    <row r="28" spans="1:7" s="10" customFormat="1" x14ac:dyDescent="0.25">
      <c r="A28" s="5" t="s">
        <v>17</v>
      </c>
      <c r="B28" s="5"/>
      <c r="C28" s="6" t="s">
        <v>32</v>
      </c>
      <c r="D28" s="7" t="s">
        <v>0</v>
      </c>
      <c r="E28" s="1">
        <v>1</v>
      </c>
      <c r="F28" s="2">
        <v>208</v>
      </c>
      <c r="G28" s="2">
        <f t="shared" si="0"/>
        <v>208</v>
      </c>
    </row>
    <row r="29" spans="1:7" x14ac:dyDescent="0.25">
      <c r="B29" s="8" t="s">
        <v>4</v>
      </c>
      <c r="C29" s="8" t="s">
        <v>43</v>
      </c>
      <c r="D29" s="9" t="s">
        <v>0</v>
      </c>
      <c r="E29" s="3">
        <f>E28*1.8</f>
        <v>1.8</v>
      </c>
      <c r="F29" s="4">
        <v>488</v>
      </c>
      <c r="G29" s="4">
        <f t="shared" si="0"/>
        <v>878.4</v>
      </c>
    </row>
    <row r="30" spans="1:7" s="10" customFormat="1" x14ac:dyDescent="0.25">
      <c r="A30" s="5" t="s">
        <v>18</v>
      </c>
      <c r="B30" s="5"/>
      <c r="C30" s="6" t="s">
        <v>40</v>
      </c>
      <c r="D30" s="7" t="s">
        <v>0</v>
      </c>
      <c r="E30" s="1">
        <v>1</v>
      </c>
      <c r="F30" s="2">
        <v>168</v>
      </c>
      <c r="G30" s="2">
        <f t="shared" si="0"/>
        <v>168</v>
      </c>
    </row>
    <row r="31" spans="1:7" x14ac:dyDescent="0.25">
      <c r="B31" s="8" t="s">
        <v>4</v>
      </c>
      <c r="C31" s="8" t="s">
        <v>43</v>
      </c>
      <c r="D31" s="9" t="s">
        <v>0</v>
      </c>
      <c r="E31" s="3">
        <f>E30*1.8</f>
        <v>1.8</v>
      </c>
      <c r="F31" s="4">
        <v>488</v>
      </c>
      <c r="G31" s="4">
        <f t="shared" si="0"/>
        <v>878.4</v>
      </c>
    </row>
    <row r="32" spans="1:7" s="10" customFormat="1" x14ac:dyDescent="0.25">
      <c r="A32" s="5" t="s">
        <v>19</v>
      </c>
      <c r="B32" s="5"/>
      <c r="C32" s="6" t="s">
        <v>41</v>
      </c>
      <c r="D32" s="7" t="s">
        <v>0</v>
      </c>
      <c r="E32" s="1">
        <v>1</v>
      </c>
      <c r="F32" s="2">
        <v>208</v>
      </c>
      <c r="G32" s="2">
        <f t="shared" si="0"/>
        <v>208</v>
      </c>
    </row>
    <row r="33" spans="1:7" x14ac:dyDescent="0.25">
      <c r="B33" s="8" t="s">
        <v>4</v>
      </c>
      <c r="C33" s="8" t="s">
        <v>43</v>
      </c>
      <c r="D33" s="9" t="s">
        <v>0</v>
      </c>
      <c r="E33" s="3">
        <f>E32*2.5</f>
        <v>2.5</v>
      </c>
      <c r="F33" s="4">
        <v>488</v>
      </c>
      <c r="G33" s="4">
        <f t="shared" si="0"/>
        <v>1220</v>
      </c>
    </row>
    <row r="34" spans="1:7" s="10" customFormat="1" x14ac:dyDescent="0.25">
      <c r="A34" s="5" t="s">
        <v>20</v>
      </c>
      <c r="B34" s="5"/>
      <c r="C34" s="6" t="s">
        <v>42</v>
      </c>
      <c r="D34" s="7" t="s">
        <v>0</v>
      </c>
      <c r="E34" s="1">
        <v>1</v>
      </c>
      <c r="F34" s="2">
        <v>273</v>
      </c>
      <c r="G34" s="2">
        <f t="shared" si="0"/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Лист2</vt:lpstr>
      <vt:lpstr>база</vt:lpstr>
      <vt:lpstr>_2_36</vt:lpstr>
      <vt:lpstr>_2_37</vt:lpstr>
      <vt:lpstr>_2_38</vt:lpstr>
      <vt:lpstr>_2_39</vt:lpstr>
      <vt:lpstr>_2_40</vt:lpstr>
      <vt:lpstr>_2_41</vt:lpstr>
      <vt:lpstr>_2_42</vt:lpstr>
      <vt:lpstr>_2_43</vt:lpstr>
      <vt:lpstr>_2_44</vt:lpstr>
      <vt:lpstr>_2_45</vt:lpstr>
      <vt:lpstr>_2_46</vt:lpstr>
      <vt:lpstr>_2_47</vt:lpstr>
      <vt:lpstr>_2_48</vt:lpstr>
      <vt:lpstr>_2_49</vt:lpstr>
      <vt:lpstr>_2_50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User</cp:lastModifiedBy>
  <dcterms:created xsi:type="dcterms:W3CDTF">2016-08-02T13:34:04Z</dcterms:created>
  <dcterms:modified xsi:type="dcterms:W3CDTF">2016-11-11T07:25:34Z</dcterms:modified>
</cp:coreProperties>
</file>