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Схема расчета" sheetId="1" r:id="rId1"/>
    <sheet name="Вопрос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1" i="1" l="1"/>
  <c r="J31" i="1" s="1"/>
  <c r="H30" i="1"/>
  <c r="J30" i="1" s="1"/>
  <c r="G30" i="1"/>
  <c r="G31" i="1" s="1"/>
  <c r="M31" i="1" s="1"/>
  <c r="I28" i="1"/>
  <c r="H28" i="1"/>
  <c r="H27" i="1"/>
  <c r="J27" i="1" s="1"/>
  <c r="H26" i="1"/>
  <c r="J26" i="1" s="1"/>
  <c r="H25" i="1"/>
  <c r="J25" i="1" s="1"/>
  <c r="H24" i="1"/>
  <c r="J24" i="1" s="1"/>
  <c r="G24" i="1"/>
  <c r="G25" i="1" s="1"/>
  <c r="H22" i="1"/>
  <c r="J22" i="1" s="1"/>
  <c r="G21" i="1"/>
  <c r="H21" i="1"/>
  <c r="J21" i="1" s="1"/>
  <c r="J28" i="1" l="1"/>
  <c r="M30" i="1"/>
  <c r="M29" i="1" s="1"/>
  <c r="G26" i="1"/>
  <c r="M26" i="1" s="1"/>
  <c r="M25" i="1"/>
  <c r="M24" i="1"/>
  <c r="M21" i="1"/>
  <c r="G22" i="1"/>
  <c r="M22" i="1" s="1"/>
  <c r="G27" i="1" l="1"/>
  <c r="M20" i="1"/>
  <c r="G28" i="1" l="1"/>
  <c r="M28" i="1" s="1"/>
  <c r="M27" i="1"/>
  <c r="M23" i="1" s="1"/>
  <c r="M32" i="1" s="1"/>
</calcChain>
</file>

<file path=xl/sharedStrings.xml><?xml version="1.0" encoding="utf-8"?>
<sst xmlns="http://schemas.openxmlformats.org/spreadsheetml/2006/main" count="106" uniqueCount="79">
  <si>
    <t>Ставки</t>
  </si>
  <si>
    <t>ПЧДС</t>
  </si>
  <si>
    <t>Дата</t>
  </si>
  <si>
    <t>Ставка</t>
  </si>
  <si>
    <t>Вид</t>
  </si>
  <si>
    <t>Пени</t>
  </si>
  <si>
    <t>….</t>
  </si>
  <si>
    <t>с 31 дня 1/300; с 91 дня 1/130</t>
  </si>
  <si>
    <t>с 1 дня 1/300; c 61 дня 1/170; c 91 дня 1/130</t>
  </si>
  <si>
    <t>с 1 дня 1/130</t>
  </si>
  <si>
    <t>Виды расчета в зависимости от типа потребителя</t>
  </si>
  <si>
    <t>Счет</t>
  </si>
  <si>
    <t>№1</t>
  </si>
  <si>
    <t>№3</t>
  </si>
  <si>
    <t>№9</t>
  </si>
  <si>
    <t>сумма счета</t>
  </si>
  <si>
    <t>Дата выставления счета</t>
  </si>
  <si>
    <t>Оплаты по счету</t>
  </si>
  <si>
    <t>Наименование документа, подлежащего исполнению</t>
  </si>
  <si>
    <t>Сумма документа</t>
  </si>
  <si>
    <t>№ платежного документа</t>
  </si>
  <si>
    <t>Оплата</t>
  </si>
  <si>
    <t>Сумма задолженности</t>
  </si>
  <si>
    <t>Период просрочки</t>
  </si>
  <si>
    <t>Количество дней просрочки</t>
  </si>
  <si>
    <t>Вид начисления</t>
  </si>
  <si>
    <t>Начислено ПЧДС/пени</t>
  </si>
  <si>
    <t>с</t>
  </si>
  <si>
    <t>по</t>
  </si>
  <si>
    <t>ПП № 13 от 15.08.15 на сумму 100000 руб</t>
  </si>
  <si>
    <t>1/365</t>
  </si>
  <si>
    <t>ПП № 13 от 15.08.15</t>
  </si>
  <si>
    <t>Расчет пени который должен получиться</t>
  </si>
  <si>
    <t>ПП № 11 от 16.02.14 на сумму 50000 руб
ПП № 12 от 18.03.14 на сумму 100000 руб</t>
  </si>
  <si>
    <t>ПП № 11 от 16.02.14</t>
  </si>
  <si>
    <t>ПП № 12 от 18.03.14</t>
  </si>
  <si>
    <t>Смена ставки</t>
  </si>
  <si>
    <t>смена ставки</t>
  </si>
  <si>
    <t>Расчитать по</t>
  </si>
  <si>
    <t>смена ставки и коэффициента</t>
  </si>
  <si>
    <t>Прочие</t>
  </si>
  <si>
    <t>ТСЖ</t>
  </si>
  <si>
    <t>УК</t>
  </si>
  <si>
    <t>Категория прочие</t>
  </si>
  <si>
    <t>Категория</t>
  </si>
  <si>
    <t>По договору</t>
  </si>
  <si>
    <t>Фиксированная ставка</t>
  </si>
  <si>
    <t>Фиксированый коэффициент</t>
  </si>
  <si>
    <t>Фиксированный процент</t>
  </si>
  <si>
    <t>Все</t>
  </si>
  <si>
    <t>ПП № 16 от 05.08.16 на сумму 700000 руб
ПП № 16 от 25.09.16 на сумму 100000 руб</t>
  </si>
  <si>
    <t>ПП № 16 от 05.08.16 на сумму 700000 руб</t>
  </si>
  <si>
    <t>ПП № 16 от 25.09.16</t>
  </si>
  <si>
    <t>Итого</t>
  </si>
  <si>
    <t>То что надо полчучить</t>
  </si>
  <si>
    <t>30 дней  0
с 31 по 91 день 300
с 91 дня 130</t>
  </si>
  <si>
    <t xml:space="preserve">Коэффициенты (дни считаются с даты окончательного расчета) </t>
  </si>
  <si>
    <t>Дата окончательно расчета= дата выставления счета +10 дней</t>
  </si>
  <si>
    <t>с 1 по 60 день 300
с 61 по 90 день 170
91+ день 130</t>
  </si>
  <si>
    <t>Задается вручную</t>
  </si>
  <si>
    <t>задается в ручную</t>
  </si>
  <si>
    <t>ПЧДС и Пени формула ( Долг * кол-во дней просрочки * ставку / на коэффициент / 100 )</t>
  </si>
  <si>
    <t>Получается надо сравнивать несколько параметров одновременно а именно даты.</t>
  </si>
  <si>
    <t>2. Даты оплат</t>
  </si>
  <si>
    <t>1. Дата окончательного расчета</t>
  </si>
  <si>
    <t>=</t>
  </si>
  <si>
    <t>дата выставления счета+10</t>
  </si>
  <si>
    <t>3. Даты смены коэффициентов если расчет не прочие</t>
  </si>
  <si>
    <t>Пляшут от даты выставления счета по табличке коэффициентов</t>
  </si>
  <si>
    <t>4. Даты смены ставки</t>
  </si>
  <si>
    <t>и вся эта свистопляска с датами из пункта с 1 по 3 должна быть сверена по очередности дат со ставкой рефенансирования ЦБ =)))</t>
  </si>
  <si>
    <t>ПОБЕДИТЬ СМОЖЕМ!? =)))</t>
  </si>
  <si>
    <t>5. Дата окончания расчета</t>
  </si>
  <si>
    <t>Задается в ручную</t>
  </si>
  <si>
    <t>Оплат может не быть, или 1 а может и 20 (при этом оплаты от одной даты надо объединять в одну строку с суммированием сумм оплат)</t>
  </si>
  <si>
    <t>Меняется не только ставка но и коэффициент расчета</t>
  </si>
  <si>
    <t>6. И контроль параметра начисления (Пени/ПЧДС)</t>
  </si>
  <si>
    <t>ПЧДС коэффициент не изменен 365  или для включения пляски по 3 пункту если параметр стал Пени</t>
  </si>
  <si>
    <t>Подведя итог надо построить правильную цепочку дат из 3-х таблиц в массивах =))) И 2 явно заданными датами начала и конца расчета (при этом последняя может быть не реализованна если долг оплачен был полностью, датой окончания расчета становится дата платежа погасившего долг) И контрольный парамер ПЕНИ/ПЧДС добавляющий гемороя в расчет или снимающий его =))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</si>
</sst>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#,##0.00\ _?"/>
    <numFmt numFmtId="166" formatCode="#,##0.00\ _₽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166" fontId="0" fillId="3" borderId="1" xfId="0" applyNumberFormat="1" applyFill="1" applyBorder="1" applyAlignment="1">
      <alignment horizontal="center" vertical="center" wrapText="1" shrinkToFit="1"/>
    </xf>
    <xf numFmtId="166" fontId="0" fillId="0" borderId="1" xfId="0" applyNumberFormat="1" applyBorder="1" applyAlignment="1">
      <alignment horizontal="center" vertical="center" wrapText="1" shrinkToFit="1"/>
    </xf>
    <xf numFmtId="164" fontId="0" fillId="0" borderId="3" xfId="0" applyNumberFormat="1" applyBorder="1" applyAlignment="1">
      <alignment vertical="center" wrapText="1" shrinkToFit="1"/>
    </xf>
    <xf numFmtId="164" fontId="0" fillId="0" borderId="0" xfId="0" applyNumberFormat="1" applyAlignment="1">
      <alignment vertical="center" wrapText="1" shrinkToFit="1"/>
    </xf>
    <xf numFmtId="0" fontId="0" fillId="0" borderId="1" xfId="0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 wrapText="1" shrinkToFit="1"/>
    </xf>
    <xf numFmtId="165" fontId="0" fillId="0" borderId="1" xfId="0" applyNumberFormat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 wrapText="1" shrinkToFit="1"/>
    </xf>
    <xf numFmtId="14" fontId="0" fillId="4" borderId="1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 wrapText="1" shrinkToFi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32"/>
  <sheetViews>
    <sheetView tabSelected="1" zoomScale="80" zoomScaleNormal="80" workbookViewId="0">
      <selection activeCell="N28" sqref="N28"/>
    </sheetView>
  </sheetViews>
  <sheetFormatPr defaultRowHeight="15" x14ac:dyDescent="0.25"/>
  <cols>
    <col min="1" max="1" width="10.85546875" customWidth="1"/>
    <col min="3" max="3" width="40.7109375" customWidth="1"/>
    <col min="4" max="4" width="14.7109375" customWidth="1"/>
    <col min="5" max="5" width="35.7109375" customWidth="1"/>
    <col min="6" max="7" width="16.7109375" customWidth="1"/>
    <col min="8" max="10" width="15.7109375" customWidth="1"/>
    <col min="11" max="11" width="9.7109375" customWidth="1"/>
    <col min="12" max="12" width="23.28515625" customWidth="1"/>
    <col min="13" max="13" width="16.7109375" customWidth="1"/>
    <col min="15" max="15" width="14.5703125" customWidth="1"/>
  </cols>
  <sheetData>
    <row r="1" spans="1:19" ht="27.75" customHeight="1" x14ac:dyDescent="0.25">
      <c r="A1" s="20" t="s">
        <v>0</v>
      </c>
      <c r="B1" s="20"/>
      <c r="C1" s="20"/>
      <c r="G1" s="7" t="s">
        <v>44</v>
      </c>
      <c r="H1" s="16" t="s">
        <v>10</v>
      </c>
      <c r="I1" s="16"/>
      <c r="J1" s="16"/>
      <c r="K1" s="16"/>
      <c r="L1" s="27" t="s">
        <v>56</v>
      </c>
      <c r="M1" s="27"/>
      <c r="O1" t="s">
        <v>57</v>
      </c>
    </row>
    <row r="2" spans="1:19" x14ac:dyDescent="0.25">
      <c r="A2" s="1" t="s">
        <v>2</v>
      </c>
      <c r="B2" s="1" t="s">
        <v>3</v>
      </c>
      <c r="C2" s="1" t="s">
        <v>4</v>
      </c>
      <c r="D2" s="14"/>
      <c r="E2" s="15"/>
      <c r="G2" s="7" t="s">
        <v>49</v>
      </c>
      <c r="H2" s="16" t="s">
        <v>30</v>
      </c>
      <c r="I2" s="16"/>
      <c r="J2" s="16"/>
      <c r="K2" s="7" t="s">
        <v>1</v>
      </c>
      <c r="L2" s="20">
        <v>365</v>
      </c>
      <c r="M2" s="20"/>
    </row>
    <row r="3" spans="1:19" ht="75" customHeight="1" x14ac:dyDescent="0.25">
      <c r="A3" s="2">
        <v>41531</v>
      </c>
      <c r="B3" s="3">
        <v>8.25</v>
      </c>
      <c r="C3" s="3" t="s">
        <v>1</v>
      </c>
      <c r="D3" s="14"/>
      <c r="E3" s="15"/>
      <c r="G3" s="7" t="s">
        <v>41</v>
      </c>
      <c r="H3" s="16" t="s">
        <v>7</v>
      </c>
      <c r="I3" s="16"/>
      <c r="J3" s="16"/>
      <c r="K3" s="16" t="s">
        <v>5</v>
      </c>
      <c r="L3" s="28" t="s">
        <v>55</v>
      </c>
      <c r="M3" s="28"/>
    </row>
    <row r="4" spans="1:19" ht="45.75" customHeight="1" x14ac:dyDescent="0.25">
      <c r="A4" s="2">
        <v>42172</v>
      </c>
      <c r="B4" s="3">
        <v>9.6</v>
      </c>
      <c r="C4" s="3" t="s">
        <v>1</v>
      </c>
      <c r="D4" s="14"/>
      <c r="E4" s="15"/>
      <c r="G4" s="7" t="s">
        <v>42</v>
      </c>
      <c r="H4" s="16" t="s">
        <v>8</v>
      </c>
      <c r="I4" s="16"/>
      <c r="J4" s="16"/>
      <c r="K4" s="16"/>
      <c r="L4" s="27" t="s">
        <v>58</v>
      </c>
      <c r="M4" s="27"/>
      <c r="N4" s="6"/>
      <c r="O4" s="6"/>
      <c r="P4" s="6"/>
      <c r="Q4" s="6"/>
      <c r="R4" s="6"/>
      <c r="S4" s="6"/>
    </row>
    <row r="5" spans="1:19" x14ac:dyDescent="0.25">
      <c r="A5" s="2">
        <v>42370</v>
      </c>
      <c r="B5" s="3">
        <v>11</v>
      </c>
      <c r="C5" s="4" t="s">
        <v>5</v>
      </c>
      <c r="D5" s="14"/>
      <c r="E5" s="15"/>
      <c r="G5" s="7" t="s">
        <v>40</v>
      </c>
      <c r="H5" s="16" t="s">
        <v>9</v>
      </c>
      <c r="I5" s="16"/>
      <c r="J5" s="16"/>
      <c r="K5" s="16"/>
      <c r="L5" s="20">
        <v>130</v>
      </c>
      <c r="M5" s="20"/>
      <c r="N5" s="6"/>
      <c r="O5" s="6"/>
      <c r="P5" s="6"/>
      <c r="Q5" s="6"/>
      <c r="R5" s="6"/>
      <c r="S5" s="6"/>
    </row>
    <row r="6" spans="1:19" x14ac:dyDescent="0.25">
      <c r="A6" s="2">
        <v>42632</v>
      </c>
      <c r="B6" s="3">
        <v>10</v>
      </c>
      <c r="C6" s="4" t="s">
        <v>5</v>
      </c>
      <c r="D6" s="14"/>
      <c r="E6" s="15"/>
      <c r="G6" s="10" t="s">
        <v>45</v>
      </c>
      <c r="H6" s="20" t="s">
        <v>47</v>
      </c>
      <c r="I6" s="20"/>
      <c r="J6" s="20"/>
      <c r="K6" s="9" t="s">
        <v>5</v>
      </c>
      <c r="L6" s="20" t="s">
        <v>59</v>
      </c>
      <c r="M6" s="20"/>
      <c r="N6" s="6"/>
      <c r="O6" s="6"/>
      <c r="P6" s="6"/>
      <c r="Q6" s="6"/>
      <c r="R6" s="6"/>
      <c r="S6" s="6"/>
    </row>
    <row r="7" spans="1:19" ht="30" x14ac:dyDescent="0.25">
      <c r="A7" t="s">
        <v>6</v>
      </c>
      <c r="B7" t="s">
        <v>6</v>
      </c>
      <c r="C7" s="5" t="s">
        <v>6</v>
      </c>
      <c r="D7" s="14"/>
      <c r="E7" s="15"/>
      <c r="G7" s="10" t="s">
        <v>46</v>
      </c>
      <c r="H7" s="29" t="s">
        <v>48</v>
      </c>
      <c r="I7" s="29"/>
      <c r="J7" s="29"/>
      <c r="K7" s="9" t="s">
        <v>5</v>
      </c>
      <c r="L7" s="20" t="s">
        <v>60</v>
      </c>
      <c r="M7" s="20"/>
      <c r="N7" s="6"/>
      <c r="O7" s="6"/>
      <c r="P7" s="6"/>
      <c r="Q7" s="6"/>
      <c r="R7" s="6"/>
      <c r="S7" s="6"/>
    </row>
    <row r="8" spans="1:19" x14ac:dyDescent="0.25">
      <c r="N8" s="6"/>
      <c r="O8" s="6"/>
      <c r="P8" s="6"/>
      <c r="Q8" s="6"/>
      <c r="R8" s="6"/>
      <c r="S8" s="6"/>
    </row>
    <row r="9" spans="1:19" x14ac:dyDescent="0.25">
      <c r="E9" s="25" t="s">
        <v>43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47.25" customHeight="1" x14ac:dyDescent="0.25">
      <c r="C10" s="7" t="s">
        <v>11</v>
      </c>
      <c r="D10" s="7" t="s">
        <v>16</v>
      </c>
      <c r="E10" s="7" t="s">
        <v>15</v>
      </c>
      <c r="F10" s="16" t="s">
        <v>17</v>
      </c>
      <c r="G10" s="16"/>
      <c r="H10" s="16"/>
      <c r="I10" s="16"/>
      <c r="N10" s="6"/>
      <c r="O10" s="6"/>
      <c r="P10" s="6"/>
      <c r="Q10" s="6"/>
      <c r="R10" s="6"/>
      <c r="S10" s="6"/>
    </row>
    <row r="11" spans="1:19" ht="36.75" customHeight="1" x14ac:dyDescent="0.25">
      <c r="C11" s="7" t="s">
        <v>12</v>
      </c>
      <c r="D11" s="8">
        <v>41638</v>
      </c>
      <c r="E11" s="7">
        <v>150000</v>
      </c>
      <c r="F11" s="17" t="s">
        <v>33</v>
      </c>
      <c r="G11" s="17"/>
      <c r="H11" s="17"/>
      <c r="I11" s="17"/>
      <c r="N11" s="6"/>
      <c r="O11" s="6"/>
      <c r="P11" s="6"/>
      <c r="Q11" s="6"/>
      <c r="R11" s="6"/>
      <c r="S11" s="6"/>
    </row>
    <row r="12" spans="1:19" ht="45" customHeight="1" x14ac:dyDescent="0.25">
      <c r="C12" s="7" t="s">
        <v>13</v>
      </c>
      <c r="D12" s="8">
        <v>42154</v>
      </c>
      <c r="E12" s="7">
        <v>200000</v>
      </c>
      <c r="F12" s="16" t="s">
        <v>29</v>
      </c>
      <c r="G12" s="16"/>
      <c r="H12" s="16"/>
      <c r="I12" s="16"/>
      <c r="N12" s="6"/>
      <c r="O12" s="6"/>
      <c r="P12" s="6"/>
      <c r="Q12" s="6"/>
      <c r="R12" s="6"/>
      <c r="S12" s="6"/>
    </row>
    <row r="13" spans="1:19" ht="45" customHeight="1" x14ac:dyDescent="0.25">
      <c r="C13" s="7" t="s">
        <v>14</v>
      </c>
      <c r="D13" s="8">
        <v>42581</v>
      </c>
      <c r="E13" s="7">
        <v>800000</v>
      </c>
      <c r="F13" s="16" t="s">
        <v>50</v>
      </c>
      <c r="G13" s="16"/>
      <c r="H13" s="16"/>
      <c r="I13" s="16"/>
      <c r="N13" s="6"/>
      <c r="O13" s="6"/>
      <c r="P13" s="6"/>
      <c r="Q13" s="6"/>
      <c r="R13" s="6"/>
      <c r="S13" s="6"/>
    </row>
    <row r="14" spans="1:19" x14ac:dyDescent="0.25">
      <c r="C14" s="6"/>
      <c r="D14" s="6"/>
      <c r="E14" s="6"/>
      <c r="F14" s="6"/>
      <c r="G14" s="6"/>
      <c r="I14" s="6"/>
      <c r="N14" s="6"/>
      <c r="O14" s="6"/>
      <c r="P14" s="6"/>
      <c r="Q14" s="6"/>
      <c r="R14" s="6"/>
      <c r="S14" s="6"/>
    </row>
    <row r="15" spans="1:19" x14ac:dyDescent="0.25">
      <c r="C15" s="6"/>
      <c r="D15" s="6"/>
      <c r="E15" s="21" t="s">
        <v>38</v>
      </c>
      <c r="F15" s="22">
        <v>42683</v>
      </c>
      <c r="G15" s="6"/>
      <c r="I15" s="6"/>
      <c r="J15" s="6"/>
      <c r="K15" s="6"/>
      <c r="L15" s="6"/>
      <c r="M15" t="s">
        <v>61</v>
      </c>
      <c r="N15" s="6"/>
      <c r="O15" s="6"/>
      <c r="P15" s="6"/>
      <c r="Q15" s="6"/>
      <c r="R15" s="6"/>
      <c r="S15" s="6"/>
    </row>
    <row r="17" spans="1:14" x14ac:dyDescent="0.25">
      <c r="A17" s="24" t="s">
        <v>54</v>
      </c>
      <c r="B17" s="24"/>
      <c r="C17" s="19" t="s">
        <v>32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4" x14ac:dyDescent="0.25">
      <c r="A18" s="24"/>
      <c r="B18" s="24"/>
      <c r="C18" s="16" t="s">
        <v>18</v>
      </c>
      <c r="D18" s="18" t="s">
        <v>19</v>
      </c>
      <c r="E18" s="16" t="s">
        <v>20</v>
      </c>
      <c r="F18" s="18" t="s">
        <v>21</v>
      </c>
      <c r="G18" s="18" t="s">
        <v>22</v>
      </c>
      <c r="H18" s="16" t="s">
        <v>23</v>
      </c>
      <c r="I18" s="16"/>
      <c r="J18" s="16" t="s">
        <v>24</v>
      </c>
      <c r="K18" s="16" t="s">
        <v>3</v>
      </c>
      <c r="L18" s="16" t="s">
        <v>25</v>
      </c>
      <c r="M18" s="18" t="s">
        <v>26</v>
      </c>
    </row>
    <row r="19" spans="1:14" x14ac:dyDescent="0.25">
      <c r="A19" s="24"/>
      <c r="B19" s="24"/>
      <c r="C19" s="16"/>
      <c r="D19" s="18"/>
      <c r="E19" s="16"/>
      <c r="F19" s="18"/>
      <c r="G19" s="18"/>
      <c r="H19" s="8" t="s">
        <v>27</v>
      </c>
      <c r="I19" s="8" t="s">
        <v>28</v>
      </c>
      <c r="J19" s="16"/>
      <c r="K19" s="16"/>
      <c r="L19" s="16"/>
      <c r="M19" s="18"/>
    </row>
    <row r="20" spans="1:14" x14ac:dyDescent="0.25">
      <c r="A20" s="24"/>
      <c r="B20" s="24"/>
      <c r="C20" s="11" t="s">
        <v>12</v>
      </c>
      <c r="D20" s="11">
        <v>150000</v>
      </c>
      <c r="E20" s="11"/>
      <c r="F20" s="12">
        <v>0</v>
      </c>
      <c r="G20" s="12">
        <v>150000</v>
      </c>
      <c r="H20" s="11"/>
      <c r="I20" s="11"/>
      <c r="J20" s="11"/>
      <c r="K20" s="11"/>
      <c r="L20" s="11"/>
      <c r="M20" s="12">
        <f>SUM(M21:M22)</f>
        <v>2000.3424657534247</v>
      </c>
    </row>
    <row r="21" spans="1:14" x14ac:dyDescent="0.25">
      <c r="A21" s="24"/>
      <c r="B21" s="24"/>
      <c r="C21" s="7"/>
      <c r="D21" s="7"/>
      <c r="E21" s="7" t="s">
        <v>34</v>
      </c>
      <c r="F21" s="13">
        <v>50000</v>
      </c>
      <c r="G21" s="13">
        <f>G20-F20</f>
        <v>150000</v>
      </c>
      <c r="H21" s="8">
        <f>D11+10</f>
        <v>41648</v>
      </c>
      <c r="I21" s="8">
        <v>41686</v>
      </c>
      <c r="J21" s="7">
        <f>I21-H21+1</f>
        <v>39</v>
      </c>
      <c r="K21" s="7">
        <v>8.25</v>
      </c>
      <c r="L21" s="7" t="s">
        <v>1</v>
      </c>
      <c r="M21" s="13">
        <f>G21*J21*K21/365/100</f>
        <v>1322.2602739726028</v>
      </c>
    </row>
    <row r="22" spans="1:14" x14ac:dyDescent="0.25">
      <c r="A22" s="24"/>
      <c r="B22" s="24"/>
      <c r="C22" s="7"/>
      <c r="D22" s="7"/>
      <c r="E22" s="7" t="s">
        <v>35</v>
      </c>
      <c r="F22" s="13">
        <v>100000</v>
      </c>
      <c r="G22" s="13">
        <f>G21-F21</f>
        <v>100000</v>
      </c>
      <c r="H22" s="8">
        <f>I21+1</f>
        <v>41687</v>
      </c>
      <c r="I22" s="8">
        <v>41716</v>
      </c>
      <c r="J22" s="7">
        <f>I22-H22+1</f>
        <v>30</v>
      </c>
      <c r="K22" s="7">
        <v>8.25</v>
      </c>
      <c r="L22" s="7" t="s">
        <v>1</v>
      </c>
      <c r="M22" s="13">
        <f>G22*J22*K22/365/100</f>
        <v>678.08219178082186</v>
      </c>
    </row>
    <row r="23" spans="1:14" x14ac:dyDescent="0.25">
      <c r="A23" s="24"/>
      <c r="B23" s="24"/>
      <c r="C23" s="11" t="s">
        <v>13</v>
      </c>
      <c r="D23" s="11">
        <v>200000</v>
      </c>
      <c r="E23" s="11"/>
      <c r="F23" s="12">
        <v>0</v>
      </c>
      <c r="G23" s="12">
        <v>200000</v>
      </c>
      <c r="H23" s="11"/>
      <c r="I23" s="11"/>
      <c r="J23" s="11"/>
      <c r="K23" s="11"/>
      <c r="L23" s="11"/>
      <c r="M23" s="12">
        <f>SUM(M24:M28)</f>
        <v>33258.609062170704</v>
      </c>
    </row>
    <row r="24" spans="1:14" x14ac:dyDescent="0.25">
      <c r="A24" s="24"/>
      <c r="B24" s="24"/>
      <c r="C24" s="7"/>
      <c r="D24" s="7"/>
      <c r="E24" s="7" t="s">
        <v>36</v>
      </c>
      <c r="F24" s="13"/>
      <c r="G24" s="13">
        <f>G23-F23</f>
        <v>200000</v>
      </c>
      <c r="H24" s="8">
        <f>D12+10</f>
        <v>42164</v>
      </c>
      <c r="I24" s="8">
        <v>42172</v>
      </c>
      <c r="J24" s="7">
        <f>I24-H24+1</f>
        <v>9</v>
      </c>
      <c r="K24" s="7">
        <v>8.25</v>
      </c>
      <c r="L24" s="7" t="s">
        <v>1</v>
      </c>
      <c r="M24" s="13">
        <f>G24*J24*K24/365/100</f>
        <v>406.84931506849318</v>
      </c>
    </row>
    <row r="25" spans="1:14" x14ac:dyDescent="0.25">
      <c r="A25" s="24"/>
      <c r="B25" s="24"/>
      <c r="C25" s="7"/>
      <c r="D25" s="7"/>
      <c r="E25" s="7" t="s">
        <v>31</v>
      </c>
      <c r="F25" s="13">
        <v>100000</v>
      </c>
      <c r="G25" s="13">
        <f>G24-F24</f>
        <v>200000</v>
      </c>
      <c r="H25" s="8">
        <f>I24+1</f>
        <v>42173</v>
      </c>
      <c r="I25" s="8">
        <v>42231</v>
      </c>
      <c r="J25" s="7">
        <f>I25-H25+1</f>
        <v>59</v>
      </c>
      <c r="K25" s="7">
        <v>9.6</v>
      </c>
      <c r="L25" s="7" t="s">
        <v>1</v>
      </c>
      <c r="M25" s="13">
        <f>G25*J25*K25/365/100</f>
        <v>3103.5616438356165</v>
      </c>
    </row>
    <row r="26" spans="1:14" x14ac:dyDescent="0.25">
      <c r="A26" s="24"/>
      <c r="B26" s="24"/>
      <c r="C26" s="7"/>
      <c r="D26" s="7"/>
      <c r="E26" s="7" t="s">
        <v>39</v>
      </c>
      <c r="F26" s="13"/>
      <c r="G26" s="13">
        <f>G25-F25</f>
        <v>100000</v>
      </c>
      <c r="H26" s="8">
        <f>I25+1</f>
        <v>42232</v>
      </c>
      <c r="I26" s="8">
        <v>42370</v>
      </c>
      <c r="J26" s="7">
        <f>I26-H26+1</f>
        <v>139</v>
      </c>
      <c r="K26" s="7">
        <v>9.6</v>
      </c>
      <c r="L26" s="7" t="s">
        <v>1</v>
      </c>
      <c r="M26" s="13">
        <f>G26*J26*K26/365/100</f>
        <v>3655.8904109589039</v>
      </c>
    </row>
    <row r="27" spans="1:14" x14ac:dyDescent="0.25">
      <c r="A27" s="24"/>
      <c r="B27" s="24"/>
      <c r="C27" s="7"/>
      <c r="D27" s="7"/>
      <c r="E27" s="7" t="s">
        <v>37</v>
      </c>
      <c r="F27" s="13"/>
      <c r="G27" s="13">
        <f>G26-F26</f>
        <v>100000</v>
      </c>
      <c r="H27" s="8">
        <f>I26+1</f>
        <v>42371</v>
      </c>
      <c r="I27" s="8">
        <v>42632</v>
      </c>
      <c r="J27" s="7">
        <f>I27-H27+1</f>
        <v>262</v>
      </c>
      <c r="K27" s="7">
        <v>11</v>
      </c>
      <c r="L27" s="7" t="s">
        <v>5</v>
      </c>
      <c r="M27" s="13">
        <f>G27*J27*K27/130/100</f>
        <v>22169.23076923077</v>
      </c>
      <c r="N27" t="s">
        <v>75</v>
      </c>
    </row>
    <row r="28" spans="1:14" x14ac:dyDescent="0.25">
      <c r="A28" s="24"/>
      <c r="B28" s="24"/>
      <c r="C28" s="7"/>
      <c r="D28" s="7"/>
      <c r="E28" s="7"/>
      <c r="F28" s="13"/>
      <c r="G28" s="13">
        <f>G27-F27</f>
        <v>100000</v>
      </c>
      <c r="H28" s="8">
        <f>I27+1</f>
        <v>42633</v>
      </c>
      <c r="I28" s="22">
        <f>F15</f>
        <v>42683</v>
      </c>
      <c r="J28" s="7">
        <f>I28-H28+1</f>
        <v>51</v>
      </c>
      <c r="K28" s="7">
        <v>10</v>
      </c>
      <c r="L28" s="7" t="s">
        <v>5</v>
      </c>
      <c r="M28" s="13">
        <f>G28*J28*K28/130/100</f>
        <v>3923.0769230769233</v>
      </c>
    </row>
    <row r="29" spans="1:14" ht="30" x14ac:dyDescent="0.25">
      <c r="A29" s="24"/>
      <c r="B29" s="24"/>
      <c r="C29" s="11" t="s">
        <v>14</v>
      </c>
      <c r="D29" s="11">
        <v>800000</v>
      </c>
      <c r="E29" s="11" t="s">
        <v>51</v>
      </c>
      <c r="F29" s="12">
        <v>700000</v>
      </c>
      <c r="G29" s="12">
        <v>800000</v>
      </c>
      <c r="H29" s="11"/>
      <c r="I29" s="11"/>
      <c r="J29" s="11"/>
      <c r="K29" s="11"/>
      <c r="L29" s="11"/>
      <c r="M29" s="12">
        <f>SUM(M30:M31)</f>
        <v>4015.3846153846152</v>
      </c>
    </row>
    <row r="30" spans="1:14" x14ac:dyDescent="0.25">
      <c r="A30" s="24"/>
      <c r="B30" s="24"/>
      <c r="C30" s="7"/>
      <c r="D30" s="7"/>
      <c r="E30" s="7" t="s">
        <v>37</v>
      </c>
      <c r="F30" s="13"/>
      <c r="G30" s="13">
        <f>G29-F29</f>
        <v>100000</v>
      </c>
      <c r="H30" s="8">
        <f>D13+10</f>
        <v>42591</v>
      </c>
      <c r="I30" s="8">
        <v>42632</v>
      </c>
      <c r="J30" s="7">
        <f>I30-H30+1</f>
        <v>42</v>
      </c>
      <c r="K30" s="7">
        <v>11</v>
      </c>
      <c r="L30" s="7" t="s">
        <v>5</v>
      </c>
      <c r="M30" s="13">
        <f>G30*J30*K30/130/100</f>
        <v>3553.8461538461538</v>
      </c>
    </row>
    <row r="31" spans="1:14" x14ac:dyDescent="0.25">
      <c r="A31" s="24"/>
      <c r="B31" s="24"/>
      <c r="C31" s="7"/>
      <c r="D31" s="7"/>
      <c r="E31" s="7" t="s">
        <v>52</v>
      </c>
      <c r="F31" s="13">
        <v>100000</v>
      </c>
      <c r="G31" s="13">
        <f>G30-F30</f>
        <v>100000</v>
      </c>
      <c r="H31" s="8">
        <f>I30+1</f>
        <v>42633</v>
      </c>
      <c r="I31" s="8">
        <v>42638</v>
      </c>
      <c r="J31" s="7">
        <f>I31-H31+1</f>
        <v>6</v>
      </c>
      <c r="K31" s="7">
        <v>10</v>
      </c>
      <c r="L31" s="7" t="s">
        <v>5</v>
      </c>
      <c r="M31" s="13">
        <f>G31*J31*K31/130/100</f>
        <v>461.53846153846155</v>
      </c>
    </row>
    <row r="32" spans="1:14" x14ac:dyDescent="0.25">
      <c r="A32" s="24"/>
      <c r="B32" s="24"/>
      <c r="C32" s="11"/>
      <c r="D32" s="11"/>
      <c r="E32" s="11"/>
      <c r="F32" s="12"/>
      <c r="G32" s="12"/>
      <c r="H32" s="11"/>
      <c r="I32" s="11"/>
      <c r="J32" s="11"/>
      <c r="K32" s="11"/>
      <c r="L32" s="11" t="s">
        <v>53</v>
      </c>
      <c r="M32" s="12">
        <f>M29+M23+M20</f>
        <v>39274.336143308748</v>
      </c>
    </row>
  </sheetData>
  <mergeCells count="32">
    <mergeCell ref="L6:M6"/>
    <mergeCell ref="L7:M7"/>
    <mergeCell ref="L3:M3"/>
    <mergeCell ref="L2:M2"/>
    <mergeCell ref="L1:M1"/>
    <mergeCell ref="L4:M4"/>
    <mergeCell ref="L5:M5"/>
    <mergeCell ref="A1:C1"/>
    <mergeCell ref="K3:K5"/>
    <mergeCell ref="H1:K1"/>
    <mergeCell ref="H2:J2"/>
    <mergeCell ref="A17:B32"/>
    <mergeCell ref="J18:J19"/>
    <mergeCell ref="K18:K19"/>
    <mergeCell ref="L18:L19"/>
    <mergeCell ref="M18:M19"/>
    <mergeCell ref="C18:C19"/>
    <mergeCell ref="D18:D19"/>
    <mergeCell ref="E18:E19"/>
    <mergeCell ref="F18:F19"/>
    <mergeCell ref="G18:G19"/>
    <mergeCell ref="F10:I10"/>
    <mergeCell ref="F11:I11"/>
    <mergeCell ref="F12:I12"/>
    <mergeCell ref="F13:I13"/>
    <mergeCell ref="H18:I18"/>
    <mergeCell ref="C17:M17"/>
    <mergeCell ref="H3:J3"/>
    <mergeCell ref="H4:J4"/>
    <mergeCell ref="H5:J5"/>
    <mergeCell ref="H6:J6"/>
    <mergeCell ref="H7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U18"/>
  <sheetViews>
    <sheetView workbookViewId="0">
      <selection activeCell="A17" sqref="A17"/>
    </sheetView>
  </sheetViews>
  <sheetFormatPr defaultRowHeight="15" x14ac:dyDescent="0.25"/>
  <sheetData>
    <row r="3" spans="1:21" x14ac:dyDescent="0.25">
      <c r="B3" s="23" t="s">
        <v>62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21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2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21" x14ac:dyDescent="0.25">
      <c r="B10" t="s">
        <v>64</v>
      </c>
      <c r="H10" t="s">
        <v>65</v>
      </c>
      <c r="I10" t="s">
        <v>66</v>
      </c>
    </row>
    <row r="11" spans="1:21" x14ac:dyDescent="0.25">
      <c r="B11" t="s">
        <v>63</v>
      </c>
      <c r="H11" t="s">
        <v>65</v>
      </c>
      <c r="I11" t="s">
        <v>74</v>
      </c>
    </row>
    <row r="12" spans="1:21" x14ac:dyDescent="0.25">
      <c r="B12" t="s">
        <v>67</v>
      </c>
      <c r="H12" t="s">
        <v>65</v>
      </c>
      <c r="I12" t="s">
        <v>68</v>
      </c>
    </row>
    <row r="13" spans="1:21" x14ac:dyDescent="0.25">
      <c r="B13" t="s">
        <v>69</v>
      </c>
      <c r="H13" t="s">
        <v>65</v>
      </c>
      <c r="I13" t="s">
        <v>70</v>
      </c>
    </row>
    <row r="14" spans="1:21" x14ac:dyDescent="0.25">
      <c r="B14" t="s">
        <v>72</v>
      </c>
      <c r="H14" t="s">
        <v>65</v>
      </c>
      <c r="I14" t="s">
        <v>73</v>
      </c>
    </row>
    <row r="15" spans="1:21" x14ac:dyDescent="0.25">
      <c r="B15" t="s">
        <v>76</v>
      </c>
      <c r="H15" t="s">
        <v>65</v>
      </c>
      <c r="I15" t="s">
        <v>77</v>
      </c>
    </row>
    <row r="16" spans="1:21" ht="53.25" customHeight="1" x14ac:dyDescent="0.25">
      <c r="A16" s="26" t="s">
        <v>78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8" spans="2:6" ht="18.75" x14ac:dyDescent="0.3">
      <c r="B18" s="30" t="s">
        <v>71</v>
      </c>
      <c r="C18" s="30"/>
      <c r="D18" s="30"/>
      <c r="E18" s="30"/>
      <c r="F18" s="30"/>
    </row>
  </sheetData>
  <mergeCells count="3">
    <mergeCell ref="B3:M9"/>
    <mergeCell ref="B18:F18"/>
    <mergeCell ref="A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Схема расчета</vt:lpstr>
      <vt:lpstr>Вопрос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2016-11-09T14:13:46Z</dcterms:modified>
</cp:coreProperties>
</file>