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babenkov\Desktop\"/>
    </mc:Choice>
  </mc:AlternateContent>
  <bookViews>
    <workbookView xWindow="0" yWindow="0" windowWidth="28800" windowHeight="12135" tabRatio="387"/>
  </bookViews>
  <sheets>
    <sheet name="Минская" sheetId="21" r:id="rId1"/>
  </sheets>
  <definedNames>
    <definedName name="_xlnm._FilterDatabase" localSheetId="0" hidden="1">Минская!$I$1:$I$128</definedName>
    <definedName name="_xlnm._FilterDatabase" hidden="1">#REF!</definedName>
    <definedName name="gDet">#REF!</definedName>
    <definedName name="gDetHead">#REF!</definedName>
    <definedName name="gHead">#REF!</definedName>
    <definedName name="gLot">#REF!</definedName>
    <definedName name="gLotHead">#REF!</definedName>
    <definedName name="gReportHeader">#REF!</definedName>
    <definedName name="Z_315EF8F1_9A20_4EFE_8765_3906D4B098ED_.wvu.Cols" hidden="1">#REF!,#REF!,#REF!,#REF!</definedName>
    <definedName name="Z_315EF8F1_9A20_4EFE_8765_3906D4B098ED_.wvu.FilterData" hidden="1">#REF!</definedName>
    <definedName name="Z_315EF8F1_9A20_4EFE_8765_3906D4B098ED_.wvu.PrintArea" hidden="1">#REF!</definedName>
    <definedName name="Z_62F15882_19D2_4CAD_A233_50BDFFDBC088_.wvu.FilterData" hidden="1">#REF!</definedName>
    <definedName name="Z_63F85047_FEE3_4CE3_994D_CB507F606D06_.wvu.FilterData" hidden="1">#REF!</definedName>
    <definedName name="Z_659F388D_F275_4249_A5AB_6B7B81C7733E_.wvu.FilterData" hidden="1">#REF!</definedName>
    <definedName name="Z_7FFAD935_258E_4D12_95DD_4CB66E6CABCC_.wvu.FilterData" hidden="1">#REF!</definedName>
    <definedName name="Z_973918A5_BC18_447B_93E5_AB45FEB0E82E_.wvu.FilterData" hidden="1">#REF!</definedName>
    <definedName name="Z_9C5ACD8C_99F1_4A79_8E0C_D8ABEBD19A5C_.wvu.FilterData" hidden="1">#REF!</definedName>
    <definedName name="Z_D02C1718_9C00_464D_A701_47ABFA806BB8_.wvu.FilterData" hidden="1">#REF!</definedName>
    <definedName name="_xlnm.Print_Titles" localSheetId="0">Минская!$6:$8</definedName>
    <definedName name="_xlnm.Print_Area" localSheetId="0">Минская!$A$1:$CW$127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Y71" i="21" l="1"/>
  <c r="V71" i="21"/>
  <c r="S71" i="21"/>
  <c r="Y69" i="21"/>
  <c r="V69" i="21"/>
  <c r="S69" i="21"/>
  <c r="Y68" i="21"/>
  <c r="V68" i="21"/>
  <c r="S68" i="21"/>
  <c r="Y65" i="21"/>
  <c r="V65" i="21"/>
  <c r="S65" i="21"/>
  <c r="Y62" i="21"/>
  <c r="V62" i="21"/>
  <c r="S62" i="21"/>
  <c r="Y60" i="21"/>
  <c r="V60" i="21"/>
  <c r="S60" i="21"/>
  <c r="Y59" i="21"/>
  <c r="V59" i="21"/>
  <c r="S59" i="21"/>
  <c r="Y57" i="21"/>
  <c r="V57" i="21"/>
  <c r="S57" i="21"/>
  <c r="Y56" i="21"/>
  <c r="V56" i="21"/>
  <c r="S56" i="21"/>
  <c r="I127" i="21" l="1"/>
  <c r="I125" i="21"/>
  <c r="I124" i="21"/>
  <c r="I122" i="21"/>
  <c r="I121" i="21"/>
  <c r="I119" i="21"/>
  <c r="I117" i="21"/>
  <c r="I116" i="21"/>
  <c r="I114" i="21"/>
  <c r="I113" i="21"/>
  <c r="I111" i="21"/>
  <c r="I109" i="21"/>
  <c r="I108" i="21"/>
  <c r="I106" i="21"/>
  <c r="I104" i="21"/>
  <c r="I103" i="21"/>
  <c r="I101" i="21"/>
  <c r="I100" i="21"/>
  <c r="I98" i="21"/>
  <c r="I97" i="21"/>
  <c r="I95" i="21"/>
  <c r="I94" i="21"/>
  <c r="I92" i="21"/>
  <c r="I91" i="21"/>
  <c r="I87" i="21"/>
  <c r="I85" i="21"/>
  <c r="I84" i="21"/>
  <c r="I83" i="21"/>
  <c r="I78" i="21"/>
  <c r="I77" i="21"/>
  <c r="I75" i="21"/>
  <c r="I74" i="21"/>
  <c r="I72" i="21"/>
  <c r="I71" i="21"/>
  <c r="I69" i="21"/>
  <c r="I68" i="21"/>
  <c r="I66" i="21"/>
  <c r="I65" i="21"/>
  <c r="I63" i="21"/>
  <c r="I62" i="21"/>
  <c r="I60" i="21"/>
  <c r="I59" i="21"/>
  <c r="I57" i="21"/>
  <c r="I56" i="21"/>
  <c r="I54" i="21"/>
  <c r="I53" i="21"/>
  <c r="I51" i="21"/>
  <c r="I50" i="21"/>
  <c r="I47" i="21"/>
  <c r="I45" i="21"/>
  <c r="I44" i="21"/>
  <c r="I42" i="21"/>
  <c r="I41" i="21"/>
  <c r="I39" i="21"/>
  <c r="I38" i="21"/>
  <c r="I32" i="21"/>
  <c r="I31" i="21"/>
  <c r="I26" i="21"/>
  <c r="I25" i="21"/>
  <c r="I24" i="21"/>
  <c r="I22" i="21"/>
  <c r="I21" i="21"/>
  <c r="I19" i="21"/>
  <c r="I18" i="21"/>
  <c r="I14" i="21"/>
  <c r="I13" i="21"/>
  <c r="F87" i="21"/>
  <c r="F54" i="21"/>
  <c r="F53" i="21"/>
  <c r="E45" i="21"/>
  <c r="E85" i="21"/>
  <c r="F85" i="21" s="1"/>
  <c r="E84" i="21"/>
  <c r="E80" i="21"/>
  <c r="E77" i="21"/>
  <c r="F80" i="21"/>
  <c r="F23" i="21" l="1"/>
  <c r="E23" i="21"/>
  <c r="S127" i="21" l="1"/>
  <c r="S125" i="21"/>
  <c r="S124" i="21"/>
  <c r="S122" i="21"/>
  <c r="S121" i="21"/>
  <c r="S119" i="21"/>
  <c r="S117" i="21"/>
  <c r="S114" i="21"/>
  <c r="S113" i="21"/>
  <c r="S111" i="21"/>
  <c r="S109" i="21"/>
  <c r="S108" i="21"/>
  <c r="S95" i="21"/>
  <c r="S91" i="21"/>
  <c r="S32" i="21"/>
  <c r="S31" i="21"/>
  <c r="E71" i="21"/>
  <c r="E68" i="21"/>
  <c r="E65" i="21"/>
  <c r="E62" i="21"/>
  <c r="E60" i="21"/>
  <c r="E59" i="21"/>
  <c r="E57" i="21"/>
  <c r="E56" i="21"/>
  <c r="E75" i="21"/>
  <c r="E74" i="21"/>
  <c r="E72" i="21"/>
  <c r="E69" i="21"/>
  <c r="E66" i="21"/>
  <c r="E63" i="21"/>
  <c r="P127" i="21" l="1"/>
  <c r="P125" i="21"/>
  <c r="P124" i="21"/>
  <c r="P122" i="21"/>
  <c r="P121" i="21"/>
  <c r="P119" i="21"/>
  <c r="P117" i="21"/>
  <c r="P114" i="21"/>
  <c r="P113" i="21"/>
  <c r="P111" i="21"/>
  <c r="P109" i="21"/>
  <c r="P108" i="21"/>
  <c r="P95" i="21"/>
  <c r="P91" i="21"/>
  <c r="P47" i="21"/>
  <c r="P32" i="21"/>
  <c r="P31" i="21"/>
  <c r="E127" i="21"/>
  <c r="E126" i="21" s="1"/>
  <c r="E125" i="21"/>
  <c r="E124" i="21"/>
  <c r="F124" i="21" s="1"/>
  <c r="E122" i="21"/>
  <c r="F122" i="21" s="1"/>
  <c r="E121" i="21"/>
  <c r="E119" i="21"/>
  <c r="F119" i="21" s="1"/>
  <c r="E117" i="21"/>
  <c r="E116" i="21"/>
  <c r="F116" i="21" s="1"/>
  <c r="E114" i="21"/>
  <c r="E113" i="21"/>
  <c r="E111" i="21"/>
  <c r="F111" i="21" s="1"/>
  <c r="E109" i="21"/>
  <c r="F109" i="21" s="1"/>
  <c r="E108" i="21"/>
  <c r="E106" i="21"/>
  <c r="E105" i="21" s="1"/>
  <c r="F105" i="21" s="1"/>
  <c r="E110" i="21"/>
  <c r="F110" i="21" s="1"/>
  <c r="E104" i="21"/>
  <c r="E103" i="21"/>
  <c r="E102" i="21" s="1"/>
  <c r="E101" i="21"/>
  <c r="E100" i="21"/>
  <c r="E98" i="21"/>
  <c r="E97" i="21"/>
  <c r="E95" i="21"/>
  <c r="F95" i="21" s="1"/>
  <c r="E94" i="21"/>
  <c r="E92" i="21"/>
  <c r="E91" i="21"/>
  <c r="F125" i="21"/>
  <c r="E87" i="21"/>
  <c r="E86" i="21" s="1"/>
  <c r="H86" i="21" s="1"/>
  <c r="F84" i="21"/>
  <c r="E83" i="21"/>
  <c r="F83" i="21" s="1"/>
  <c r="F79" i="21"/>
  <c r="E76" i="21"/>
  <c r="F76" i="21" s="1"/>
  <c r="E73" i="21"/>
  <c r="F73" i="21" s="1"/>
  <c r="E70" i="21"/>
  <c r="E67" i="21"/>
  <c r="F67" i="21" s="1"/>
  <c r="E64" i="21"/>
  <c r="H64" i="21" s="1"/>
  <c r="E61" i="21"/>
  <c r="F61" i="21" s="1"/>
  <c r="E55" i="21"/>
  <c r="H55" i="21" s="1"/>
  <c r="E58" i="21"/>
  <c r="F58" i="21" s="1"/>
  <c r="E54" i="21"/>
  <c r="E53" i="21"/>
  <c r="E51" i="21"/>
  <c r="F51" i="21" s="1"/>
  <c r="E50" i="21"/>
  <c r="E48" i="21"/>
  <c r="F48" i="21" s="1"/>
  <c r="E47" i="21"/>
  <c r="F45" i="21"/>
  <c r="E44" i="21"/>
  <c r="F44" i="21" s="1"/>
  <c r="E41" i="21"/>
  <c r="E40" i="21" s="1"/>
  <c r="H40" i="21" s="1"/>
  <c r="F42" i="21"/>
  <c r="E39" i="21"/>
  <c r="F39" i="21" s="1"/>
  <c r="E38" i="21"/>
  <c r="F38" i="21" s="1"/>
  <c r="F33" i="21"/>
  <c r="E32" i="21"/>
  <c r="F31" i="21"/>
  <c r="E22" i="21"/>
  <c r="F22" i="21" s="1"/>
  <c r="E21" i="21"/>
  <c r="F21" i="21" s="1"/>
  <c r="E19" i="21"/>
  <c r="E18" i="21"/>
  <c r="E16" i="21"/>
  <c r="E15" i="21" s="1"/>
  <c r="F15" i="21" s="1"/>
  <c r="E14" i="21"/>
  <c r="F14" i="21" s="1"/>
  <c r="E13" i="21"/>
  <c r="E27" i="21"/>
  <c r="F27" i="21" s="1"/>
  <c r="E123" i="21" l="1"/>
  <c r="F123" i="21" s="1"/>
  <c r="E112" i="21"/>
  <c r="F112" i="21" s="1"/>
  <c r="F114" i="21"/>
  <c r="E107" i="21"/>
  <c r="F107" i="21" s="1"/>
  <c r="E115" i="21"/>
  <c r="F115" i="21" s="1"/>
  <c r="E49" i="21"/>
  <c r="H49" i="21" s="1"/>
  <c r="F108" i="21"/>
  <c r="E99" i="21"/>
  <c r="H99" i="21" s="1"/>
  <c r="H58" i="21"/>
  <c r="H61" i="21"/>
  <c r="F49" i="21"/>
  <c r="H79" i="21"/>
  <c r="F50" i="21"/>
  <c r="H110" i="21"/>
  <c r="F126" i="21"/>
  <c r="H126" i="21"/>
  <c r="F127" i="21"/>
  <c r="H123" i="21"/>
  <c r="E120" i="21"/>
  <c r="F120" i="21" s="1"/>
  <c r="F121" i="21"/>
  <c r="E118" i="21"/>
  <c r="F117" i="21"/>
  <c r="H112" i="21"/>
  <c r="F113" i="21"/>
  <c r="F102" i="21"/>
  <c r="H102" i="21"/>
  <c r="E96" i="21"/>
  <c r="F96" i="21" s="1"/>
  <c r="H105" i="21"/>
  <c r="E93" i="21"/>
  <c r="F55" i="21"/>
  <c r="F64" i="21"/>
  <c r="F70" i="21"/>
  <c r="H70" i="21"/>
  <c r="F77" i="21"/>
  <c r="H73" i="21"/>
  <c r="E46" i="21"/>
  <c r="H46" i="21" s="1"/>
  <c r="H67" i="21"/>
  <c r="F86" i="21"/>
  <c r="E82" i="21"/>
  <c r="F82" i="21" s="1"/>
  <c r="H76" i="21"/>
  <c r="E52" i="21"/>
  <c r="H52" i="21" s="1"/>
  <c r="E12" i="21"/>
  <c r="F12" i="21" s="1"/>
  <c r="E17" i="21"/>
  <c r="F47" i="21"/>
  <c r="E43" i="21"/>
  <c r="F43" i="21" s="1"/>
  <c r="H23" i="21"/>
  <c r="E30" i="21"/>
  <c r="H30" i="21" s="1"/>
  <c r="H15" i="21"/>
  <c r="F41" i="21"/>
  <c r="F40" i="21"/>
  <c r="E37" i="21"/>
  <c r="F32" i="21"/>
  <c r="E20" i="21"/>
  <c r="F13" i="21"/>
  <c r="H107" i="21" l="1"/>
  <c r="H115" i="21"/>
  <c r="H120" i="21"/>
  <c r="F99" i="21"/>
  <c r="F93" i="21"/>
  <c r="H93" i="21"/>
  <c r="H96" i="21"/>
  <c r="F118" i="21"/>
  <c r="H118" i="21"/>
  <c r="F46" i="21"/>
  <c r="H82" i="21"/>
  <c r="F52" i="21"/>
  <c r="H12" i="21"/>
  <c r="F30" i="21"/>
  <c r="H43" i="21"/>
  <c r="F17" i="21"/>
  <c r="H17" i="21"/>
  <c r="F37" i="21"/>
  <c r="H37" i="21"/>
  <c r="F20" i="21"/>
  <c r="H20" i="21"/>
  <c r="F56" i="21" l="1"/>
  <c r="F75" i="21" l="1"/>
  <c r="F74" i="21"/>
  <c r="F72" i="21"/>
  <c r="F71" i="21"/>
  <c r="F69" i="21"/>
  <c r="F68" i="21"/>
  <c r="F66" i="21"/>
  <c r="F65" i="21"/>
  <c r="F63" i="21"/>
  <c r="F62" i="21"/>
  <c r="F60" i="21"/>
  <c r="F59" i="21"/>
  <c r="F57" i="21"/>
  <c r="F106" i="21" l="1"/>
  <c r="F104" i="21"/>
  <c r="F103" i="21"/>
  <c r="F101" i="21"/>
  <c r="F100" i="21"/>
  <c r="F98" i="21"/>
  <c r="F97" i="21"/>
  <c r="F94" i="21"/>
  <c r="F92" i="21"/>
  <c r="E90" i="21" l="1"/>
  <c r="H90" i="21" s="1"/>
  <c r="F91" i="21"/>
  <c r="F90" i="21" l="1"/>
</calcChain>
</file>

<file path=xl/sharedStrings.xml><?xml version="1.0" encoding="utf-8"?>
<sst xmlns="http://schemas.openxmlformats.org/spreadsheetml/2006/main" count="430" uniqueCount="127">
  <si>
    <t>Выполнено</t>
  </si>
  <si>
    <t>Остаток</t>
  </si>
  <si>
    <t>%</t>
  </si>
  <si>
    <t>Наименование работ</t>
  </si>
  <si>
    <t xml:space="preserve">Объем работ </t>
  </si>
  <si>
    <t>Численность чел.</t>
  </si>
  <si>
    <t>План</t>
  </si>
  <si>
    <t>Факт</t>
  </si>
  <si>
    <t>Примечание</t>
  </si>
  <si>
    <t>Ед.
изм.</t>
  </si>
  <si>
    <t>По
проекту</t>
  </si>
  <si>
    <t>№
п/п</t>
  </si>
  <si>
    <t>3</t>
  </si>
  <si>
    <t>Поставка
оборудования,
(%)</t>
  </si>
  <si>
    <t>Общая
готовность,
(%)</t>
  </si>
  <si>
    <t>Дата
окончания
работ</t>
  </si>
  <si>
    <t>1</t>
  </si>
  <si>
    <t>ИНЖЕНЕРНЫЕ СИСТЕМЫ</t>
  </si>
  <si>
    <t>шт</t>
  </si>
  <si>
    <t>км</t>
  </si>
  <si>
    <t>Монтаж оборудования</t>
  </si>
  <si>
    <t>Установка оборудования</t>
  </si>
  <si>
    <t>Автоматика противопожарных мероприятий</t>
  </si>
  <si>
    <t>Устройства УКПТ и светодиодной полосы</t>
  </si>
  <si>
    <t>Автоматическая охранная сигнализация</t>
  </si>
  <si>
    <t>30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</si>
  <si>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</si>
  <si>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</si>
  <si>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</si>
  <si>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</si>
  <si>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</si>
  <si>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</si>
  <si>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</si>
  <si>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</si>
  <si>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</si>
  <si>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</si>
  <si>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</si>
  <si>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</si>
  <si>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</si>
  <si>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</si>
  <si>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</si>
  <si>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</si>
  <si>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</si>
  <si>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</si>
  <si>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</si>
  <si>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</si>
  <si>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</si>
  <si>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</si>
  <si>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</si>
  <si>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</si>
  <si>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</si>
  <si>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</si>
  <si>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</si>
  <si>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</si>
  <si>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 xml:space="preserve">Монтаж кабеля </t>
  </si>
  <si>
    <t>Производитель
работ.
Руководитель</t>
  </si>
  <si>
    <t>Динамика
за сутки</t>
  </si>
  <si>
    <t>ст. "Минская"</t>
  </si>
  <si>
    <t>прокладка воздуховодов</t>
  </si>
  <si>
    <t>установка оборудования</t>
  </si>
  <si>
    <t>ООО "АтонСтрой"</t>
  </si>
  <si>
    <t>Канализация</t>
  </si>
  <si>
    <t>монтаж трубопроводов</t>
  </si>
  <si>
    <t>монтаж оборудования</t>
  </si>
  <si>
    <t>Водоснабжение</t>
  </si>
  <si>
    <t>прокладка кабеля</t>
  </si>
  <si>
    <t>ЗАО "Метроинжреконструкция"</t>
  </si>
  <si>
    <t>ОАО "Татэлектромонтаж"</t>
  </si>
  <si>
    <t>Тяговая сеть 825В. Блокировочная связь между подстанциями и управление разъединителями 825В</t>
  </si>
  <si>
    <t>Электрооборудование 380/220В</t>
  </si>
  <si>
    <t>Тоннельный водопровод</t>
  </si>
  <si>
    <t>прокладка трубопровода</t>
  </si>
  <si>
    <t>СМУ-158</t>
  </si>
  <si>
    <t>монтаж воздуховодов</t>
  </si>
  <si>
    <t>Тоннельная вентиляция</t>
  </si>
  <si>
    <t>ООО «Технология Безопасности»</t>
  </si>
  <si>
    <t>Кондиционирование, отопление, вентиляция</t>
  </si>
  <si>
    <t>Авт. Пожарная сигнализация</t>
  </si>
  <si>
    <t xml:space="preserve">прокладка кабеля </t>
  </si>
  <si>
    <t>ООО "Технология Безопасности"</t>
  </si>
  <si>
    <t>Система контроля и управления доступом (СКУД)</t>
  </si>
  <si>
    <t>Освещение служебных помещений</t>
  </si>
  <si>
    <t>прокладка трубопроводов</t>
  </si>
  <si>
    <t>Автоматизация электромеханических устройств</t>
  </si>
  <si>
    <t>СКУД венткиосков</t>
  </si>
  <si>
    <t>Перегон от начала строительства до ст. "Минская"</t>
  </si>
  <si>
    <t>Вентиляция и кондиционирование ПП-771</t>
  </si>
  <si>
    <t>Энергетическое оборудование ПП-771</t>
  </si>
  <si>
    <t>Водоснабжение и канализация ПП-771</t>
  </si>
  <si>
    <t>Вентиляция и кондиционирование ТПП-711</t>
  </si>
  <si>
    <t>Водоснабжение и канализация ТПП-711</t>
  </si>
  <si>
    <t xml:space="preserve">ИТП </t>
  </si>
  <si>
    <t xml:space="preserve">Станционный комплекс Минская </t>
  </si>
  <si>
    <t>Электрооборудование</t>
  </si>
  <si>
    <t>ВШ-757. Электрооборудование. Освещение</t>
  </si>
  <si>
    <t>Тоннельные сети связи и ГГО</t>
  </si>
  <si>
    <t>Магистральные сети связи ВОЛС , физика и ГГО  от Инженерного корпуса  до ст. Раменки</t>
  </si>
  <si>
    <t>Станционные устройства связи и ГГО</t>
  </si>
  <si>
    <t>Поездная радиосвязь</t>
  </si>
  <si>
    <t>Единая радиоинформационная сеть ЕРИС-М</t>
  </si>
  <si>
    <t xml:space="preserve">Устройства теленаблюдения. </t>
  </si>
  <si>
    <t xml:space="preserve">Система АСОП. </t>
  </si>
  <si>
    <t>Турникеты</t>
  </si>
  <si>
    <t>Монтаж турникетов</t>
  </si>
  <si>
    <t>Устройства АТДП</t>
  </si>
  <si>
    <t>Тяговая сеть 825В.</t>
  </si>
  <si>
    <t>Система управления работой станции (СУРС)</t>
  </si>
  <si>
    <t>Автоматы для продажи билетов</t>
  </si>
  <si>
    <t>Монтаж автоматов</t>
  </si>
  <si>
    <t xml:space="preserve">Тоннельное освещение </t>
  </si>
  <si>
    <t>Установка пожаротуш. тонкорасп. Водой (ЭЧ)</t>
  </si>
  <si>
    <t>Линейная часть</t>
  </si>
  <si>
    <t>Установка пожаротуш. тонкорасп. Водой (ТЧ)</t>
  </si>
  <si>
    <t>0.001</t>
  </si>
  <si>
    <t>0.021</t>
  </si>
  <si>
    <t>0.020</t>
  </si>
  <si>
    <t>0.050</t>
  </si>
  <si>
    <t>____</t>
  </si>
  <si>
    <t>Противопожарная система ВЕЗДА</t>
  </si>
  <si>
    <t>13</t>
  </si>
  <si>
    <t>14</t>
  </si>
  <si>
    <t>15</t>
  </si>
  <si>
    <t>16</t>
  </si>
  <si>
    <t>17</t>
  </si>
  <si>
    <t>18</t>
  </si>
  <si>
    <t xml:space="preserve"> ноябрь 2016 </t>
  </si>
  <si>
    <t>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</si>
</sst>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0.000"/>
    <numFmt numFmtId="166" formatCode="[$-419]mmmm\ yyyy;@"/>
    <numFmt numFmtId="167" formatCode="[$-419]d\ mmm;@"/>
    <numFmt numFmtId="168" formatCode="0.0%"/>
    <numFmt numFmtId="170" formatCode="#,##0.000"/>
    <numFmt numFmtId="171" formatCode="0.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0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45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9" fontId="7" fillId="5" borderId="1" xfId="4" applyFont="1" applyFill="1" applyBorder="1" applyAlignment="1">
      <alignment horizontal="center" vertical="center" wrapText="1"/>
    </xf>
    <xf numFmtId="168" fontId="16" fillId="5" borderId="1" xfId="4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14" fontId="11" fillId="3" borderId="1" xfId="0" applyNumberFormat="1" applyFont="1" applyFill="1" applyBorder="1" applyAlignment="1">
      <alignment horizontal="center" vertical="center" wrapText="1"/>
    </xf>
    <xf numFmtId="2" fontId="11" fillId="3" borderId="13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14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9" fontId="11" fillId="0" borderId="6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wrapText="1"/>
    </xf>
    <xf numFmtId="9" fontId="11" fillId="0" borderId="14" xfId="0" applyNumberFormat="1" applyFont="1" applyFill="1" applyBorder="1" applyAlignment="1">
      <alignment horizontal="center" wrapText="1"/>
    </xf>
    <xf numFmtId="9" fontId="11" fillId="0" borderId="7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67" fontId="9" fillId="0" borderId="0" xfId="0" applyNumberFormat="1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0" fontId="17" fillId="0" borderId="0" xfId="0" applyNumberFormat="1" applyFont="1" applyFill="1" applyAlignment="1">
      <alignment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2" fontId="15" fillId="0" borderId="14" xfId="0" applyNumberFormat="1" applyFont="1" applyFill="1" applyBorder="1" applyAlignment="1">
      <alignment vertical="center"/>
    </xf>
    <xf numFmtId="2" fontId="15" fillId="0" borderId="7" xfId="0" applyNumberFormat="1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2" fontId="13" fillId="0" borderId="14" xfId="0" applyNumberFormat="1" applyFont="1" applyFill="1" applyBorder="1" applyAlignment="1">
      <alignment vertical="center" wrapText="1"/>
    </xf>
    <xf numFmtId="2" fontId="11" fillId="3" borderId="13" xfId="0" applyNumberFormat="1" applyFont="1" applyFill="1" applyBorder="1" applyAlignment="1">
      <alignment horizontal="center" wrapText="1"/>
    </xf>
    <xf numFmtId="2" fontId="11" fillId="3" borderId="7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horizont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4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11" fillId="0" borderId="14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2" fontId="15" fillId="0" borderId="6" xfId="0" applyNumberFormat="1" applyFont="1" applyFill="1" applyBorder="1" applyAlignment="1">
      <alignment vertical="center"/>
    </xf>
    <xf numFmtId="2" fontId="11" fillId="3" borderId="6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9" fontId="11" fillId="0" borderId="13" xfId="0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wrapText="1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9" fontId="11" fillId="11" borderId="1" xfId="0" applyNumberFormat="1" applyFont="1" applyFill="1" applyBorder="1" applyAlignment="1">
      <alignment horizontal="center" wrapText="1"/>
    </xf>
    <xf numFmtId="9" fontId="11" fillId="11" borderId="14" xfId="0" applyNumberFormat="1" applyFont="1" applyFill="1" applyBorder="1" applyAlignment="1">
      <alignment horizontal="center" wrapText="1"/>
    </xf>
    <xf numFmtId="9" fontId="11" fillId="11" borderId="7" xfId="0" applyNumberFormat="1" applyFont="1" applyFill="1" applyBorder="1" applyAlignment="1">
      <alignment horizont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9" fontId="11" fillId="11" borderId="7" xfId="0" applyNumberFormat="1" applyFont="1" applyFill="1" applyBorder="1" applyAlignment="1">
      <alignment horizontal="center" vertical="center" wrapText="1"/>
    </xf>
    <xf numFmtId="9" fontId="11" fillId="11" borderId="14" xfId="0" applyNumberFormat="1" applyFont="1" applyFill="1" applyBorder="1" applyAlignment="1">
      <alignment horizontal="center" vertical="center" wrapText="1"/>
    </xf>
    <xf numFmtId="9" fontId="11" fillId="11" borderId="24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wrapText="1"/>
    </xf>
    <xf numFmtId="164" fontId="11" fillId="7" borderId="7" xfId="0" applyNumberFormat="1" applyFont="1" applyFill="1" applyBorder="1" applyAlignment="1">
      <alignment horizontal="center" wrapText="1"/>
    </xf>
    <xf numFmtId="0" fontId="11" fillId="11" borderId="1" xfId="0" applyFont="1" applyFill="1" applyBorder="1" applyAlignment="1">
      <alignment vertical="center" wrapText="1"/>
    </xf>
    <xf numFmtId="2" fontId="11" fillId="11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2" fontId="11" fillId="11" borderId="7" xfId="0" applyNumberFormat="1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/>
    </xf>
    <xf numFmtId="0" fontId="11" fillId="11" borderId="14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2" fillId="0" borderId="29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7" borderId="6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horizontal="center" wrapText="1"/>
    </xf>
    <xf numFmtId="164" fontId="11" fillId="0" borderId="7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wrapText="1"/>
    </xf>
    <xf numFmtId="2" fontId="11" fillId="0" borderId="13" xfId="0" applyNumberFormat="1" applyFont="1" applyFill="1" applyBorder="1" applyAlignment="1">
      <alignment horizontal="center" wrapText="1"/>
    </xf>
    <xf numFmtId="2" fontId="11" fillId="0" borderId="7" xfId="0" applyNumberFormat="1" applyFont="1" applyFill="1" applyBorder="1" applyAlignment="1">
      <alignment horizontal="center" wrapText="1"/>
    </xf>
    <xf numFmtId="1" fontId="11" fillId="0" borderId="13" xfId="0" applyNumberFormat="1" applyFont="1" applyFill="1" applyBorder="1" applyAlignment="1">
      <alignment horizontal="center" wrapText="1"/>
    </xf>
    <xf numFmtId="1" fontId="11" fillId="0" borderId="7" xfId="0" applyNumberFormat="1" applyFont="1" applyFill="1" applyBorder="1" applyAlignment="1">
      <alignment horizontal="center" wrapText="1"/>
    </xf>
    <xf numFmtId="9" fontId="11" fillId="0" borderId="13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center" wrapText="1"/>
    </xf>
    <xf numFmtId="164" fontId="11" fillId="3" borderId="7" xfId="0" applyNumberFormat="1" applyFont="1" applyFill="1" applyBorder="1" applyAlignment="1">
      <alignment horizont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11" borderId="1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wrapText="1"/>
    </xf>
    <xf numFmtId="164" fontId="11" fillId="0" borderId="6" xfId="0" applyNumberFormat="1" applyFont="1" applyFill="1" applyBorder="1" applyAlignment="1">
      <alignment horizontal="center" wrapText="1"/>
    </xf>
    <xf numFmtId="164" fontId="11" fillId="0" borderId="7" xfId="0" applyNumberFormat="1" applyFont="1" applyFill="1" applyBorder="1" applyAlignment="1">
      <alignment vertical="center" wrapText="1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wrapText="1"/>
    </xf>
    <xf numFmtId="164" fontId="2" fillId="3" borderId="14" xfId="0" applyNumberFormat="1" applyFont="1" applyFill="1" applyBorder="1" applyAlignment="1">
      <alignment wrapText="1"/>
    </xf>
    <xf numFmtId="164" fontId="2" fillId="3" borderId="13" xfId="0" applyNumberFormat="1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164" fontId="2" fillId="3" borderId="6" xfId="0" applyNumberFormat="1" applyFont="1" applyFill="1" applyBorder="1" applyAlignment="1">
      <alignment wrapText="1"/>
    </xf>
    <xf numFmtId="164" fontId="2" fillId="0" borderId="7" xfId="0" applyNumberFormat="1" applyFont="1" applyFill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164" fontId="11" fillId="11" borderId="7" xfId="0" applyNumberFormat="1" applyFont="1" applyFill="1" applyBorder="1" applyAlignment="1">
      <alignment horizontal="center" vertical="center" wrapText="1"/>
    </xf>
    <xf numFmtId="164" fontId="11" fillId="11" borderId="1" xfId="0" applyNumberFormat="1" applyFont="1" applyFill="1" applyBorder="1" applyAlignment="1">
      <alignment horizontal="center" vertical="center" wrapText="1"/>
    </xf>
    <xf numFmtId="164" fontId="11" fillId="11" borderId="14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13" fillId="3" borderId="7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3" borderId="1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11" fillId="7" borderId="14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64" fontId="11" fillId="7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11" fillId="7" borderId="24" xfId="0" applyNumberFormat="1" applyFont="1" applyFill="1" applyBorder="1" applyAlignment="1">
      <alignment horizontal="center" vertical="center" wrapText="1"/>
    </xf>
    <xf numFmtId="164" fontId="11" fillId="11" borderId="7" xfId="0" applyNumberFormat="1" applyFont="1" applyFill="1" applyBorder="1" applyAlignment="1">
      <alignment horizontal="center" wrapText="1"/>
    </xf>
    <xf numFmtId="9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0" borderId="1" xfId="4" applyNumberFormat="1" applyFont="1" applyFill="1" applyBorder="1" applyAlignment="1">
      <alignment horizontal="left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16" fillId="3" borderId="1" xfId="4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16" fillId="0" borderId="1" xfId="4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11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1" fillId="11" borderId="1" xfId="0" applyNumberFormat="1" applyFont="1" applyFill="1" applyBorder="1" applyAlignment="1">
      <alignment vertical="center"/>
    </xf>
    <xf numFmtId="164" fontId="21" fillId="3" borderId="1" xfId="4" applyNumberFormat="1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11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2" fontId="2" fillId="11" borderId="7" xfId="0" applyNumberFormat="1" applyFont="1" applyFill="1" applyBorder="1" applyAlignment="1">
      <alignment horizontal="center" vertical="center" wrapText="1"/>
    </xf>
    <xf numFmtId="2" fontId="7" fillId="11" borderId="7" xfId="0" applyNumberFormat="1" applyFont="1" applyFill="1" applyBorder="1" applyAlignment="1">
      <alignment horizontal="center" vertical="center" wrapText="1"/>
    </xf>
    <xf numFmtId="2" fontId="2" fillId="11" borderId="14" xfId="0" applyNumberFormat="1" applyFont="1" applyFill="1" applyBorder="1" applyAlignment="1">
      <alignment horizontal="center" vertical="center" wrapText="1"/>
    </xf>
    <xf numFmtId="2" fontId="7" fillId="11" borderId="14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wrapText="1"/>
    </xf>
    <xf numFmtId="14" fontId="8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9" fontId="11" fillId="11" borderId="33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vertical="center"/>
    </xf>
    <xf numFmtId="9" fontId="11" fillId="11" borderId="27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2" fontId="15" fillId="0" borderId="8" xfId="0" applyNumberFormat="1" applyFont="1" applyFill="1" applyBorder="1" applyAlignment="1">
      <alignment vertical="center"/>
    </xf>
    <xf numFmtId="2" fontId="15" fillId="0" borderId="27" xfId="0" applyNumberFormat="1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0" fontId="11" fillId="0" borderId="13" xfId="0" applyNumberFormat="1" applyFont="1" applyFill="1" applyBorder="1" applyAlignment="1">
      <alignment horizontal="center" vertical="center"/>
    </xf>
    <xf numFmtId="170" fontId="11" fillId="0" borderId="7" xfId="0" applyNumberFormat="1" applyFont="1" applyFill="1" applyBorder="1" applyAlignment="1">
      <alignment horizontal="center" vertical="center"/>
    </xf>
    <xf numFmtId="171" fontId="11" fillId="0" borderId="1" xfId="0" applyNumberFormat="1" applyFont="1" applyFill="1" applyBorder="1" applyAlignment="1">
      <alignment horizontal="center" vertical="center" wrapText="1"/>
    </xf>
    <xf numFmtId="171" fontId="11" fillId="0" borderId="14" xfId="0" applyNumberFormat="1" applyFont="1" applyFill="1" applyBorder="1" applyAlignment="1">
      <alignment horizontal="center" vertical="center" wrapText="1"/>
    </xf>
    <xf numFmtId="171" fontId="11" fillId="0" borderId="13" xfId="0" applyNumberFormat="1" applyFont="1" applyFill="1" applyBorder="1" applyAlignment="1">
      <alignment horizontal="center" vertical="center" wrapText="1"/>
    </xf>
    <xf numFmtId="171" fontId="11" fillId="0" borderId="6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49" fontId="11" fillId="0" borderId="1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9" fontId="13" fillId="0" borderId="14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14" fontId="18" fillId="0" borderId="0" xfId="0" applyNumberFormat="1" applyFont="1" applyAlignment="1">
      <alignment horizontal="righ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167" fontId="14" fillId="4" borderId="10" xfId="0" applyNumberFormat="1" applyFont="1" applyFill="1" applyBorder="1" applyAlignment="1">
      <alignment horizontal="center" vertical="center" wrapText="1"/>
    </xf>
    <xf numFmtId="167" fontId="14" fillId="4" borderId="11" xfId="0" applyNumberFormat="1" applyFont="1" applyFill="1" applyBorder="1" applyAlignment="1">
      <alignment horizontal="center" vertical="center" wrapText="1"/>
    </xf>
    <xf numFmtId="167" fontId="14" fillId="4" borderId="12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 wrapText="1"/>
    </xf>
    <xf numFmtId="166" fontId="8" fillId="6" borderId="31" xfId="0" applyNumberFormat="1" applyFont="1" applyFill="1" applyBorder="1" applyAlignment="1">
      <alignment horizontal="center" vertical="center" wrapText="1"/>
    </xf>
    <xf numFmtId="166" fontId="8" fillId="6" borderId="25" xfId="0" applyNumberFormat="1" applyFont="1" applyFill="1" applyBorder="1" applyAlignment="1">
      <alignment horizontal="center" vertical="center" wrapText="1"/>
    </xf>
    <xf numFmtId="166" fontId="8" fillId="6" borderId="32" xfId="0" applyNumberFormat="1" applyFont="1" applyFill="1" applyBorder="1" applyAlignment="1">
      <alignment horizontal="center" vertical="center" wrapText="1"/>
    </xf>
    <xf numFmtId="167" fontId="14" fillId="4" borderId="28" xfId="0" applyNumberFormat="1" applyFont="1" applyFill="1" applyBorder="1" applyAlignment="1">
      <alignment horizontal="center" vertical="center" wrapText="1"/>
    </xf>
    <xf numFmtId="167" fontId="14" fillId="4" borderId="29" xfId="0" applyNumberFormat="1" applyFont="1" applyFill="1" applyBorder="1" applyAlignment="1">
      <alignment horizontal="center" vertical="center" wrapText="1"/>
    </xf>
    <xf numFmtId="167" fontId="14" fillId="4" borderId="30" xfId="0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7" fontId="8" fillId="6" borderId="2" xfId="0" applyNumberFormat="1" applyFont="1" applyFill="1" applyBorder="1" applyAlignment="1">
      <alignment horizontal="center" vertical="center" wrapText="1"/>
    </xf>
    <xf numFmtId="167" fontId="8" fillId="6" borderId="4" xfId="0" applyNumberFormat="1" applyFont="1" applyFill="1" applyBorder="1" applyAlignment="1">
      <alignment horizontal="center" vertical="center" wrapText="1"/>
    </xf>
    <xf numFmtId="167" fontId="8" fillId="6" borderId="3" xfId="0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" fontId="8" fillId="6" borderId="25" xfId="0" applyNumberFormat="1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</cellXfs>
  <cellStyles count="8">
    <cellStyle name="Excel Built-in Normal" xfId="5"/>
    <cellStyle name="Excel Built-in Normal 1" xfId="6"/>
    <cellStyle name="Денежный 2" xfId="7"/>
    <cellStyle name="Обычный" xfId="0" builtinId="0"/>
    <cellStyle name="Обычный 2" xfId="1"/>
    <cellStyle name="Обычный 2 2" xfId="2"/>
    <cellStyle name="Обычный 2 2 2" xfId="3"/>
    <cellStyle name="Процентный" xfId="4" builtinId="5"/>
  </cellStyles>
  <dxfs count="349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DA9694"/>
        </patternFill>
      </fill>
    </dxf>
  </dxfs>
  <tableStyles count="0" defaultTableStyle="TableStyleMedium9" defaultPivotStyle="PivotStyleLight16"/>
  <colors>
    <mruColors>
      <color rgb="FFCCFFCC"/>
      <color rgb="FFF907F9"/>
      <color rgb="FFFF99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Y129"/>
  <sheetViews>
    <sheetView tabSelected="1" view="pageBreakPreview" zoomScale="40" zoomScaleNormal="55" zoomScaleSheetLayoutView="40" zoomScalePageLayoutView="70" workbookViewId="0">
      <pane ySplit="9" topLeftCell="A10" activePane="bottomLeft" state="frozen"/>
      <selection pane="bottomLeft" activeCell="X41" sqref="X41"/>
    </sheetView>
  </sheetViews>
  <sheetFormatPr defaultColWidth="9.140625" defaultRowHeight="15.75" x14ac:dyDescent="0.25"/>
  <cols>
    <col min="1" max="1" width="5.7109375" style="31" customWidth="1"/>
    <col min="2" max="2" width="54.28515625" style="26" customWidth="1"/>
    <col min="3" max="3" width="7.7109375" style="12" bestFit="1" customWidth="1"/>
    <col min="4" max="4" width="11.85546875" style="35" bestFit="1" customWidth="1"/>
    <col min="5" max="5" width="14.28515625" style="12" bestFit="1" customWidth="1"/>
    <col min="6" max="6" width="14.85546875" style="12" customWidth="1"/>
    <col min="7" max="7" width="17.7109375" style="12" bestFit="1" customWidth="1"/>
    <col min="8" max="8" width="15.140625" style="12" bestFit="1" customWidth="1"/>
    <col min="9" max="9" width="17.85546875" style="37" customWidth="1"/>
    <col min="10" max="10" width="13.42578125" style="29" bestFit="1" customWidth="1"/>
    <col min="11" max="11" width="34.85546875" style="12" customWidth="1"/>
    <col min="12" max="13" width="9.7109375" style="13" customWidth="1"/>
    <col min="14" max="15" width="8.140625" style="25" customWidth="1"/>
    <col min="16" max="16" width="10" style="25" customWidth="1"/>
    <col min="17" max="17" width="9.42578125" style="25" customWidth="1"/>
    <col min="18" max="18" width="7.7109375" style="25" bestFit="1" customWidth="1"/>
    <col min="19" max="19" width="9.42578125" style="25" customWidth="1"/>
    <col min="20" max="20" width="10.140625" style="25" customWidth="1"/>
    <col min="21" max="21" width="7.7109375" style="25" bestFit="1" customWidth="1"/>
    <col min="22" max="22" width="7.5703125" style="25" customWidth="1"/>
    <col min="23" max="23" width="9.85546875" style="25" customWidth="1"/>
    <col min="24" max="24" width="7.7109375" style="25" bestFit="1" customWidth="1"/>
    <col min="25" max="25" width="7.28515625" style="25" customWidth="1"/>
    <col min="26" max="26" width="9.140625" style="25" customWidth="1"/>
    <col min="27" max="27" width="7.7109375" style="25" bestFit="1" customWidth="1"/>
    <col min="28" max="28" width="11.28515625" style="25" customWidth="1"/>
    <col min="29" max="29" width="9.140625" style="25" customWidth="1"/>
    <col min="30" max="30" width="7.7109375" style="25" customWidth="1"/>
    <col min="31" max="31" width="4.28515625" style="25" customWidth="1"/>
    <col min="32" max="32" width="7.85546875" style="25" customWidth="1"/>
    <col min="33" max="33" width="7.7109375" style="25" customWidth="1"/>
    <col min="34" max="34" width="4.28515625" style="25" customWidth="1"/>
    <col min="35" max="36" width="7.7109375" style="25" customWidth="1"/>
    <col min="37" max="37" width="4.28515625" style="25" customWidth="1"/>
    <col min="38" max="38" width="6.7109375" style="25" customWidth="1"/>
    <col min="39" max="40" width="4.28515625" style="25" customWidth="1"/>
    <col min="41" max="41" width="6.7109375" style="25" customWidth="1"/>
    <col min="42" max="43" width="4.28515625" style="25" customWidth="1"/>
    <col min="44" max="44" width="7.28515625" style="25" customWidth="1"/>
    <col min="45" max="46" width="4.28515625" style="25" customWidth="1"/>
    <col min="47" max="47" width="6.85546875" style="25" customWidth="1"/>
    <col min="48" max="49" width="4.28515625" style="25" customWidth="1"/>
    <col min="50" max="50" width="6.85546875" style="25" customWidth="1"/>
    <col min="51" max="52" width="4.28515625" style="25" customWidth="1"/>
    <col min="53" max="53" width="6.85546875" style="25" customWidth="1"/>
    <col min="54" max="55" width="4.28515625" style="25" customWidth="1"/>
    <col min="56" max="56" width="6.85546875" style="25" customWidth="1"/>
    <col min="57" max="57" width="4.28515625" style="25" customWidth="1"/>
    <col min="58" max="59" width="6.85546875" style="25" customWidth="1"/>
    <col min="60" max="61" width="4.28515625" style="25" customWidth="1"/>
    <col min="62" max="62" width="6.85546875" style="25" customWidth="1"/>
    <col min="63" max="64" width="4.28515625" style="25" customWidth="1"/>
    <col min="65" max="65" width="6.85546875" style="25" customWidth="1"/>
    <col min="66" max="67" width="4.28515625" style="25" customWidth="1"/>
    <col min="68" max="68" width="6.85546875" style="25" customWidth="1"/>
    <col min="69" max="70" width="4.28515625" style="25" customWidth="1"/>
    <col min="71" max="71" width="6.85546875" style="25" customWidth="1"/>
    <col min="72" max="73" width="4.28515625" style="25" customWidth="1"/>
    <col min="74" max="74" width="6.85546875" style="25" customWidth="1"/>
    <col min="75" max="76" width="4.28515625" style="25" customWidth="1"/>
    <col min="77" max="77" width="6.85546875" style="25" customWidth="1"/>
    <col min="78" max="79" width="4.28515625" style="25" customWidth="1"/>
    <col min="80" max="80" width="6.85546875" style="25" customWidth="1"/>
    <col min="81" max="82" width="4.28515625" style="25" customWidth="1"/>
    <col min="83" max="83" width="6.85546875" style="25" customWidth="1"/>
    <col min="84" max="85" width="4.28515625" style="25" customWidth="1"/>
    <col min="86" max="86" width="6.85546875" style="25" customWidth="1"/>
    <col min="87" max="88" width="4.28515625" style="25" customWidth="1"/>
    <col min="89" max="89" width="6.85546875" style="25" customWidth="1"/>
    <col min="90" max="91" width="4.28515625" style="25" customWidth="1"/>
    <col min="92" max="92" width="6.85546875" style="25" customWidth="1"/>
    <col min="93" max="94" width="4.28515625" style="25" customWidth="1"/>
    <col min="95" max="95" width="6.85546875" style="25" customWidth="1"/>
    <col min="96" max="97" width="4.28515625" style="25" customWidth="1"/>
    <col min="98" max="99" width="7.7109375" style="25" customWidth="1"/>
    <col min="100" max="100" width="5.85546875" style="25" customWidth="1"/>
    <col min="101" max="101" width="20.7109375" style="13" customWidth="1"/>
    <col min="102" max="102" width="4" style="5" bestFit="1" customWidth="1"/>
    <col min="103" max="16384" width="9.140625" style="5"/>
  </cols>
  <sheetData>
    <row r="1" spans="1:101" x14ac:dyDescent="0.25">
      <c r="CV1" s="409"/>
      <c r="CW1" s="409"/>
    </row>
    <row r="2" spans="1:101" x14ac:dyDescent="0.25">
      <c r="CV2" s="410"/>
      <c r="CW2" s="409"/>
    </row>
    <row r="3" spans="1:101" s="9" customFormat="1" ht="26.25" x14ac:dyDescent="0.25">
      <c r="A3" s="101"/>
      <c r="B3" s="96"/>
      <c r="C3" s="74"/>
      <c r="D3" s="102"/>
      <c r="E3" s="74"/>
      <c r="F3" s="74"/>
      <c r="G3" s="74"/>
      <c r="H3" s="74"/>
      <c r="I3" s="103"/>
      <c r="J3" s="98"/>
      <c r="K3" s="74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</row>
    <row r="4" spans="1:101" ht="25.5" x14ac:dyDescent="0.25">
      <c r="A4" s="434" t="s">
        <v>57</v>
      </c>
      <c r="B4" s="434"/>
      <c r="C4" s="434"/>
      <c r="D4" s="32"/>
      <c r="CW4" s="417">
        <v>42729</v>
      </c>
    </row>
    <row r="5" spans="1:101" ht="25.5" x14ac:dyDescent="0.25">
      <c r="A5" s="435"/>
      <c r="B5" s="435"/>
      <c r="C5" s="435"/>
      <c r="D5" s="33"/>
      <c r="CW5" s="418"/>
    </row>
    <row r="6" spans="1:101" ht="16.5" customHeight="1" thickBot="1" x14ac:dyDescent="0.3">
      <c r="A6" s="439" t="s">
        <v>11</v>
      </c>
      <c r="B6" s="411" t="s">
        <v>3</v>
      </c>
      <c r="C6" s="411" t="s">
        <v>9</v>
      </c>
      <c r="D6" s="436" t="s">
        <v>4</v>
      </c>
      <c r="E6" s="436"/>
      <c r="F6" s="436"/>
      <c r="G6" s="411" t="s">
        <v>13</v>
      </c>
      <c r="H6" s="411" t="s">
        <v>14</v>
      </c>
      <c r="I6" s="446" t="s">
        <v>56</v>
      </c>
      <c r="J6" s="431" t="s">
        <v>15</v>
      </c>
      <c r="K6" s="411" t="s">
        <v>55</v>
      </c>
      <c r="L6" s="428" t="s">
        <v>5</v>
      </c>
      <c r="M6" s="429"/>
      <c r="N6" s="452" t="s">
        <v>125</v>
      </c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4"/>
      <c r="AL6" s="419">
        <v>42705</v>
      </c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  <c r="BT6" s="420"/>
      <c r="BU6" s="420"/>
      <c r="BV6" s="420"/>
      <c r="BW6" s="420"/>
      <c r="BX6" s="420"/>
      <c r="BY6" s="420"/>
      <c r="BZ6" s="420"/>
      <c r="CA6" s="420"/>
      <c r="CB6" s="420"/>
      <c r="CC6" s="420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0"/>
      <c r="CU6" s="420"/>
      <c r="CV6" s="421"/>
      <c r="CW6" s="411" t="s">
        <v>8</v>
      </c>
    </row>
    <row r="7" spans="1:101" ht="19.5" thickBot="1" x14ac:dyDescent="0.3">
      <c r="A7" s="440"/>
      <c r="B7" s="430"/>
      <c r="C7" s="430"/>
      <c r="D7" s="437" t="s">
        <v>10</v>
      </c>
      <c r="E7" s="411" t="s">
        <v>0</v>
      </c>
      <c r="F7" s="411" t="s">
        <v>1</v>
      </c>
      <c r="G7" s="430"/>
      <c r="H7" s="430"/>
      <c r="I7" s="447"/>
      <c r="J7" s="432"/>
      <c r="K7" s="430"/>
      <c r="L7" s="411" t="s">
        <v>6</v>
      </c>
      <c r="M7" s="425" t="s">
        <v>7</v>
      </c>
      <c r="N7" s="415">
        <v>42697</v>
      </c>
      <c r="O7" s="415"/>
      <c r="P7" s="416"/>
      <c r="Q7" s="415">
        <v>42698</v>
      </c>
      <c r="R7" s="415"/>
      <c r="S7" s="415"/>
      <c r="T7" s="414">
        <v>42699</v>
      </c>
      <c r="U7" s="415"/>
      <c r="V7" s="416"/>
      <c r="W7" s="415">
        <v>42700</v>
      </c>
      <c r="X7" s="415"/>
      <c r="Y7" s="415"/>
      <c r="Z7" s="414">
        <v>42701</v>
      </c>
      <c r="AA7" s="415"/>
      <c r="AB7" s="416"/>
      <c r="AC7" s="414">
        <v>42702</v>
      </c>
      <c r="AD7" s="415"/>
      <c r="AE7" s="416"/>
      <c r="AF7" s="414">
        <v>42703</v>
      </c>
      <c r="AG7" s="415"/>
      <c r="AH7" s="416"/>
      <c r="AI7" s="414">
        <v>42704</v>
      </c>
      <c r="AJ7" s="415"/>
      <c r="AK7" s="416"/>
      <c r="AL7" s="414">
        <v>42705</v>
      </c>
      <c r="AM7" s="415"/>
      <c r="AN7" s="416"/>
      <c r="AO7" s="415">
        <v>42706</v>
      </c>
      <c r="AP7" s="415"/>
      <c r="AQ7" s="416"/>
      <c r="AR7" s="422">
        <v>42707</v>
      </c>
      <c r="AS7" s="423"/>
      <c r="AT7" s="424"/>
      <c r="AU7" s="414">
        <v>42708</v>
      </c>
      <c r="AV7" s="415"/>
      <c r="AW7" s="415"/>
      <c r="AX7" s="414">
        <v>42709</v>
      </c>
      <c r="AY7" s="415"/>
      <c r="AZ7" s="416"/>
      <c r="BA7" s="415">
        <v>42710</v>
      </c>
      <c r="BB7" s="415"/>
      <c r="BC7" s="415"/>
      <c r="BD7" s="414">
        <v>42711</v>
      </c>
      <c r="BE7" s="415"/>
      <c r="BF7" s="416"/>
      <c r="BG7" s="415">
        <v>42712</v>
      </c>
      <c r="BH7" s="415"/>
      <c r="BI7" s="416"/>
      <c r="BJ7" s="415">
        <v>42713</v>
      </c>
      <c r="BK7" s="415"/>
      <c r="BL7" s="416"/>
      <c r="BM7" s="415">
        <v>42714</v>
      </c>
      <c r="BN7" s="415"/>
      <c r="BO7" s="416"/>
      <c r="BP7" s="415">
        <v>42715</v>
      </c>
      <c r="BQ7" s="415"/>
      <c r="BR7" s="416"/>
      <c r="BS7" s="415">
        <v>42716</v>
      </c>
      <c r="BT7" s="415"/>
      <c r="BU7" s="416"/>
      <c r="BV7" s="415">
        <v>42717</v>
      </c>
      <c r="BW7" s="415"/>
      <c r="BX7" s="416"/>
      <c r="BY7" s="414">
        <v>42718</v>
      </c>
      <c r="BZ7" s="415"/>
      <c r="CA7" s="416"/>
      <c r="CB7" s="415">
        <v>42719</v>
      </c>
      <c r="CC7" s="415"/>
      <c r="CD7" s="416"/>
      <c r="CE7" s="415">
        <v>42720</v>
      </c>
      <c r="CF7" s="415"/>
      <c r="CG7" s="416"/>
      <c r="CH7" s="414">
        <v>42721</v>
      </c>
      <c r="CI7" s="415"/>
      <c r="CJ7" s="416"/>
      <c r="CK7" s="415">
        <v>42722</v>
      </c>
      <c r="CL7" s="415"/>
      <c r="CM7" s="416"/>
      <c r="CN7" s="415">
        <v>42723</v>
      </c>
      <c r="CO7" s="415"/>
      <c r="CP7" s="416"/>
      <c r="CQ7" s="414">
        <v>42724</v>
      </c>
      <c r="CR7" s="415"/>
      <c r="CS7" s="416"/>
      <c r="CT7" s="414">
        <v>42725</v>
      </c>
      <c r="CU7" s="415"/>
      <c r="CV7" s="416"/>
      <c r="CW7" s="412"/>
    </row>
    <row r="8" spans="1:101" ht="31.5" x14ac:dyDescent="0.25">
      <c r="A8" s="441"/>
      <c r="B8" s="427"/>
      <c r="C8" s="427"/>
      <c r="D8" s="438"/>
      <c r="E8" s="427"/>
      <c r="F8" s="427"/>
      <c r="G8" s="427"/>
      <c r="H8" s="427"/>
      <c r="I8" s="448"/>
      <c r="J8" s="433"/>
      <c r="K8" s="427"/>
      <c r="L8" s="427"/>
      <c r="M8" s="426"/>
      <c r="N8" s="159" t="s">
        <v>6</v>
      </c>
      <c r="O8" s="93" t="s">
        <v>7</v>
      </c>
      <c r="P8" s="44" t="s">
        <v>2</v>
      </c>
      <c r="Q8" s="95" t="s">
        <v>6</v>
      </c>
      <c r="R8" s="30" t="s">
        <v>7</v>
      </c>
      <c r="S8" s="94" t="s">
        <v>2</v>
      </c>
      <c r="T8" s="43" t="s">
        <v>6</v>
      </c>
      <c r="U8" s="93" t="s">
        <v>7</v>
      </c>
      <c r="V8" s="44" t="s">
        <v>2</v>
      </c>
      <c r="W8" s="95" t="s">
        <v>6</v>
      </c>
      <c r="X8" s="30" t="s">
        <v>7</v>
      </c>
      <c r="Y8" s="374" t="s">
        <v>2</v>
      </c>
      <c r="Z8" s="43" t="s">
        <v>6</v>
      </c>
      <c r="AA8" s="93" t="s">
        <v>7</v>
      </c>
      <c r="AB8" s="44" t="s">
        <v>2</v>
      </c>
      <c r="AC8" s="43" t="s">
        <v>6</v>
      </c>
      <c r="AD8" s="93" t="s">
        <v>7</v>
      </c>
      <c r="AE8" s="44" t="s">
        <v>2</v>
      </c>
      <c r="AF8" s="43" t="s">
        <v>6</v>
      </c>
      <c r="AG8" s="93" t="s">
        <v>7</v>
      </c>
      <c r="AH8" s="44" t="s">
        <v>2</v>
      </c>
      <c r="AI8" s="43" t="s">
        <v>6</v>
      </c>
      <c r="AJ8" s="93" t="s">
        <v>7</v>
      </c>
      <c r="AK8" s="44" t="s">
        <v>2</v>
      </c>
      <c r="AL8" s="43" t="s">
        <v>6</v>
      </c>
      <c r="AM8" s="36" t="s">
        <v>7</v>
      </c>
      <c r="AN8" s="44" t="s">
        <v>2</v>
      </c>
      <c r="AO8" s="95" t="s">
        <v>6</v>
      </c>
      <c r="AP8" s="93" t="s">
        <v>7</v>
      </c>
      <c r="AQ8" s="94" t="s">
        <v>2</v>
      </c>
      <c r="AR8" s="153" t="s">
        <v>6</v>
      </c>
      <c r="AS8" s="154" t="s">
        <v>7</v>
      </c>
      <c r="AT8" s="155" t="s">
        <v>2</v>
      </c>
      <c r="AU8" s="95" t="s">
        <v>6</v>
      </c>
      <c r="AV8" s="93" t="s">
        <v>7</v>
      </c>
      <c r="AW8" s="94" t="s">
        <v>2</v>
      </c>
      <c r="AX8" s="43" t="s">
        <v>6</v>
      </c>
      <c r="AY8" s="93" t="s">
        <v>7</v>
      </c>
      <c r="AZ8" s="44" t="s">
        <v>2</v>
      </c>
      <c r="BA8" s="95" t="s">
        <v>6</v>
      </c>
      <c r="BB8" s="93" t="s">
        <v>7</v>
      </c>
      <c r="BC8" s="94" t="s">
        <v>2</v>
      </c>
      <c r="BD8" s="43" t="s">
        <v>6</v>
      </c>
      <c r="BE8" s="93" t="s">
        <v>7</v>
      </c>
      <c r="BF8" s="44" t="s">
        <v>2</v>
      </c>
      <c r="BG8" s="95" t="s">
        <v>6</v>
      </c>
      <c r="BH8" s="93" t="s">
        <v>7</v>
      </c>
      <c r="BI8" s="44" t="s">
        <v>2</v>
      </c>
      <c r="BJ8" s="95" t="s">
        <v>6</v>
      </c>
      <c r="BK8" s="93" t="s">
        <v>7</v>
      </c>
      <c r="BL8" s="44" t="s">
        <v>2</v>
      </c>
      <c r="BM8" s="95" t="s">
        <v>6</v>
      </c>
      <c r="BN8" s="93" t="s">
        <v>7</v>
      </c>
      <c r="BO8" s="44" t="s">
        <v>2</v>
      </c>
      <c r="BP8" s="95" t="s">
        <v>6</v>
      </c>
      <c r="BQ8" s="36" t="s">
        <v>7</v>
      </c>
      <c r="BR8" s="44" t="s">
        <v>2</v>
      </c>
      <c r="BS8" s="95" t="s">
        <v>6</v>
      </c>
      <c r="BT8" s="93" t="s">
        <v>7</v>
      </c>
      <c r="BU8" s="44" t="s">
        <v>2</v>
      </c>
      <c r="BV8" s="95" t="s">
        <v>6</v>
      </c>
      <c r="BW8" s="93" t="s">
        <v>7</v>
      </c>
      <c r="BX8" s="44" t="s">
        <v>2</v>
      </c>
      <c r="BY8" s="95" t="s">
        <v>6</v>
      </c>
      <c r="BZ8" s="93" t="s">
        <v>7</v>
      </c>
      <c r="CA8" s="44" t="s">
        <v>2</v>
      </c>
      <c r="CB8" s="95" t="s">
        <v>6</v>
      </c>
      <c r="CC8" s="36" t="s">
        <v>7</v>
      </c>
      <c r="CD8" s="44" t="s">
        <v>2</v>
      </c>
      <c r="CE8" s="95" t="s">
        <v>6</v>
      </c>
      <c r="CF8" s="93" t="s">
        <v>7</v>
      </c>
      <c r="CG8" s="44" t="s">
        <v>2</v>
      </c>
      <c r="CH8" s="95" t="s">
        <v>6</v>
      </c>
      <c r="CI8" s="93" t="s">
        <v>7</v>
      </c>
      <c r="CJ8" s="44" t="s">
        <v>2</v>
      </c>
      <c r="CK8" s="95" t="s">
        <v>6</v>
      </c>
      <c r="CL8" s="36" t="s">
        <v>7</v>
      </c>
      <c r="CM8" s="44" t="s">
        <v>2</v>
      </c>
      <c r="CN8" s="95" t="s">
        <v>6</v>
      </c>
      <c r="CO8" s="93" t="s">
        <v>7</v>
      </c>
      <c r="CP8" s="44" t="s">
        <v>2</v>
      </c>
      <c r="CQ8" s="95" t="s">
        <v>6</v>
      </c>
      <c r="CR8" s="93" t="s">
        <v>7</v>
      </c>
      <c r="CS8" s="44" t="s">
        <v>2</v>
      </c>
      <c r="CT8" s="95" t="s">
        <v>6</v>
      </c>
      <c r="CU8" s="93" t="s">
        <v>7</v>
      </c>
      <c r="CV8" s="44" t="s">
        <v>2</v>
      </c>
      <c r="CW8" s="413"/>
    </row>
    <row r="9" spans="1:101" x14ac:dyDescent="0.25">
      <c r="A9" s="194" t="s">
        <v>16</v>
      </c>
      <c r="B9" s="191">
        <v>2</v>
      </c>
      <c r="C9" s="191">
        <v>3</v>
      </c>
      <c r="D9" s="193">
        <v>4</v>
      </c>
      <c r="E9" s="191">
        <v>5</v>
      </c>
      <c r="F9" s="191">
        <v>6</v>
      </c>
      <c r="G9" s="191">
        <v>7</v>
      </c>
      <c r="H9" s="191">
        <v>8</v>
      </c>
      <c r="I9" s="192">
        <v>9</v>
      </c>
      <c r="J9" s="193">
        <v>10</v>
      </c>
      <c r="K9" s="191">
        <v>11</v>
      </c>
      <c r="L9" s="191">
        <v>12</v>
      </c>
      <c r="M9" s="195">
        <v>13</v>
      </c>
      <c r="N9" s="159">
        <v>14</v>
      </c>
      <c r="O9" s="191">
        <v>15</v>
      </c>
      <c r="P9" s="195">
        <v>16</v>
      </c>
      <c r="Q9" s="159">
        <v>17</v>
      </c>
      <c r="R9" s="191">
        <v>18</v>
      </c>
      <c r="S9" s="195">
        <v>19</v>
      </c>
      <c r="T9" s="159">
        <v>20</v>
      </c>
      <c r="U9" s="191">
        <v>21</v>
      </c>
      <c r="V9" s="195">
        <v>22</v>
      </c>
      <c r="W9" s="159">
        <v>23</v>
      </c>
      <c r="X9" s="191">
        <v>24</v>
      </c>
      <c r="Y9" s="373">
        <v>25</v>
      </c>
      <c r="Z9" s="159">
        <v>26</v>
      </c>
      <c r="AA9" s="191">
        <v>27</v>
      </c>
      <c r="AB9" s="195">
        <v>28</v>
      </c>
      <c r="AC9" s="159">
        <v>29</v>
      </c>
      <c r="AD9" s="191">
        <v>30</v>
      </c>
      <c r="AE9" s="195">
        <v>31</v>
      </c>
      <c r="AF9" s="159">
        <v>32</v>
      </c>
      <c r="AG9" s="191">
        <v>33</v>
      </c>
      <c r="AH9" s="195">
        <v>34</v>
      </c>
      <c r="AI9" s="159">
        <v>35</v>
      </c>
      <c r="AJ9" s="191">
        <v>36</v>
      </c>
      <c r="AK9" s="195">
        <v>37</v>
      </c>
      <c r="AL9" s="159">
        <v>38</v>
      </c>
      <c r="AM9" s="191">
        <v>39</v>
      </c>
      <c r="AN9" s="195">
        <v>40</v>
      </c>
      <c r="AO9" s="159">
        <v>41</v>
      </c>
      <c r="AP9" s="191">
        <v>42</v>
      </c>
      <c r="AQ9" s="195">
        <v>43</v>
      </c>
      <c r="AR9" s="159">
        <v>44</v>
      </c>
      <c r="AS9" s="191">
        <v>45</v>
      </c>
      <c r="AT9" s="195">
        <v>46</v>
      </c>
      <c r="AU9" s="159">
        <v>47</v>
      </c>
      <c r="AV9" s="191">
        <v>48</v>
      </c>
      <c r="AW9" s="195">
        <v>49</v>
      </c>
      <c r="AX9" s="159">
        <v>50</v>
      </c>
      <c r="AY9" s="191">
        <v>51</v>
      </c>
      <c r="AZ9" s="195">
        <v>52</v>
      </c>
      <c r="BA9" s="159">
        <v>53</v>
      </c>
      <c r="BB9" s="191">
        <v>54</v>
      </c>
      <c r="BC9" s="195">
        <v>55</v>
      </c>
      <c r="BD9" s="159">
        <v>56</v>
      </c>
      <c r="BE9" s="191">
        <v>57</v>
      </c>
      <c r="BF9" s="195">
        <v>58</v>
      </c>
      <c r="BG9" s="159">
        <v>59</v>
      </c>
      <c r="BH9" s="191">
        <v>60</v>
      </c>
      <c r="BI9" s="195">
        <v>61</v>
      </c>
      <c r="BJ9" s="159">
        <v>62</v>
      </c>
      <c r="BK9" s="191">
        <v>63</v>
      </c>
      <c r="BL9" s="195">
        <v>64</v>
      </c>
      <c r="BM9" s="159">
        <v>65</v>
      </c>
      <c r="BN9" s="191">
        <v>66</v>
      </c>
      <c r="BO9" s="195">
        <v>67</v>
      </c>
      <c r="BP9" s="159">
        <v>68</v>
      </c>
      <c r="BQ9" s="191">
        <v>69</v>
      </c>
      <c r="BR9" s="195">
        <v>70</v>
      </c>
      <c r="BS9" s="159">
        <v>71</v>
      </c>
      <c r="BT9" s="191">
        <v>72</v>
      </c>
      <c r="BU9" s="195">
        <v>73</v>
      </c>
      <c r="BV9" s="159">
        <v>74</v>
      </c>
      <c r="BW9" s="191">
        <v>75</v>
      </c>
      <c r="BX9" s="195">
        <v>76</v>
      </c>
      <c r="BY9" s="159">
        <v>77</v>
      </c>
      <c r="BZ9" s="191">
        <v>78</v>
      </c>
      <c r="CA9" s="195">
        <v>79</v>
      </c>
      <c r="CB9" s="159">
        <v>80</v>
      </c>
      <c r="CC9" s="191">
        <v>81</v>
      </c>
      <c r="CD9" s="195">
        <v>82</v>
      </c>
      <c r="CE9" s="159">
        <v>83</v>
      </c>
      <c r="CF9" s="191">
        <v>84</v>
      </c>
      <c r="CG9" s="195">
        <v>85</v>
      </c>
      <c r="CH9" s="159">
        <v>86</v>
      </c>
      <c r="CI9" s="191">
        <v>87</v>
      </c>
      <c r="CJ9" s="195">
        <v>88</v>
      </c>
      <c r="CK9" s="159">
        <v>89</v>
      </c>
      <c r="CL9" s="191">
        <v>90</v>
      </c>
      <c r="CM9" s="195">
        <v>91</v>
      </c>
      <c r="CN9" s="159">
        <v>92</v>
      </c>
      <c r="CO9" s="191">
        <v>93</v>
      </c>
      <c r="CP9" s="195">
        <v>94</v>
      </c>
      <c r="CQ9" s="159">
        <v>95</v>
      </c>
      <c r="CR9" s="191">
        <v>96</v>
      </c>
      <c r="CS9" s="195">
        <v>97</v>
      </c>
      <c r="CT9" s="159">
        <v>98</v>
      </c>
      <c r="CU9" s="191">
        <v>99</v>
      </c>
      <c r="CV9" s="195">
        <v>100</v>
      </c>
      <c r="CW9" s="159">
        <v>101</v>
      </c>
    </row>
    <row r="10" spans="1:101" x14ac:dyDescent="0.25">
      <c r="A10" s="8">
        <v>5</v>
      </c>
      <c r="B10" s="54" t="s">
        <v>17</v>
      </c>
      <c r="C10" s="18"/>
      <c r="D10" s="34"/>
      <c r="E10" s="34"/>
      <c r="F10" s="34"/>
      <c r="G10" s="50"/>
      <c r="H10" s="50"/>
      <c r="I10" s="51"/>
      <c r="J10" s="7"/>
      <c r="K10" s="4"/>
      <c r="L10" s="3"/>
      <c r="M10" s="46"/>
      <c r="N10" s="40"/>
      <c r="O10" s="3"/>
      <c r="P10" s="46"/>
      <c r="Q10" s="40"/>
      <c r="R10" s="3"/>
      <c r="S10" s="38"/>
      <c r="T10" s="45"/>
      <c r="U10" s="3"/>
      <c r="V10" s="46"/>
      <c r="W10" s="40"/>
      <c r="X10" s="3"/>
      <c r="Y10" s="38"/>
      <c r="Z10" s="45"/>
      <c r="AA10" s="3"/>
      <c r="AB10" s="46"/>
      <c r="AC10" s="45"/>
      <c r="AD10" s="3"/>
      <c r="AE10" s="46"/>
      <c r="AF10" s="45"/>
      <c r="AG10" s="3"/>
      <c r="AH10" s="46"/>
      <c r="AI10" s="45"/>
      <c r="AJ10" s="3"/>
      <c r="AK10" s="46"/>
      <c r="AL10" s="45"/>
      <c r="AM10" s="3"/>
      <c r="AN10" s="46"/>
      <c r="AO10" s="40"/>
      <c r="AP10" s="3"/>
      <c r="AQ10" s="38"/>
      <c r="AR10" s="45"/>
      <c r="AS10" s="3"/>
      <c r="AT10" s="46"/>
      <c r="AU10" s="40"/>
      <c r="AV10" s="3"/>
      <c r="AW10" s="38"/>
      <c r="AX10" s="45"/>
      <c r="AY10" s="3"/>
      <c r="AZ10" s="46"/>
      <c r="BA10" s="40"/>
      <c r="BB10" s="3"/>
      <c r="BC10" s="38"/>
      <c r="BD10" s="45"/>
      <c r="BE10" s="3"/>
      <c r="BF10" s="46"/>
      <c r="BG10" s="40"/>
      <c r="BH10" s="3"/>
      <c r="BI10" s="46"/>
      <c r="BJ10" s="40"/>
      <c r="BK10" s="3"/>
      <c r="BL10" s="46"/>
      <c r="BM10" s="40"/>
      <c r="BN10" s="3"/>
      <c r="BO10" s="46"/>
      <c r="BP10" s="40"/>
      <c r="BQ10" s="3"/>
      <c r="BR10" s="46"/>
      <c r="BS10" s="40"/>
      <c r="BT10" s="3"/>
      <c r="BU10" s="46"/>
      <c r="BV10" s="40"/>
      <c r="BW10" s="3"/>
      <c r="BX10" s="46"/>
      <c r="BY10" s="40"/>
      <c r="BZ10" s="3"/>
      <c r="CA10" s="46"/>
      <c r="CB10" s="40"/>
      <c r="CC10" s="3"/>
      <c r="CD10" s="46"/>
      <c r="CE10" s="40"/>
      <c r="CF10" s="3"/>
      <c r="CG10" s="46"/>
      <c r="CH10" s="40"/>
      <c r="CI10" s="3"/>
      <c r="CJ10" s="46"/>
      <c r="CK10" s="40"/>
      <c r="CL10" s="3"/>
      <c r="CM10" s="46"/>
      <c r="CN10" s="40"/>
      <c r="CO10" s="3"/>
      <c r="CP10" s="46"/>
      <c r="CQ10" s="40"/>
      <c r="CR10" s="3"/>
      <c r="CS10" s="46"/>
      <c r="CT10" s="40"/>
      <c r="CU10" s="3"/>
      <c r="CV10" s="46"/>
      <c r="CW10" s="99"/>
    </row>
    <row r="11" spans="1:101" s="9" customFormat="1" ht="31.5" x14ac:dyDescent="0.25">
      <c r="A11" s="91"/>
      <c r="B11" s="105" t="s">
        <v>85</v>
      </c>
      <c r="C11" s="81"/>
      <c r="D11" s="318"/>
      <c r="E11" s="318"/>
      <c r="F11" s="318"/>
      <c r="G11" s="319"/>
      <c r="H11" s="320"/>
      <c r="I11" s="321"/>
      <c r="J11" s="104"/>
      <c r="K11" s="104"/>
      <c r="L11" s="2"/>
      <c r="M11" s="160"/>
      <c r="N11" s="85"/>
      <c r="O11" s="83"/>
      <c r="P11" s="84"/>
      <c r="Q11" s="85"/>
      <c r="R11" s="83"/>
      <c r="S11" s="144"/>
      <c r="T11" s="82"/>
      <c r="U11" s="83"/>
      <c r="V11" s="84"/>
      <c r="W11" s="85"/>
      <c r="X11" s="83"/>
      <c r="Y11" s="402"/>
      <c r="Z11" s="82"/>
      <c r="AA11" s="83"/>
      <c r="AB11" s="84"/>
      <c r="AC11" s="82"/>
      <c r="AD11" s="83"/>
      <c r="AE11" s="84"/>
      <c r="AF11" s="82"/>
      <c r="AG11" s="83"/>
      <c r="AH11" s="84"/>
      <c r="AI11" s="82"/>
      <c r="AJ11" s="83"/>
      <c r="AK11" s="84"/>
      <c r="AL11" s="82"/>
      <c r="AM11" s="83"/>
      <c r="AN11" s="84"/>
      <c r="AO11" s="85"/>
      <c r="AP11" s="83"/>
      <c r="AQ11" s="144"/>
      <c r="AR11" s="82"/>
      <c r="AS11" s="83"/>
      <c r="AT11" s="84"/>
      <c r="AU11" s="85"/>
      <c r="AV11" s="83"/>
      <c r="AW11" s="144"/>
      <c r="AX11" s="82"/>
      <c r="AY11" s="83"/>
      <c r="AZ11" s="84"/>
      <c r="BA11" s="85"/>
      <c r="BB11" s="83"/>
      <c r="BC11" s="144"/>
      <c r="BD11" s="82"/>
      <c r="BE11" s="83"/>
      <c r="BF11" s="84"/>
      <c r="BG11" s="85"/>
      <c r="BH11" s="83"/>
      <c r="BI11" s="84"/>
      <c r="BJ11" s="85"/>
      <c r="BK11" s="83"/>
      <c r="BL11" s="84"/>
      <c r="BM11" s="85"/>
      <c r="BN11" s="83"/>
      <c r="BO11" s="84"/>
      <c r="BP11" s="85"/>
      <c r="BQ11" s="83"/>
      <c r="BR11" s="84"/>
      <c r="BS11" s="85"/>
      <c r="BT11" s="83"/>
      <c r="BU11" s="84"/>
      <c r="BV11" s="85"/>
      <c r="BW11" s="83"/>
      <c r="BX11" s="84"/>
      <c r="BY11" s="85"/>
      <c r="BZ11" s="83"/>
      <c r="CA11" s="84"/>
      <c r="CB11" s="85"/>
      <c r="CC11" s="83"/>
      <c r="CD11" s="84"/>
      <c r="CE11" s="85"/>
      <c r="CF11" s="83"/>
      <c r="CG11" s="84"/>
      <c r="CH11" s="85"/>
      <c r="CI11" s="83"/>
      <c r="CJ11" s="84"/>
      <c r="CK11" s="85"/>
      <c r="CL11" s="83"/>
      <c r="CM11" s="84"/>
      <c r="CN11" s="85"/>
      <c r="CO11" s="83"/>
      <c r="CP11" s="84"/>
      <c r="CQ11" s="85"/>
      <c r="CR11" s="83"/>
      <c r="CS11" s="84"/>
      <c r="CT11" s="85"/>
      <c r="CU11" s="83"/>
      <c r="CV11" s="84"/>
      <c r="CW11" s="134"/>
    </row>
    <row r="12" spans="1:101" s="110" customFormat="1" x14ac:dyDescent="0.25">
      <c r="A12" s="442" t="s">
        <v>16</v>
      </c>
      <c r="B12" s="66" t="s">
        <v>69</v>
      </c>
      <c r="C12" s="56" t="s">
        <v>2</v>
      </c>
      <c r="D12" s="316">
        <v>1</v>
      </c>
      <c r="E12" s="317">
        <f>(100%*(E13+E14))/(D13+D14)</f>
        <v>0.162109375</v>
      </c>
      <c r="F12" s="317">
        <f>D12-E12</f>
        <v>0.837890625</v>
      </c>
      <c r="G12" s="322"/>
      <c r="H12" s="317">
        <f>E12</f>
        <v>0.162109375</v>
      </c>
      <c r="I12" s="323"/>
      <c r="J12" s="67"/>
      <c r="K12" s="69" t="s">
        <v>67</v>
      </c>
      <c r="L12" s="115"/>
      <c r="M12" s="161"/>
      <c r="N12" s="119"/>
      <c r="O12" s="117"/>
      <c r="P12" s="118"/>
      <c r="Q12" s="119"/>
      <c r="R12" s="117"/>
      <c r="S12" s="130"/>
      <c r="T12" s="116"/>
      <c r="U12" s="117"/>
      <c r="V12" s="118"/>
      <c r="W12" s="119"/>
      <c r="X12" s="117"/>
      <c r="Y12" s="403"/>
      <c r="Z12" s="116"/>
      <c r="AA12" s="117"/>
      <c r="AB12" s="118"/>
      <c r="AC12" s="116"/>
      <c r="AD12" s="117"/>
      <c r="AE12" s="118"/>
      <c r="AF12" s="116"/>
      <c r="AG12" s="117"/>
      <c r="AH12" s="118"/>
      <c r="AI12" s="116"/>
      <c r="AJ12" s="117"/>
      <c r="AK12" s="118"/>
      <c r="AL12" s="116"/>
      <c r="AM12" s="117"/>
      <c r="AN12" s="118"/>
      <c r="AO12" s="119"/>
      <c r="AP12" s="117"/>
      <c r="AQ12" s="130"/>
      <c r="AR12" s="116"/>
      <c r="AS12" s="117"/>
      <c r="AT12" s="118"/>
      <c r="AU12" s="119"/>
      <c r="AV12" s="117"/>
      <c r="AW12" s="130"/>
      <c r="AX12" s="116"/>
      <c r="AY12" s="117"/>
      <c r="AZ12" s="118"/>
      <c r="BA12" s="119"/>
      <c r="BB12" s="117"/>
      <c r="BC12" s="130"/>
      <c r="BD12" s="116"/>
      <c r="BE12" s="117"/>
      <c r="BF12" s="118"/>
      <c r="BG12" s="119"/>
      <c r="BH12" s="117"/>
      <c r="BI12" s="118"/>
      <c r="BJ12" s="119"/>
      <c r="BK12" s="117"/>
      <c r="BL12" s="118"/>
      <c r="BM12" s="119"/>
      <c r="BN12" s="117"/>
      <c r="BO12" s="118"/>
      <c r="BP12" s="119"/>
      <c r="BQ12" s="117"/>
      <c r="BR12" s="118"/>
      <c r="BS12" s="119"/>
      <c r="BT12" s="117"/>
      <c r="BU12" s="118"/>
      <c r="BV12" s="119"/>
      <c r="BW12" s="117"/>
      <c r="BX12" s="118"/>
      <c r="BY12" s="119"/>
      <c r="BZ12" s="117"/>
      <c r="CA12" s="118"/>
      <c r="CB12" s="119"/>
      <c r="CC12" s="117"/>
      <c r="CD12" s="118"/>
      <c r="CE12" s="119"/>
      <c r="CF12" s="117"/>
      <c r="CG12" s="118"/>
      <c r="CH12" s="119"/>
      <c r="CI12" s="117"/>
      <c r="CJ12" s="118"/>
      <c r="CK12" s="119"/>
      <c r="CL12" s="117"/>
      <c r="CM12" s="118"/>
      <c r="CN12" s="119"/>
      <c r="CO12" s="117"/>
      <c r="CP12" s="118"/>
      <c r="CQ12" s="119"/>
      <c r="CR12" s="117"/>
      <c r="CS12" s="118"/>
      <c r="CT12" s="119"/>
      <c r="CU12" s="117"/>
      <c r="CV12" s="118"/>
      <c r="CW12" s="135"/>
    </row>
    <row r="13" spans="1:101" s="9" customFormat="1" x14ac:dyDescent="0.25">
      <c r="A13" s="442"/>
      <c r="B13" s="49" t="s">
        <v>65</v>
      </c>
      <c r="C13" s="16" t="s">
        <v>19</v>
      </c>
      <c r="D13" s="324">
        <v>16.2</v>
      </c>
      <c r="E13" s="324">
        <f>8+O13+R13+U13+X13+AA13+AD13+AG13+AJ13+AM13+AP13+AS13+AV13+AY13+BB13+BE13+BH13+BK13+BN13+BQ13+BT13+BW13+BZ13+CC13+CF13+CI13+CL13+CO13+CR13+CU13</f>
        <v>8.3000000000000007</v>
      </c>
      <c r="F13" s="324">
        <f>D13-E13</f>
        <v>7.8999999999999986</v>
      </c>
      <c r="G13" s="325"/>
      <c r="H13" s="325"/>
      <c r="I13" s="326">
        <f>U13/D13</f>
        <v>1.8518518518518517E-2</v>
      </c>
      <c r="J13" s="198">
        <v>42724</v>
      </c>
      <c r="K13" s="223"/>
      <c r="L13" s="199"/>
      <c r="M13" s="227"/>
      <c r="N13" s="228"/>
      <c r="O13" s="229"/>
      <c r="P13" s="230"/>
      <c r="Q13" s="231"/>
      <c r="R13" s="229"/>
      <c r="S13" s="247"/>
      <c r="T13" s="228">
        <v>0.3</v>
      </c>
      <c r="U13" s="229">
        <v>0.3</v>
      </c>
      <c r="V13" s="230"/>
      <c r="W13" s="231">
        <v>0.3</v>
      </c>
      <c r="X13" s="229"/>
      <c r="Y13" s="402"/>
      <c r="Z13" s="228"/>
      <c r="AA13" s="229"/>
      <c r="AB13" s="230"/>
      <c r="AC13" s="228">
        <v>0.3</v>
      </c>
      <c r="AD13" s="229"/>
      <c r="AE13" s="230"/>
      <c r="AF13" s="228">
        <v>0.3</v>
      </c>
      <c r="AG13" s="229"/>
      <c r="AH13" s="230"/>
      <c r="AI13" s="228">
        <v>0.3</v>
      </c>
      <c r="AJ13" s="229"/>
      <c r="AK13" s="230"/>
      <c r="AL13" s="228">
        <v>0.3</v>
      </c>
      <c r="AM13" s="229"/>
      <c r="AN13" s="230"/>
      <c r="AO13" s="231">
        <v>0.4</v>
      </c>
      <c r="AP13" s="229"/>
      <c r="AQ13" s="247"/>
      <c r="AR13" s="228">
        <v>0.4</v>
      </c>
      <c r="AS13" s="229"/>
      <c r="AT13" s="230"/>
      <c r="AU13" s="231"/>
      <c r="AV13" s="229"/>
      <c r="AW13" s="247"/>
      <c r="AX13" s="228">
        <v>0.4</v>
      </c>
      <c r="AY13" s="229"/>
      <c r="AZ13" s="230"/>
      <c r="BA13" s="231">
        <v>0.4</v>
      </c>
      <c r="BB13" s="229"/>
      <c r="BC13" s="247"/>
      <c r="BD13" s="228">
        <v>0.4</v>
      </c>
      <c r="BE13" s="229"/>
      <c r="BF13" s="230"/>
      <c r="BG13" s="231">
        <v>0.4</v>
      </c>
      <c r="BH13" s="229"/>
      <c r="BI13" s="230"/>
      <c r="BJ13" s="231">
        <v>0.4</v>
      </c>
      <c r="BK13" s="229"/>
      <c r="BL13" s="230"/>
      <c r="BM13" s="231">
        <v>0.4</v>
      </c>
      <c r="BN13" s="229"/>
      <c r="BO13" s="230"/>
      <c r="BP13" s="231"/>
      <c r="BQ13" s="229"/>
      <c r="BR13" s="230"/>
      <c r="BS13" s="231">
        <v>0.4</v>
      </c>
      <c r="BT13" s="229"/>
      <c r="BU13" s="230"/>
      <c r="BV13" s="231">
        <v>0.4</v>
      </c>
      <c r="BW13" s="229"/>
      <c r="BX13" s="230"/>
      <c r="BY13" s="231">
        <v>0.4</v>
      </c>
      <c r="BZ13" s="229"/>
      <c r="CA13" s="230"/>
      <c r="CB13" s="231">
        <v>0.4</v>
      </c>
      <c r="CC13" s="229"/>
      <c r="CD13" s="230"/>
      <c r="CE13" s="231">
        <v>0.4</v>
      </c>
      <c r="CF13" s="229"/>
      <c r="CG13" s="230"/>
      <c r="CH13" s="231">
        <v>0.4</v>
      </c>
      <c r="CI13" s="229"/>
      <c r="CJ13" s="230"/>
      <c r="CK13" s="231"/>
      <c r="CL13" s="229"/>
      <c r="CM13" s="230"/>
      <c r="CN13" s="231">
        <v>0.4</v>
      </c>
      <c r="CO13" s="229"/>
      <c r="CP13" s="230"/>
      <c r="CQ13" s="231">
        <v>0.4</v>
      </c>
      <c r="CR13" s="229"/>
      <c r="CS13" s="230"/>
      <c r="CT13" s="231"/>
      <c r="CU13" s="229"/>
      <c r="CV13" s="230"/>
      <c r="CW13" s="134"/>
    </row>
    <row r="14" spans="1:101" s="9" customFormat="1" x14ac:dyDescent="0.25">
      <c r="A14" s="442"/>
      <c r="B14" s="49" t="s">
        <v>63</v>
      </c>
      <c r="C14" s="16" t="s">
        <v>18</v>
      </c>
      <c r="D14" s="324">
        <v>35</v>
      </c>
      <c r="E14" s="324">
        <f>O14+R14+U14+X14+AA14+AD14+AG14+AJ14+AM14+AP14+AS14+AV14+AY14+BB14+BE14+BH14+BK14+BN14+BQ14+BT14+BW14+BZ14+CC14+CF14+CI14+CL14+CO14+CR14+CU14</f>
        <v>0</v>
      </c>
      <c r="F14" s="324">
        <f>D14-E14</f>
        <v>35</v>
      </c>
      <c r="G14" s="325"/>
      <c r="H14" s="325"/>
      <c r="I14" s="326">
        <f>U14/D14</f>
        <v>0</v>
      </c>
      <c r="J14" s="221"/>
      <c r="K14" s="223"/>
      <c r="L14" s="199"/>
      <c r="M14" s="227"/>
      <c r="N14" s="228"/>
      <c r="O14" s="229"/>
      <c r="P14" s="230"/>
      <c r="Q14" s="231"/>
      <c r="R14" s="229"/>
      <c r="S14" s="247"/>
      <c r="T14" s="228"/>
      <c r="U14" s="229"/>
      <c r="V14" s="230"/>
      <c r="W14" s="231"/>
      <c r="X14" s="229"/>
      <c r="Y14" s="402"/>
      <c r="Z14" s="228"/>
      <c r="AA14" s="229"/>
      <c r="AB14" s="230"/>
      <c r="AC14" s="228"/>
      <c r="AD14" s="229"/>
      <c r="AE14" s="230"/>
      <c r="AF14" s="228"/>
      <c r="AG14" s="229"/>
      <c r="AH14" s="230"/>
      <c r="AI14" s="228"/>
      <c r="AJ14" s="229"/>
      <c r="AK14" s="230"/>
      <c r="AL14" s="228"/>
      <c r="AM14" s="229"/>
      <c r="AN14" s="230"/>
      <c r="AO14" s="231"/>
      <c r="AP14" s="229"/>
      <c r="AQ14" s="247"/>
      <c r="AR14" s="228"/>
      <c r="AS14" s="229"/>
      <c r="AT14" s="230"/>
      <c r="AU14" s="231"/>
      <c r="AV14" s="229"/>
      <c r="AW14" s="247"/>
      <c r="AX14" s="228">
        <v>2</v>
      </c>
      <c r="AY14" s="229"/>
      <c r="AZ14" s="230"/>
      <c r="BA14" s="231">
        <v>3</v>
      </c>
      <c r="BB14" s="229"/>
      <c r="BC14" s="247"/>
      <c r="BD14" s="228">
        <v>3</v>
      </c>
      <c r="BE14" s="229"/>
      <c r="BF14" s="230"/>
      <c r="BG14" s="231">
        <v>3</v>
      </c>
      <c r="BH14" s="229"/>
      <c r="BI14" s="230"/>
      <c r="BJ14" s="231">
        <v>3</v>
      </c>
      <c r="BK14" s="229"/>
      <c r="BL14" s="230"/>
      <c r="BM14" s="231">
        <v>3</v>
      </c>
      <c r="BN14" s="229"/>
      <c r="BO14" s="230"/>
      <c r="BP14" s="231"/>
      <c r="BQ14" s="229"/>
      <c r="BR14" s="230"/>
      <c r="BS14" s="231">
        <v>3</v>
      </c>
      <c r="BT14" s="229"/>
      <c r="BU14" s="230"/>
      <c r="BV14" s="231">
        <v>3</v>
      </c>
      <c r="BW14" s="229"/>
      <c r="BX14" s="230"/>
      <c r="BY14" s="231">
        <v>3</v>
      </c>
      <c r="BZ14" s="229"/>
      <c r="CA14" s="230"/>
      <c r="CB14" s="231">
        <v>3</v>
      </c>
      <c r="CC14" s="229"/>
      <c r="CD14" s="230"/>
      <c r="CE14" s="231">
        <v>3</v>
      </c>
      <c r="CF14" s="229"/>
      <c r="CG14" s="230"/>
      <c r="CH14" s="231">
        <v>3</v>
      </c>
      <c r="CI14" s="229"/>
      <c r="CJ14" s="230"/>
      <c r="CK14" s="231"/>
      <c r="CL14" s="229"/>
      <c r="CM14" s="230"/>
      <c r="CN14" s="231"/>
      <c r="CO14" s="229"/>
      <c r="CP14" s="230"/>
      <c r="CQ14" s="231"/>
      <c r="CR14" s="229"/>
      <c r="CS14" s="142"/>
      <c r="CT14" s="231"/>
      <c r="CU14" s="229"/>
      <c r="CV14" s="230"/>
      <c r="CW14" s="134"/>
    </row>
    <row r="15" spans="1:101" s="110" customFormat="1" ht="16.5" hidden="1" thickBot="1" x14ac:dyDescent="0.3">
      <c r="A15" s="442"/>
      <c r="B15" s="66" t="s">
        <v>70</v>
      </c>
      <c r="C15" s="56" t="s">
        <v>2</v>
      </c>
      <c r="D15" s="316">
        <v>1</v>
      </c>
      <c r="E15" s="317" t="e">
        <f>(100%*E16)/D16</f>
        <v>#DIV/0!</v>
      </c>
      <c r="F15" s="317" t="e">
        <f>D15-E15</f>
        <v>#DIV/0!</v>
      </c>
      <c r="G15" s="322"/>
      <c r="H15" s="317" t="e">
        <f>E15</f>
        <v>#DIV/0!</v>
      </c>
      <c r="I15" s="323"/>
      <c r="J15" s="67"/>
      <c r="K15" s="69" t="s">
        <v>72</v>
      </c>
      <c r="L15" s="115"/>
      <c r="M15" s="161"/>
      <c r="N15" s="119"/>
      <c r="O15" s="117"/>
      <c r="P15" s="118"/>
      <c r="Q15" s="119"/>
      <c r="R15" s="117"/>
      <c r="S15" s="130"/>
      <c r="T15" s="116"/>
      <c r="U15" s="117"/>
      <c r="V15" s="118"/>
      <c r="W15" s="119"/>
      <c r="X15" s="117"/>
      <c r="Y15" s="403"/>
      <c r="Z15" s="116"/>
      <c r="AA15" s="117"/>
      <c r="AB15" s="118"/>
      <c r="AC15" s="116"/>
      <c r="AD15" s="117"/>
      <c r="AE15" s="118"/>
      <c r="AF15" s="116"/>
      <c r="AG15" s="117"/>
      <c r="AH15" s="118"/>
      <c r="AI15" s="116"/>
      <c r="AJ15" s="117"/>
      <c r="AK15" s="118"/>
      <c r="AL15" s="116"/>
      <c r="AM15" s="117"/>
      <c r="AN15" s="118"/>
      <c r="AO15" s="119"/>
      <c r="AP15" s="117"/>
      <c r="AQ15" s="130"/>
      <c r="AR15" s="116"/>
      <c r="AS15" s="117"/>
      <c r="AT15" s="118"/>
      <c r="AU15" s="119"/>
      <c r="AV15" s="117"/>
      <c r="AW15" s="130"/>
      <c r="AX15" s="116"/>
      <c r="AY15" s="117"/>
      <c r="AZ15" s="118"/>
      <c r="BA15" s="119"/>
      <c r="BB15" s="117"/>
      <c r="BC15" s="130"/>
      <c r="BD15" s="116"/>
      <c r="BE15" s="117"/>
      <c r="BF15" s="118"/>
      <c r="BG15" s="119"/>
      <c r="BH15" s="117"/>
      <c r="BI15" s="118"/>
      <c r="BJ15" s="119"/>
      <c r="BK15" s="117"/>
      <c r="BL15" s="118"/>
      <c r="BM15" s="119"/>
      <c r="BN15" s="117"/>
      <c r="BO15" s="118"/>
      <c r="BP15" s="119"/>
      <c r="BQ15" s="117"/>
      <c r="BR15" s="118"/>
      <c r="BS15" s="119"/>
      <c r="BT15" s="117"/>
      <c r="BU15" s="118"/>
      <c r="BV15" s="119"/>
      <c r="BW15" s="117"/>
      <c r="BX15" s="118"/>
      <c r="BY15" s="119"/>
      <c r="BZ15" s="117"/>
      <c r="CA15" s="118"/>
      <c r="CB15" s="119"/>
      <c r="CC15" s="117"/>
      <c r="CD15" s="118"/>
      <c r="CE15" s="119"/>
      <c r="CF15" s="117"/>
      <c r="CG15" s="118"/>
      <c r="CH15" s="119"/>
      <c r="CI15" s="117"/>
      <c r="CJ15" s="118"/>
      <c r="CK15" s="119"/>
      <c r="CL15" s="117"/>
      <c r="CM15" s="118"/>
      <c r="CN15" s="119"/>
      <c r="CO15" s="117"/>
      <c r="CP15" s="118"/>
      <c r="CQ15" s="119"/>
      <c r="CR15" s="130"/>
      <c r="CS15" s="131"/>
      <c r="CT15" s="119"/>
      <c r="CU15" s="117"/>
      <c r="CV15" s="118"/>
      <c r="CW15" s="135"/>
    </row>
    <row r="16" spans="1:101" s="9" customFormat="1" ht="16.5" hidden="1" customHeight="1" x14ac:dyDescent="0.25">
      <c r="A16" s="442"/>
      <c r="B16" s="49" t="s">
        <v>71</v>
      </c>
      <c r="C16" s="16" t="s">
        <v>19</v>
      </c>
      <c r="D16" s="325"/>
      <c r="E16" s="324">
        <f>O16+R16+U16+X16+AA16+AD16+AG16+AJ16+AM16+AP16+AS16+AV16+AY16+BB16+BE16+BH16+BK16+BN16+BQ16+BT16+BW16+BZ16+CC16+CF16+CI16+CL16+CO16+CR16+CU16</f>
        <v>0</v>
      </c>
      <c r="F16" s="325"/>
      <c r="G16" s="325"/>
      <c r="H16" s="325"/>
      <c r="I16" s="326"/>
      <c r="J16" s="65"/>
      <c r="K16" s="70"/>
      <c r="L16" s="2"/>
      <c r="M16" s="160"/>
      <c r="N16" s="85"/>
      <c r="O16" s="83"/>
      <c r="P16" s="84"/>
      <c r="Q16" s="85"/>
      <c r="R16" s="83"/>
      <c r="S16" s="144"/>
      <c r="T16" s="82"/>
      <c r="U16" s="83"/>
      <c r="V16" s="84"/>
      <c r="W16" s="85"/>
      <c r="X16" s="83"/>
      <c r="Y16" s="402"/>
      <c r="Z16" s="82"/>
      <c r="AA16" s="83"/>
      <c r="AB16" s="84"/>
      <c r="AC16" s="82"/>
      <c r="AD16" s="83"/>
      <c r="AE16" s="84"/>
      <c r="AF16" s="82"/>
      <c r="AG16" s="83"/>
      <c r="AH16" s="84"/>
      <c r="AI16" s="82"/>
      <c r="AJ16" s="83"/>
      <c r="AK16" s="84"/>
      <c r="AL16" s="82"/>
      <c r="AM16" s="83"/>
      <c r="AN16" s="84"/>
      <c r="AO16" s="85"/>
      <c r="AP16" s="83"/>
      <c r="AQ16" s="144"/>
      <c r="AR16" s="82"/>
      <c r="AS16" s="83"/>
      <c r="AT16" s="84"/>
      <c r="AU16" s="85"/>
      <c r="AV16" s="83"/>
      <c r="AW16" s="144"/>
      <c r="AX16" s="82"/>
      <c r="AY16" s="83"/>
      <c r="AZ16" s="84"/>
      <c r="BA16" s="85"/>
      <c r="BB16" s="83"/>
      <c r="BC16" s="144"/>
      <c r="BD16" s="82"/>
      <c r="BE16" s="83"/>
      <c r="BF16" s="84"/>
      <c r="BG16" s="85"/>
      <c r="BH16" s="83"/>
      <c r="BI16" s="84"/>
      <c r="BJ16" s="85"/>
      <c r="BK16" s="83"/>
      <c r="BL16" s="84"/>
      <c r="BM16" s="85"/>
      <c r="BN16" s="83"/>
      <c r="BO16" s="84"/>
      <c r="BP16" s="85"/>
      <c r="BQ16" s="83"/>
      <c r="BR16" s="84"/>
      <c r="BS16" s="85"/>
      <c r="BT16" s="83"/>
      <c r="BU16" s="84"/>
      <c r="BV16" s="85"/>
      <c r="BW16" s="83"/>
      <c r="BX16" s="84"/>
      <c r="BY16" s="85"/>
      <c r="BZ16" s="83"/>
      <c r="CA16" s="84"/>
      <c r="CB16" s="85"/>
      <c r="CC16" s="83"/>
      <c r="CD16" s="84"/>
      <c r="CE16" s="85"/>
      <c r="CF16" s="83"/>
      <c r="CG16" s="84"/>
      <c r="CH16" s="85"/>
      <c r="CI16" s="83"/>
      <c r="CJ16" s="84"/>
      <c r="CK16" s="85"/>
      <c r="CL16" s="83"/>
      <c r="CM16" s="84"/>
      <c r="CN16" s="85"/>
      <c r="CO16" s="83"/>
      <c r="CP16" s="84"/>
      <c r="CQ16" s="85"/>
      <c r="CR16" s="83"/>
      <c r="CS16" s="143"/>
      <c r="CT16" s="85"/>
      <c r="CU16" s="83"/>
      <c r="CV16" s="84"/>
      <c r="CW16" s="134"/>
    </row>
    <row r="17" spans="1:101" s="110" customFormat="1" x14ac:dyDescent="0.25">
      <c r="A17" s="442" t="s">
        <v>26</v>
      </c>
      <c r="B17" s="68" t="s">
        <v>86</v>
      </c>
      <c r="C17" s="56" t="s">
        <v>2</v>
      </c>
      <c r="D17" s="316">
        <v>1</v>
      </c>
      <c r="E17" s="317">
        <f>(100%*(E18+E19))/(D18+D19)</f>
        <v>0.99983739837398367</v>
      </c>
      <c r="F17" s="343">
        <f>D17-E17</f>
        <v>1.6260162601633432E-4</v>
      </c>
      <c r="G17" s="281"/>
      <c r="H17" s="317">
        <f>E17</f>
        <v>0.99983739837398367</v>
      </c>
      <c r="I17" s="323"/>
      <c r="J17" s="57"/>
      <c r="K17" s="56" t="s">
        <v>60</v>
      </c>
      <c r="L17" s="115"/>
      <c r="M17" s="161"/>
      <c r="N17" s="119"/>
      <c r="O17" s="117"/>
      <c r="P17" s="118"/>
      <c r="Q17" s="119"/>
      <c r="R17" s="117"/>
      <c r="S17" s="130"/>
      <c r="T17" s="116"/>
      <c r="U17" s="117"/>
      <c r="V17" s="118"/>
      <c r="W17" s="119"/>
      <c r="X17" s="117"/>
      <c r="Y17" s="403"/>
      <c r="Z17" s="116"/>
      <c r="AA17" s="117"/>
      <c r="AB17" s="118"/>
      <c r="AC17" s="116"/>
      <c r="AD17" s="117"/>
      <c r="AE17" s="118"/>
      <c r="AF17" s="116"/>
      <c r="AG17" s="117"/>
      <c r="AH17" s="118"/>
      <c r="AI17" s="116"/>
      <c r="AJ17" s="117"/>
      <c r="AK17" s="118"/>
      <c r="AL17" s="116"/>
      <c r="AM17" s="117"/>
      <c r="AN17" s="118"/>
      <c r="AO17" s="119"/>
      <c r="AP17" s="117"/>
      <c r="AQ17" s="130"/>
      <c r="AR17" s="116"/>
      <c r="AS17" s="117"/>
      <c r="AT17" s="118"/>
      <c r="AU17" s="119"/>
      <c r="AV17" s="117"/>
      <c r="AW17" s="130"/>
      <c r="AX17" s="116"/>
      <c r="AY17" s="117"/>
      <c r="AZ17" s="118"/>
      <c r="BA17" s="119"/>
      <c r="BB17" s="117"/>
      <c r="BC17" s="130"/>
      <c r="BD17" s="116"/>
      <c r="BE17" s="117"/>
      <c r="BF17" s="118"/>
      <c r="BG17" s="119"/>
      <c r="BH17" s="117"/>
      <c r="BI17" s="118"/>
      <c r="BJ17" s="119"/>
      <c r="BK17" s="117"/>
      <c r="BL17" s="118"/>
      <c r="BM17" s="119"/>
      <c r="BN17" s="117"/>
      <c r="BO17" s="118"/>
      <c r="BP17" s="119"/>
      <c r="BQ17" s="117"/>
      <c r="BR17" s="118"/>
      <c r="BS17" s="119"/>
      <c r="BT17" s="117"/>
      <c r="BU17" s="118"/>
      <c r="BV17" s="119"/>
      <c r="BW17" s="117"/>
      <c r="BX17" s="118"/>
      <c r="BY17" s="119"/>
      <c r="BZ17" s="117"/>
      <c r="CA17" s="118"/>
      <c r="CB17" s="119"/>
      <c r="CC17" s="117"/>
      <c r="CD17" s="118"/>
      <c r="CE17" s="119"/>
      <c r="CF17" s="117"/>
      <c r="CG17" s="118"/>
      <c r="CH17" s="119"/>
      <c r="CI17" s="117"/>
      <c r="CJ17" s="118"/>
      <c r="CK17" s="119"/>
      <c r="CL17" s="117"/>
      <c r="CM17" s="118"/>
      <c r="CN17" s="119"/>
      <c r="CO17" s="117"/>
      <c r="CP17" s="118"/>
      <c r="CQ17" s="119"/>
      <c r="CR17" s="117"/>
      <c r="CS17" s="118"/>
      <c r="CT17" s="119"/>
      <c r="CU17" s="117"/>
      <c r="CV17" s="118"/>
      <c r="CW17" s="135"/>
    </row>
    <row r="18" spans="1:101" s="9" customFormat="1" x14ac:dyDescent="0.25">
      <c r="A18" s="442"/>
      <c r="B18" s="24" t="s">
        <v>73</v>
      </c>
      <c r="C18" s="16" t="s">
        <v>19</v>
      </c>
      <c r="D18" s="204">
        <v>0.15</v>
      </c>
      <c r="E18" s="324">
        <f>0.149+O18+R18+U18+X18+AA18+AD18+AG18+AJ18+AM18+AP18+AS18+AV18+AY18+BB18+BE18+BH18+BK18+BN18+BQ18+BT18+BW18+BZ18+CC18+CF18+CI18+CL18+CO18+CR18+CU18</f>
        <v>0.14899999999999999</v>
      </c>
      <c r="F18" s="204">
        <v>1E-3</v>
      </c>
      <c r="G18" s="209">
        <v>0.99</v>
      </c>
      <c r="H18" s="342">
        <v>0.99</v>
      </c>
      <c r="I18" s="326">
        <f>U18/D18</f>
        <v>0</v>
      </c>
      <c r="J18" s="344">
        <v>42708</v>
      </c>
      <c r="K18" s="205"/>
      <c r="L18" s="199">
        <v>2</v>
      </c>
      <c r="M18" s="227">
        <v>2</v>
      </c>
      <c r="N18" s="228"/>
      <c r="O18" s="229"/>
      <c r="P18" s="230"/>
      <c r="Q18" s="231"/>
      <c r="R18" s="229"/>
      <c r="S18" s="247"/>
      <c r="T18" s="228"/>
      <c r="U18" s="229"/>
      <c r="V18" s="230"/>
      <c r="W18" s="231"/>
      <c r="X18" s="229"/>
      <c r="Y18" s="402"/>
      <c r="Z18" s="228"/>
      <c r="AA18" s="229"/>
      <c r="AB18" s="230"/>
      <c r="AC18" s="228"/>
      <c r="AD18" s="229"/>
      <c r="AE18" s="230"/>
      <c r="AF18" s="228"/>
      <c r="AG18" s="229"/>
      <c r="AH18" s="230"/>
      <c r="AI18" s="228"/>
      <c r="AJ18" s="229"/>
      <c r="AK18" s="230"/>
      <c r="AL18" s="228" t="s">
        <v>113</v>
      </c>
      <c r="AM18" s="229"/>
      <c r="AN18" s="84"/>
      <c r="AO18" s="85"/>
      <c r="AP18" s="83"/>
      <c r="AQ18" s="144"/>
      <c r="AR18" s="82"/>
      <c r="AS18" s="83"/>
      <c r="AT18" s="84"/>
      <c r="AU18" s="85"/>
      <c r="AV18" s="83"/>
      <c r="AW18" s="144"/>
      <c r="AX18" s="82"/>
      <c r="AY18" s="83"/>
      <c r="AZ18" s="84"/>
      <c r="BA18" s="85"/>
      <c r="BB18" s="83"/>
      <c r="BC18" s="144"/>
      <c r="BD18" s="82"/>
      <c r="BE18" s="83"/>
      <c r="BF18" s="84"/>
      <c r="BG18" s="85"/>
      <c r="BH18" s="83"/>
      <c r="BI18" s="84"/>
      <c r="BJ18" s="85"/>
      <c r="BK18" s="83"/>
      <c r="BL18" s="84"/>
      <c r="BM18" s="85"/>
      <c r="BN18" s="83"/>
      <c r="BO18" s="84"/>
      <c r="BP18" s="85"/>
      <c r="BQ18" s="83"/>
      <c r="BR18" s="84"/>
      <c r="BS18" s="85"/>
      <c r="BT18" s="83"/>
      <c r="BU18" s="84"/>
      <c r="BV18" s="85"/>
      <c r="BW18" s="83"/>
      <c r="BX18" s="84"/>
      <c r="BY18" s="85"/>
      <c r="BZ18" s="83"/>
      <c r="CA18" s="84"/>
      <c r="CB18" s="85"/>
      <c r="CC18" s="83"/>
      <c r="CD18" s="84"/>
      <c r="CE18" s="85"/>
      <c r="CF18" s="83"/>
      <c r="CG18" s="84"/>
      <c r="CH18" s="85"/>
      <c r="CI18" s="83"/>
      <c r="CJ18" s="84"/>
      <c r="CK18" s="85"/>
      <c r="CL18" s="83"/>
      <c r="CM18" s="84"/>
      <c r="CN18" s="85"/>
      <c r="CO18" s="83"/>
      <c r="CP18" s="84"/>
      <c r="CQ18" s="85"/>
      <c r="CR18" s="83"/>
      <c r="CS18" s="84"/>
      <c r="CT18" s="85"/>
      <c r="CU18" s="83"/>
      <c r="CV18" s="84"/>
      <c r="CW18" s="134"/>
    </row>
    <row r="19" spans="1:101" s="9" customFormat="1" x14ac:dyDescent="0.25">
      <c r="A19" s="442"/>
      <c r="B19" s="24" t="s">
        <v>59</v>
      </c>
      <c r="C19" s="16" t="s">
        <v>18</v>
      </c>
      <c r="D19" s="201">
        <v>6</v>
      </c>
      <c r="E19" s="375">
        <f>6+O19+R19+U19+X19+AA19+AD19+AG19+AJ19+AM19+AP19+AS19+AV19+AY19+BB19+BE19+BH19+BK19+BN19+BQ19+BT19+BW19+BZ19+CC19+CF19+CI19+CL19+CO19+CR19+CU19</f>
        <v>6</v>
      </c>
      <c r="F19" s="204">
        <v>0</v>
      </c>
      <c r="G19" s="209">
        <v>100</v>
      </c>
      <c r="H19" s="341">
        <v>100</v>
      </c>
      <c r="I19" s="326">
        <f>U19/D19</f>
        <v>0</v>
      </c>
      <c r="J19" s="203"/>
      <c r="K19" s="205"/>
      <c r="L19" s="199"/>
      <c r="M19" s="227"/>
      <c r="N19" s="228"/>
      <c r="O19" s="229"/>
      <c r="P19" s="230"/>
      <c r="Q19" s="231"/>
      <c r="R19" s="229"/>
      <c r="S19" s="247"/>
      <c r="T19" s="228"/>
      <c r="U19" s="229"/>
      <c r="V19" s="230"/>
      <c r="W19" s="231"/>
      <c r="X19" s="229"/>
      <c r="Y19" s="402"/>
      <c r="Z19" s="228"/>
      <c r="AA19" s="229"/>
      <c r="AB19" s="230"/>
      <c r="AC19" s="228"/>
      <c r="AD19" s="229"/>
      <c r="AE19" s="230"/>
      <c r="AF19" s="228"/>
      <c r="AG19" s="229"/>
      <c r="AH19" s="230"/>
      <c r="AI19" s="228"/>
      <c r="AJ19" s="229"/>
      <c r="AK19" s="230"/>
      <c r="AL19" s="228"/>
      <c r="AM19" s="229"/>
      <c r="AN19" s="84"/>
      <c r="AO19" s="85"/>
      <c r="AP19" s="83"/>
      <c r="AQ19" s="144"/>
      <c r="AR19" s="82"/>
      <c r="AS19" s="83"/>
      <c r="AT19" s="84"/>
      <c r="AU19" s="85"/>
      <c r="AV19" s="83"/>
      <c r="AW19" s="144"/>
      <c r="AX19" s="82"/>
      <c r="AY19" s="83"/>
      <c r="AZ19" s="84"/>
      <c r="BA19" s="85"/>
      <c r="BB19" s="83"/>
      <c r="BC19" s="144"/>
      <c r="BD19" s="82"/>
      <c r="BE19" s="83"/>
      <c r="BF19" s="84"/>
      <c r="BG19" s="85"/>
      <c r="BH19" s="83"/>
      <c r="BI19" s="84"/>
      <c r="BJ19" s="85"/>
      <c r="BK19" s="83"/>
      <c r="BL19" s="84"/>
      <c r="BM19" s="85"/>
      <c r="BN19" s="83"/>
      <c r="BO19" s="84"/>
      <c r="BP19" s="85"/>
      <c r="BQ19" s="83"/>
      <c r="BR19" s="84"/>
      <c r="BS19" s="85"/>
      <c r="BT19" s="83"/>
      <c r="BU19" s="84"/>
      <c r="BV19" s="85"/>
      <c r="BW19" s="83"/>
      <c r="BX19" s="84"/>
      <c r="BY19" s="85"/>
      <c r="BZ19" s="83"/>
      <c r="CA19" s="84"/>
      <c r="CB19" s="85"/>
      <c r="CC19" s="83"/>
      <c r="CD19" s="84"/>
      <c r="CE19" s="85"/>
      <c r="CF19" s="83"/>
      <c r="CG19" s="84"/>
      <c r="CH19" s="85"/>
      <c r="CI19" s="83"/>
      <c r="CJ19" s="84"/>
      <c r="CK19" s="85"/>
      <c r="CL19" s="83"/>
      <c r="CM19" s="84"/>
      <c r="CN19" s="85"/>
      <c r="CO19" s="83"/>
      <c r="CP19" s="84"/>
      <c r="CQ19" s="85"/>
      <c r="CR19" s="83"/>
      <c r="CS19" s="84"/>
      <c r="CT19" s="85"/>
      <c r="CU19" s="83"/>
      <c r="CV19" s="84"/>
      <c r="CW19" s="134"/>
    </row>
    <row r="20" spans="1:101" s="110" customFormat="1" x14ac:dyDescent="0.25">
      <c r="A20" s="442" t="s">
        <v>12</v>
      </c>
      <c r="B20" s="68" t="s">
        <v>87</v>
      </c>
      <c r="C20" s="56" t="s">
        <v>2</v>
      </c>
      <c r="D20" s="316">
        <v>1</v>
      </c>
      <c r="E20" s="317">
        <f>(100%*(E21+E22))/(D21+D22)</f>
        <v>0.94890510948905105</v>
      </c>
      <c r="F20" s="343">
        <f>D20-E20</f>
        <v>5.1094890510948954E-2</v>
      </c>
      <c r="G20" s="281"/>
      <c r="H20" s="317">
        <f>E20</f>
        <v>0.94890510948905105</v>
      </c>
      <c r="I20" s="323"/>
      <c r="J20" s="57"/>
      <c r="K20" s="56" t="s">
        <v>67</v>
      </c>
      <c r="L20" s="115"/>
      <c r="M20" s="161"/>
      <c r="N20" s="119"/>
      <c r="O20" s="117"/>
      <c r="P20" s="118"/>
      <c r="Q20" s="119"/>
      <c r="R20" s="117"/>
      <c r="S20" s="130"/>
      <c r="T20" s="116"/>
      <c r="U20" s="117"/>
      <c r="V20" s="118"/>
      <c r="W20" s="119"/>
      <c r="X20" s="117"/>
      <c r="Y20" s="403"/>
      <c r="Z20" s="116"/>
      <c r="AA20" s="117"/>
      <c r="AB20" s="118"/>
      <c r="AC20" s="116"/>
      <c r="AD20" s="117"/>
      <c r="AE20" s="118"/>
      <c r="AF20" s="116"/>
      <c r="AG20" s="117"/>
      <c r="AH20" s="118"/>
      <c r="AI20" s="116"/>
      <c r="AJ20" s="117"/>
      <c r="AK20" s="118"/>
      <c r="AL20" s="116"/>
      <c r="AM20" s="117"/>
      <c r="AN20" s="118"/>
      <c r="AO20" s="119"/>
      <c r="AP20" s="117"/>
      <c r="AQ20" s="130"/>
      <c r="AR20" s="116"/>
      <c r="AS20" s="117"/>
      <c r="AT20" s="118"/>
      <c r="AU20" s="119"/>
      <c r="AV20" s="117"/>
      <c r="AW20" s="130"/>
      <c r="AX20" s="116"/>
      <c r="AY20" s="117"/>
      <c r="AZ20" s="118"/>
      <c r="BA20" s="119"/>
      <c r="BB20" s="117"/>
      <c r="BC20" s="130"/>
      <c r="BD20" s="116"/>
      <c r="BE20" s="117"/>
      <c r="BF20" s="118"/>
      <c r="BG20" s="119"/>
      <c r="BH20" s="117"/>
      <c r="BI20" s="118"/>
      <c r="BJ20" s="119"/>
      <c r="BK20" s="117"/>
      <c r="BL20" s="118"/>
      <c r="BM20" s="119"/>
      <c r="BN20" s="117"/>
      <c r="BO20" s="118"/>
      <c r="BP20" s="119"/>
      <c r="BQ20" s="117"/>
      <c r="BR20" s="118"/>
      <c r="BS20" s="119"/>
      <c r="BT20" s="117"/>
      <c r="BU20" s="118"/>
      <c r="BV20" s="119"/>
      <c r="BW20" s="117"/>
      <c r="BX20" s="118"/>
      <c r="BY20" s="119"/>
      <c r="BZ20" s="117"/>
      <c r="CA20" s="118"/>
      <c r="CB20" s="119"/>
      <c r="CC20" s="117"/>
      <c r="CD20" s="118"/>
      <c r="CE20" s="119"/>
      <c r="CF20" s="117"/>
      <c r="CG20" s="118"/>
      <c r="CH20" s="119"/>
      <c r="CI20" s="117"/>
      <c r="CJ20" s="118"/>
      <c r="CK20" s="119"/>
      <c r="CL20" s="117"/>
      <c r="CM20" s="118"/>
      <c r="CN20" s="119"/>
      <c r="CO20" s="117"/>
      <c r="CP20" s="118"/>
      <c r="CQ20" s="119"/>
      <c r="CR20" s="117"/>
      <c r="CS20" s="118"/>
      <c r="CT20" s="119"/>
      <c r="CU20" s="117"/>
      <c r="CV20" s="118"/>
      <c r="CW20" s="135"/>
    </row>
    <row r="21" spans="1:101" s="9" customFormat="1" x14ac:dyDescent="0.25">
      <c r="A21" s="442"/>
      <c r="B21" s="49" t="s">
        <v>65</v>
      </c>
      <c r="C21" s="16" t="s">
        <v>19</v>
      </c>
      <c r="D21" s="201">
        <v>3.99</v>
      </c>
      <c r="E21" s="324">
        <f>1.99+O21+R21+U21+X21+AA21+AD21+AG21+AJ21+AM21+AP21+AS21+AV21+AY21+BB21+BE21+BH21+BK21+BN21+BQ21+BT21+BW21+BZ21+CC21+CF21+CI21+CL21+CO21+CR21+CU21</f>
        <v>2.1</v>
      </c>
      <c r="F21" s="206">
        <f>D21-E21</f>
        <v>1.8900000000000001</v>
      </c>
      <c r="G21" s="202"/>
      <c r="H21" s="52"/>
      <c r="I21" s="326">
        <f>U21/D21</f>
        <v>2.7568922305764409E-2</v>
      </c>
      <c r="J21" s="344">
        <v>42712</v>
      </c>
      <c r="K21" s="205"/>
      <c r="L21" s="1">
        <v>5</v>
      </c>
      <c r="M21" s="227"/>
      <c r="N21" s="228"/>
      <c r="O21" s="229"/>
      <c r="P21" s="230"/>
      <c r="Q21" s="231"/>
      <c r="R21" s="229"/>
      <c r="S21" s="247"/>
      <c r="T21" s="228">
        <v>0.1</v>
      </c>
      <c r="U21" s="229">
        <v>0.11</v>
      </c>
      <c r="V21" s="230"/>
      <c r="W21" s="231">
        <v>0.1</v>
      </c>
      <c r="X21" s="229"/>
      <c r="Y21" s="402"/>
      <c r="Z21" s="228"/>
      <c r="AA21" s="229"/>
      <c r="AB21" s="230"/>
      <c r="AC21" s="228">
        <v>0.1</v>
      </c>
      <c r="AD21" s="229"/>
      <c r="AE21" s="230"/>
      <c r="AF21" s="228">
        <v>0.1</v>
      </c>
      <c r="AG21" s="229"/>
      <c r="AH21" s="230"/>
      <c r="AI21" s="228">
        <v>0.2</v>
      </c>
      <c r="AJ21" s="229"/>
      <c r="AK21" s="230"/>
      <c r="AL21" s="228">
        <v>0.2</v>
      </c>
      <c r="AM21" s="229"/>
      <c r="AN21" s="230"/>
      <c r="AO21" s="231">
        <v>0.2</v>
      </c>
      <c r="AP21" s="229"/>
      <c r="AQ21" s="247"/>
      <c r="AR21" s="228">
        <v>0.2</v>
      </c>
      <c r="AS21" s="229"/>
      <c r="AT21" s="230"/>
      <c r="AU21" s="231"/>
      <c r="AV21" s="229"/>
      <c r="AW21" s="247"/>
      <c r="AX21" s="228">
        <v>0.2</v>
      </c>
      <c r="AY21" s="229"/>
      <c r="AZ21" s="230"/>
      <c r="BA21" s="231">
        <v>0.2</v>
      </c>
      <c r="BB21" s="229"/>
      <c r="BC21" s="247"/>
      <c r="BD21" s="228">
        <v>0.2</v>
      </c>
      <c r="BE21" s="229"/>
      <c r="BF21" s="230"/>
      <c r="BG21" s="231">
        <v>0.2</v>
      </c>
      <c r="BH21" s="229"/>
      <c r="BI21" s="230"/>
      <c r="BJ21" s="231"/>
      <c r="BK21" s="229"/>
      <c r="BL21" s="230"/>
      <c r="BM21" s="231"/>
      <c r="BN21" s="229"/>
      <c r="BO21" s="230"/>
      <c r="BP21" s="231"/>
      <c r="BQ21" s="229"/>
      <c r="BR21" s="230"/>
      <c r="BS21" s="231"/>
      <c r="BT21" s="229"/>
      <c r="BU21" s="230"/>
      <c r="BV21" s="231"/>
      <c r="BW21" s="229"/>
      <c r="BX21" s="230"/>
      <c r="BY21" s="231"/>
      <c r="BZ21" s="229"/>
      <c r="CA21" s="230"/>
      <c r="CB21" s="231"/>
      <c r="CC21" s="229"/>
      <c r="CD21" s="230"/>
      <c r="CE21" s="231"/>
      <c r="CF21" s="229"/>
      <c r="CG21" s="230"/>
      <c r="CH21" s="231"/>
      <c r="CI21" s="229"/>
      <c r="CJ21" s="230"/>
      <c r="CK21" s="231"/>
      <c r="CL21" s="229"/>
      <c r="CM21" s="230"/>
      <c r="CN21" s="231"/>
      <c r="CO21" s="229"/>
      <c r="CP21" s="230"/>
      <c r="CQ21" s="231"/>
      <c r="CR21" s="229"/>
      <c r="CS21" s="230"/>
      <c r="CT21" s="231"/>
      <c r="CU21" s="229"/>
      <c r="CV21" s="230"/>
      <c r="CW21" s="134"/>
    </row>
    <row r="22" spans="1:101" s="9" customFormat="1" x14ac:dyDescent="0.25">
      <c r="A22" s="442"/>
      <c r="B22" s="49" t="s">
        <v>63</v>
      </c>
      <c r="C22" s="16" t="s">
        <v>18</v>
      </c>
      <c r="D22" s="201">
        <v>33</v>
      </c>
      <c r="E22" s="201">
        <f>33+O22+R22+U22+X22+AA22+AD22+AG22+AJ22+AM22+AP22+AS22+AV22+AY22+BB22+BE22+BH22+BK22+BN22+BQ22+BT22+BW22+BZ22+CC22+CF22+CI22+CL22+CO22+CR22+CU22</f>
        <v>33</v>
      </c>
      <c r="F22" s="206">
        <f>D22-E22</f>
        <v>0</v>
      </c>
      <c r="G22" s="202"/>
      <c r="H22" s="52"/>
      <c r="I22" s="326">
        <f>U22/D22</f>
        <v>0</v>
      </c>
      <c r="J22" s="203"/>
      <c r="K22" s="205"/>
      <c r="L22" s="199"/>
      <c r="M22" s="227"/>
      <c r="N22" s="228"/>
      <c r="O22" s="229"/>
      <c r="P22" s="230"/>
      <c r="Q22" s="231"/>
      <c r="R22" s="229"/>
      <c r="S22" s="247"/>
      <c r="T22" s="228"/>
      <c r="U22" s="229"/>
      <c r="V22" s="230"/>
      <c r="W22" s="231"/>
      <c r="X22" s="229"/>
      <c r="Y22" s="402"/>
      <c r="Z22" s="228"/>
      <c r="AA22" s="229"/>
      <c r="AB22" s="230"/>
      <c r="AC22" s="228"/>
      <c r="AD22" s="229"/>
      <c r="AE22" s="230"/>
      <c r="AF22" s="228"/>
      <c r="AG22" s="229"/>
      <c r="AH22" s="230"/>
      <c r="AI22" s="228"/>
      <c r="AJ22" s="229"/>
      <c r="AK22" s="230"/>
      <c r="AL22" s="228"/>
      <c r="AM22" s="229"/>
      <c r="AN22" s="230"/>
      <c r="AO22" s="231"/>
      <c r="AP22" s="229"/>
      <c r="AQ22" s="247"/>
      <c r="AR22" s="228"/>
      <c r="AS22" s="229"/>
      <c r="AT22" s="230"/>
      <c r="AU22" s="231"/>
      <c r="AV22" s="229"/>
      <c r="AW22" s="247"/>
      <c r="AX22" s="228"/>
      <c r="AY22" s="229"/>
      <c r="AZ22" s="230"/>
      <c r="BA22" s="231"/>
      <c r="BB22" s="229"/>
      <c r="BC22" s="247"/>
      <c r="BD22" s="228"/>
      <c r="BE22" s="229"/>
      <c r="BF22" s="230"/>
      <c r="BG22" s="231"/>
      <c r="BH22" s="229"/>
      <c r="BI22" s="230"/>
      <c r="BJ22" s="231"/>
      <c r="BK22" s="229"/>
      <c r="BL22" s="230"/>
      <c r="BM22" s="231"/>
      <c r="BN22" s="229"/>
      <c r="BO22" s="230"/>
      <c r="BP22" s="231"/>
      <c r="BQ22" s="229"/>
      <c r="BR22" s="230"/>
      <c r="BS22" s="231"/>
      <c r="BT22" s="229"/>
      <c r="BU22" s="230"/>
      <c r="BV22" s="231"/>
      <c r="BW22" s="229"/>
      <c r="BX22" s="230"/>
      <c r="BY22" s="231"/>
      <c r="BZ22" s="229"/>
      <c r="CA22" s="230"/>
      <c r="CB22" s="231"/>
      <c r="CC22" s="229"/>
      <c r="CD22" s="230"/>
      <c r="CE22" s="231"/>
      <c r="CF22" s="229"/>
      <c r="CG22" s="230"/>
      <c r="CH22" s="231"/>
      <c r="CI22" s="229"/>
      <c r="CJ22" s="230"/>
      <c r="CK22" s="231"/>
      <c r="CL22" s="229"/>
      <c r="CM22" s="230"/>
      <c r="CN22" s="231"/>
      <c r="CO22" s="229"/>
      <c r="CP22" s="230"/>
      <c r="CQ22" s="231"/>
      <c r="CR22" s="229"/>
      <c r="CS22" s="230"/>
      <c r="CT22" s="231"/>
      <c r="CU22" s="229"/>
      <c r="CV22" s="230"/>
      <c r="CW22" s="134"/>
    </row>
    <row r="23" spans="1:101" s="110" customFormat="1" x14ac:dyDescent="0.25">
      <c r="A23" s="442" t="s">
        <v>27</v>
      </c>
      <c r="B23" s="68" t="s">
        <v>88</v>
      </c>
      <c r="C23" s="56" t="s">
        <v>2</v>
      </c>
      <c r="D23" s="316">
        <v>1</v>
      </c>
      <c r="E23" s="317">
        <f>(100%*(E24+E25))/(D24+D25)</f>
        <v>0</v>
      </c>
      <c r="F23" s="343">
        <f>D23-E23</f>
        <v>1</v>
      </c>
      <c r="G23" s="281"/>
      <c r="H23" s="317">
        <f>E23</f>
        <v>0</v>
      </c>
      <c r="I23" s="323"/>
      <c r="J23" s="57"/>
      <c r="K23" s="56" t="s">
        <v>60</v>
      </c>
      <c r="L23" s="115"/>
      <c r="M23" s="161"/>
      <c r="N23" s="119"/>
      <c r="O23" s="117"/>
      <c r="P23" s="118"/>
      <c r="Q23" s="119"/>
      <c r="R23" s="117"/>
      <c r="S23" s="130"/>
      <c r="T23" s="116"/>
      <c r="U23" s="117"/>
      <c r="V23" s="118"/>
      <c r="W23" s="119"/>
      <c r="X23" s="117"/>
      <c r="Y23" s="404"/>
      <c r="Z23" s="116"/>
      <c r="AA23" s="117"/>
      <c r="AB23" s="118"/>
      <c r="AC23" s="116"/>
      <c r="AD23" s="117"/>
      <c r="AE23" s="118"/>
      <c r="AF23" s="116"/>
      <c r="AG23" s="117"/>
      <c r="AH23" s="118"/>
      <c r="AI23" s="116"/>
      <c r="AJ23" s="117"/>
      <c r="AK23" s="118"/>
      <c r="AL23" s="116"/>
      <c r="AM23" s="117"/>
      <c r="AN23" s="118"/>
      <c r="AO23" s="119"/>
      <c r="AP23" s="117"/>
      <c r="AQ23" s="130"/>
      <c r="AR23" s="116"/>
      <c r="AS23" s="117"/>
      <c r="AT23" s="118"/>
      <c r="AU23" s="119"/>
      <c r="AV23" s="117"/>
      <c r="AW23" s="130"/>
      <c r="AX23" s="116"/>
      <c r="AY23" s="117"/>
      <c r="AZ23" s="118"/>
      <c r="BA23" s="119"/>
      <c r="BB23" s="117"/>
      <c r="BC23" s="130"/>
      <c r="BD23" s="116"/>
      <c r="BE23" s="117"/>
      <c r="BF23" s="118"/>
      <c r="BG23" s="119"/>
      <c r="BH23" s="117"/>
      <c r="BI23" s="118"/>
      <c r="BJ23" s="119"/>
      <c r="BK23" s="117"/>
      <c r="BL23" s="118"/>
      <c r="BM23" s="119"/>
      <c r="BN23" s="117"/>
      <c r="BO23" s="118"/>
      <c r="BP23" s="119"/>
      <c r="BQ23" s="117"/>
      <c r="BR23" s="118"/>
      <c r="BS23" s="119"/>
      <c r="BT23" s="117"/>
      <c r="BU23" s="118"/>
      <c r="BV23" s="119"/>
      <c r="BW23" s="117"/>
      <c r="BX23" s="118"/>
      <c r="BY23" s="119"/>
      <c r="BZ23" s="117"/>
      <c r="CA23" s="118"/>
      <c r="CB23" s="119"/>
      <c r="CC23" s="117"/>
      <c r="CD23" s="118"/>
      <c r="CE23" s="119"/>
      <c r="CF23" s="117"/>
      <c r="CG23" s="118"/>
      <c r="CH23" s="119"/>
      <c r="CI23" s="117"/>
      <c r="CJ23" s="118"/>
      <c r="CK23" s="119"/>
      <c r="CL23" s="117"/>
      <c r="CM23" s="118"/>
      <c r="CN23" s="119"/>
      <c r="CO23" s="117"/>
      <c r="CP23" s="118"/>
      <c r="CQ23" s="119"/>
      <c r="CR23" s="117"/>
      <c r="CS23" s="118"/>
      <c r="CT23" s="119"/>
      <c r="CU23" s="117"/>
      <c r="CV23" s="118"/>
      <c r="CW23" s="135"/>
    </row>
    <row r="24" spans="1:101" s="9" customFormat="1" x14ac:dyDescent="0.25">
      <c r="A24" s="442"/>
      <c r="B24" s="24" t="s">
        <v>62</v>
      </c>
      <c r="C24" s="16" t="s">
        <v>19</v>
      </c>
      <c r="D24" s="204">
        <v>0.104</v>
      </c>
      <c r="E24" s="204">
        <v>0</v>
      </c>
      <c r="F24" s="204">
        <v>0.104</v>
      </c>
      <c r="G24" s="241">
        <v>0</v>
      </c>
      <c r="H24" s="329">
        <v>0</v>
      </c>
      <c r="I24" s="326">
        <f>U24/D24</f>
        <v>0</v>
      </c>
      <c r="J24" s="344">
        <v>42708</v>
      </c>
      <c r="K24" s="205"/>
      <c r="L24" s="199">
        <v>4</v>
      </c>
      <c r="M24" s="227">
        <v>4</v>
      </c>
      <c r="N24" s="228"/>
      <c r="O24" s="229"/>
      <c r="P24" s="230"/>
      <c r="Q24" s="231"/>
      <c r="R24" s="229"/>
      <c r="S24" s="247"/>
      <c r="T24" s="228"/>
      <c r="U24" s="229"/>
      <c r="V24" s="230"/>
      <c r="W24" s="231"/>
      <c r="X24" s="229"/>
      <c r="Y24" s="402"/>
      <c r="Z24" s="228"/>
      <c r="AA24" s="229"/>
      <c r="AB24" s="230"/>
      <c r="AC24" s="228"/>
      <c r="AD24" s="229"/>
      <c r="AE24" s="230"/>
      <c r="AF24" s="228" t="s">
        <v>114</v>
      </c>
      <c r="AG24" s="229"/>
      <c r="AH24" s="230"/>
      <c r="AI24" s="228" t="s">
        <v>114</v>
      </c>
      <c r="AJ24" s="229"/>
      <c r="AK24" s="230"/>
      <c r="AL24" s="228" t="s">
        <v>114</v>
      </c>
      <c r="AM24" s="229"/>
      <c r="AN24" s="230"/>
      <c r="AO24" s="231" t="s">
        <v>114</v>
      </c>
      <c r="AP24" s="229"/>
      <c r="AQ24" s="247"/>
      <c r="AR24" s="228" t="s">
        <v>115</v>
      </c>
      <c r="AS24" s="229"/>
      <c r="AT24" s="230"/>
      <c r="AU24" s="231"/>
      <c r="AV24" s="229"/>
      <c r="AW24" s="144"/>
      <c r="AX24" s="82"/>
      <c r="AY24" s="83"/>
      <c r="AZ24" s="84"/>
      <c r="BA24" s="85"/>
      <c r="BB24" s="83"/>
      <c r="BC24" s="144"/>
      <c r="BD24" s="82"/>
      <c r="BE24" s="83"/>
      <c r="BF24" s="84"/>
      <c r="BG24" s="85"/>
      <c r="BH24" s="83"/>
      <c r="BI24" s="84"/>
      <c r="BJ24" s="85"/>
      <c r="BK24" s="83"/>
      <c r="BL24" s="84"/>
      <c r="BM24" s="85"/>
      <c r="BN24" s="83"/>
      <c r="BO24" s="84"/>
      <c r="BP24" s="85"/>
      <c r="BQ24" s="83"/>
      <c r="BR24" s="84"/>
      <c r="BS24" s="85"/>
      <c r="BT24" s="83"/>
      <c r="BU24" s="84"/>
      <c r="BV24" s="85"/>
      <c r="BW24" s="83"/>
      <c r="BX24" s="84"/>
      <c r="BY24" s="85"/>
      <c r="BZ24" s="83"/>
      <c r="CA24" s="84"/>
      <c r="CB24" s="85"/>
      <c r="CC24" s="83"/>
      <c r="CD24" s="84"/>
      <c r="CE24" s="85"/>
      <c r="CF24" s="83"/>
      <c r="CG24" s="84"/>
      <c r="CH24" s="85"/>
      <c r="CI24" s="83"/>
      <c r="CJ24" s="84"/>
      <c r="CK24" s="85"/>
      <c r="CL24" s="83"/>
      <c r="CM24" s="84"/>
      <c r="CN24" s="85"/>
      <c r="CO24" s="83"/>
      <c r="CP24" s="84"/>
      <c r="CQ24" s="85"/>
      <c r="CR24" s="83"/>
      <c r="CS24" s="84"/>
      <c r="CT24" s="85"/>
      <c r="CU24" s="83"/>
      <c r="CV24" s="84"/>
      <c r="CW24" s="134"/>
    </row>
    <row r="25" spans="1:101" s="9" customFormat="1" x14ac:dyDescent="0.25">
      <c r="A25" s="442"/>
      <c r="B25" s="24" t="s">
        <v>65</v>
      </c>
      <c r="C25" s="16" t="s">
        <v>19</v>
      </c>
      <c r="D25" s="204">
        <v>0.2</v>
      </c>
      <c r="E25" s="204">
        <v>0</v>
      </c>
      <c r="F25" s="204">
        <v>0.2</v>
      </c>
      <c r="G25" s="241">
        <v>1</v>
      </c>
      <c r="H25" s="329">
        <v>0</v>
      </c>
      <c r="I25" s="326">
        <f>U25/D25</f>
        <v>0</v>
      </c>
      <c r="J25" s="344">
        <v>42708</v>
      </c>
      <c r="K25" s="205"/>
      <c r="L25" s="199">
        <v>3</v>
      </c>
      <c r="M25" s="227">
        <v>3</v>
      </c>
      <c r="N25" s="228"/>
      <c r="O25" s="229"/>
      <c r="P25" s="230"/>
      <c r="Q25" s="231"/>
      <c r="R25" s="229"/>
      <c r="S25" s="247"/>
      <c r="T25" s="228"/>
      <c r="U25" s="229"/>
      <c r="V25" s="230"/>
      <c r="W25" s="231"/>
      <c r="X25" s="229"/>
      <c r="Y25" s="402"/>
      <c r="Z25" s="228"/>
      <c r="AA25" s="229"/>
      <c r="AB25" s="230"/>
      <c r="AC25" s="228"/>
      <c r="AD25" s="229"/>
      <c r="AE25" s="230"/>
      <c r="AF25" s="228" t="s">
        <v>116</v>
      </c>
      <c r="AG25" s="229"/>
      <c r="AH25" s="230"/>
      <c r="AI25" s="228" t="s">
        <v>116</v>
      </c>
      <c r="AJ25" s="229"/>
      <c r="AK25" s="230"/>
      <c r="AL25" s="228" t="s">
        <v>116</v>
      </c>
      <c r="AM25" s="229"/>
      <c r="AN25" s="230"/>
      <c r="AO25" s="231" t="s">
        <v>116</v>
      </c>
      <c r="AP25" s="229"/>
      <c r="AQ25" s="247"/>
      <c r="AR25" s="228" t="s">
        <v>116</v>
      </c>
      <c r="AS25" s="229"/>
      <c r="AT25" s="230"/>
      <c r="AU25" s="231"/>
      <c r="AV25" s="229"/>
      <c r="AW25" s="144"/>
      <c r="AX25" s="82"/>
      <c r="AY25" s="83"/>
      <c r="AZ25" s="84"/>
      <c r="BA25" s="85"/>
      <c r="BB25" s="83"/>
      <c r="BC25" s="144"/>
      <c r="BD25" s="82"/>
      <c r="BE25" s="83"/>
      <c r="BF25" s="84"/>
      <c r="BG25" s="85"/>
      <c r="BH25" s="83"/>
      <c r="BI25" s="84"/>
      <c r="BJ25" s="85"/>
      <c r="BK25" s="83"/>
      <c r="BL25" s="84"/>
      <c r="BM25" s="85"/>
      <c r="BN25" s="83"/>
      <c r="BO25" s="84"/>
      <c r="BP25" s="85"/>
      <c r="BQ25" s="83"/>
      <c r="BR25" s="84"/>
      <c r="BS25" s="85"/>
      <c r="BT25" s="83"/>
      <c r="BU25" s="84"/>
      <c r="BV25" s="85"/>
      <c r="BW25" s="83"/>
      <c r="BX25" s="84"/>
      <c r="BY25" s="85"/>
      <c r="BZ25" s="83"/>
      <c r="CA25" s="84"/>
      <c r="CB25" s="85"/>
      <c r="CC25" s="83"/>
      <c r="CD25" s="84"/>
      <c r="CE25" s="85"/>
      <c r="CF25" s="83"/>
      <c r="CG25" s="84"/>
      <c r="CH25" s="85"/>
      <c r="CI25" s="83"/>
      <c r="CJ25" s="84"/>
      <c r="CK25" s="85"/>
      <c r="CL25" s="83"/>
      <c r="CM25" s="84"/>
      <c r="CN25" s="85"/>
      <c r="CO25" s="83"/>
      <c r="CP25" s="84"/>
      <c r="CQ25" s="85"/>
      <c r="CR25" s="83"/>
      <c r="CS25" s="84"/>
      <c r="CT25" s="85"/>
      <c r="CU25" s="83"/>
      <c r="CV25" s="84"/>
      <c r="CW25" s="134"/>
    </row>
    <row r="26" spans="1:101" s="9" customFormat="1" x14ac:dyDescent="0.25">
      <c r="A26" s="442"/>
      <c r="B26" s="24" t="s">
        <v>63</v>
      </c>
      <c r="C26" s="16" t="s">
        <v>18</v>
      </c>
      <c r="D26" s="201">
        <v>2</v>
      </c>
      <c r="E26" s="201">
        <v>0</v>
      </c>
      <c r="F26" s="204">
        <v>2</v>
      </c>
      <c r="G26" s="241">
        <v>0</v>
      </c>
      <c r="H26" s="329">
        <v>0</v>
      </c>
      <c r="I26" s="326">
        <f>U26/D26</f>
        <v>0</v>
      </c>
      <c r="J26" s="344">
        <v>42708</v>
      </c>
      <c r="K26" s="205"/>
      <c r="L26" s="199">
        <v>2</v>
      </c>
      <c r="M26" s="227">
        <v>2</v>
      </c>
      <c r="N26" s="186"/>
      <c r="O26" s="229"/>
      <c r="P26" s="187"/>
      <c r="Q26" s="231"/>
      <c r="R26" s="229"/>
      <c r="S26" s="247"/>
      <c r="T26" s="228"/>
      <c r="U26" s="229"/>
      <c r="V26" s="230"/>
      <c r="W26" s="231"/>
      <c r="X26" s="229"/>
      <c r="Y26" s="402"/>
      <c r="Z26" s="228"/>
      <c r="AA26" s="229"/>
      <c r="AB26" s="230"/>
      <c r="AC26" s="228"/>
      <c r="AD26" s="229"/>
      <c r="AE26" s="230"/>
      <c r="AF26" s="228"/>
      <c r="AG26" s="229"/>
      <c r="AH26" s="230"/>
      <c r="AI26" s="228"/>
      <c r="AJ26" s="229"/>
      <c r="AK26" s="230"/>
      <c r="AL26" s="228"/>
      <c r="AM26" s="229"/>
      <c r="AN26" s="230"/>
      <c r="AO26" s="231">
        <v>2</v>
      </c>
      <c r="AP26" s="229"/>
      <c r="AQ26" s="247"/>
      <c r="AR26" s="228"/>
      <c r="AS26" s="229"/>
      <c r="AT26" s="230"/>
      <c r="AU26" s="231"/>
      <c r="AV26" s="229"/>
      <c r="AW26" s="144"/>
      <c r="AX26" s="82"/>
      <c r="AY26" s="83"/>
      <c r="AZ26" s="84"/>
      <c r="BA26" s="85"/>
      <c r="BB26" s="83"/>
      <c r="BC26" s="144"/>
      <c r="BD26" s="82"/>
      <c r="BE26" s="83"/>
      <c r="BF26" s="84"/>
      <c r="BG26" s="85"/>
      <c r="BH26" s="83"/>
      <c r="BI26" s="84"/>
      <c r="BJ26" s="85"/>
      <c r="BK26" s="83"/>
      <c r="BL26" s="84"/>
      <c r="BM26" s="85"/>
      <c r="BN26" s="83"/>
      <c r="BO26" s="84"/>
      <c r="BP26" s="85"/>
      <c r="BQ26" s="83"/>
      <c r="BR26" s="84"/>
      <c r="BS26" s="85"/>
      <c r="BT26" s="83"/>
      <c r="BU26" s="84"/>
      <c r="BV26" s="85"/>
      <c r="BW26" s="83"/>
      <c r="BX26" s="84"/>
      <c r="BY26" s="85"/>
      <c r="BZ26" s="83"/>
      <c r="CA26" s="84"/>
      <c r="CB26" s="85"/>
      <c r="CC26" s="83"/>
      <c r="CD26" s="84"/>
      <c r="CE26" s="85"/>
      <c r="CF26" s="83"/>
      <c r="CG26" s="84"/>
      <c r="CH26" s="85"/>
      <c r="CI26" s="83"/>
      <c r="CJ26" s="84"/>
      <c r="CK26" s="85"/>
      <c r="CL26" s="83"/>
      <c r="CM26" s="84"/>
      <c r="CN26" s="85"/>
      <c r="CO26" s="83"/>
      <c r="CP26" s="84"/>
      <c r="CQ26" s="85"/>
      <c r="CR26" s="83"/>
      <c r="CS26" s="84"/>
      <c r="CT26" s="85"/>
      <c r="CU26" s="83"/>
      <c r="CV26" s="84"/>
      <c r="CW26" s="134"/>
    </row>
    <row r="27" spans="1:101" s="110" customFormat="1" hidden="1" x14ac:dyDescent="0.25">
      <c r="A27" s="442"/>
      <c r="B27" s="68" t="s">
        <v>74</v>
      </c>
      <c r="C27" s="56" t="s">
        <v>2</v>
      </c>
      <c r="D27" s="316">
        <v>1</v>
      </c>
      <c r="E27" s="317" t="e">
        <f>E28*D27/D28</f>
        <v>#DIV/0!</v>
      </c>
      <c r="F27" s="222" t="e">
        <f>D27-E27</f>
        <v>#DIV/0!</v>
      </c>
      <c r="G27" s="281"/>
      <c r="H27" s="327"/>
      <c r="I27" s="323"/>
      <c r="J27" s="57"/>
      <c r="K27" s="56" t="s">
        <v>72</v>
      </c>
      <c r="L27" s="115"/>
      <c r="M27" s="161"/>
      <c r="N27" s="366"/>
      <c r="O27" s="197"/>
      <c r="P27" s="361"/>
      <c r="Q27" s="119"/>
      <c r="R27" s="117"/>
      <c r="S27" s="130"/>
      <c r="T27" s="116"/>
      <c r="U27" s="117"/>
      <c r="V27" s="118"/>
      <c r="W27" s="119"/>
      <c r="X27" s="117"/>
      <c r="Y27" s="403"/>
      <c r="Z27" s="116"/>
      <c r="AA27" s="117"/>
      <c r="AB27" s="118"/>
      <c r="AC27" s="116"/>
      <c r="AD27" s="117"/>
      <c r="AE27" s="118"/>
      <c r="AF27" s="116"/>
      <c r="AG27" s="117"/>
      <c r="AH27" s="118"/>
      <c r="AI27" s="116"/>
      <c r="AJ27" s="117"/>
      <c r="AK27" s="118"/>
      <c r="AL27" s="116"/>
      <c r="AM27" s="117"/>
      <c r="AN27" s="118"/>
      <c r="AO27" s="119"/>
      <c r="AP27" s="117"/>
      <c r="AQ27" s="130"/>
      <c r="AR27" s="116"/>
      <c r="AS27" s="117"/>
      <c r="AT27" s="118"/>
      <c r="AU27" s="119"/>
      <c r="AV27" s="117"/>
      <c r="AW27" s="130"/>
      <c r="AX27" s="116"/>
      <c r="AY27" s="117"/>
      <c r="AZ27" s="118"/>
      <c r="BA27" s="119"/>
      <c r="BB27" s="117"/>
      <c r="BC27" s="130"/>
      <c r="BD27" s="116"/>
      <c r="BE27" s="117"/>
      <c r="BF27" s="118"/>
      <c r="BG27" s="119"/>
      <c r="BH27" s="117"/>
      <c r="BI27" s="118"/>
      <c r="BJ27" s="119"/>
      <c r="BK27" s="117"/>
      <c r="BL27" s="118"/>
      <c r="BM27" s="119"/>
      <c r="BN27" s="117"/>
      <c r="BO27" s="118"/>
      <c r="BP27" s="119"/>
      <c r="BQ27" s="117"/>
      <c r="BR27" s="118"/>
      <c r="BS27" s="119"/>
      <c r="BT27" s="117"/>
      <c r="BU27" s="118"/>
      <c r="BV27" s="119"/>
      <c r="BW27" s="117"/>
      <c r="BX27" s="118"/>
      <c r="BY27" s="119"/>
      <c r="BZ27" s="117"/>
      <c r="CA27" s="118"/>
      <c r="CB27" s="119"/>
      <c r="CC27" s="117"/>
      <c r="CD27" s="118"/>
      <c r="CE27" s="119"/>
      <c r="CF27" s="117"/>
      <c r="CG27" s="118"/>
      <c r="CH27" s="119"/>
      <c r="CI27" s="117"/>
      <c r="CJ27" s="118"/>
      <c r="CK27" s="119"/>
      <c r="CL27" s="117"/>
      <c r="CM27" s="118"/>
      <c r="CN27" s="119"/>
      <c r="CO27" s="117"/>
      <c r="CP27" s="118"/>
      <c r="CQ27" s="119"/>
      <c r="CR27" s="117"/>
      <c r="CS27" s="118"/>
      <c r="CT27" s="119"/>
      <c r="CU27" s="117"/>
      <c r="CV27" s="118"/>
      <c r="CW27" s="135"/>
    </row>
    <row r="28" spans="1:101" s="9" customFormat="1" hidden="1" x14ac:dyDescent="0.25">
      <c r="A28" s="442"/>
      <c r="B28" s="24" t="s">
        <v>65</v>
      </c>
      <c r="C28" s="16" t="s">
        <v>19</v>
      </c>
      <c r="D28" s="204"/>
      <c r="E28" s="204"/>
      <c r="F28" s="204"/>
      <c r="G28" s="241"/>
      <c r="H28" s="329"/>
      <c r="I28" s="326"/>
      <c r="J28" s="15"/>
      <c r="K28" s="16"/>
      <c r="L28" s="2"/>
      <c r="M28" s="160"/>
      <c r="N28" s="369"/>
      <c r="O28" s="229"/>
      <c r="P28" s="187"/>
      <c r="Q28" s="85"/>
      <c r="R28" s="83"/>
      <c r="S28" s="144"/>
      <c r="T28" s="82"/>
      <c r="U28" s="83"/>
      <c r="V28" s="84"/>
      <c r="W28" s="85"/>
      <c r="X28" s="83"/>
      <c r="Y28" s="402"/>
      <c r="Z28" s="82"/>
      <c r="AA28" s="83"/>
      <c r="AB28" s="84"/>
      <c r="AC28" s="82"/>
      <c r="AD28" s="83"/>
      <c r="AE28" s="84"/>
      <c r="AF28" s="82"/>
      <c r="AG28" s="83"/>
      <c r="AH28" s="84"/>
      <c r="AI28" s="82"/>
      <c r="AJ28" s="83"/>
      <c r="AK28" s="84"/>
      <c r="AL28" s="82"/>
      <c r="AM28" s="83"/>
      <c r="AN28" s="84"/>
      <c r="AO28" s="85"/>
      <c r="AP28" s="83"/>
      <c r="AQ28" s="144"/>
      <c r="AR28" s="82"/>
      <c r="AS28" s="83"/>
      <c r="AT28" s="84"/>
      <c r="AU28" s="85"/>
      <c r="AV28" s="83"/>
      <c r="AW28" s="144"/>
      <c r="AX28" s="82"/>
      <c r="AY28" s="83"/>
      <c r="AZ28" s="84"/>
      <c r="BA28" s="85"/>
      <c r="BB28" s="83"/>
      <c r="BC28" s="144"/>
      <c r="BD28" s="82"/>
      <c r="BE28" s="83"/>
      <c r="BF28" s="84"/>
      <c r="BG28" s="85"/>
      <c r="BH28" s="83"/>
      <c r="BI28" s="84"/>
      <c r="BJ28" s="85"/>
      <c r="BK28" s="83"/>
      <c r="BL28" s="84"/>
      <c r="BM28" s="85"/>
      <c r="BN28" s="83"/>
      <c r="BO28" s="84"/>
      <c r="BP28" s="85"/>
      <c r="BQ28" s="83"/>
      <c r="BR28" s="84"/>
      <c r="BS28" s="85"/>
      <c r="BT28" s="83"/>
      <c r="BU28" s="84"/>
      <c r="BV28" s="85"/>
      <c r="BW28" s="83"/>
      <c r="BX28" s="84"/>
      <c r="BY28" s="85"/>
      <c r="BZ28" s="83"/>
      <c r="CA28" s="84"/>
      <c r="CB28" s="85"/>
      <c r="CC28" s="83"/>
      <c r="CD28" s="84"/>
      <c r="CE28" s="85"/>
      <c r="CF28" s="83"/>
      <c r="CG28" s="84"/>
      <c r="CH28" s="85"/>
      <c r="CI28" s="83"/>
      <c r="CJ28" s="84"/>
      <c r="CK28" s="85"/>
      <c r="CL28" s="83"/>
      <c r="CM28" s="84"/>
      <c r="CN28" s="85"/>
      <c r="CO28" s="83"/>
      <c r="CP28" s="84"/>
      <c r="CQ28" s="85"/>
      <c r="CR28" s="83"/>
      <c r="CS28" s="84"/>
      <c r="CT28" s="85"/>
      <c r="CU28" s="83"/>
      <c r="CV28" s="84"/>
      <c r="CW28" s="134"/>
    </row>
    <row r="29" spans="1:101" s="9" customFormat="1" hidden="1" x14ac:dyDescent="0.25">
      <c r="A29" s="442"/>
      <c r="B29" s="24" t="s">
        <v>63</v>
      </c>
      <c r="C29" s="16" t="s">
        <v>18</v>
      </c>
      <c r="D29" s="204"/>
      <c r="E29" s="204"/>
      <c r="F29" s="204"/>
      <c r="G29" s="241"/>
      <c r="H29" s="329"/>
      <c r="I29" s="326"/>
      <c r="J29" s="15"/>
      <c r="K29" s="16"/>
      <c r="L29" s="2"/>
      <c r="M29" s="160"/>
      <c r="N29" s="369"/>
      <c r="O29" s="368"/>
      <c r="P29" s="187"/>
      <c r="Q29" s="85"/>
      <c r="R29" s="83"/>
      <c r="S29" s="144"/>
      <c r="T29" s="82"/>
      <c r="U29" s="83"/>
      <c r="V29" s="84"/>
      <c r="W29" s="85"/>
      <c r="X29" s="83"/>
      <c r="Y29" s="402"/>
      <c r="Z29" s="82"/>
      <c r="AA29" s="83"/>
      <c r="AB29" s="84"/>
      <c r="AC29" s="82"/>
      <c r="AD29" s="83"/>
      <c r="AE29" s="84"/>
      <c r="AF29" s="82"/>
      <c r="AG29" s="83"/>
      <c r="AH29" s="84"/>
      <c r="AI29" s="82"/>
      <c r="AJ29" s="83"/>
      <c r="AK29" s="84"/>
      <c r="AL29" s="82"/>
      <c r="AM29" s="83"/>
      <c r="AN29" s="84"/>
      <c r="AO29" s="85"/>
      <c r="AP29" s="83"/>
      <c r="AQ29" s="144"/>
      <c r="AR29" s="82"/>
      <c r="AS29" s="83"/>
      <c r="AT29" s="84"/>
      <c r="AU29" s="85"/>
      <c r="AV29" s="83"/>
      <c r="AW29" s="144"/>
      <c r="AX29" s="82"/>
      <c r="AY29" s="83"/>
      <c r="AZ29" s="84"/>
      <c r="BA29" s="85"/>
      <c r="BB29" s="83"/>
      <c r="BC29" s="144"/>
      <c r="BD29" s="82"/>
      <c r="BE29" s="83"/>
      <c r="BF29" s="84"/>
      <c r="BG29" s="85"/>
      <c r="BH29" s="83"/>
      <c r="BI29" s="84"/>
      <c r="BJ29" s="85"/>
      <c r="BK29" s="83"/>
      <c r="BL29" s="84"/>
      <c r="BM29" s="85"/>
      <c r="BN29" s="83"/>
      <c r="BO29" s="84"/>
      <c r="BP29" s="85"/>
      <c r="BQ29" s="83"/>
      <c r="BR29" s="84"/>
      <c r="BS29" s="85"/>
      <c r="BT29" s="83"/>
      <c r="BU29" s="84"/>
      <c r="BV29" s="85"/>
      <c r="BW29" s="83"/>
      <c r="BX29" s="84"/>
      <c r="BY29" s="85"/>
      <c r="BZ29" s="83"/>
      <c r="CA29" s="84"/>
      <c r="CB29" s="85"/>
      <c r="CC29" s="83"/>
      <c r="CD29" s="84"/>
      <c r="CE29" s="85"/>
      <c r="CF29" s="83"/>
      <c r="CG29" s="84"/>
      <c r="CH29" s="85"/>
      <c r="CI29" s="83"/>
      <c r="CJ29" s="84"/>
      <c r="CK29" s="85"/>
      <c r="CL29" s="83"/>
      <c r="CM29" s="84"/>
      <c r="CN29" s="85"/>
      <c r="CO29" s="83"/>
      <c r="CP29" s="84"/>
      <c r="CQ29" s="85"/>
      <c r="CR29" s="83"/>
      <c r="CS29" s="84"/>
      <c r="CT29" s="85"/>
      <c r="CU29" s="83"/>
      <c r="CV29" s="84"/>
      <c r="CW29" s="134"/>
    </row>
    <row r="30" spans="1:101" s="110" customFormat="1" x14ac:dyDescent="0.25">
      <c r="A30" s="442" t="s">
        <v>28</v>
      </c>
      <c r="B30" s="73" t="s">
        <v>109</v>
      </c>
      <c r="C30" s="56" t="s">
        <v>2</v>
      </c>
      <c r="D30" s="316">
        <v>1</v>
      </c>
      <c r="E30" s="317">
        <f>(100%*(E31+E32))/(D31+D32)</f>
        <v>0.54423113894152864</v>
      </c>
      <c r="F30" s="317">
        <f>D30-E30</f>
        <v>0.45576886105847136</v>
      </c>
      <c r="G30" s="330"/>
      <c r="H30" s="317">
        <f>E30</f>
        <v>0.54423113894152864</v>
      </c>
      <c r="I30" s="323"/>
      <c r="J30" s="351">
        <v>42727</v>
      </c>
      <c r="K30" s="165" t="s">
        <v>66</v>
      </c>
      <c r="L30" s="165"/>
      <c r="M30" s="166"/>
      <c r="N30" s="365"/>
      <c r="O30" s="167"/>
      <c r="P30" s="367"/>
      <c r="Q30" s="169"/>
      <c r="R30" s="167"/>
      <c r="S30" s="168"/>
      <c r="T30" s="169"/>
      <c r="U30" s="167"/>
      <c r="V30" s="168"/>
      <c r="W30" s="172"/>
      <c r="X30" s="170"/>
      <c r="Y30" s="173"/>
      <c r="Z30" s="172"/>
      <c r="AA30" s="170"/>
      <c r="AB30" s="173"/>
      <c r="AC30" s="172"/>
      <c r="AD30" s="170"/>
      <c r="AE30" s="174"/>
      <c r="AF30" s="172"/>
      <c r="AG30" s="170"/>
      <c r="AH30" s="170"/>
      <c r="AI30" s="116"/>
      <c r="AJ30" s="117"/>
      <c r="AK30" s="118"/>
      <c r="AL30" s="116"/>
      <c r="AM30" s="117"/>
      <c r="AN30" s="118"/>
      <c r="AO30" s="119"/>
      <c r="AP30" s="117"/>
      <c r="AQ30" s="130"/>
      <c r="AR30" s="116"/>
      <c r="AS30" s="117"/>
      <c r="AT30" s="118"/>
      <c r="AU30" s="119"/>
      <c r="AV30" s="117"/>
      <c r="AW30" s="130"/>
      <c r="AX30" s="116"/>
      <c r="AY30" s="117"/>
      <c r="AZ30" s="118"/>
      <c r="BA30" s="119"/>
      <c r="BB30" s="117"/>
      <c r="BC30" s="130"/>
      <c r="BD30" s="116"/>
      <c r="BE30" s="117"/>
      <c r="BF30" s="118"/>
      <c r="BG30" s="119"/>
      <c r="BH30" s="117"/>
      <c r="BI30" s="118"/>
      <c r="BJ30" s="119"/>
      <c r="BK30" s="117"/>
      <c r="BL30" s="118"/>
      <c r="BM30" s="119"/>
      <c r="BN30" s="117"/>
      <c r="BO30" s="118"/>
      <c r="BP30" s="119"/>
      <c r="BQ30" s="117"/>
      <c r="BR30" s="118"/>
      <c r="BS30" s="119"/>
      <c r="BT30" s="117"/>
      <c r="BU30" s="118"/>
      <c r="BV30" s="119"/>
      <c r="BW30" s="117"/>
      <c r="BX30" s="118"/>
      <c r="BY30" s="119"/>
      <c r="BZ30" s="117"/>
      <c r="CA30" s="118"/>
      <c r="CB30" s="119"/>
      <c r="CC30" s="117"/>
      <c r="CD30" s="118"/>
      <c r="CE30" s="119"/>
      <c r="CF30" s="117"/>
      <c r="CG30" s="118"/>
      <c r="CH30" s="119"/>
      <c r="CI30" s="117"/>
      <c r="CJ30" s="118"/>
      <c r="CK30" s="119"/>
      <c r="CL30" s="117"/>
      <c r="CM30" s="118"/>
      <c r="CN30" s="119"/>
      <c r="CO30" s="117"/>
      <c r="CP30" s="118"/>
      <c r="CQ30" s="119"/>
      <c r="CR30" s="117"/>
      <c r="CS30" s="118"/>
      <c r="CT30" s="119"/>
      <c r="CU30" s="117"/>
      <c r="CV30" s="118"/>
      <c r="CW30" s="135"/>
    </row>
    <row r="31" spans="1:101" s="9" customFormat="1" x14ac:dyDescent="0.25">
      <c r="A31" s="442"/>
      <c r="B31" s="24" t="s">
        <v>65</v>
      </c>
      <c r="C31" s="16" t="s">
        <v>19</v>
      </c>
      <c r="D31" s="241">
        <v>20.55</v>
      </c>
      <c r="E31" s="324">
        <v>12.8</v>
      </c>
      <c r="F31" s="241">
        <f>D31-E31</f>
        <v>7.75</v>
      </c>
      <c r="G31" s="332"/>
      <c r="H31" s="331"/>
      <c r="I31" s="326">
        <f>U31/D31</f>
        <v>0</v>
      </c>
      <c r="J31" s="16"/>
      <c r="K31" s="16"/>
      <c r="L31" s="16"/>
      <c r="M31" s="171"/>
      <c r="N31" s="157">
        <v>400</v>
      </c>
      <c r="O31" s="210">
        <v>400</v>
      </c>
      <c r="P31" s="158">
        <f>O31*100/N31</f>
        <v>100</v>
      </c>
      <c r="Q31" s="42">
        <v>400</v>
      </c>
      <c r="R31" s="42">
        <v>400</v>
      </c>
      <c r="S31" s="217">
        <f>R31*100/Q31</f>
        <v>100</v>
      </c>
      <c r="T31" s="42">
        <v>400</v>
      </c>
      <c r="U31" s="21"/>
      <c r="V31" s="48"/>
      <c r="W31" s="42">
        <v>400</v>
      </c>
      <c r="X31" s="21"/>
      <c r="Y31" s="217"/>
      <c r="Z31" s="42">
        <v>400</v>
      </c>
      <c r="AA31" s="21"/>
      <c r="AB31" s="48"/>
      <c r="AC31" s="42">
        <v>400</v>
      </c>
      <c r="AD31" s="21"/>
      <c r="AE31" s="48"/>
      <c r="AF31" s="42">
        <v>400</v>
      </c>
      <c r="AG31" s="21"/>
      <c r="AH31" s="21"/>
      <c r="AI31" s="82"/>
      <c r="AJ31" s="83"/>
      <c r="AK31" s="84"/>
      <c r="AL31" s="82"/>
      <c r="AM31" s="83"/>
      <c r="AN31" s="84"/>
      <c r="AO31" s="85"/>
      <c r="AP31" s="83"/>
      <c r="AQ31" s="144"/>
      <c r="AR31" s="82"/>
      <c r="AS31" s="83"/>
      <c r="AT31" s="84"/>
      <c r="AU31" s="85"/>
      <c r="AV31" s="83"/>
      <c r="AW31" s="144"/>
      <c r="AX31" s="82"/>
      <c r="AY31" s="83"/>
      <c r="AZ31" s="84"/>
      <c r="BA31" s="85"/>
      <c r="BB31" s="83"/>
      <c r="BC31" s="144"/>
      <c r="BD31" s="82"/>
      <c r="BE31" s="83"/>
      <c r="BF31" s="84"/>
      <c r="BG31" s="85"/>
      <c r="BH31" s="83"/>
      <c r="BI31" s="84"/>
      <c r="BJ31" s="85"/>
      <c r="BK31" s="83"/>
      <c r="BL31" s="84"/>
      <c r="BM31" s="85"/>
      <c r="BN31" s="83"/>
      <c r="BO31" s="84"/>
      <c r="BP31" s="85"/>
      <c r="BQ31" s="83"/>
      <c r="BR31" s="84"/>
      <c r="BS31" s="85"/>
      <c r="BT31" s="83"/>
      <c r="BU31" s="84"/>
      <c r="BV31" s="85"/>
      <c r="BW31" s="83"/>
      <c r="BX31" s="84"/>
      <c r="BY31" s="85"/>
      <c r="BZ31" s="83"/>
      <c r="CA31" s="84"/>
      <c r="CB31" s="85"/>
      <c r="CC31" s="83"/>
      <c r="CD31" s="84"/>
      <c r="CE31" s="85"/>
      <c r="CF31" s="83"/>
      <c r="CG31" s="84"/>
      <c r="CH31" s="85"/>
      <c r="CI31" s="83"/>
      <c r="CJ31" s="84"/>
      <c r="CK31" s="85"/>
      <c r="CL31" s="83"/>
      <c r="CM31" s="84"/>
      <c r="CN31" s="85"/>
      <c r="CO31" s="83"/>
      <c r="CP31" s="84"/>
      <c r="CQ31" s="85"/>
      <c r="CR31" s="83"/>
      <c r="CS31" s="84"/>
      <c r="CT31" s="85"/>
      <c r="CU31" s="83"/>
      <c r="CV31" s="84"/>
      <c r="CW31" s="134"/>
    </row>
    <row r="32" spans="1:101" s="9" customFormat="1" x14ac:dyDescent="0.25">
      <c r="A32" s="442"/>
      <c r="B32" s="24" t="s">
        <v>63</v>
      </c>
      <c r="C32" s="16" t="s">
        <v>18</v>
      </c>
      <c r="D32" s="201">
        <v>1800</v>
      </c>
      <c r="E32" s="201">
        <f>958+O32+R32+U32+X32+AA32+AD32+AG32+AJ32+AM32+AP32+AS32+AV32+AY32+BB32+BE32+BH32+BK32+BN32+BQ32+BT32+BW32+BZ32+CC32+CF32+CI32+CL32+CO32+CR32+CU32</f>
        <v>978</v>
      </c>
      <c r="F32" s="241">
        <f>D32-E32</f>
        <v>822</v>
      </c>
      <c r="G32" s="332"/>
      <c r="H32" s="331"/>
      <c r="I32" s="326">
        <f>U32/D32</f>
        <v>0</v>
      </c>
      <c r="J32" s="16"/>
      <c r="K32" s="16"/>
      <c r="L32" s="16"/>
      <c r="M32" s="171"/>
      <c r="N32" s="157">
        <v>10</v>
      </c>
      <c r="O32" s="210">
        <v>10</v>
      </c>
      <c r="P32" s="158">
        <f>O32*100/N32</f>
        <v>100</v>
      </c>
      <c r="Q32" s="42">
        <v>10</v>
      </c>
      <c r="R32" s="42">
        <v>10</v>
      </c>
      <c r="S32" s="217">
        <f>R32*100/Q32</f>
        <v>100</v>
      </c>
      <c r="T32" s="42">
        <v>10</v>
      </c>
      <c r="U32" s="21"/>
      <c r="V32" s="48"/>
      <c r="W32" s="42">
        <v>10</v>
      </c>
      <c r="X32" s="21"/>
      <c r="Y32" s="217"/>
      <c r="Z32" s="42">
        <v>10</v>
      </c>
      <c r="AA32" s="21"/>
      <c r="AB32" s="48"/>
      <c r="AC32" s="42">
        <v>10</v>
      </c>
      <c r="AD32" s="21"/>
      <c r="AE32" s="48"/>
      <c r="AF32" s="42">
        <v>10</v>
      </c>
      <c r="AG32" s="21"/>
      <c r="AH32" s="21"/>
      <c r="AI32" s="82"/>
      <c r="AJ32" s="83"/>
      <c r="AK32" s="84"/>
      <c r="AL32" s="82"/>
      <c r="AM32" s="83"/>
      <c r="AN32" s="84"/>
      <c r="AO32" s="85"/>
      <c r="AP32" s="83"/>
      <c r="AQ32" s="144"/>
      <c r="AR32" s="82"/>
      <c r="AS32" s="83"/>
      <c r="AT32" s="84"/>
      <c r="AU32" s="85"/>
      <c r="AV32" s="83"/>
      <c r="AW32" s="144"/>
      <c r="AX32" s="82"/>
      <c r="AY32" s="83"/>
      <c r="AZ32" s="84"/>
      <c r="BA32" s="85"/>
      <c r="BB32" s="83"/>
      <c r="BC32" s="144"/>
      <c r="BD32" s="82"/>
      <c r="BE32" s="83"/>
      <c r="BF32" s="84"/>
      <c r="BG32" s="85"/>
      <c r="BH32" s="83"/>
      <c r="BI32" s="84"/>
      <c r="BJ32" s="85"/>
      <c r="BK32" s="83"/>
      <c r="BL32" s="84"/>
      <c r="BM32" s="85"/>
      <c r="BN32" s="83"/>
      <c r="BO32" s="84"/>
      <c r="BP32" s="85"/>
      <c r="BQ32" s="83"/>
      <c r="BR32" s="84"/>
      <c r="BS32" s="85"/>
      <c r="BT32" s="83"/>
      <c r="BU32" s="84"/>
      <c r="BV32" s="85"/>
      <c r="BW32" s="83"/>
      <c r="BX32" s="84"/>
      <c r="BY32" s="85"/>
      <c r="BZ32" s="83"/>
      <c r="CA32" s="84"/>
      <c r="CB32" s="85"/>
      <c r="CC32" s="83"/>
      <c r="CD32" s="84"/>
      <c r="CE32" s="85"/>
      <c r="CF32" s="83"/>
      <c r="CG32" s="84"/>
      <c r="CH32" s="85"/>
      <c r="CI32" s="83"/>
      <c r="CJ32" s="84"/>
      <c r="CK32" s="85"/>
      <c r="CL32" s="83"/>
      <c r="CM32" s="84"/>
      <c r="CN32" s="85"/>
      <c r="CO32" s="83"/>
      <c r="CP32" s="84"/>
      <c r="CQ32" s="85"/>
      <c r="CR32" s="83"/>
      <c r="CS32" s="84"/>
      <c r="CT32" s="85"/>
      <c r="CU32" s="83"/>
      <c r="CV32" s="84"/>
      <c r="CW32" s="134"/>
    </row>
    <row r="33" spans="1:101" s="110" customFormat="1" x14ac:dyDescent="0.25">
      <c r="A33" s="442" t="s">
        <v>29</v>
      </c>
      <c r="B33" s="68" t="s">
        <v>84</v>
      </c>
      <c r="C33" s="56" t="s">
        <v>2</v>
      </c>
      <c r="D33" s="316">
        <v>1</v>
      </c>
      <c r="E33" s="317">
        <v>0</v>
      </c>
      <c r="F33" s="317">
        <f>D33-E33</f>
        <v>1</v>
      </c>
      <c r="G33" s="281"/>
      <c r="H33" s="327"/>
      <c r="I33" s="323"/>
      <c r="J33" s="57"/>
      <c r="K33" s="56" t="s">
        <v>75</v>
      </c>
      <c r="L33" s="115"/>
      <c r="M33" s="161"/>
      <c r="N33" s="366"/>
      <c r="O33" s="197"/>
      <c r="P33" s="361"/>
      <c r="Q33" s="119"/>
      <c r="R33" s="117"/>
      <c r="S33" s="130"/>
      <c r="T33" s="116"/>
      <c r="U33" s="117"/>
      <c r="V33" s="118"/>
      <c r="W33" s="119"/>
      <c r="X33" s="117"/>
      <c r="Y33" s="403"/>
      <c r="Z33" s="116"/>
      <c r="AA33" s="117"/>
      <c r="AB33" s="118"/>
      <c r="AC33" s="116"/>
      <c r="AD33" s="117"/>
      <c r="AE33" s="118"/>
      <c r="AF33" s="116"/>
      <c r="AG33" s="117"/>
      <c r="AH33" s="118"/>
      <c r="AI33" s="116"/>
      <c r="AJ33" s="117"/>
      <c r="AK33" s="118"/>
      <c r="AL33" s="116"/>
      <c r="AM33" s="117"/>
      <c r="AN33" s="118"/>
      <c r="AO33" s="119"/>
      <c r="AP33" s="117"/>
      <c r="AQ33" s="130"/>
      <c r="AR33" s="116"/>
      <c r="AS33" s="117"/>
      <c r="AT33" s="118"/>
      <c r="AU33" s="119"/>
      <c r="AV33" s="117"/>
      <c r="AW33" s="130"/>
      <c r="AX33" s="116"/>
      <c r="AY33" s="117"/>
      <c r="AZ33" s="118"/>
      <c r="BA33" s="119"/>
      <c r="BB33" s="117"/>
      <c r="BC33" s="130"/>
      <c r="BD33" s="116"/>
      <c r="BE33" s="117"/>
      <c r="BF33" s="118"/>
      <c r="BG33" s="119"/>
      <c r="BH33" s="117"/>
      <c r="BI33" s="118"/>
      <c r="BJ33" s="119"/>
      <c r="BK33" s="117"/>
      <c r="BL33" s="118"/>
      <c r="BM33" s="119"/>
      <c r="BN33" s="117"/>
      <c r="BO33" s="118"/>
      <c r="BP33" s="119"/>
      <c r="BQ33" s="117"/>
      <c r="BR33" s="118"/>
      <c r="BS33" s="119"/>
      <c r="BT33" s="117"/>
      <c r="BU33" s="118"/>
      <c r="BV33" s="119"/>
      <c r="BW33" s="117"/>
      <c r="BX33" s="118"/>
      <c r="BY33" s="119"/>
      <c r="BZ33" s="117"/>
      <c r="CA33" s="118"/>
      <c r="CB33" s="119"/>
      <c r="CC33" s="117"/>
      <c r="CD33" s="118"/>
      <c r="CE33" s="119"/>
      <c r="CF33" s="117"/>
      <c r="CG33" s="118"/>
      <c r="CH33" s="119"/>
      <c r="CI33" s="117"/>
      <c r="CJ33" s="118"/>
      <c r="CK33" s="119"/>
      <c r="CL33" s="117"/>
      <c r="CM33" s="118"/>
      <c r="CN33" s="119"/>
      <c r="CO33" s="117"/>
      <c r="CP33" s="118"/>
      <c r="CQ33" s="119"/>
      <c r="CR33" s="117"/>
      <c r="CS33" s="118"/>
      <c r="CT33" s="119"/>
      <c r="CU33" s="117"/>
      <c r="CV33" s="118"/>
      <c r="CW33" s="135"/>
    </row>
    <row r="34" spans="1:101" s="9" customFormat="1" x14ac:dyDescent="0.25">
      <c r="A34" s="442"/>
      <c r="B34" s="24" t="s">
        <v>65</v>
      </c>
      <c r="C34" s="20" t="s">
        <v>19</v>
      </c>
      <c r="D34" s="241"/>
      <c r="E34" s="241"/>
      <c r="F34" s="241"/>
      <c r="G34" s="241"/>
      <c r="H34" s="333"/>
      <c r="I34" s="326"/>
      <c r="J34" s="78"/>
      <c r="K34" s="20"/>
      <c r="L34" s="2"/>
      <c r="M34" s="160"/>
      <c r="N34" s="369"/>
      <c r="O34" s="188"/>
      <c r="P34" s="187"/>
      <c r="Q34" s="85"/>
      <c r="R34" s="83"/>
      <c r="S34" s="144"/>
      <c r="T34" s="82"/>
      <c r="U34" s="83"/>
      <c r="V34" s="84"/>
      <c r="W34" s="85"/>
      <c r="X34" s="83"/>
      <c r="Y34" s="402"/>
      <c r="Z34" s="82"/>
      <c r="AA34" s="83"/>
      <c r="AB34" s="84"/>
      <c r="AC34" s="82"/>
      <c r="AD34" s="83"/>
      <c r="AE34" s="84"/>
      <c r="AF34" s="82"/>
      <c r="AG34" s="83"/>
      <c r="AH34" s="84"/>
      <c r="AI34" s="82"/>
      <c r="AJ34" s="83"/>
      <c r="AK34" s="84"/>
      <c r="AL34" s="82"/>
      <c r="AM34" s="83"/>
      <c r="AN34" s="84"/>
      <c r="AO34" s="85"/>
      <c r="AP34" s="83"/>
      <c r="AQ34" s="144"/>
      <c r="AR34" s="82"/>
      <c r="AS34" s="83"/>
      <c r="AT34" s="84"/>
      <c r="AU34" s="85"/>
      <c r="AV34" s="83"/>
      <c r="AW34" s="144"/>
      <c r="AX34" s="82"/>
      <c r="AY34" s="83"/>
      <c r="AZ34" s="84"/>
      <c r="BA34" s="85"/>
      <c r="BB34" s="83"/>
      <c r="BC34" s="144"/>
      <c r="BD34" s="82"/>
      <c r="BE34" s="83"/>
      <c r="BF34" s="84"/>
      <c r="BG34" s="85"/>
      <c r="BH34" s="83"/>
      <c r="BI34" s="84"/>
      <c r="BJ34" s="85"/>
      <c r="BK34" s="83"/>
      <c r="BL34" s="84"/>
      <c r="BM34" s="85"/>
      <c r="BN34" s="83"/>
      <c r="BO34" s="84"/>
      <c r="BP34" s="85"/>
      <c r="BQ34" s="83"/>
      <c r="BR34" s="84"/>
      <c r="BS34" s="85"/>
      <c r="BT34" s="83"/>
      <c r="BU34" s="84"/>
      <c r="BV34" s="85"/>
      <c r="BW34" s="83"/>
      <c r="BX34" s="84"/>
      <c r="BY34" s="85"/>
      <c r="BZ34" s="83"/>
      <c r="CA34" s="84"/>
      <c r="CB34" s="85"/>
      <c r="CC34" s="83"/>
      <c r="CD34" s="84"/>
      <c r="CE34" s="85"/>
      <c r="CF34" s="83"/>
      <c r="CG34" s="84"/>
      <c r="CH34" s="85"/>
      <c r="CI34" s="83"/>
      <c r="CJ34" s="84"/>
      <c r="CK34" s="85"/>
      <c r="CL34" s="83"/>
      <c r="CM34" s="84"/>
      <c r="CN34" s="85"/>
      <c r="CO34" s="83"/>
      <c r="CP34" s="84"/>
      <c r="CQ34" s="85"/>
      <c r="CR34" s="83"/>
      <c r="CS34" s="84"/>
      <c r="CT34" s="85"/>
      <c r="CU34" s="83"/>
      <c r="CV34" s="84"/>
      <c r="CW34" s="134"/>
    </row>
    <row r="35" spans="1:101" s="9" customFormat="1" x14ac:dyDescent="0.25">
      <c r="A35" s="442"/>
      <c r="B35" s="24" t="s">
        <v>63</v>
      </c>
      <c r="C35" s="20" t="s">
        <v>18</v>
      </c>
      <c r="D35" s="241"/>
      <c r="E35" s="241"/>
      <c r="F35" s="241"/>
      <c r="G35" s="241"/>
      <c r="H35" s="333"/>
      <c r="I35" s="326"/>
      <c r="J35" s="78"/>
      <c r="K35" s="20"/>
      <c r="L35" s="2"/>
      <c r="M35" s="160"/>
      <c r="N35" s="369"/>
      <c r="O35" s="229"/>
      <c r="P35" s="187"/>
      <c r="Q35" s="85"/>
      <c r="R35" s="83"/>
      <c r="S35" s="144"/>
      <c r="T35" s="82"/>
      <c r="U35" s="83"/>
      <c r="V35" s="84"/>
      <c r="W35" s="85"/>
      <c r="X35" s="83"/>
      <c r="Y35" s="402"/>
      <c r="Z35" s="82"/>
      <c r="AA35" s="83"/>
      <c r="AB35" s="84"/>
      <c r="AC35" s="82"/>
      <c r="AD35" s="83"/>
      <c r="AE35" s="84"/>
      <c r="AF35" s="82"/>
      <c r="AG35" s="83"/>
      <c r="AH35" s="84"/>
      <c r="AI35" s="82"/>
      <c r="AJ35" s="83"/>
      <c r="AK35" s="84"/>
      <c r="AL35" s="82"/>
      <c r="AM35" s="83"/>
      <c r="AN35" s="84"/>
      <c r="AO35" s="85"/>
      <c r="AP35" s="83"/>
      <c r="AQ35" s="144"/>
      <c r="AR35" s="82"/>
      <c r="AS35" s="83"/>
      <c r="AT35" s="84"/>
      <c r="AU35" s="85"/>
      <c r="AV35" s="83"/>
      <c r="AW35" s="144"/>
      <c r="AX35" s="82"/>
      <c r="AY35" s="83"/>
      <c r="AZ35" s="84"/>
      <c r="BA35" s="85"/>
      <c r="BB35" s="83"/>
      <c r="BC35" s="144"/>
      <c r="BD35" s="82"/>
      <c r="BE35" s="83"/>
      <c r="BF35" s="84"/>
      <c r="BG35" s="85"/>
      <c r="BH35" s="83"/>
      <c r="BI35" s="84"/>
      <c r="BJ35" s="85"/>
      <c r="BK35" s="83"/>
      <c r="BL35" s="84"/>
      <c r="BM35" s="85"/>
      <c r="BN35" s="83"/>
      <c r="BO35" s="84"/>
      <c r="BP35" s="85"/>
      <c r="BQ35" s="83"/>
      <c r="BR35" s="84"/>
      <c r="BS35" s="85"/>
      <c r="BT35" s="83"/>
      <c r="BU35" s="84"/>
      <c r="BV35" s="85"/>
      <c r="BW35" s="83"/>
      <c r="BX35" s="84"/>
      <c r="BY35" s="85"/>
      <c r="BZ35" s="83"/>
      <c r="CA35" s="84"/>
      <c r="CB35" s="85"/>
      <c r="CC35" s="83"/>
      <c r="CD35" s="84"/>
      <c r="CE35" s="85"/>
      <c r="CF35" s="83"/>
      <c r="CG35" s="84"/>
      <c r="CH35" s="85"/>
      <c r="CI35" s="83"/>
      <c r="CJ35" s="84"/>
      <c r="CK35" s="85"/>
      <c r="CL35" s="83"/>
      <c r="CM35" s="84"/>
      <c r="CN35" s="85"/>
      <c r="CO35" s="83"/>
      <c r="CP35" s="84"/>
      <c r="CQ35" s="85"/>
      <c r="CR35" s="83"/>
      <c r="CS35" s="84"/>
      <c r="CT35" s="85"/>
      <c r="CU35" s="83"/>
      <c r="CV35" s="84"/>
      <c r="CW35" s="134"/>
    </row>
    <row r="36" spans="1:101" s="9" customFormat="1" x14ac:dyDescent="0.25">
      <c r="A36" s="91"/>
      <c r="B36" s="100" t="s">
        <v>92</v>
      </c>
      <c r="C36" s="81"/>
      <c r="D36" s="318"/>
      <c r="E36" s="318"/>
      <c r="F36" s="318"/>
      <c r="G36" s="319"/>
      <c r="H36" s="320"/>
      <c r="I36" s="326"/>
      <c r="J36" s="104"/>
      <c r="K36" s="104"/>
      <c r="L36" s="2"/>
      <c r="M36" s="160"/>
      <c r="N36" s="370"/>
      <c r="O36" s="107"/>
      <c r="P36" s="371"/>
      <c r="Q36" s="109"/>
      <c r="R36" s="107"/>
      <c r="S36" s="145"/>
      <c r="T36" s="106"/>
      <c r="U36" s="107"/>
      <c r="V36" s="108"/>
      <c r="W36" s="109"/>
      <c r="X36" s="107"/>
      <c r="Y36" s="405"/>
      <c r="Z36" s="106"/>
      <c r="AA36" s="107"/>
      <c r="AB36" s="108"/>
      <c r="AC36" s="106"/>
      <c r="AD36" s="107"/>
      <c r="AE36" s="108"/>
      <c r="AF36" s="106"/>
      <c r="AG36" s="107"/>
      <c r="AH36" s="108"/>
      <c r="AI36" s="106"/>
      <c r="AJ36" s="107"/>
      <c r="AK36" s="108"/>
      <c r="AL36" s="106"/>
      <c r="AM36" s="107"/>
      <c r="AN36" s="108"/>
      <c r="AO36" s="109"/>
      <c r="AP36" s="107"/>
      <c r="AQ36" s="145"/>
      <c r="AR36" s="106"/>
      <c r="AS36" s="107"/>
      <c r="AT36" s="108"/>
      <c r="AU36" s="109"/>
      <c r="AV36" s="107"/>
      <c r="AW36" s="145"/>
      <c r="AX36" s="106"/>
      <c r="AY36" s="107"/>
      <c r="AZ36" s="108"/>
      <c r="BA36" s="109"/>
      <c r="BB36" s="107"/>
      <c r="BC36" s="145"/>
      <c r="BD36" s="106"/>
      <c r="BE36" s="107"/>
      <c r="BF36" s="108"/>
      <c r="BG36" s="109"/>
      <c r="BH36" s="107"/>
      <c r="BI36" s="108"/>
      <c r="BJ36" s="109"/>
      <c r="BK36" s="107"/>
      <c r="BL36" s="108"/>
      <c r="BM36" s="109"/>
      <c r="BN36" s="107"/>
      <c r="BO36" s="108"/>
      <c r="BP36" s="109"/>
      <c r="BQ36" s="107"/>
      <c r="BR36" s="108"/>
      <c r="BS36" s="109"/>
      <c r="BT36" s="107"/>
      <c r="BU36" s="108"/>
      <c r="BV36" s="109"/>
      <c r="BW36" s="107"/>
      <c r="BX36" s="108"/>
      <c r="BY36" s="109"/>
      <c r="BZ36" s="107"/>
      <c r="CA36" s="108"/>
      <c r="CB36" s="109"/>
      <c r="CC36" s="107"/>
      <c r="CD36" s="108"/>
      <c r="CE36" s="109"/>
      <c r="CF36" s="107"/>
      <c r="CG36" s="108"/>
      <c r="CH36" s="109"/>
      <c r="CI36" s="107"/>
      <c r="CJ36" s="108"/>
      <c r="CK36" s="109"/>
      <c r="CL36" s="107"/>
      <c r="CM36" s="108"/>
      <c r="CN36" s="109"/>
      <c r="CO36" s="107"/>
      <c r="CP36" s="108"/>
      <c r="CQ36" s="109"/>
      <c r="CR36" s="107"/>
      <c r="CS36" s="108"/>
      <c r="CT36" s="109"/>
      <c r="CU36" s="107"/>
      <c r="CV36" s="108"/>
      <c r="CW36" s="134"/>
    </row>
    <row r="37" spans="1:101" s="110" customFormat="1" x14ac:dyDescent="0.25">
      <c r="A37" s="442" t="s">
        <v>30</v>
      </c>
      <c r="B37" s="68" t="s">
        <v>76</v>
      </c>
      <c r="C37" s="56" t="s">
        <v>2</v>
      </c>
      <c r="D37" s="316">
        <v>1</v>
      </c>
      <c r="E37" s="317">
        <f>(100%*(E38+E39))/(D38+D39)</f>
        <v>0.28804960541149949</v>
      </c>
      <c r="F37" s="317">
        <f t="shared" ref="F37:F46" si="0">D37-E37</f>
        <v>0.71195039458850051</v>
      </c>
      <c r="G37" s="281"/>
      <c r="H37" s="317">
        <f>E37</f>
        <v>0.28804960541149949</v>
      </c>
      <c r="I37" s="323"/>
      <c r="J37" s="57"/>
      <c r="K37" s="56" t="s">
        <v>60</v>
      </c>
      <c r="L37" s="56"/>
      <c r="M37" s="162"/>
      <c r="N37" s="113"/>
      <c r="O37" s="62"/>
      <c r="P37" s="63"/>
      <c r="Q37" s="113"/>
      <c r="R37" s="62"/>
      <c r="S37" s="146"/>
      <c r="T37" s="112"/>
      <c r="U37" s="62"/>
      <c r="V37" s="63"/>
      <c r="W37" s="64"/>
      <c r="X37" s="62"/>
      <c r="Y37" s="146"/>
      <c r="Z37" s="61"/>
      <c r="AA37" s="62"/>
      <c r="AB37" s="63"/>
      <c r="AC37" s="61"/>
      <c r="AD37" s="62"/>
      <c r="AE37" s="63"/>
      <c r="AF37" s="61"/>
      <c r="AG37" s="62"/>
      <c r="AH37" s="63"/>
      <c r="AI37" s="61"/>
      <c r="AJ37" s="62"/>
      <c r="AK37" s="63"/>
      <c r="AL37" s="61"/>
      <c r="AM37" s="62"/>
      <c r="AN37" s="63"/>
      <c r="AO37" s="64"/>
      <c r="AP37" s="62"/>
      <c r="AQ37" s="146"/>
      <c r="AR37" s="61"/>
      <c r="AS37" s="62"/>
      <c r="AT37" s="63"/>
      <c r="AU37" s="64"/>
      <c r="AV37" s="62"/>
      <c r="AW37" s="146"/>
      <c r="AX37" s="61"/>
      <c r="AY37" s="62"/>
      <c r="AZ37" s="63"/>
      <c r="BA37" s="64"/>
      <c r="BB37" s="62"/>
      <c r="BC37" s="146"/>
      <c r="BD37" s="61"/>
      <c r="BE37" s="62"/>
      <c r="BF37" s="63"/>
      <c r="BG37" s="64"/>
      <c r="BH37" s="62"/>
      <c r="BI37" s="63"/>
      <c r="BJ37" s="64"/>
      <c r="BK37" s="62"/>
      <c r="BL37" s="63"/>
      <c r="BM37" s="64"/>
      <c r="BN37" s="62"/>
      <c r="BO37" s="63"/>
      <c r="BP37" s="64"/>
      <c r="BQ37" s="62"/>
      <c r="BR37" s="63"/>
      <c r="BS37" s="64"/>
      <c r="BT37" s="62"/>
      <c r="BU37" s="63"/>
      <c r="BV37" s="64"/>
      <c r="BW37" s="62"/>
      <c r="BX37" s="63"/>
      <c r="BY37" s="64"/>
      <c r="BZ37" s="62"/>
      <c r="CA37" s="63"/>
      <c r="CB37" s="64"/>
      <c r="CC37" s="62"/>
      <c r="CD37" s="63"/>
      <c r="CE37" s="64"/>
      <c r="CF37" s="62"/>
      <c r="CG37" s="63"/>
      <c r="CH37" s="64"/>
      <c r="CI37" s="62"/>
      <c r="CJ37" s="63"/>
      <c r="CK37" s="64"/>
      <c r="CL37" s="62"/>
      <c r="CM37" s="63"/>
      <c r="CN37" s="64"/>
      <c r="CO37" s="62"/>
      <c r="CP37" s="63"/>
      <c r="CQ37" s="64"/>
      <c r="CR37" s="62"/>
      <c r="CS37" s="63"/>
      <c r="CT37" s="64"/>
      <c r="CU37" s="62"/>
      <c r="CV37" s="63"/>
      <c r="CW37" s="136"/>
    </row>
    <row r="38" spans="1:101" s="9" customFormat="1" x14ac:dyDescent="0.25">
      <c r="A38" s="442"/>
      <c r="B38" s="24" t="s">
        <v>58</v>
      </c>
      <c r="C38" s="16" t="s">
        <v>19</v>
      </c>
      <c r="D38" s="204">
        <v>0.96</v>
      </c>
      <c r="E38" s="324">
        <f>0.35+O38+R38+U38+X38+AA38+AD38+AG38+AJ38+AM38+AP38+AS38+AV38+AY38+BB38+BE38+BH38+BK38+BN38+BQ38+BT38+BW38+BZ38+CC38+CF38+CI38+CL38+CO38+CR38+CU38</f>
        <v>0.44000000000000006</v>
      </c>
      <c r="F38" s="204">
        <f t="shared" si="0"/>
        <v>0.51999999999999991</v>
      </c>
      <c r="G38" s="345">
        <v>0.6</v>
      </c>
      <c r="H38" s="328"/>
      <c r="I38" s="326">
        <f>U38/D38</f>
        <v>3.125E-2</v>
      </c>
      <c r="J38" s="203"/>
      <c r="K38" s="205"/>
      <c r="L38" s="208">
        <v>7</v>
      </c>
      <c r="M38" s="218">
        <v>7</v>
      </c>
      <c r="N38" s="215">
        <v>0.03</v>
      </c>
      <c r="O38" s="215">
        <v>0.03</v>
      </c>
      <c r="P38" s="244">
        <v>100</v>
      </c>
      <c r="Q38" s="215">
        <v>0.03</v>
      </c>
      <c r="R38" s="215">
        <v>0.03</v>
      </c>
      <c r="S38" s="234">
        <v>100</v>
      </c>
      <c r="T38" s="215">
        <v>0.03</v>
      </c>
      <c r="U38" s="215">
        <v>0.03</v>
      </c>
      <c r="V38" s="244">
        <v>100</v>
      </c>
      <c r="W38" s="215">
        <v>0.03</v>
      </c>
      <c r="X38" s="234"/>
      <c r="Y38" s="248"/>
      <c r="Z38" s="215">
        <v>0.03</v>
      </c>
      <c r="AA38" s="234"/>
      <c r="AB38" s="244"/>
      <c r="AC38" s="215">
        <v>0.03</v>
      </c>
      <c r="AD38" s="234"/>
      <c r="AE38" s="244"/>
      <c r="AF38" s="215">
        <v>0.03</v>
      </c>
      <c r="AG38" s="234"/>
      <c r="AH38" s="244"/>
      <c r="AI38" s="215">
        <v>0.03</v>
      </c>
      <c r="AJ38" s="234"/>
      <c r="AK38" s="244"/>
      <c r="AL38" s="215">
        <v>0.03</v>
      </c>
      <c r="AM38" s="234"/>
      <c r="AN38" s="244"/>
      <c r="AO38" s="251" t="s">
        <v>126</v>
      </c>
      <c r="AP38" s="234"/>
      <c r="AQ38" s="248"/>
      <c r="AR38" s="251" t="s">
        <v>126</v>
      </c>
      <c r="AS38" s="234"/>
      <c r="AT38" s="244"/>
      <c r="AU38" s="215">
        <v>0.03</v>
      </c>
      <c r="AV38" s="234"/>
      <c r="AW38" s="248"/>
      <c r="AX38" s="215">
        <v>0.03</v>
      </c>
      <c r="AY38" s="234"/>
      <c r="AZ38" s="244"/>
      <c r="BA38" s="215">
        <v>0.03</v>
      </c>
      <c r="BB38" s="234"/>
      <c r="BC38" s="248"/>
      <c r="BD38" s="215">
        <v>0.03</v>
      </c>
      <c r="BE38" s="234"/>
      <c r="BF38" s="244"/>
      <c r="BG38" s="215">
        <v>0.03</v>
      </c>
      <c r="BH38" s="234"/>
      <c r="BI38" s="244"/>
      <c r="BJ38" s="215">
        <v>0.03</v>
      </c>
      <c r="BK38" s="234"/>
      <c r="BL38" s="244"/>
      <c r="BM38" s="215">
        <v>0.03</v>
      </c>
      <c r="BN38" s="234"/>
      <c r="BO38" s="244"/>
      <c r="BP38" s="215">
        <v>0.03</v>
      </c>
      <c r="BQ38" s="234"/>
      <c r="BR38" s="244"/>
      <c r="BS38" s="215">
        <v>0.03</v>
      </c>
      <c r="BT38" s="234"/>
      <c r="BU38" s="244"/>
      <c r="BV38" s="215">
        <v>0.03</v>
      </c>
      <c r="BW38" s="234"/>
      <c r="BX38" s="244"/>
      <c r="BY38" s="215">
        <v>0.03</v>
      </c>
      <c r="BZ38" s="234"/>
      <c r="CA38" s="244"/>
      <c r="CB38" s="215">
        <v>0.03</v>
      </c>
      <c r="CC38" s="234"/>
      <c r="CD38" s="244"/>
      <c r="CE38" s="215">
        <v>0.04</v>
      </c>
      <c r="CF38" s="234"/>
      <c r="CG38" s="244"/>
      <c r="CH38" s="246"/>
      <c r="CI38" s="234"/>
      <c r="CJ38" s="244"/>
      <c r="CK38" s="246"/>
      <c r="CL38" s="234"/>
      <c r="CM38" s="244"/>
      <c r="CN38" s="246"/>
      <c r="CO38" s="234"/>
      <c r="CP38" s="244"/>
      <c r="CQ38" s="246"/>
      <c r="CR38" s="234"/>
      <c r="CS38" s="244"/>
      <c r="CT38" s="246"/>
      <c r="CU38" s="234"/>
      <c r="CV38" s="244"/>
      <c r="CW38" s="137"/>
    </row>
    <row r="39" spans="1:101" s="9" customFormat="1" x14ac:dyDescent="0.25">
      <c r="A39" s="442"/>
      <c r="B39" s="24" t="s">
        <v>59</v>
      </c>
      <c r="C39" s="16" t="s">
        <v>18</v>
      </c>
      <c r="D39" s="204">
        <v>70</v>
      </c>
      <c r="E39" s="324">
        <f>18+O39+R39+U39+X39+AA39+AD39+AG39+AJ39+AM39+AP39+AS39+AV39+AY39+BB39+BE39+BH39+BK39+BN39+BQ39+BT39+BW39+BZ39+CC39+CF39+CI39+CL39+CO39+CR39+CU39</f>
        <v>20</v>
      </c>
      <c r="F39" s="204">
        <f t="shared" si="0"/>
        <v>50</v>
      </c>
      <c r="G39" s="345">
        <v>1</v>
      </c>
      <c r="H39" s="328"/>
      <c r="I39" s="326">
        <f>U39/D39</f>
        <v>2.8571428571428571E-2</v>
      </c>
      <c r="J39" s="203"/>
      <c r="K39" s="205"/>
      <c r="L39" s="208">
        <v>7</v>
      </c>
      <c r="M39" s="218">
        <v>7</v>
      </c>
      <c r="N39" s="250">
        <v>0</v>
      </c>
      <c r="O39" s="234">
        <v>0</v>
      </c>
      <c r="P39" s="244">
        <v>0</v>
      </c>
      <c r="Q39" s="246">
        <v>0</v>
      </c>
      <c r="R39" s="234">
        <v>0</v>
      </c>
      <c r="S39" s="248">
        <v>0</v>
      </c>
      <c r="T39" s="250">
        <v>2</v>
      </c>
      <c r="U39" s="234">
        <v>2</v>
      </c>
      <c r="V39" s="244">
        <v>100</v>
      </c>
      <c r="W39" s="246">
        <v>2</v>
      </c>
      <c r="X39" s="234"/>
      <c r="Y39" s="244"/>
      <c r="Z39" s="246">
        <v>2</v>
      </c>
      <c r="AA39" s="234"/>
      <c r="AB39" s="244"/>
      <c r="AC39" s="246">
        <v>2</v>
      </c>
      <c r="AD39" s="234"/>
      <c r="AE39" s="244"/>
      <c r="AF39" s="246">
        <v>2</v>
      </c>
      <c r="AG39" s="234"/>
      <c r="AH39" s="244"/>
      <c r="AI39" s="246">
        <v>2</v>
      </c>
      <c r="AJ39" s="234"/>
      <c r="AK39" s="244"/>
      <c r="AL39" s="246">
        <v>2</v>
      </c>
      <c r="AM39" s="234"/>
      <c r="AN39" s="244"/>
      <c r="AO39" s="246">
        <v>2</v>
      </c>
      <c r="AP39" s="234"/>
      <c r="AQ39" s="248"/>
      <c r="AR39" s="246">
        <v>2</v>
      </c>
      <c r="AS39" s="234"/>
      <c r="AT39" s="244"/>
      <c r="AU39" s="246">
        <v>2</v>
      </c>
      <c r="AV39" s="234"/>
      <c r="AW39" s="248"/>
      <c r="AX39" s="246">
        <v>2</v>
      </c>
      <c r="AY39" s="234"/>
      <c r="AZ39" s="244"/>
      <c r="BA39" s="246">
        <v>2</v>
      </c>
      <c r="BB39" s="234"/>
      <c r="BC39" s="248"/>
      <c r="BD39" s="246">
        <v>2</v>
      </c>
      <c r="BE39" s="234"/>
      <c r="BF39" s="244"/>
      <c r="BG39" s="246">
        <v>2</v>
      </c>
      <c r="BH39" s="234"/>
      <c r="BI39" s="244"/>
      <c r="BJ39" s="246">
        <v>2</v>
      </c>
      <c r="BK39" s="234"/>
      <c r="BL39" s="244"/>
      <c r="BM39" s="246">
        <v>2</v>
      </c>
      <c r="BN39" s="234"/>
      <c r="BO39" s="244"/>
      <c r="BP39" s="246">
        <v>2</v>
      </c>
      <c r="BQ39" s="234"/>
      <c r="BR39" s="244"/>
      <c r="BS39" s="246">
        <v>2</v>
      </c>
      <c r="BT39" s="234"/>
      <c r="BU39" s="244"/>
      <c r="BV39" s="246">
        <v>2</v>
      </c>
      <c r="BW39" s="234"/>
      <c r="BX39" s="244"/>
      <c r="BY39" s="246">
        <v>2</v>
      </c>
      <c r="BZ39" s="234"/>
      <c r="CA39" s="244"/>
      <c r="CB39" s="246">
        <v>2</v>
      </c>
      <c r="CC39" s="234"/>
      <c r="CD39" s="244"/>
      <c r="CE39" s="246">
        <v>3</v>
      </c>
      <c r="CF39" s="234"/>
      <c r="CG39" s="244"/>
      <c r="CH39" s="246"/>
      <c r="CI39" s="234"/>
      <c r="CJ39" s="244"/>
      <c r="CK39" s="246"/>
      <c r="CL39" s="234"/>
      <c r="CM39" s="244"/>
      <c r="CN39" s="246"/>
      <c r="CO39" s="234"/>
      <c r="CP39" s="244"/>
      <c r="CQ39" s="246"/>
      <c r="CR39" s="234"/>
      <c r="CS39" s="244"/>
      <c r="CT39" s="246"/>
      <c r="CU39" s="234"/>
      <c r="CV39" s="244"/>
      <c r="CW39" s="137"/>
    </row>
    <row r="40" spans="1:101" s="110" customFormat="1" x14ac:dyDescent="0.25">
      <c r="A40" s="442" t="s">
        <v>31</v>
      </c>
      <c r="B40" s="68" t="s">
        <v>23</v>
      </c>
      <c r="C40" s="56" t="s">
        <v>2</v>
      </c>
      <c r="D40" s="316">
        <v>1</v>
      </c>
      <c r="E40" s="317">
        <f>(100%*(E41+E42))/(D41+D42)</f>
        <v>0</v>
      </c>
      <c r="F40" s="317">
        <f t="shared" si="0"/>
        <v>1</v>
      </c>
      <c r="G40" s="281"/>
      <c r="H40" s="317">
        <f>E40</f>
        <v>0</v>
      </c>
      <c r="I40" s="323"/>
      <c r="J40" s="57"/>
      <c r="K40" s="56" t="s">
        <v>67</v>
      </c>
      <c r="L40" s="56"/>
      <c r="M40" s="162"/>
      <c r="N40" s="113"/>
      <c r="O40" s="62"/>
      <c r="P40" s="63"/>
      <c r="Q40" s="113"/>
      <c r="R40" s="62"/>
      <c r="S40" s="146"/>
      <c r="T40" s="112"/>
      <c r="U40" s="62"/>
      <c r="V40" s="63"/>
      <c r="W40" s="64"/>
      <c r="X40" s="62"/>
      <c r="Y40" s="63"/>
      <c r="Z40" s="64"/>
      <c r="AA40" s="62"/>
      <c r="AB40" s="63"/>
      <c r="AC40" s="61"/>
      <c r="AD40" s="62"/>
      <c r="AE40" s="63"/>
      <c r="AF40" s="61"/>
      <c r="AG40" s="62"/>
      <c r="AH40" s="63"/>
      <c r="AI40" s="61"/>
      <c r="AJ40" s="62"/>
      <c r="AK40" s="63"/>
      <c r="AL40" s="61"/>
      <c r="AM40" s="62"/>
      <c r="AN40" s="63"/>
      <c r="AO40" s="64"/>
      <c r="AP40" s="62"/>
      <c r="AQ40" s="146"/>
      <c r="AR40" s="61"/>
      <c r="AS40" s="62"/>
      <c r="AT40" s="63"/>
      <c r="AU40" s="64"/>
      <c r="AV40" s="62"/>
      <c r="AW40" s="146"/>
      <c r="AX40" s="61"/>
      <c r="AY40" s="62"/>
      <c r="AZ40" s="63"/>
      <c r="BA40" s="64"/>
      <c r="BB40" s="62"/>
      <c r="BC40" s="146"/>
      <c r="BD40" s="61"/>
      <c r="BE40" s="62"/>
      <c r="BF40" s="63"/>
      <c r="BG40" s="64"/>
      <c r="BH40" s="62"/>
      <c r="BI40" s="63"/>
      <c r="BJ40" s="64"/>
      <c r="BK40" s="62"/>
      <c r="BL40" s="63"/>
      <c r="BM40" s="64"/>
      <c r="BN40" s="62"/>
      <c r="BO40" s="63"/>
      <c r="BP40" s="64"/>
      <c r="BQ40" s="62"/>
      <c r="BR40" s="63"/>
      <c r="BS40" s="64"/>
      <c r="BT40" s="62"/>
      <c r="BU40" s="63"/>
      <c r="BV40" s="64"/>
      <c r="BW40" s="62"/>
      <c r="BX40" s="63"/>
      <c r="BY40" s="64"/>
      <c r="BZ40" s="62"/>
      <c r="CA40" s="63"/>
      <c r="CB40" s="64"/>
      <c r="CC40" s="62"/>
      <c r="CD40" s="63"/>
      <c r="CE40" s="64"/>
      <c r="CF40" s="62"/>
      <c r="CG40" s="63"/>
      <c r="CH40" s="64"/>
      <c r="CI40" s="62"/>
      <c r="CJ40" s="63"/>
      <c r="CK40" s="64"/>
      <c r="CL40" s="62"/>
      <c r="CM40" s="63"/>
      <c r="CN40" s="64"/>
      <c r="CO40" s="62"/>
      <c r="CP40" s="63"/>
      <c r="CQ40" s="64"/>
      <c r="CR40" s="62"/>
      <c r="CS40" s="63"/>
      <c r="CT40" s="64"/>
      <c r="CU40" s="62"/>
      <c r="CV40" s="63"/>
      <c r="CW40" s="136"/>
    </row>
    <row r="41" spans="1:101" s="9" customFormat="1" x14ac:dyDescent="0.25">
      <c r="A41" s="442"/>
      <c r="B41" s="24" t="s">
        <v>65</v>
      </c>
      <c r="C41" s="16" t="s">
        <v>19</v>
      </c>
      <c r="D41" s="201">
        <v>3.19</v>
      </c>
      <c r="E41" s="324">
        <f>O41+R41+U41+X41+AA41+AD41+AG41+AJ41+AM41+AP41+AS41+AV41+AY41+BB41+BE41+BH41+BK41+BN41+BQ41+BT41+BW41+BZ41+CC41+CF41+CI41+CL41+CO41+CR41+CU41</f>
        <v>0</v>
      </c>
      <c r="F41" s="324">
        <f t="shared" si="0"/>
        <v>3.19</v>
      </c>
      <c r="G41" s="202"/>
      <c r="H41" s="52"/>
      <c r="I41" s="326">
        <f>U41/D41</f>
        <v>0</v>
      </c>
      <c r="J41" s="203"/>
      <c r="K41" s="208"/>
      <c r="L41" s="208">
        <v>5</v>
      </c>
      <c r="M41" s="218"/>
      <c r="N41" s="232"/>
      <c r="O41" s="234"/>
      <c r="P41" s="244"/>
      <c r="Q41" s="233"/>
      <c r="R41" s="234"/>
      <c r="S41" s="248"/>
      <c r="T41" s="232"/>
      <c r="U41" s="234"/>
      <c r="V41" s="244"/>
      <c r="W41" s="246"/>
      <c r="X41" s="234"/>
      <c r="Y41" s="244"/>
      <c r="Z41" s="246"/>
      <c r="AA41" s="234"/>
      <c r="AB41" s="244"/>
      <c r="AC41" s="250"/>
      <c r="AD41" s="234"/>
      <c r="AE41" s="244"/>
      <c r="AF41" s="250">
        <v>190</v>
      </c>
      <c r="AG41" s="234"/>
      <c r="AH41" s="244"/>
      <c r="AI41" s="250">
        <v>200</v>
      </c>
      <c r="AJ41" s="234"/>
      <c r="AK41" s="244"/>
      <c r="AL41" s="250">
        <v>200</v>
      </c>
      <c r="AM41" s="234"/>
      <c r="AN41" s="244"/>
      <c r="AO41" s="246">
        <v>200</v>
      </c>
      <c r="AP41" s="234"/>
      <c r="AQ41" s="248"/>
      <c r="AR41" s="250"/>
      <c r="AS41" s="234"/>
      <c r="AT41" s="244"/>
      <c r="AU41" s="246"/>
      <c r="AV41" s="234"/>
      <c r="AW41" s="248"/>
      <c r="AX41" s="250">
        <v>200</v>
      </c>
      <c r="AY41" s="234"/>
      <c r="AZ41" s="244"/>
      <c r="BA41" s="246">
        <v>200</v>
      </c>
      <c r="BB41" s="234"/>
      <c r="BC41" s="248"/>
      <c r="BD41" s="250">
        <v>200</v>
      </c>
      <c r="BE41" s="234"/>
      <c r="BF41" s="244"/>
      <c r="BG41" s="246">
        <v>200</v>
      </c>
      <c r="BH41" s="234"/>
      <c r="BI41" s="244"/>
      <c r="BJ41" s="246">
        <v>200</v>
      </c>
      <c r="BK41" s="234"/>
      <c r="BL41" s="244"/>
      <c r="BM41" s="246"/>
      <c r="BN41" s="234"/>
      <c r="BO41" s="244"/>
      <c r="BP41" s="246"/>
      <c r="BQ41" s="234"/>
      <c r="BR41" s="244"/>
      <c r="BS41" s="246">
        <v>200</v>
      </c>
      <c r="BT41" s="234"/>
      <c r="BU41" s="244"/>
      <c r="BV41" s="246">
        <v>200</v>
      </c>
      <c r="BW41" s="234"/>
      <c r="BX41" s="244"/>
      <c r="BY41" s="246">
        <v>200</v>
      </c>
      <c r="BZ41" s="234"/>
      <c r="CA41" s="244"/>
      <c r="CB41" s="246">
        <v>200</v>
      </c>
      <c r="CC41" s="234"/>
      <c r="CD41" s="244"/>
      <c r="CE41" s="246">
        <v>200</v>
      </c>
      <c r="CF41" s="234"/>
      <c r="CG41" s="244"/>
      <c r="CH41" s="246"/>
      <c r="CI41" s="234"/>
      <c r="CJ41" s="244"/>
      <c r="CK41" s="246"/>
      <c r="CL41" s="234"/>
      <c r="CM41" s="244"/>
      <c r="CN41" s="246">
        <v>200</v>
      </c>
      <c r="CO41" s="234"/>
      <c r="CP41" s="244"/>
      <c r="CQ41" s="246">
        <v>200</v>
      </c>
      <c r="CR41" s="234"/>
      <c r="CS41" s="244"/>
      <c r="CT41" s="246"/>
      <c r="CU41" s="234"/>
      <c r="CV41" s="244"/>
      <c r="CW41" s="137"/>
    </row>
    <row r="42" spans="1:101" s="9" customFormat="1" x14ac:dyDescent="0.25">
      <c r="A42" s="442"/>
      <c r="B42" s="24" t="s">
        <v>63</v>
      </c>
      <c r="C42" s="16" t="s">
        <v>18</v>
      </c>
      <c r="D42" s="201">
        <v>42</v>
      </c>
      <c r="E42" s="206">
        <v>0</v>
      </c>
      <c r="F42" s="206">
        <f t="shared" si="0"/>
        <v>42</v>
      </c>
      <c r="G42" s="202"/>
      <c r="H42" s="52"/>
      <c r="I42" s="326">
        <f>U42/D42</f>
        <v>0</v>
      </c>
      <c r="J42" s="203"/>
      <c r="K42" s="208"/>
      <c r="L42" s="208"/>
      <c r="M42" s="218"/>
      <c r="N42" s="238"/>
      <c r="O42" s="234"/>
      <c r="P42" s="244"/>
      <c r="Q42" s="239"/>
      <c r="R42" s="234"/>
      <c r="S42" s="248"/>
      <c r="T42" s="238"/>
      <c r="U42" s="234"/>
      <c r="V42" s="244"/>
      <c r="W42" s="246"/>
      <c r="X42" s="234"/>
      <c r="Y42" s="244"/>
      <c r="Z42" s="246"/>
      <c r="AA42" s="234"/>
      <c r="AB42" s="244"/>
      <c r="AC42" s="250">
        <v>4</v>
      </c>
      <c r="AD42" s="234"/>
      <c r="AE42" s="244"/>
      <c r="AF42" s="250">
        <v>4</v>
      </c>
      <c r="AG42" s="234"/>
      <c r="AH42" s="244"/>
      <c r="AI42" s="250">
        <v>4</v>
      </c>
      <c r="AJ42" s="234"/>
      <c r="AK42" s="244"/>
      <c r="AL42" s="250">
        <v>4</v>
      </c>
      <c r="AM42" s="234"/>
      <c r="AN42" s="244"/>
      <c r="AO42" s="246">
        <v>4</v>
      </c>
      <c r="AP42" s="234"/>
      <c r="AQ42" s="248"/>
      <c r="AR42" s="250"/>
      <c r="AS42" s="234"/>
      <c r="AT42" s="244"/>
      <c r="AU42" s="246"/>
      <c r="AV42" s="234"/>
      <c r="AW42" s="248"/>
      <c r="AX42" s="250">
        <v>4</v>
      </c>
      <c r="AY42" s="234"/>
      <c r="AZ42" s="244"/>
      <c r="BA42" s="246">
        <v>4</v>
      </c>
      <c r="BB42" s="234"/>
      <c r="BC42" s="248"/>
      <c r="BD42" s="250">
        <v>4</v>
      </c>
      <c r="BE42" s="234"/>
      <c r="BF42" s="244"/>
      <c r="BG42" s="246">
        <v>4</v>
      </c>
      <c r="BH42" s="234"/>
      <c r="BI42" s="244"/>
      <c r="BJ42" s="246">
        <v>4</v>
      </c>
      <c r="BK42" s="234"/>
      <c r="BL42" s="244"/>
      <c r="BM42" s="246"/>
      <c r="BN42" s="234"/>
      <c r="BO42" s="244"/>
      <c r="BP42" s="246"/>
      <c r="BQ42" s="234"/>
      <c r="BR42" s="244"/>
      <c r="BS42" s="246">
        <v>2</v>
      </c>
      <c r="BT42" s="234"/>
      <c r="BU42" s="244"/>
      <c r="BV42" s="246"/>
      <c r="BW42" s="234"/>
      <c r="BX42" s="244"/>
      <c r="BY42" s="246"/>
      <c r="BZ42" s="234"/>
      <c r="CA42" s="244"/>
      <c r="CB42" s="246"/>
      <c r="CC42" s="234"/>
      <c r="CD42" s="244"/>
      <c r="CE42" s="246"/>
      <c r="CF42" s="234"/>
      <c r="CG42" s="244"/>
      <c r="CH42" s="246"/>
      <c r="CI42" s="234"/>
      <c r="CJ42" s="244"/>
      <c r="CK42" s="246"/>
      <c r="CL42" s="234"/>
      <c r="CM42" s="244"/>
      <c r="CN42" s="246"/>
      <c r="CO42" s="234"/>
      <c r="CP42" s="244"/>
      <c r="CQ42" s="246"/>
      <c r="CR42" s="234"/>
      <c r="CS42" s="244"/>
      <c r="CT42" s="246"/>
      <c r="CU42" s="234"/>
      <c r="CV42" s="244"/>
      <c r="CW42" s="137"/>
    </row>
    <row r="43" spans="1:101" s="110" customFormat="1" x14ac:dyDescent="0.25">
      <c r="A43" s="442" t="s">
        <v>32</v>
      </c>
      <c r="B43" s="68" t="s">
        <v>61</v>
      </c>
      <c r="C43" s="56" t="s">
        <v>2</v>
      </c>
      <c r="D43" s="316">
        <v>1</v>
      </c>
      <c r="E43" s="317">
        <f>(100%*(E44+E45))/(D44+D45)</f>
        <v>3.1428571428571438E-2</v>
      </c>
      <c r="F43" s="317">
        <f t="shared" si="0"/>
        <v>0.96857142857142853</v>
      </c>
      <c r="G43" s="281"/>
      <c r="H43" s="317">
        <f>E43</f>
        <v>3.1428571428571438E-2</v>
      </c>
      <c r="I43" s="323"/>
      <c r="J43" s="57"/>
      <c r="K43" s="56" t="s">
        <v>60</v>
      </c>
      <c r="L43" s="56"/>
      <c r="M43" s="162"/>
      <c r="N43" s="113"/>
      <c r="O43" s="62"/>
      <c r="P43" s="63"/>
      <c r="Q43" s="113"/>
      <c r="R43" s="62"/>
      <c r="S43" s="146"/>
      <c r="T43" s="112"/>
      <c r="U43" s="62"/>
      <c r="V43" s="63"/>
      <c r="W43" s="64"/>
      <c r="X43" s="62"/>
      <c r="Y43" s="63"/>
      <c r="Z43" s="64"/>
      <c r="AA43" s="62"/>
      <c r="AB43" s="63"/>
      <c r="AC43" s="61"/>
      <c r="AD43" s="62"/>
      <c r="AE43" s="63"/>
      <c r="AF43" s="61"/>
      <c r="AG43" s="62"/>
      <c r="AH43" s="63"/>
      <c r="AI43" s="61"/>
      <c r="AJ43" s="62"/>
      <c r="AK43" s="63"/>
      <c r="AL43" s="61"/>
      <c r="AM43" s="62"/>
      <c r="AN43" s="63"/>
      <c r="AO43" s="64"/>
      <c r="AP43" s="62"/>
      <c r="AQ43" s="146"/>
      <c r="AR43" s="61"/>
      <c r="AS43" s="62"/>
      <c r="AT43" s="63"/>
      <c r="AU43" s="64"/>
      <c r="AV43" s="62"/>
      <c r="AW43" s="146"/>
      <c r="AX43" s="61"/>
      <c r="AY43" s="62"/>
      <c r="AZ43" s="63"/>
      <c r="BA43" s="64"/>
      <c r="BB43" s="62"/>
      <c r="BC43" s="146"/>
      <c r="BD43" s="61"/>
      <c r="BE43" s="62"/>
      <c r="BF43" s="63"/>
      <c r="BG43" s="64"/>
      <c r="BH43" s="62"/>
      <c r="BI43" s="63"/>
      <c r="BJ43" s="64"/>
      <c r="BK43" s="62"/>
      <c r="BL43" s="63"/>
      <c r="BM43" s="64"/>
      <c r="BN43" s="62"/>
      <c r="BO43" s="63"/>
      <c r="BP43" s="64"/>
      <c r="BQ43" s="62"/>
      <c r="BR43" s="63"/>
      <c r="BS43" s="64"/>
      <c r="BT43" s="62"/>
      <c r="BU43" s="63"/>
      <c r="BV43" s="64"/>
      <c r="BW43" s="62"/>
      <c r="BX43" s="63"/>
      <c r="BY43" s="64"/>
      <c r="BZ43" s="62"/>
      <c r="CA43" s="63"/>
      <c r="CB43" s="64"/>
      <c r="CC43" s="62"/>
      <c r="CD43" s="63"/>
      <c r="CE43" s="64"/>
      <c r="CF43" s="62"/>
      <c r="CG43" s="63"/>
      <c r="CH43" s="64"/>
      <c r="CI43" s="62"/>
      <c r="CJ43" s="63"/>
      <c r="CK43" s="64"/>
      <c r="CL43" s="62"/>
      <c r="CM43" s="63"/>
      <c r="CN43" s="64"/>
      <c r="CO43" s="62"/>
      <c r="CP43" s="63"/>
      <c r="CQ43" s="64"/>
      <c r="CR43" s="62"/>
      <c r="CS43" s="63"/>
      <c r="CT43" s="64"/>
      <c r="CU43" s="62"/>
      <c r="CV43" s="63"/>
      <c r="CW43" s="136"/>
    </row>
    <row r="44" spans="1:101" s="9" customFormat="1" x14ac:dyDescent="0.25">
      <c r="A44" s="442"/>
      <c r="B44" s="24" t="s">
        <v>62</v>
      </c>
      <c r="C44" s="16" t="s">
        <v>19</v>
      </c>
      <c r="D44" s="204">
        <v>0.45</v>
      </c>
      <c r="E44" s="324">
        <f>0.265+O44+R44+U44+X44+AA44+AD44+AG44+AJ44+AM44+AP44+AS44+AV44+AY44+BB44+BE44+BH44+BK44+BN44+BQ44+BT44+BW44+BZ44+CC44+CF44+CI44+CL44+CO44+CR44+CU44</f>
        <v>0.29700000000000004</v>
      </c>
      <c r="F44" s="204">
        <f t="shared" si="0"/>
        <v>0.15299999999999997</v>
      </c>
      <c r="G44" s="345">
        <v>1</v>
      </c>
      <c r="H44" s="329"/>
      <c r="I44" s="326">
        <f>U44/D44</f>
        <v>3.5555555555555556E-2</v>
      </c>
      <c r="J44" s="344">
        <v>42718</v>
      </c>
      <c r="K44" s="205"/>
      <c r="L44" s="208">
        <v>6</v>
      </c>
      <c r="M44" s="218">
        <v>6</v>
      </c>
      <c r="N44" s="232">
        <v>1.6E-2</v>
      </c>
      <c r="O44" s="232">
        <v>1.6E-2</v>
      </c>
      <c r="P44" s="244">
        <v>100</v>
      </c>
      <c r="Q44" s="239">
        <v>0</v>
      </c>
      <c r="R44" s="234">
        <v>0</v>
      </c>
      <c r="S44" s="248">
        <v>0</v>
      </c>
      <c r="T44" s="232">
        <v>1.6E-2</v>
      </c>
      <c r="U44" s="232">
        <v>1.6E-2</v>
      </c>
      <c r="V44" s="244">
        <v>100</v>
      </c>
      <c r="W44" s="267">
        <v>5.6000000000000001E-2</v>
      </c>
      <c r="X44" s="234"/>
      <c r="Y44" s="244"/>
      <c r="Z44" s="267">
        <v>5.6000000000000001E-2</v>
      </c>
      <c r="AA44" s="378"/>
      <c r="AB44" s="379"/>
      <c r="AC44" s="267">
        <v>5.6000000000000001E-2</v>
      </c>
      <c r="AD44" s="378"/>
      <c r="AE44" s="379"/>
      <c r="AF44" s="267">
        <v>5.6000000000000001E-2</v>
      </c>
      <c r="AG44" s="378"/>
      <c r="AH44" s="379"/>
      <c r="AI44" s="380"/>
      <c r="AJ44" s="378"/>
      <c r="AK44" s="379"/>
      <c r="AL44" s="267">
        <v>5.6000000000000001E-2</v>
      </c>
      <c r="AM44" s="378"/>
      <c r="AN44" s="379"/>
      <c r="AO44" s="267">
        <v>5.6000000000000001E-2</v>
      </c>
      <c r="AP44" s="378"/>
      <c r="AQ44" s="381"/>
      <c r="AR44" s="267">
        <v>5.6000000000000001E-2</v>
      </c>
      <c r="AS44" s="378"/>
      <c r="AT44" s="379"/>
      <c r="AU44" s="267">
        <v>5.6000000000000001E-2</v>
      </c>
      <c r="AV44" s="378"/>
      <c r="AW44" s="381"/>
      <c r="AX44" s="267">
        <v>5.6000000000000001E-2</v>
      </c>
      <c r="AY44" s="378"/>
      <c r="AZ44" s="379"/>
      <c r="BA44" s="267">
        <v>5.6000000000000001E-2</v>
      </c>
      <c r="BB44" s="378"/>
      <c r="BC44" s="381"/>
      <c r="BD44" s="267">
        <v>5.6000000000000001E-2</v>
      </c>
      <c r="BE44" s="378"/>
      <c r="BF44" s="379"/>
      <c r="BG44" s="267">
        <v>5.6000000000000001E-2</v>
      </c>
      <c r="BH44" s="378"/>
      <c r="BI44" s="379"/>
      <c r="BJ44" s="267">
        <v>5.6000000000000001E-2</v>
      </c>
      <c r="BK44" s="378"/>
      <c r="BL44" s="379"/>
      <c r="BM44" s="267">
        <v>5.6000000000000001E-2</v>
      </c>
      <c r="BN44" s="378"/>
      <c r="BO44" s="379"/>
      <c r="BP44" s="267">
        <v>5.6000000000000001E-2</v>
      </c>
      <c r="BQ44" s="378"/>
      <c r="BR44" s="379"/>
      <c r="BS44" s="267">
        <v>5.6000000000000001E-2</v>
      </c>
      <c r="BT44" s="378"/>
      <c r="BU44" s="379"/>
      <c r="BV44" s="267">
        <v>5.6000000000000001E-2</v>
      </c>
      <c r="BW44" s="378"/>
      <c r="BX44" s="379"/>
      <c r="BY44" s="267">
        <v>5.6000000000000001E-2</v>
      </c>
      <c r="BZ44" s="378"/>
      <c r="CA44" s="379"/>
      <c r="CB44" s="246"/>
      <c r="CC44" s="234"/>
      <c r="CD44" s="244"/>
      <c r="CE44" s="246"/>
      <c r="CF44" s="234"/>
      <c r="CG44" s="244"/>
      <c r="CH44" s="246"/>
      <c r="CI44" s="234"/>
      <c r="CJ44" s="244"/>
      <c r="CK44" s="246"/>
      <c r="CL44" s="234"/>
      <c r="CM44" s="244"/>
      <c r="CN44" s="246"/>
      <c r="CO44" s="234"/>
      <c r="CP44" s="244"/>
      <c r="CQ44" s="246"/>
      <c r="CR44" s="234"/>
      <c r="CS44" s="244"/>
      <c r="CT44" s="246"/>
      <c r="CU44" s="234"/>
      <c r="CV44" s="244"/>
      <c r="CW44" s="137"/>
    </row>
    <row r="45" spans="1:101" s="9" customFormat="1" x14ac:dyDescent="0.25">
      <c r="A45" s="442"/>
      <c r="B45" s="24" t="s">
        <v>63</v>
      </c>
      <c r="C45" s="16" t="s">
        <v>18</v>
      </c>
      <c r="D45" s="201">
        <v>9</v>
      </c>
      <c r="E45" s="206">
        <f>O45+R45+U45+X45+AA45+AD45+AG45+AJ45+AM45+AP45+AS45+AV45+AY45+BB45+BE45+BH45+BK45+BN45+BQ45+BT45+BW45+BZ45+CC45+CF45+CI45+CL45+CO45+CR45+CU45</f>
        <v>0</v>
      </c>
      <c r="F45" s="206">
        <f t="shared" si="0"/>
        <v>9</v>
      </c>
      <c r="G45" s="345">
        <v>1</v>
      </c>
      <c r="H45" s="329"/>
      <c r="I45" s="326">
        <f>U45/D45</f>
        <v>0</v>
      </c>
      <c r="J45" s="344">
        <v>42718</v>
      </c>
      <c r="K45" s="205"/>
      <c r="L45" s="208">
        <v>15</v>
      </c>
      <c r="M45" s="218">
        <v>0</v>
      </c>
      <c r="N45" s="236"/>
      <c r="O45" s="211"/>
      <c r="P45" s="225"/>
      <c r="Q45" s="237"/>
      <c r="R45" s="211"/>
      <c r="S45" s="249"/>
      <c r="T45" s="236"/>
      <c r="U45" s="211"/>
      <c r="V45" s="225"/>
      <c r="W45" s="214"/>
      <c r="X45" s="211"/>
      <c r="Y45" s="225"/>
      <c r="Z45" s="214"/>
      <c r="AA45" s="211"/>
      <c r="AB45" s="225"/>
      <c r="AC45" s="215"/>
      <c r="AD45" s="211"/>
      <c r="AE45" s="225"/>
      <c r="AF45" s="215"/>
      <c r="AG45" s="211"/>
      <c r="AH45" s="225"/>
      <c r="AI45" s="215"/>
      <c r="AJ45" s="211"/>
      <c r="AK45" s="225"/>
      <c r="AL45" s="215"/>
      <c r="AM45" s="211"/>
      <c r="AN45" s="225"/>
      <c r="AO45" s="214"/>
      <c r="AP45" s="211"/>
      <c r="AQ45" s="249"/>
      <c r="AR45" s="215"/>
      <c r="AS45" s="211"/>
      <c r="AT45" s="225"/>
      <c r="AU45" s="214"/>
      <c r="AV45" s="211"/>
      <c r="AW45" s="249"/>
      <c r="AX45" s="215"/>
      <c r="AY45" s="211"/>
      <c r="AZ45" s="225"/>
      <c r="BA45" s="214"/>
      <c r="BB45" s="211"/>
      <c r="BC45" s="249"/>
      <c r="BD45" s="215"/>
      <c r="BE45" s="211"/>
      <c r="BF45" s="225"/>
      <c r="BG45" s="214"/>
      <c r="BH45" s="211"/>
      <c r="BI45" s="225"/>
      <c r="BJ45" s="214"/>
      <c r="BK45" s="211"/>
      <c r="BL45" s="225"/>
      <c r="BM45" s="214"/>
      <c r="BN45" s="211"/>
      <c r="BO45" s="225"/>
      <c r="BP45" s="214"/>
      <c r="BQ45" s="211"/>
      <c r="BR45" s="225"/>
      <c r="BS45" s="214"/>
      <c r="BT45" s="211"/>
      <c r="BU45" s="225"/>
      <c r="BV45" s="214"/>
      <c r="BW45" s="211"/>
      <c r="BX45" s="225"/>
      <c r="BY45" s="214"/>
      <c r="BZ45" s="211"/>
      <c r="CA45" s="225"/>
      <c r="CB45" s="214"/>
      <c r="CC45" s="211"/>
      <c r="CD45" s="225"/>
      <c r="CE45" s="214"/>
      <c r="CF45" s="211"/>
      <c r="CG45" s="225"/>
      <c r="CH45" s="214"/>
      <c r="CI45" s="211"/>
      <c r="CJ45" s="225"/>
      <c r="CK45" s="214"/>
      <c r="CL45" s="211"/>
      <c r="CM45" s="225"/>
      <c r="CN45" s="214"/>
      <c r="CO45" s="211"/>
      <c r="CP45" s="225"/>
      <c r="CQ45" s="214"/>
      <c r="CR45" s="211"/>
      <c r="CS45" s="225"/>
      <c r="CT45" s="214"/>
      <c r="CU45" s="211"/>
      <c r="CV45" s="225"/>
      <c r="CW45" s="137"/>
    </row>
    <row r="46" spans="1:101" s="110" customFormat="1" x14ac:dyDescent="0.25">
      <c r="A46" s="442" t="s">
        <v>33</v>
      </c>
      <c r="B46" s="68" t="s">
        <v>64</v>
      </c>
      <c r="C46" s="56" t="s">
        <v>2</v>
      </c>
      <c r="D46" s="316">
        <v>1</v>
      </c>
      <c r="E46" s="317">
        <f>(100%*(E47+E48))/(D47+D48)</f>
        <v>0.43909090909090903</v>
      </c>
      <c r="F46" s="317">
        <f t="shared" si="0"/>
        <v>0.56090909090909102</v>
      </c>
      <c r="G46" s="281"/>
      <c r="H46" s="346">
        <f>E46</f>
        <v>0.43909090909090903</v>
      </c>
      <c r="I46" s="323"/>
      <c r="J46" s="57"/>
      <c r="K46" s="56" t="s">
        <v>60</v>
      </c>
      <c r="L46" s="56"/>
      <c r="M46" s="162"/>
      <c r="N46" s="120"/>
      <c r="O46" s="121"/>
      <c r="P46" s="127"/>
      <c r="Q46" s="120"/>
      <c r="R46" s="121"/>
      <c r="S46" s="149"/>
      <c r="T46" s="242"/>
      <c r="U46" s="269"/>
      <c r="V46" s="279"/>
      <c r="W46" s="270"/>
      <c r="X46" s="269"/>
      <c r="Y46" s="271"/>
      <c r="Z46" s="268"/>
      <c r="AA46" s="269"/>
      <c r="AB46" s="279"/>
      <c r="AC46" s="268"/>
      <c r="AD46" s="269"/>
      <c r="AE46" s="279"/>
      <c r="AF46" s="268"/>
      <c r="AG46" s="269"/>
      <c r="AH46" s="279"/>
      <c r="AI46" s="151"/>
      <c r="AJ46" s="121"/>
      <c r="AK46" s="127"/>
      <c r="AL46" s="151"/>
      <c r="AM46" s="121"/>
      <c r="AN46" s="127"/>
      <c r="AO46" s="141"/>
      <c r="AP46" s="121"/>
      <c r="AQ46" s="149"/>
      <c r="AR46" s="151"/>
      <c r="AS46" s="121"/>
      <c r="AT46" s="127"/>
      <c r="AU46" s="141"/>
      <c r="AV46" s="121"/>
      <c r="AW46" s="149"/>
      <c r="AX46" s="151"/>
      <c r="AY46" s="121"/>
      <c r="AZ46" s="127"/>
      <c r="BA46" s="141"/>
      <c r="BB46" s="121"/>
      <c r="BC46" s="149"/>
      <c r="BD46" s="151"/>
      <c r="BE46" s="121"/>
      <c r="BF46" s="127"/>
      <c r="BG46" s="141"/>
      <c r="BH46" s="121"/>
      <c r="BI46" s="127"/>
      <c r="BJ46" s="141"/>
      <c r="BK46" s="121"/>
      <c r="BL46" s="127"/>
      <c r="BM46" s="141"/>
      <c r="BN46" s="121"/>
      <c r="BO46" s="127"/>
      <c r="BP46" s="141"/>
      <c r="BQ46" s="121"/>
      <c r="BR46" s="127"/>
      <c r="BS46" s="141"/>
      <c r="BT46" s="121"/>
      <c r="BU46" s="127"/>
      <c r="BV46" s="141"/>
      <c r="BW46" s="121"/>
      <c r="BX46" s="127"/>
      <c r="BY46" s="141"/>
      <c r="BZ46" s="121"/>
      <c r="CA46" s="127"/>
      <c r="CB46" s="141"/>
      <c r="CC46" s="121"/>
      <c r="CD46" s="127"/>
      <c r="CE46" s="141"/>
      <c r="CF46" s="121"/>
      <c r="CG46" s="127"/>
      <c r="CH46" s="141"/>
      <c r="CI46" s="121"/>
      <c r="CJ46" s="127"/>
      <c r="CK46" s="141"/>
      <c r="CL46" s="121"/>
      <c r="CM46" s="127"/>
      <c r="CN46" s="141"/>
      <c r="CO46" s="121"/>
      <c r="CP46" s="127"/>
      <c r="CQ46" s="141"/>
      <c r="CR46" s="121"/>
      <c r="CS46" s="127"/>
      <c r="CT46" s="141"/>
      <c r="CU46" s="121"/>
      <c r="CV46" s="127"/>
      <c r="CW46" s="136"/>
    </row>
    <row r="47" spans="1:101" s="9" customFormat="1" x14ac:dyDescent="0.25">
      <c r="A47" s="442"/>
      <c r="B47" s="24" t="s">
        <v>62</v>
      </c>
      <c r="C47" s="16" t="s">
        <v>19</v>
      </c>
      <c r="D47" s="204">
        <v>2.2000000000000002</v>
      </c>
      <c r="E47" s="324">
        <f>0.95+O47+R47+U47+X47+AA47+AD47+AG47+AJ47+AM47+AP47+AS47+AV47+AY47+BB47+BE47+BH47+BK47+BN47+BQ47+BT47+BW47+BZ47+CC47+CF47+CI47+CL47+CO47+CR47+CU47</f>
        <v>0.96599999999999997</v>
      </c>
      <c r="F47" s="204">
        <f t="shared" ref="F47:F48" si="1">D47-E47</f>
        <v>1.2340000000000002</v>
      </c>
      <c r="G47" s="345">
        <v>1</v>
      </c>
      <c r="H47" s="329"/>
      <c r="I47" s="326">
        <f>U47/D47</f>
        <v>0</v>
      </c>
      <c r="J47" s="344">
        <v>42718</v>
      </c>
      <c r="K47" s="205"/>
      <c r="L47" s="208">
        <v>15</v>
      </c>
      <c r="M47" s="218">
        <v>3</v>
      </c>
      <c r="N47" s="232">
        <v>1.6E-2</v>
      </c>
      <c r="O47" s="232">
        <v>1.6E-2</v>
      </c>
      <c r="P47" s="217">
        <f>O47*100/N47</f>
        <v>100</v>
      </c>
      <c r="Q47" s="239"/>
      <c r="R47" s="234"/>
      <c r="S47" s="248"/>
      <c r="T47" s="232">
        <v>6.3E-2</v>
      </c>
      <c r="U47" s="252"/>
      <c r="V47" s="265"/>
      <c r="W47" s="232">
        <v>6.3E-2</v>
      </c>
      <c r="X47" s="252"/>
      <c r="Y47" s="266"/>
      <c r="Z47" s="232">
        <v>6.3E-2</v>
      </c>
      <c r="AA47" s="252"/>
      <c r="AB47" s="265"/>
      <c r="AC47" s="232">
        <v>6.3E-2</v>
      </c>
      <c r="AD47" s="252"/>
      <c r="AE47" s="265"/>
      <c r="AF47" s="232">
        <v>6.3E-2</v>
      </c>
      <c r="AG47" s="252"/>
      <c r="AH47" s="265"/>
      <c r="AI47" s="250"/>
      <c r="AJ47" s="234"/>
      <c r="AK47" s="244"/>
      <c r="AL47" s="250"/>
      <c r="AM47" s="234"/>
      <c r="AN47" s="244"/>
      <c r="AO47" s="140"/>
      <c r="AP47" s="86"/>
      <c r="AQ47" s="147"/>
      <c r="AR47" s="150"/>
      <c r="AS47" s="86"/>
      <c r="AT47" s="126"/>
      <c r="AU47" s="140"/>
      <c r="AV47" s="86"/>
      <c r="AW47" s="147"/>
      <c r="AX47" s="150"/>
      <c r="AY47" s="86"/>
      <c r="AZ47" s="126"/>
      <c r="BA47" s="140"/>
      <c r="BB47" s="86"/>
      <c r="BC47" s="147"/>
      <c r="BD47" s="150"/>
      <c r="BE47" s="86"/>
      <c r="BF47" s="126"/>
      <c r="BG47" s="140"/>
      <c r="BH47" s="86"/>
      <c r="BI47" s="126"/>
      <c r="BJ47" s="140"/>
      <c r="BK47" s="86"/>
      <c r="BL47" s="126"/>
      <c r="BM47" s="140"/>
      <c r="BN47" s="86"/>
      <c r="BO47" s="126"/>
      <c r="BP47" s="140"/>
      <c r="BQ47" s="86"/>
      <c r="BR47" s="126"/>
      <c r="BS47" s="140"/>
      <c r="BT47" s="86"/>
      <c r="BU47" s="126"/>
      <c r="BV47" s="140"/>
      <c r="BW47" s="86"/>
      <c r="BX47" s="126"/>
      <c r="BY47" s="140"/>
      <c r="BZ47" s="86"/>
      <c r="CA47" s="126"/>
      <c r="CB47" s="140"/>
      <c r="CC47" s="86"/>
      <c r="CD47" s="126"/>
      <c r="CE47" s="140"/>
      <c r="CF47" s="86"/>
      <c r="CG47" s="126"/>
      <c r="CH47" s="140"/>
      <c r="CI47" s="86"/>
      <c r="CJ47" s="126"/>
      <c r="CK47" s="140"/>
      <c r="CL47" s="86"/>
      <c r="CM47" s="126"/>
      <c r="CN47" s="140"/>
      <c r="CO47" s="86"/>
      <c r="CP47" s="126"/>
      <c r="CQ47" s="140"/>
      <c r="CR47" s="86"/>
      <c r="CS47" s="126"/>
      <c r="CT47" s="140"/>
      <c r="CU47" s="86"/>
      <c r="CV47" s="126"/>
      <c r="CW47" s="137"/>
    </row>
    <row r="48" spans="1:101" s="9" customFormat="1" x14ac:dyDescent="0.25">
      <c r="A48" s="442"/>
      <c r="B48" s="24" t="s">
        <v>63</v>
      </c>
      <c r="C48" s="16" t="s">
        <v>18</v>
      </c>
      <c r="D48" s="204">
        <v>0</v>
      </c>
      <c r="E48" s="206">
        <f>O48+R48+U48+X48+AA48+AD48+AG48+AJ48+AM48+AP48+AS48+AV48+AY48+BB48+BE48+BH48+BK48+BN48+BQ48+BT48+BW48+BZ48+CC48+CF48+CI48+CL48+CO48+CR48+CU48</f>
        <v>0</v>
      </c>
      <c r="F48" s="204">
        <f t="shared" si="1"/>
        <v>0</v>
      </c>
      <c r="G48" s="345">
        <v>0</v>
      </c>
      <c r="H48" s="329"/>
      <c r="I48" s="326"/>
      <c r="J48" s="203"/>
      <c r="K48" s="205"/>
      <c r="L48" s="208"/>
      <c r="M48" s="218"/>
      <c r="N48" s="236"/>
      <c r="O48" s="211"/>
      <c r="P48" s="225"/>
      <c r="Q48" s="237"/>
      <c r="R48" s="211"/>
      <c r="S48" s="249"/>
      <c r="T48" s="232"/>
      <c r="U48" s="252"/>
      <c r="V48" s="265"/>
      <c r="W48" s="267"/>
      <c r="X48" s="252"/>
      <c r="Y48" s="266"/>
      <c r="Z48" s="251"/>
      <c r="AA48" s="252"/>
      <c r="AB48" s="265"/>
      <c r="AC48" s="251"/>
      <c r="AD48" s="252"/>
      <c r="AE48" s="265"/>
      <c r="AF48" s="251"/>
      <c r="AG48" s="252"/>
      <c r="AH48" s="265"/>
      <c r="AI48" s="215"/>
      <c r="AJ48" s="211"/>
      <c r="AK48" s="225"/>
      <c r="AL48" s="215"/>
      <c r="AM48" s="211"/>
      <c r="AN48" s="225"/>
      <c r="AO48" s="41"/>
      <c r="AP48" s="23"/>
      <c r="AQ48" s="148"/>
      <c r="AR48" s="47"/>
      <c r="AS48" s="23"/>
      <c r="AT48" s="80"/>
      <c r="AU48" s="41"/>
      <c r="AV48" s="23"/>
      <c r="AW48" s="148"/>
      <c r="AX48" s="47"/>
      <c r="AY48" s="23"/>
      <c r="AZ48" s="80"/>
      <c r="BA48" s="41"/>
      <c r="BB48" s="23"/>
      <c r="BC48" s="148"/>
      <c r="BD48" s="47"/>
      <c r="BE48" s="23"/>
      <c r="BF48" s="80"/>
      <c r="BG48" s="41"/>
      <c r="BH48" s="23"/>
      <c r="BI48" s="80"/>
      <c r="BJ48" s="41"/>
      <c r="BK48" s="23"/>
      <c r="BL48" s="80"/>
      <c r="BM48" s="41"/>
      <c r="BN48" s="23"/>
      <c r="BO48" s="80"/>
      <c r="BP48" s="41"/>
      <c r="BQ48" s="23"/>
      <c r="BR48" s="80"/>
      <c r="BS48" s="41"/>
      <c r="BT48" s="23"/>
      <c r="BU48" s="80"/>
      <c r="BV48" s="41"/>
      <c r="BW48" s="23"/>
      <c r="BX48" s="80"/>
      <c r="BY48" s="41"/>
      <c r="BZ48" s="23"/>
      <c r="CA48" s="80"/>
      <c r="CB48" s="41"/>
      <c r="CC48" s="23"/>
      <c r="CD48" s="80"/>
      <c r="CE48" s="41"/>
      <c r="CF48" s="23"/>
      <c r="CG48" s="80"/>
      <c r="CH48" s="41"/>
      <c r="CI48" s="23"/>
      <c r="CJ48" s="80"/>
      <c r="CK48" s="41"/>
      <c r="CL48" s="23"/>
      <c r="CM48" s="80"/>
      <c r="CN48" s="41"/>
      <c r="CO48" s="23"/>
      <c r="CP48" s="80"/>
      <c r="CQ48" s="41"/>
      <c r="CR48" s="23"/>
      <c r="CS48" s="80"/>
      <c r="CT48" s="41"/>
      <c r="CU48" s="23"/>
      <c r="CV48" s="80"/>
      <c r="CW48" s="137"/>
    </row>
    <row r="49" spans="1:101" s="110" customFormat="1" x14ac:dyDescent="0.25">
      <c r="A49" s="442" t="s">
        <v>34</v>
      </c>
      <c r="B49" s="68" t="s">
        <v>93</v>
      </c>
      <c r="C49" s="56" t="s">
        <v>2</v>
      </c>
      <c r="D49" s="316">
        <v>1</v>
      </c>
      <c r="E49" s="317">
        <f>(100%*(E50+E51))/(D50+D51)</f>
        <v>6.3300402488108309E-2</v>
      </c>
      <c r="F49" s="317">
        <f t="shared" ref="F49:F56" si="2">D49-E49</f>
        <v>0.93669959751189169</v>
      </c>
      <c r="G49" s="281"/>
      <c r="H49" s="346">
        <f>E49</f>
        <v>6.3300402488108309E-2</v>
      </c>
      <c r="I49" s="323"/>
      <c r="J49" s="57"/>
      <c r="K49" s="56" t="s">
        <v>67</v>
      </c>
      <c r="L49" s="56"/>
      <c r="M49" s="162"/>
      <c r="N49" s="72"/>
      <c r="O49" s="121"/>
      <c r="P49" s="127"/>
      <c r="Q49" s="72"/>
      <c r="R49" s="121"/>
      <c r="S49" s="149"/>
      <c r="T49" s="242"/>
      <c r="U49" s="269"/>
      <c r="V49" s="279"/>
      <c r="W49" s="270"/>
      <c r="X49" s="269"/>
      <c r="Y49" s="271"/>
      <c r="Z49" s="268"/>
      <c r="AA49" s="269"/>
      <c r="AB49" s="279"/>
      <c r="AC49" s="268"/>
      <c r="AD49" s="269"/>
      <c r="AE49" s="279"/>
      <c r="AF49" s="268"/>
      <c r="AG49" s="269"/>
      <c r="AH49" s="279"/>
      <c r="AI49" s="151"/>
      <c r="AJ49" s="121"/>
      <c r="AK49" s="127"/>
      <c r="AL49" s="151"/>
      <c r="AM49" s="121"/>
      <c r="AN49" s="127"/>
      <c r="AO49" s="141"/>
      <c r="AP49" s="121"/>
      <c r="AQ49" s="149"/>
      <c r="AR49" s="151"/>
      <c r="AS49" s="121"/>
      <c r="AT49" s="127"/>
      <c r="AU49" s="141"/>
      <c r="AV49" s="121"/>
      <c r="AW49" s="149"/>
      <c r="AX49" s="151"/>
      <c r="AY49" s="121"/>
      <c r="AZ49" s="127"/>
      <c r="BA49" s="141"/>
      <c r="BB49" s="121"/>
      <c r="BC49" s="149"/>
      <c r="BD49" s="151"/>
      <c r="BE49" s="121"/>
      <c r="BF49" s="127"/>
      <c r="BG49" s="141"/>
      <c r="BH49" s="121"/>
      <c r="BI49" s="127"/>
      <c r="BJ49" s="141"/>
      <c r="BK49" s="121"/>
      <c r="BL49" s="127"/>
      <c r="BM49" s="141"/>
      <c r="BN49" s="121"/>
      <c r="BO49" s="127"/>
      <c r="BP49" s="141"/>
      <c r="BQ49" s="121"/>
      <c r="BR49" s="127"/>
      <c r="BS49" s="141"/>
      <c r="BT49" s="121"/>
      <c r="BU49" s="127"/>
      <c r="BV49" s="141"/>
      <c r="BW49" s="121"/>
      <c r="BX49" s="127"/>
      <c r="BY49" s="141"/>
      <c r="BZ49" s="121"/>
      <c r="CA49" s="127"/>
      <c r="CB49" s="141"/>
      <c r="CC49" s="121"/>
      <c r="CD49" s="127"/>
      <c r="CE49" s="141"/>
      <c r="CF49" s="121"/>
      <c r="CG49" s="127"/>
      <c r="CH49" s="141"/>
      <c r="CI49" s="121"/>
      <c r="CJ49" s="127"/>
      <c r="CK49" s="141"/>
      <c r="CL49" s="121"/>
      <c r="CM49" s="127"/>
      <c r="CN49" s="141"/>
      <c r="CO49" s="121"/>
      <c r="CP49" s="127"/>
      <c r="CQ49" s="141"/>
      <c r="CR49" s="121"/>
      <c r="CS49" s="127"/>
      <c r="CT49" s="141"/>
      <c r="CU49" s="121"/>
      <c r="CV49" s="127"/>
      <c r="CW49" s="136"/>
    </row>
    <row r="50" spans="1:101" s="9" customFormat="1" x14ac:dyDescent="0.25">
      <c r="A50" s="442"/>
      <c r="B50" s="212" t="s">
        <v>65</v>
      </c>
      <c r="C50" s="205" t="s">
        <v>19</v>
      </c>
      <c r="D50" s="223">
        <v>12.66</v>
      </c>
      <c r="E50" s="324">
        <f>3.46+O50+R50+U50+X50+AA50+AD50+AG50+AJ50+AM50+AP50+AS50+AV50+AY50+BB50+BE50+BH50+BK50+BN50+BQ50+BT50+BW50+BZ50+CC50+CF50+CI50+CL50+CO50+CR50+CU50</f>
        <v>3.46</v>
      </c>
      <c r="F50" s="324">
        <f t="shared" si="2"/>
        <v>9.1999999999999993</v>
      </c>
      <c r="G50" s="223"/>
      <c r="H50" s="55"/>
      <c r="I50" s="326">
        <f>U50/D50</f>
        <v>0</v>
      </c>
      <c r="J50" s="203"/>
      <c r="K50" s="71"/>
      <c r="L50" s="208">
        <v>12</v>
      </c>
      <c r="M50" s="218"/>
      <c r="N50" s="236"/>
      <c r="O50" s="211"/>
      <c r="P50" s="225"/>
      <c r="Q50" s="237"/>
      <c r="R50" s="211"/>
      <c r="S50" s="249"/>
      <c r="T50" s="391">
        <v>0.4</v>
      </c>
      <c r="U50" s="392">
        <v>0</v>
      </c>
      <c r="V50" s="393"/>
      <c r="W50" s="394">
        <v>0.4</v>
      </c>
      <c r="X50" s="392"/>
      <c r="Y50" s="406"/>
      <c r="Z50" s="391"/>
      <c r="AA50" s="392"/>
      <c r="AB50" s="393"/>
      <c r="AC50" s="391">
        <v>0.4</v>
      </c>
      <c r="AD50" s="392"/>
      <c r="AE50" s="393"/>
      <c r="AF50" s="391">
        <v>0.4</v>
      </c>
      <c r="AG50" s="392"/>
      <c r="AH50" s="393"/>
      <c r="AI50" s="391">
        <v>0.4</v>
      </c>
      <c r="AJ50" s="392"/>
      <c r="AK50" s="393"/>
      <c r="AL50" s="391">
        <v>0.4</v>
      </c>
      <c r="AM50" s="392"/>
      <c r="AN50" s="393"/>
      <c r="AO50" s="394">
        <v>0.4</v>
      </c>
      <c r="AP50" s="392"/>
      <c r="AQ50" s="395"/>
      <c r="AR50" s="391">
        <v>0.4</v>
      </c>
      <c r="AS50" s="392"/>
      <c r="AT50" s="393"/>
      <c r="AU50" s="394"/>
      <c r="AV50" s="392"/>
      <c r="AW50" s="395"/>
      <c r="AX50" s="391">
        <v>0.4</v>
      </c>
      <c r="AY50" s="392"/>
      <c r="AZ50" s="393"/>
      <c r="BA50" s="394">
        <v>0.4</v>
      </c>
      <c r="BB50" s="392"/>
      <c r="BC50" s="395"/>
      <c r="BD50" s="391">
        <v>0.4</v>
      </c>
      <c r="BE50" s="392"/>
      <c r="BF50" s="393"/>
      <c r="BG50" s="394">
        <v>0.4</v>
      </c>
      <c r="BH50" s="392"/>
      <c r="BI50" s="393"/>
      <c r="BJ50" s="394">
        <v>0.4</v>
      </c>
      <c r="BK50" s="392"/>
      <c r="BL50" s="393"/>
      <c r="BM50" s="394">
        <v>0.4</v>
      </c>
      <c r="BN50" s="392"/>
      <c r="BO50" s="393"/>
      <c r="BP50" s="394"/>
      <c r="BQ50" s="392"/>
      <c r="BR50" s="393"/>
      <c r="BS50" s="394">
        <v>0.4</v>
      </c>
      <c r="BT50" s="392"/>
      <c r="BU50" s="393"/>
      <c r="BV50" s="394">
        <v>0.4</v>
      </c>
      <c r="BW50" s="392"/>
      <c r="BX50" s="393"/>
      <c r="BY50" s="394">
        <v>0.4</v>
      </c>
      <c r="BZ50" s="392"/>
      <c r="CA50" s="393"/>
      <c r="CB50" s="394">
        <v>0.4</v>
      </c>
      <c r="CC50" s="392"/>
      <c r="CD50" s="393"/>
      <c r="CE50" s="394">
        <v>0.4</v>
      </c>
      <c r="CF50" s="392"/>
      <c r="CG50" s="393"/>
      <c r="CH50" s="394">
        <v>0.4</v>
      </c>
      <c r="CI50" s="392"/>
      <c r="CJ50" s="393"/>
      <c r="CK50" s="394"/>
      <c r="CL50" s="392"/>
      <c r="CM50" s="393"/>
      <c r="CN50" s="394">
        <v>0.4</v>
      </c>
      <c r="CO50" s="392"/>
      <c r="CP50" s="393"/>
      <c r="CQ50" s="394">
        <v>0.4</v>
      </c>
      <c r="CR50" s="392"/>
      <c r="CS50" s="393"/>
      <c r="CT50" s="394">
        <v>0.4</v>
      </c>
      <c r="CU50" s="392"/>
      <c r="CV50" s="225"/>
      <c r="CW50" s="137"/>
    </row>
    <row r="51" spans="1:101" s="9" customFormat="1" x14ac:dyDescent="0.25">
      <c r="A51" s="442"/>
      <c r="B51" s="212" t="s">
        <v>63</v>
      </c>
      <c r="C51" s="205" t="s">
        <v>18</v>
      </c>
      <c r="D51" s="223">
        <v>42</v>
      </c>
      <c r="E51" s="206">
        <f>O51+R51+U51+X51+AA51+AD51+AG51+AJ51+AM51+AP51+AS51+AV51+AY51+BB51+BE51+BH51+BK51+BN51+BQ51+BT51+BW51+BZ51+CC51+CF51+CI51+CL51+CO51+CR51+CU51</f>
        <v>0</v>
      </c>
      <c r="F51" s="206">
        <f t="shared" si="2"/>
        <v>42</v>
      </c>
      <c r="G51" s="223"/>
      <c r="H51" s="55"/>
      <c r="I51" s="326">
        <f>U51/D51</f>
        <v>0</v>
      </c>
      <c r="J51" s="203"/>
      <c r="K51" s="205"/>
      <c r="L51" s="208"/>
      <c r="M51" s="218"/>
      <c r="N51" s="232"/>
      <c r="O51" s="234"/>
      <c r="P51" s="244"/>
      <c r="Q51" s="233"/>
      <c r="R51" s="234"/>
      <c r="S51" s="248"/>
      <c r="T51" s="391">
        <v>2</v>
      </c>
      <c r="U51" s="392">
        <v>0</v>
      </c>
      <c r="V51" s="393"/>
      <c r="W51" s="394">
        <v>2</v>
      </c>
      <c r="X51" s="392"/>
      <c r="Y51" s="406"/>
      <c r="Z51" s="391"/>
      <c r="AA51" s="392"/>
      <c r="AB51" s="393"/>
      <c r="AC51" s="391">
        <v>2</v>
      </c>
      <c r="AD51" s="392"/>
      <c r="AE51" s="393"/>
      <c r="AF51" s="391">
        <v>2</v>
      </c>
      <c r="AG51" s="392"/>
      <c r="AH51" s="393"/>
      <c r="AI51" s="391">
        <v>2</v>
      </c>
      <c r="AJ51" s="392"/>
      <c r="AK51" s="393"/>
      <c r="AL51" s="391">
        <v>2</v>
      </c>
      <c r="AM51" s="392"/>
      <c r="AN51" s="393"/>
      <c r="AO51" s="394">
        <v>2</v>
      </c>
      <c r="AP51" s="392"/>
      <c r="AQ51" s="395"/>
      <c r="AR51" s="391">
        <v>2</v>
      </c>
      <c r="AS51" s="392"/>
      <c r="AT51" s="393"/>
      <c r="AU51" s="394"/>
      <c r="AV51" s="392"/>
      <c r="AW51" s="395"/>
      <c r="AX51" s="391">
        <v>2</v>
      </c>
      <c r="AY51" s="392"/>
      <c r="AZ51" s="393"/>
      <c r="BA51" s="394">
        <v>2</v>
      </c>
      <c r="BB51" s="392"/>
      <c r="BC51" s="395"/>
      <c r="BD51" s="391">
        <v>2</v>
      </c>
      <c r="BE51" s="392"/>
      <c r="BF51" s="393"/>
      <c r="BG51" s="394">
        <v>2</v>
      </c>
      <c r="BH51" s="392"/>
      <c r="BI51" s="393"/>
      <c r="BJ51" s="394">
        <v>2</v>
      </c>
      <c r="BK51" s="392"/>
      <c r="BL51" s="393"/>
      <c r="BM51" s="394">
        <v>2</v>
      </c>
      <c r="BN51" s="392"/>
      <c r="BO51" s="393"/>
      <c r="BP51" s="394"/>
      <c r="BQ51" s="392"/>
      <c r="BR51" s="393"/>
      <c r="BS51" s="394">
        <v>2</v>
      </c>
      <c r="BT51" s="392"/>
      <c r="BU51" s="393"/>
      <c r="BV51" s="394">
        <v>2</v>
      </c>
      <c r="BW51" s="392"/>
      <c r="BX51" s="393"/>
      <c r="BY51" s="394">
        <v>2</v>
      </c>
      <c r="BZ51" s="392"/>
      <c r="CA51" s="393"/>
      <c r="CB51" s="394">
        <v>2</v>
      </c>
      <c r="CC51" s="392"/>
      <c r="CD51" s="393"/>
      <c r="CE51" s="394">
        <v>2</v>
      </c>
      <c r="CF51" s="392"/>
      <c r="CG51" s="393"/>
      <c r="CH51" s="394">
        <v>2</v>
      </c>
      <c r="CI51" s="392"/>
      <c r="CJ51" s="393"/>
      <c r="CK51" s="394"/>
      <c r="CL51" s="392"/>
      <c r="CM51" s="393"/>
      <c r="CN51" s="394">
        <v>2</v>
      </c>
      <c r="CO51" s="392"/>
      <c r="CP51" s="393"/>
      <c r="CQ51" s="394"/>
      <c r="CR51" s="392"/>
      <c r="CS51" s="396"/>
      <c r="CT51" s="394"/>
      <c r="CU51" s="392"/>
      <c r="CV51" s="244"/>
      <c r="CW51" s="137"/>
    </row>
    <row r="52" spans="1:101" s="110" customFormat="1" x14ac:dyDescent="0.25">
      <c r="A52" s="442" t="s">
        <v>35</v>
      </c>
      <c r="B52" s="73" t="s">
        <v>94</v>
      </c>
      <c r="C52" s="56" t="s">
        <v>2</v>
      </c>
      <c r="D52" s="316">
        <v>1</v>
      </c>
      <c r="E52" s="317">
        <f>(100%*(E53+E54))/(D53+D54)</f>
        <v>0</v>
      </c>
      <c r="F52" s="317">
        <f t="shared" si="2"/>
        <v>1</v>
      </c>
      <c r="G52" s="335"/>
      <c r="H52" s="346">
        <f>E52</f>
        <v>0</v>
      </c>
      <c r="I52" s="323"/>
      <c r="J52" s="60"/>
      <c r="K52" s="58" t="s">
        <v>67</v>
      </c>
      <c r="L52" s="56"/>
      <c r="M52" s="162"/>
      <c r="N52" s="125"/>
      <c r="O52" s="123"/>
      <c r="P52" s="124"/>
      <c r="Q52" s="125"/>
      <c r="R52" s="123"/>
      <c r="S52" s="133"/>
      <c r="T52" s="280"/>
      <c r="U52" s="281"/>
      <c r="V52" s="282"/>
      <c r="W52" s="283"/>
      <c r="X52" s="281"/>
      <c r="Y52" s="282"/>
      <c r="Z52" s="283"/>
      <c r="AA52" s="281"/>
      <c r="AB52" s="282"/>
      <c r="AC52" s="280"/>
      <c r="AD52" s="281"/>
      <c r="AE52" s="282"/>
      <c r="AF52" s="283"/>
      <c r="AG52" s="281"/>
      <c r="AH52" s="282"/>
      <c r="AI52" s="122"/>
      <c r="AJ52" s="123"/>
      <c r="AK52" s="124"/>
      <c r="AL52" s="122"/>
      <c r="AM52" s="123"/>
      <c r="AN52" s="124"/>
      <c r="AO52" s="125"/>
      <c r="AP52" s="123"/>
      <c r="AQ52" s="133"/>
      <c r="AR52" s="122"/>
      <c r="AS52" s="123"/>
      <c r="AT52" s="124"/>
      <c r="AU52" s="125"/>
      <c r="AV52" s="123"/>
      <c r="AW52" s="133"/>
      <c r="AX52" s="122"/>
      <c r="AY52" s="123"/>
      <c r="AZ52" s="124"/>
      <c r="BA52" s="125"/>
      <c r="BB52" s="123"/>
      <c r="BC52" s="133"/>
      <c r="BD52" s="122"/>
      <c r="BE52" s="123"/>
      <c r="BF52" s="124"/>
      <c r="BG52" s="125"/>
      <c r="BH52" s="123"/>
      <c r="BI52" s="124"/>
      <c r="BJ52" s="125"/>
      <c r="BK52" s="123"/>
      <c r="BL52" s="124"/>
      <c r="BM52" s="125"/>
      <c r="BN52" s="123"/>
      <c r="BO52" s="124"/>
      <c r="BP52" s="125"/>
      <c r="BQ52" s="123"/>
      <c r="BR52" s="124"/>
      <c r="BS52" s="125"/>
      <c r="BT52" s="123"/>
      <c r="BU52" s="124"/>
      <c r="BV52" s="125"/>
      <c r="BW52" s="123"/>
      <c r="BX52" s="124"/>
      <c r="BY52" s="125"/>
      <c r="BZ52" s="123"/>
      <c r="CA52" s="124"/>
      <c r="CB52" s="125"/>
      <c r="CC52" s="123"/>
      <c r="CD52" s="124"/>
      <c r="CE52" s="125"/>
      <c r="CF52" s="123"/>
      <c r="CG52" s="124"/>
      <c r="CH52" s="125"/>
      <c r="CI52" s="123"/>
      <c r="CJ52" s="124"/>
      <c r="CK52" s="125"/>
      <c r="CL52" s="123"/>
      <c r="CM52" s="124"/>
      <c r="CN52" s="125"/>
      <c r="CO52" s="123"/>
      <c r="CP52" s="124"/>
      <c r="CQ52" s="125"/>
      <c r="CR52" s="123"/>
      <c r="CS52" s="124"/>
      <c r="CT52" s="125"/>
      <c r="CU52" s="123"/>
      <c r="CV52" s="124"/>
      <c r="CW52" s="138"/>
    </row>
    <row r="53" spans="1:101" s="9" customFormat="1" x14ac:dyDescent="0.25">
      <c r="A53" s="442"/>
      <c r="B53" s="212" t="s">
        <v>65</v>
      </c>
      <c r="C53" s="16" t="s">
        <v>19</v>
      </c>
      <c r="D53" s="201">
        <v>1.9</v>
      </c>
      <c r="E53" s="324">
        <f>O53+R53+U53+X53+AA53+AD53+AG53+AJ53+AM53+AP53+AS53+AV53+AY53+BB53+BE53+BH53+BK53+BN53+BQ53+BT53+BW53+BZ53+CC53+CF53+CI53+CL53+CO53+CR53+CU53</f>
        <v>0</v>
      </c>
      <c r="F53" s="324">
        <f t="shared" si="2"/>
        <v>1.9</v>
      </c>
      <c r="G53" s="202"/>
      <c r="H53" s="55"/>
      <c r="I53" s="326">
        <f>U53/D53</f>
        <v>0</v>
      </c>
      <c r="J53" s="203"/>
      <c r="K53" s="205"/>
      <c r="L53" s="208">
        <v>8</v>
      </c>
      <c r="M53" s="218"/>
      <c r="N53" s="238"/>
      <c r="O53" s="234"/>
      <c r="P53" s="244"/>
      <c r="Q53" s="239"/>
      <c r="R53" s="234"/>
      <c r="S53" s="244"/>
      <c r="T53" s="239"/>
      <c r="U53" s="234"/>
      <c r="V53" s="244"/>
      <c r="W53" s="246"/>
      <c r="X53" s="234"/>
      <c r="Y53" s="244"/>
      <c r="Z53" s="246"/>
      <c r="AA53" s="234"/>
      <c r="AB53" s="244"/>
      <c r="AC53" s="253">
        <v>0.1</v>
      </c>
      <c r="AD53" s="234"/>
      <c r="AE53" s="244"/>
      <c r="AF53" s="253">
        <v>0.1</v>
      </c>
      <c r="AG53" s="254"/>
      <c r="AH53" s="255"/>
      <c r="AI53" s="256">
        <v>0.1</v>
      </c>
      <c r="AJ53" s="254"/>
      <c r="AK53" s="255"/>
      <c r="AL53" s="256">
        <v>0.1</v>
      </c>
      <c r="AM53" s="254"/>
      <c r="AN53" s="255"/>
      <c r="AO53" s="253">
        <v>0.1</v>
      </c>
      <c r="AP53" s="254"/>
      <c r="AQ53" s="257"/>
      <c r="AR53" s="256">
        <v>0.1</v>
      </c>
      <c r="AS53" s="254"/>
      <c r="AT53" s="255"/>
      <c r="AU53" s="253"/>
      <c r="AV53" s="254"/>
      <c r="AW53" s="257"/>
      <c r="AX53" s="256">
        <v>0.1</v>
      </c>
      <c r="AY53" s="254"/>
      <c r="AZ53" s="255"/>
      <c r="BA53" s="253">
        <v>0.1</v>
      </c>
      <c r="BB53" s="254"/>
      <c r="BC53" s="257"/>
      <c r="BD53" s="256">
        <v>0.1</v>
      </c>
      <c r="BE53" s="254"/>
      <c r="BF53" s="255"/>
      <c r="BG53" s="253">
        <v>0.1</v>
      </c>
      <c r="BH53" s="254"/>
      <c r="BI53" s="255"/>
      <c r="BJ53" s="253">
        <v>0.1</v>
      </c>
      <c r="BK53" s="254"/>
      <c r="BL53" s="255"/>
      <c r="BM53" s="253">
        <v>0.1</v>
      </c>
      <c r="BN53" s="254"/>
      <c r="BO53" s="255"/>
      <c r="BP53" s="253"/>
      <c r="BQ53" s="254"/>
      <c r="BR53" s="255"/>
      <c r="BS53" s="253">
        <v>0.1</v>
      </c>
      <c r="BT53" s="254"/>
      <c r="BU53" s="255"/>
      <c r="BV53" s="253">
        <v>0.1</v>
      </c>
      <c r="BW53" s="254"/>
      <c r="BX53" s="255"/>
      <c r="BY53" s="253">
        <v>0.1</v>
      </c>
      <c r="BZ53" s="254"/>
      <c r="CA53" s="255"/>
      <c r="CB53" s="253">
        <v>0.1</v>
      </c>
      <c r="CC53" s="254"/>
      <c r="CD53" s="255"/>
      <c r="CE53" s="253">
        <v>0.1</v>
      </c>
      <c r="CF53" s="254"/>
      <c r="CG53" s="255"/>
      <c r="CH53" s="253">
        <v>0.1</v>
      </c>
      <c r="CI53" s="254"/>
      <c r="CJ53" s="255"/>
      <c r="CK53" s="246"/>
      <c r="CL53" s="234"/>
      <c r="CM53" s="244"/>
      <c r="CN53" s="253">
        <v>0.1</v>
      </c>
      <c r="CO53" s="234"/>
      <c r="CP53" s="244"/>
      <c r="CQ53" s="246"/>
      <c r="CR53" s="234"/>
      <c r="CS53" s="244"/>
      <c r="CT53" s="246"/>
      <c r="CU53" s="234"/>
      <c r="CV53" s="244"/>
      <c r="CW53" s="137"/>
    </row>
    <row r="54" spans="1:101" s="9" customFormat="1" x14ac:dyDescent="0.25">
      <c r="A54" s="442"/>
      <c r="B54" s="212" t="s">
        <v>63</v>
      </c>
      <c r="C54" s="16" t="s">
        <v>18</v>
      </c>
      <c r="D54" s="201">
        <v>11</v>
      </c>
      <c r="E54" s="206">
        <f>O54+R54+U54+X54+AA54+AD54+AG54+AJ54+AM54+AP54+AS54+AV54+AY54+BB54+BE54+BH54+BK54+BN54+BQ54+BT54+BW54+BZ54+CC54+CF54+CI54+CL54+CO54+CR54+CU54</f>
        <v>0</v>
      </c>
      <c r="F54" s="206">
        <f t="shared" si="2"/>
        <v>11</v>
      </c>
      <c r="G54" s="202"/>
      <c r="H54" s="55"/>
      <c r="I54" s="326">
        <f>U54/D54</f>
        <v>0</v>
      </c>
      <c r="J54" s="203"/>
      <c r="K54" s="205"/>
      <c r="L54" s="208"/>
      <c r="M54" s="163"/>
      <c r="N54" s="214"/>
      <c r="O54" s="211"/>
      <c r="P54" s="87"/>
      <c r="Q54" s="114"/>
      <c r="R54" s="211"/>
      <c r="S54" s="225"/>
      <c r="T54" s="114"/>
      <c r="U54" s="19"/>
      <c r="V54" s="87"/>
      <c r="W54" s="114"/>
      <c r="X54" s="19"/>
      <c r="Y54" s="87"/>
      <c r="Z54" s="114"/>
      <c r="AA54" s="19"/>
      <c r="AB54" s="87"/>
      <c r="AC54" s="114"/>
      <c r="AD54" s="19"/>
      <c r="AE54" s="87"/>
      <c r="AF54" s="245"/>
      <c r="AG54" s="263"/>
      <c r="AH54" s="264"/>
      <c r="AI54" s="347"/>
      <c r="AJ54" s="263"/>
      <c r="AK54" s="264"/>
      <c r="AL54" s="347"/>
      <c r="AM54" s="263"/>
      <c r="AN54" s="264"/>
      <c r="AO54" s="245"/>
      <c r="AP54" s="263"/>
      <c r="AQ54" s="348"/>
      <c r="AR54" s="347"/>
      <c r="AS54" s="263"/>
      <c r="AT54" s="264"/>
      <c r="AU54" s="245"/>
      <c r="AV54" s="263"/>
      <c r="AW54" s="348"/>
      <c r="AX54" s="347">
        <v>2</v>
      </c>
      <c r="AY54" s="263"/>
      <c r="AZ54" s="264"/>
      <c r="BA54" s="245">
        <v>2</v>
      </c>
      <c r="BB54" s="263"/>
      <c r="BC54" s="348"/>
      <c r="BD54" s="347">
        <v>2</v>
      </c>
      <c r="BE54" s="263"/>
      <c r="BF54" s="264"/>
      <c r="BG54" s="245">
        <v>2</v>
      </c>
      <c r="BH54" s="263"/>
      <c r="BI54" s="264"/>
      <c r="BJ54" s="245">
        <v>2</v>
      </c>
      <c r="BK54" s="263"/>
      <c r="BL54" s="264"/>
      <c r="BM54" s="245">
        <v>1</v>
      </c>
      <c r="BN54" s="263"/>
      <c r="BO54" s="264"/>
      <c r="BP54" s="245"/>
      <c r="BQ54" s="263"/>
      <c r="BR54" s="264"/>
      <c r="BS54" s="245"/>
      <c r="BT54" s="263"/>
      <c r="BU54" s="264"/>
      <c r="BV54" s="245"/>
      <c r="BW54" s="263"/>
      <c r="BX54" s="264"/>
      <c r="BY54" s="245"/>
      <c r="BZ54" s="263"/>
      <c r="CA54" s="264"/>
      <c r="CB54" s="245"/>
      <c r="CC54" s="263"/>
      <c r="CD54" s="264"/>
      <c r="CE54" s="245"/>
      <c r="CF54" s="263"/>
      <c r="CG54" s="264"/>
      <c r="CH54" s="245"/>
      <c r="CI54" s="263"/>
      <c r="CJ54" s="264"/>
      <c r="CK54" s="114"/>
      <c r="CL54" s="19"/>
      <c r="CM54" s="87"/>
      <c r="CN54" s="114"/>
      <c r="CO54" s="19"/>
      <c r="CP54" s="87"/>
      <c r="CQ54" s="114"/>
      <c r="CR54" s="19"/>
      <c r="CS54" s="87"/>
      <c r="CT54" s="114"/>
      <c r="CU54" s="19"/>
      <c r="CV54" s="87"/>
      <c r="CW54" s="139"/>
    </row>
    <row r="55" spans="1:101" s="110" customFormat="1" ht="31.5" x14ac:dyDescent="0.25">
      <c r="A55" s="442" t="s">
        <v>119</v>
      </c>
      <c r="B55" s="73" t="s">
        <v>77</v>
      </c>
      <c r="C55" s="56" t="s">
        <v>2</v>
      </c>
      <c r="D55" s="316">
        <v>1</v>
      </c>
      <c r="E55" s="317">
        <f>(100%*(E56+E57))/(D56+D57)</f>
        <v>8.0778363838863554E-2</v>
      </c>
      <c r="F55" s="317">
        <f t="shared" si="2"/>
        <v>0.9192216361611365</v>
      </c>
      <c r="G55" s="337"/>
      <c r="H55" s="346">
        <f>E55</f>
        <v>8.0778363838863554E-2</v>
      </c>
      <c r="I55" s="323"/>
      <c r="J55" s="351">
        <v>42724</v>
      </c>
      <c r="K55" s="58" t="s">
        <v>79</v>
      </c>
      <c r="L55" s="165">
        <v>6</v>
      </c>
      <c r="M55" s="183">
        <v>5</v>
      </c>
      <c r="N55" s="182"/>
      <c r="O55" s="178"/>
      <c r="P55" s="358"/>
      <c r="Q55" s="356"/>
      <c r="R55" s="178"/>
      <c r="S55" s="181"/>
      <c r="T55" s="356"/>
      <c r="U55" s="354"/>
      <c r="V55" s="358"/>
      <c r="W55" s="356"/>
      <c r="X55" s="354"/>
      <c r="Y55" s="358"/>
      <c r="Z55" s="356"/>
      <c r="AA55" s="354"/>
      <c r="AB55" s="358"/>
      <c r="AC55" s="356"/>
      <c r="AD55" s="354"/>
      <c r="AE55" s="358"/>
      <c r="AF55" s="356"/>
      <c r="AG55" s="354"/>
      <c r="AH55" s="354"/>
      <c r="AI55" s="122"/>
      <c r="AJ55" s="123"/>
      <c r="AK55" s="124"/>
      <c r="AL55" s="122"/>
      <c r="AM55" s="123"/>
      <c r="AN55" s="124"/>
      <c r="AO55" s="125"/>
      <c r="AP55" s="123"/>
      <c r="AQ55" s="133"/>
      <c r="AR55" s="122"/>
      <c r="AS55" s="123"/>
      <c r="AT55" s="124"/>
      <c r="AU55" s="125"/>
      <c r="AV55" s="123"/>
      <c r="AW55" s="133"/>
      <c r="AX55" s="122"/>
      <c r="AY55" s="123"/>
      <c r="AZ55" s="124"/>
      <c r="BA55" s="125"/>
      <c r="BB55" s="123"/>
      <c r="BC55" s="133"/>
      <c r="BD55" s="122"/>
      <c r="BE55" s="123"/>
      <c r="BF55" s="124"/>
      <c r="BG55" s="125"/>
      <c r="BH55" s="123"/>
      <c r="BI55" s="124"/>
      <c r="BJ55" s="125"/>
      <c r="BK55" s="123"/>
      <c r="BL55" s="124"/>
      <c r="BM55" s="125"/>
      <c r="BN55" s="123"/>
      <c r="BO55" s="124"/>
      <c r="BP55" s="125"/>
      <c r="BQ55" s="123"/>
      <c r="BR55" s="124"/>
      <c r="BS55" s="125"/>
      <c r="BT55" s="123"/>
      <c r="BU55" s="124"/>
      <c r="BV55" s="125"/>
      <c r="BW55" s="123"/>
      <c r="BX55" s="124"/>
      <c r="BY55" s="125"/>
      <c r="BZ55" s="123"/>
      <c r="CA55" s="124"/>
      <c r="CB55" s="125"/>
      <c r="CC55" s="123"/>
      <c r="CD55" s="124"/>
      <c r="CE55" s="125"/>
      <c r="CF55" s="123"/>
      <c r="CG55" s="124"/>
      <c r="CH55" s="125"/>
      <c r="CI55" s="123"/>
      <c r="CJ55" s="124"/>
      <c r="CK55" s="125"/>
      <c r="CL55" s="123"/>
      <c r="CM55" s="124"/>
      <c r="CN55" s="125"/>
      <c r="CO55" s="123"/>
      <c r="CP55" s="124"/>
      <c r="CQ55" s="125"/>
      <c r="CR55" s="123"/>
      <c r="CS55" s="124"/>
      <c r="CT55" s="125"/>
      <c r="CU55" s="123"/>
      <c r="CV55" s="124"/>
      <c r="CW55" s="138"/>
    </row>
    <row r="56" spans="1:101" s="9" customFormat="1" x14ac:dyDescent="0.25">
      <c r="A56" s="442"/>
      <c r="B56" s="28" t="s">
        <v>78</v>
      </c>
      <c r="C56" s="16" t="s">
        <v>19</v>
      </c>
      <c r="D56" s="241">
        <v>8.74</v>
      </c>
      <c r="E56" s="324">
        <f>1.03+O56+R56+U56+X56+AA56+AD56+AG56+AJ56+AM56+AP56+AS56+AV56+AY56+BB56+BE56+BH56+BK56+BN56+BQ56+BT56+BW56+BZ56+CC56+CF56+CI56+CL56+CO56+CR56+CU56</f>
        <v>1.8800000000000001</v>
      </c>
      <c r="F56" s="241">
        <f t="shared" si="2"/>
        <v>6.86</v>
      </c>
      <c r="G56" s="336"/>
      <c r="H56" s="331"/>
      <c r="I56" s="326">
        <f>U56/D56</f>
        <v>3.2036613272311214E-2</v>
      </c>
      <c r="J56" s="14"/>
      <c r="K56" s="77"/>
      <c r="L56" s="196"/>
      <c r="M56" s="76"/>
      <c r="N56" s="211"/>
      <c r="O56" s="211"/>
      <c r="P56" s="111"/>
      <c r="Q56" s="214">
        <v>0.28000000000000003</v>
      </c>
      <c r="R56" s="211">
        <v>0.28999999999999998</v>
      </c>
      <c r="S56" s="129">
        <f>R56/Q56</f>
        <v>1.0357142857142856</v>
      </c>
      <c r="T56" s="214">
        <v>0.28000000000000003</v>
      </c>
      <c r="U56" s="211">
        <v>0.28000000000000003</v>
      </c>
      <c r="V56" s="129">
        <f>U56/T56</f>
        <v>1</v>
      </c>
      <c r="W56" s="214">
        <v>0.28000000000000003</v>
      </c>
      <c r="X56" s="211">
        <v>0.28000000000000003</v>
      </c>
      <c r="Y56" s="407">
        <f>X56/W56</f>
        <v>1</v>
      </c>
      <c r="Z56" s="214">
        <v>0.28000000000000003</v>
      </c>
      <c r="AA56" s="27"/>
      <c r="AB56" s="111"/>
      <c r="AC56" s="214">
        <v>0.28000000000000003</v>
      </c>
      <c r="AD56" s="27"/>
      <c r="AE56" s="111"/>
      <c r="AF56" s="214">
        <v>0.28000000000000003</v>
      </c>
      <c r="AG56" s="27"/>
      <c r="AH56" s="27"/>
      <c r="AI56" s="275"/>
      <c r="AJ56" s="241"/>
      <c r="AK56" s="276"/>
      <c r="AL56" s="275"/>
      <c r="AM56" s="241"/>
      <c r="AN56" s="276"/>
      <c r="AO56" s="277"/>
      <c r="AP56" s="241"/>
      <c r="AQ56" s="278"/>
      <c r="AR56" s="275"/>
      <c r="AS56" s="241"/>
      <c r="AT56" s="276"/>
      <c r="AU56" s="277"/>
      <c r="AV56" s="241"/>
      <c r="AW56" s="278"/>
      <c r="AX56" s="275"/>
      <c r="AY56" s="241"/>
      <c r="AZ56" s="276"/>
      <c r="BA56" s="277"/>
      <c r="BB56" s="241"/>
      <c r="BC56" s="278"/>
      <c r="BD56" s="275"/>
      <c r="BE56" s="241"/>
      <c r="BF56" s="276"/>
      <c r="BG56" s="277"/>
      <c r="BH56" s="241"/>
      <c r="BI56" s="276"/>
      <c r="BJ56" s="277"/>
      <c r="BK56" s="241"/>
      <c r="BL56" s="276"/>
      <c r="BM56" s="277"/>
      <c r="BN56" s="241"/>
      <c r="BO56" s="276"/>
      <c r="BP56" s="277"/>
      <c r="BQ56" s="241"/>
      <c r="BR56" s="276"/>
      <c r="BS56" s="277"/>
      <c r="BT56" s="241"/>
      <c r="BU56" s="276"/>
      <c r="BV56" s="277"/>
      <c r="BW56" s="241"/>
      <c r="BX56" s="276"/>
      <c r="BY56" s="277"/>
      <c r="BZ56" s="241"/>
      <c r="CA56" s="276"/>
      <c r="CB56" s="277"/>
      <c r="CC56" s="241"/>
      <c r="CD56" s="276"/>
      <c r="CE56" s="277"/>
      <c r="CF56" s="241"/>
      <c r="CG56" s="276"/>
      <c r="CH56" s="277"/>
      <c r="CI56" s="241"/>
      <c r="CJ56" s="276"/>
      <c r="CK56" s="277"/>
      <c r="CL56" s="241"/>
      <c r="CM56" s="276"/>
      <c r="CN56" s="277"/>
      <c r="CO56" s="241"/>
      <c r="CP56" s="276"/>
      <c r="CQ56" s="277"/>
      <c r="CR56" s="241"/>
      <c r="CS56" s="276"/>
      <c r="CT56" s="277"/>
      <c r="CU56" s="241"/>
      <c r="CV56" s="276"/>
      <c r="CW56" s="274"/>
    </row>
    <row r="57" spans="1:101" s="9" customFormat="1" x14ac:dyDescent="0.25">
      <c r="A57" s="442"/>
      <c r="B57" s="28" t="s">
        <v>59</v>
      </c>
      <c r="C57" s="16" t="s">
        <v>18</v>
      </c>
      <c r="D57" s="201">
        <v>943</v>
      </c>
      <c r="E57" s="201">
        <f>30+O57+R57+U57+X57+AA57+AD57+AG57+AJ57+AM57+AP57+AS57+AV57+AY57+BB57+BE57+BH57+BK57+BN57+BQ57+BT57+BW57+BZ57+CC57+CF57+CI57+CL57+CO57+CR57+CU57</f>
        <v>75</v>
      </c>
      <c r="F57" s="201">
        <f t="shared" ref="F57:F69" si="3">D57-E57</f>
        <v>868</v>
      </c>
      <c r="G57" s="336"/>
      <c r="H57" s="331"/>
      <c r="I57" s="326">
        <f>U57/D57</f>
        <v>1.5906680805938492E-2</v>
      </c>
      <c r="J57" s="14"/>
      <c r="K57" s="77"/>
      <c r="L57" s="196"/>
      <c r="M57" s="76"/>
      <c r="N57" s="211"/>
      <c r="O57" s="211"/>
      <c r="P57" s="111"/>
      <c r="Q57" s="214">
        <v>15</v>
      </c>
      <c r="R57" s="211">
        <v>15</v>
      </c>
      <c r="S57" s="129">
        <f>R57/Q57</f>
        <v>1</v>
      </c>
      <c r="T57" s="214">
        <v>15</v>
      </c>
      <c r="U57" s="211">
        <v>15</v>
      </c>
      <c r="V57" s="129">
        <f t="shared" ref="V57" si="4">U57/T57</f>
        <v>1</v>
      </c>
      <c r="W57" s="214">
        <v>15</v>
      </c>
      <c r="X57" s="211">
        <v>15</v>
      </c>
      <c r="Y57" s="407">
        <f t="shared" ref="Y57" si="5">X57/W57</f>
        <v>1</v>
      </c>
      <c r="Z57" s="214">
        <v>15</v>
      </c>
      <c r="AA57" s="27"/>
      <c r="AB57" s="111"/>
      <c r="AC57" s="214">
        <v>15</v>
      </c>
      <c r="AD57" s="27"/>
      <c r="AE57" s="111"/>
      <c r="AF57" s="214">
        <v>15</v>
      </c>
      <c r="AG57" s="27"/>
      <c r="AH57" s="27"/>
      <c r="AI57" s="275"/>
      <c r="AJ57" s="241"/>
      <c r="AK57" s="276"/>
      <c r="AL57" s="275"/>
      <c r="AM57" s="241"/>
      <c r="AN57" s="276"/>
      <c r="AO57" s="277"/>
      <c r="AP57" s="241"/>
      <c r="AQ57" s="278"/>
      <c r="AR57" s="275"/>
      <c r="AS57" s="241"/>
      <c r="AT57" s="276"/>
      <c r="AU57" s="277"/>
      <c r="AV57" s="241"/>
      <c r="AW57" s="278"/>
      <c r="AX57" s="275"/>
      <c r="AY57" s="241"/>
      <c r="AZ57" s="276"/>
      <c r="BA57" s="277"/>
      <c r="BB57" s="241"/>
      <c r="BC57" s="278"/>
      <c r="BD57" s="275"/>
      <c r="BE57" s="241"/>
      <c r="BF57" s="276"/>
      <c r="BG57" s="277"/>
      <c r="BH57" s="241"/>
      <c r="BI57" s="276"/>
      <c r="BJ57" s="277"/>
      <c r="BK57" s="241"/>
      <c r="BL57" s="276"/>
      <c r="BM57" s="277"/>
      <c r="BN57" s="241"/>
      <c r="BO57" s="276"/>
      <c r="BP57" s="277"/>
      <c r="BQ57" s="241"/>
      <c r="BR57" s="276"/>
      <c r="BS57" s="277"/>
      <c r="BT57" s="241"/>
      <c r="BU57" s="276"/>
      <c r="BV57" s="277"/>
      <c r="BW57" s="241"/>
      <c r="BX57" s="276"/>
      <c r="BY57" s="277"/>
      <c r="BZ57" s="241"/>
      <c r="CA57" s="276"/>
      <c r="CB57" s="277"/>
      <c r="CC57" s="241"/>
      <c r="CD57" s="276"/>
      <c r="CE57" s="277"/>
      <c r="CF57" s="241"/>
      <c r="CG57" s="276"/>
      <c r="CH57" s="277"/>
      <c r="CI57" s="241"/>
      <c r="CJ57" s="276"/>
      <c r="CK57" s="277"/>
      <c r="CL57" s="241"/>
      <c r="CM57" s="276"/>
      <c r="CN57" s="277"/>
      <c r="CO57" s="241"/>
      <c r="CP57" s="276"/>
      <c r="CQ57" s="277"/>
      <c r="CR57" s="241"/>
      <c r="CS57" s="276"/>
      <c r="CT57" s="277"/>
      <c r="CU57" s="241"/>
      <c r="CV57" s="276"/>
      <c r="CW57" s="274"/>
    </row>
    <row r="58" spans="1:101" s="110" customFormat="1" ht="31.5" x14ac:dyDescent="0.25">
      <c r="A58" s="442" t="s">
        <v>120</v>
      </c>
      <c r="B58" s="73" t="s">
        <v>22</v>
      </c>
      <c r="C58" s="56" t="s">
        <v>2</v>
      </c>
      <c r="D58" s="316">
        <v>1</v>
      </c>
      <c r="E58" s="317">
        <f>(100%*(E59+E60))/(D59+D60)</f>
        <v>0.19097944074631745</v>
      </c>
      <c r="F58" s="317">
        <f>D58-E58</f>
        <v>0.80902055925368255</v>
      </c>
      <c r="G58" s="337"/>
      <c r="H58" s="346">
        <f>E58</f>
        <v>0.19097944074631745</v>
      </c>
      <c r="I58" s="323"/>
      <c r="J58" s="351">
        <v>42724</v>
      </c>
      <c r="K58" s="58" t="s">
        <v>79</v>
      </c>
      <c r="L58" s="180">
        <v>10</v>
      </c>
      <c r="M58" s="262">
        <v>10</v>
      </c>
      <c r="N58" s="182"/>
      <c r="O58" s="178"/>
      <c r="P58" s="358"/>
      <c r="Q58" s="356"/>
      <c r="R58" s="178"/>
      <c r="S58" s="358"/>
      <c r="T58" s="356"/>
      <c r="U58" s="178"/>
      <c r="V58" s="181"/>
      <c r="W58" s="356"/>
      <c r="X58" s="354"/>
      <c r="Y58" s="358"/>
      <c r="Z58" s="356"/>
      <c r="AA58" s="354"/>
      <c r="AB58" s="358"/>
      <c r="AC58" s="356"/>
      <c r="AD58" s="354"/>
      <c r="AE58" s="358"/>
      <c r="AF58" s="356"/>
      <c r="AG58" s="354"/>
      <c r="AH58" s="354"/>
      <c r="AI58" s="268"/>
      <c r="AJ58" s="269"/>
      <c r="AK58" s="279"/>
      <c r="AL58" s="268"/>
      <c r="AM58" s="269"/>
      <c r="AN58" s="279"/>
      <c r="AO58" s="270"/>
      <c r="AP58" s="269"/>
      <c r="AQ58" s="271"/>
      <c r="AR58" s="268"/>
      <c r="AS58" s="269"/>
      <c r="AT58" s="279"/>
      <c r="AU58" s="270"/>
      <c r="AV58" s="269"/>
      <c r="AW58" s="271"/>
      <c r="AX58" s="268"/>
      <c r="AY58" s="269"/>
      <c r="AZ58" s="279"/>
      <c r="BA58" s="270"/>
      <c r="BB58" s="269"/>
      <c r="BC58" s="271"/>
      <c r="BD58" s="268"/>
      <c r="BE58" s="269"/>
      <c r="BF58" s="279"/>
      <c r="BG58" s="270"/>
      <c r="BH58" s="269"/>
      <c r="BI58" s="279"/>
      <c r="BJ58" s="270"/>
      <c r="BK58" s="269"/>
      <c r="BL58" s="279"/>
      <c r="BM58" s="270"/>
      <c r="BN58" s="269"/>
      <c r="BO58" s="279"/>
      <c r="BP58" s="270"/>
      <c r="BQ58" s="269"/>
      <c r="BR58" s="279"/>
      <c r="BS58" s="270"/>
      <c r="BT58" s="269"/>
      <c r="BU58" s="279"/>
      <c r="BV58" s="270"/>
      <c r="BW58" s="269"/>
      <c r="BX58" s="279"/>
      <c r="BY58" s="270"/>
      <c r="BZ58" s="269"/>
      <c r="CA58" s="279"/>
      <c r="CB58" s="270"/>
      <c r="CC58" s="269"/>
      <c r="CD58" s="279"/>
      <c r="CE58" s="270"/>
      <c r="CF58" s="269"/>
      <c r="CG58" s="279"/>
      <c r="CH58" s="270"/>
      <c r="CI58" s="269"/>
      <c r="CJ58" s="279"/>
      <c r="CK58" s="270"/>
      <c r="CL58" s="269"/>
      <c r="CM58" s="279"/>
      <c r="CN58" s="270"/>
      <c r="CO58" s="269"/>
      <c r="CP58" s="279"/>
      <c r="CQ58" s="270"/>
      <c r="CR58" s="269"/>
      <c r="CS58" s="279"/>
      <c r="CT58" s="270"/>
      <c r="CU58" s="269"/>
      <c r="CV58" s="279"/>
      <c r="CW58" s="274"/>
    </row>
    <row r="59" spans="1:101" s="9" customFormat="1" x14ac:dyDescent="0.25">
      <c r="A59" s="442"/>
      <c r="B59" s="28" t="s">
        <v>78</v>
      </c>
      <c r="C59" s="16" t="s">
        <v>19</v>
      </c>
      <c r="D59" s="241">
        <v>17.446000000000002</v>
      </c>
      <c r="E59" s="324">
        <f>4.13+O59+R59+U59+X59+AA59+AD59+AG59+AJ59+AM59+AP59+AS59+AV59+AY59+BB59+BE59+BH59+BK59+BN59+BQ59+BT59+BW59+BZ59+CC59+CF59+CI59+CL59+CO59+CR59+CU59</f>
        <v>5.6199999999999992</v>
      </c>
      <c r="F59" s="241">
        <f t="shared" si="3"/>
        <v>11.826000000000002</v>
      </c>
      <c r="G59" s="336"/>
      <c r="H59" s="331"/>
      <c r="I59" s="326">
        <f>U59/D59</f>
        <v>2.8659864725438494E-2</v>
      </c>
      <c r="J59" s="14"/>
      <c r="K59" s="77"/>
      <c r="L59" s="196"/>
      <c r="M59" s="76"/>
      <c r="N59" s="211"/>
      <c r="O59" s="211"/>
      <c r="P59" s="111"/>
      <c r="Q59" s="214">
        <v>0.51</v>
      </c>
      <c r="R59" s="211">
        <v>0.48</v>
      </c>
      <c r="S59" s="129">
        <f t="shared" ref="S59:S60" si="6">R59/Q59</f>
        <v>0.94117647058823528</v>
      </c>
      <c r="T59" s="214">
        <v>0.51</v>
      </c>
      <c r="U59" s="211">
        <v>0.5</v>
      </c>
      <c r="V59" s="129">
        <f t="shared" ref="V59:V60" si="7">U59/T59</f>
        <v>0.98039215686274506</v>
      </c>
      <c r="W59" s="214">
        <v>0.51</v>
      </c>
      <c r="X59" s="211">
        <v>0.51</v>
      </c>
      <c r="Y59" s="407">
        <f t="shared" ref="Y59:Y60" si="8">X59/W59</f>
        <v>1</v>
      </c>
      <c r="Z59" s="214">
        <v>0.51</v>
      </c>
      <c r="AA59" s="27"/>
      <c r="AB59" s="111"/>
      <c r="AC59" s="214">
        <v>0.51</v>
      </c>
      <c r="AD59" s="27"/>
      <c r="AE59" s="111"/>
      <c r="AF59" s="214">
        <v>0.51</v>
      </c>
      <c r="AG59" s="27"/>
      <c r="AH59" s="27"/>
      <c r="AI59" s="275"/>
      <c r="AJ59" s="241"/>
      <c r="AK59" s="276"/>
      <c r="AL59" s="275"/>
      <c r="AM59" s="241"/>
      <c r="AN59" s="276"/>
      <c r="AO59" s="277"/>
      <c r="AP59" s="241"/>
      <c r="AQ59" s="278"/>
      <c r="AR59" s="275"/>
      <c r="AS59" s="241"/>
      <c r="AT59" s="276"/>
      <c r="AU59" s="277"/>
      <c r="AV59" s="241"/>
      <c r="AW59" s="278"/>
      <c r="AX59" s="275"/>
      <c r="AY59" s="241"/>
      <c r="AZ59" s="276"/>
      <c r="BA59" s="277"/>
      <c r="BB59" s="241"/>
      <c r="BC59" s="278"/>
      <c r="BD59" s="275"/>
      <c r="BE59" s="241"/>
      <c r="BF59" s="276"/>
      <c r="BG59" s="277"/>
      <c r="BH59" s="241"/>
      <c r="BI59" s="276"/>
      <c r="BJ59" s="277"/>
      <c r="BK59" s="241"/>
      <c r="BL59" s="276"/>
      <c r="BM59" s="277"/>
      <c r="BN59" s="241"/>
      <c r="BO59" s="276"/>
      <c r="BP59" s="277"/>
      <c r="BQ59" s="241"/>
      <c r="BR59" s="276"/>
      <c r="BS59" s="277"/>
      <c r="BT59" s="241"/>
      <c r="BU59" s="276"/>
      <c r="BV59" s="277"/>
      <c r="BW59" s="241"/>
      <c r="BX59" s="276"/>
      <c r="BY59" s="277"/>
      <c r="BZ59" s="241"/>
      <c r="CA59" s="276"/>
      <c r="CB59" s="277"/>
      <c r="CC59" s="241"/>
      <c r="CD59" s="276"/>
      <c r="CE59" s="277"/>
      <c r="CF59" s="241"/>
      <c r="CG59" s="276"/>
      <c r="CH59" s="277"/>
      <c r="CI59" s="241"/>
      <c r="CJ59" s="276"/>
      <c r="CK59" s="277"/>
      <c r="CL59" s="241"/>
      <c r="CM59" s="276"/>
      <c r="CN59" s="277"/>
      <c r="CO59" s="241"/>
      <c r="CP59" s="276"/>
      <c r="CQ59" s="277"/>
      <c r="CR59" s="241"/>
      <c r="CS59" s="276"/>
      <c r="CT59" s="277"/>
      <c r="CU59" s="241"/>
      <c r="CV59" s="276"/>
      <c r="CW59" s="274"/>
    </row>
    <row r="60" spans="1:101" s="9" customFormat="1" x14ac:dyDescent="0.25">
      <c r="A60" s="442"/>
      <c r="B60" s="28" t="s">
        <v>59</v>
      </c>
      <c r="C60" s="16" t="s">
        <v>18</v>
      </c>
      <c r="D60" s="241">
        <v>478</v>
      </c>
      <c r="E60" s="324">
        <f>40+O60+R60+U60+X60+AA60+AD60+AG60+AJ60+AM60+AP60+AS60+AV60+AY60+BB60+BE60+BH60+BK60+BN60+BQ60+BT60+BW60+BZ60+CC60+CF60+CI60+CL60+CO60+CR60+CU60</f>
        <v>89</v>
      </c>
      <c r="F60" s="241">
        <f t="shared" si="3"/>
        <v>389</v>
      </c>
      <c r="G60" s="336"/>
      <c r="H60" s="331"/>
      <c r="I60" s="326">
        <f>U60/D60</f>
        <v>3.5564853556485358E-2</v>
      </c>
      <c r="J60" s="14"/>
      <c r="K60" s="77"/>
      <c r="L60" s="196"/>
      <c r="M60" s="76"/>
      <c r="N60" s="211"/>
      <c r="O60" s="211"/>
      <c r="P60" s="111"/>
      <c r="Q60" s="214">
        <v>10</v>
      </c>
      <c r="R60" s="211">
        <v>17</v>
      </c>
      <c r="S60" s="129">
        <f t="shared" si="6"/>
        <v>1.7</v>
      </c>
      <c r="T60" s="214">
        <v>10</v>
      </c>
      <c r="U60" s="211">
        <v>17</v>
      </c>
      <c r="V60" s="129">
        <f t="shared" si="7"/>
        <v>1.7</v>
      </c>
      <c r="W60" s="214">
        <v>10</v>
      </c>
      <c r="X60" s="211">
        <v>15</v>
      </c>
      <c r="Y60" s="407">
        <f t="shared" si="8"/>
        <v>1.5</v>
      </c>
      <c r="Z60" s="214">
        <v>10</v>
      </c>
      <c r="AA60" s="27"/>
      <c r="AB60" s="111"/>
      <c r="AC60" s="214">
        <v>10</v>
      </c>
      <c r="AD60" s="27"/>
      <c r="AE60" s="111"/>
      <c r="AF60" s="214">
        <v>10</v>
      </c>
      <c r="AG60" s="27"/>
      <c r="AH60" s="27"/>
      <c r="AI60" s="251"/>
      <c r="AJ60" s="252"/>
      <c r="AK60" s="265"/>
      <c r="AL60" s="251"/>
      <c r="AM60" s="252"/>
      <c r="AN60" s="265"/>
      <c r="AO60" s="267"/>
      <c r="AP60" s="252"/>
      <c r="AQ60" s="266"/>
      <c r="AR60" s="251"/>
      <c r="AS60" s="252"/>
      <c r="AT60" s="265"/>
      <c r="AU60" s="267"/>
      <c r="AV60" s="252"/>
      <c r="AW60" s="266"/>
      <c r="AX60" s="251"/>
      <c r="AY60" s="252"/>
      <c r="AZ60" s="265"/>
      <c r="BA60" s="267"/>
      <c r="BB60" s="252"/>
      <c r="BC60" s="266"/>
      <c r="BD60" s="251"/>
      <c r="BE60" s="252"/>
      <c r="BF60" s="265"/>
      <c r="BG60" s="267"/>
      <c r="BH60" s="252"/>
      <c r="BI60" s="265"/>
      <c r="BJ60" s="267"/>
      <c r="BK60" s="252"/>
      <c r="BL60" s="265"/>
      <c r="BM60" s="267"/>
      <c r="BN60" s="252"/>
      <c r="BO60" s="265"/>
      <c r="BP60" s="267"/>
      <c r="BQ60" s="252"/>
      <c r="BR60" s="265"/>
      <c r="BS60" s="267"/>
      <c r="BT60" s="252"/>
      <c r="BU60" s="265"/>
      <c r="BV60" s="267"/>
      <c r="BW60" s="252"/>
      <c r="BX60" s="265"/>
      <c r="BY60" s="267"/>
      <c r="BZ60" s="252"/>
      <c r="CA60" s="265"/>
      <c r="CB60" s="267"/>
      <c r="CC60" s="252"/>
      <c r="CD60" s="265"/>
      <c r="CE60" s="267"/>
      <c r="CF60" s="252"/>
      <c r="CG60" s="265"/>
      <c r="CH60" s="267"/>
      <c r="CI60" s="252"/>
      <c r="CJ60" s="265"/>
      <c r="CK60" s="267"/>
      <c r="CL60" s="252"/>
      <c r="CM60" s="265"/>
      <c r="CN60" s="267"/>
      <c r="CO60" s="252"/>
      <c r="CP60" s="265"/>
      <c r="CQ60" s="267"/>
      <c r="CR60" s="252"/>
      <c r="CS60" s="265"/>
      <c r="CT60" s="267"/>
      <c r="CU60" s="252"/>
      <c r="CV60" s="265"/>
      <c r="CW60" s="274"/>
    </row>
    <row r="61" spans="1:101" s="110" customFormat="1" ht="31.5" x14ac:dyDescent="0.25">
      <c r="A61" s="442" t="s">
        <v>121</v>
      </c>
      <c r="B61" s="73" t="s">
        <v>24</v>
      </c>
      <c r="C61" s="165" t="s">
        <v>2</v>
      </c>
      <c r="D61" s="316">
        <v>1</v>
      </c>
      <c r="E61" s="317">
        <f>(100%*(E62+E63))/(D62+D63)</f>
        <v>1.4367816091954023E-2</v>
      </c>
      <c r="F61" s="317">
        <f>D61-E61</f>
        <v>0.98563218390804597</v>
      </c>
      <c r="G61" s="337"/>
      <c r="H61" s="346">
        <f>E61</f>
        <v>1.4367816091954023E-2</v>
      </c>
      <c r="I61" s="323"/>
      <c r="J61" s="351">
        <v>42724</v>
      </c>
      <c r="K61" s="58" t="s">
        <v>79</v>
      </c>
      <c r="L61" s="180">
        <v>4</v>
      </c>
      <c r="M61" s="262">
        <v>4</v>
      </c>
      <c r="N61" s="182"/>
      <c r="O61" s="178"/>
      <c r="P61" s="358"/>
      <c r="Q61" s="356"/>
      <c r="R61" s="178"/>
      <c r="S61" s="358"/>
      <c r="T61" s="356"/>
      <c r="U61" s="178"/>
      <c r="V61" s="181"/>
      <c r="W61" s="356"/>
      <c r="X61" s="354"/>
      <c r="Y61" s="358"/>
      <c r="Z61" s="356"/>
      <c r="AA61" s="354"/>
      <c r="AB61" s="358"/>
      <c r="AC61" s="356"/>
      <c r="AD61" s="354"/>
      <c r="AE61" s="358"/>
      <c r="AF61" s="356"/>
      <c r="AG61" s="354"/>
      <c r="AH61" s="354"/>
      <c r="AI61" s="280"/>
      <c r="AJ61" s="281"/>
      <c r="AK61" s="282"/>
      <c r="AL61" s="280"/>
      <c r="AM61" s="281"/>
      <c r="AN61" s="282"/>
      <c r="AO61" s="283"/>
      <c r="AP61" s="281"/>
      <c r="AQ61" s="284"/>
      <c r="AR61" s="280"/>
      <c r="AS61" s="281"/>
      <c r="AT61" s="282"/>
      <c r="AU61" s="283"/>
      <c r="AV61" s="281"/>
      <c r="AW61" s="284"/>
      <c r="AX61" s="280"/>
      <c r="AY61" s="281"/>
      <c r="AZ61" s="282"/>
      <c r="BA61" s="283"/>
      <c r="BB61" s="281"/>
      <c r="BC61" s="284"/>
      <c r="BD61" s="280"/>
      <c r="BE61" s="281"/>
      <c r="BF61" s="282"/>
      <c r="BG61" s="283"/>
      <c r="BH61" s="281"/>
      <c r="BI61" s="282"/>
      <c r="BJ61" s="283"/>
      <c r="BK61" s="281"/>
      <c r="BL61" s="282"/>
      <c r="BM61" s="283"/>
      <c r="BN61" s="281"/>
      <c r="BO61" s="282"/>
      <c r="BP61" s="283"/>
      <c r="BQ61" s="281"/>
      <c r="BR61" s="282"/>
      <c r="BS61" s="283"/>
      <c r="BT61" s="281"/>
      <c r="BU61" s="282"/>
      <c r="BV61" s="283"/>
      <c r="BW61" s="281"/>
      <c r="BX61" s="282"/>
      <c r="BY61" s="283"/>
      <c r="BZ61" s="281"/>
      <c r="CA61" s="282"/>
      <c r="CB61" s="283"/>
      <c r="CC61" s="281"/>
      <c r="CD61" s="282"/>
      <c r="CE61" s="283"/>
      <c r="CF61" s="281"/>
      <c r="CG61" s="282"/>
      <c r="CH61" s="283"/>
      <c r="CI61" s="281"/>
      <c r="CJ61" s="282"/>
      <c r="CK61" s="283"/>
      <c r="CL61" s="281"/>
      <c r="CM61" s="282"/>
      <c r="CN61" s="283"/>
      <c r="CO61" s="281"/>
      <c r="CP61" s="282"/>
      <c r="CQ61" s="283"/>
      <c r="CR61" s="281"/>
      <c r="CS61" s="282"/>
      <c r="CT61" s="283"/>
      <c r="CU61" s="281"/>
      <c r="CV61" s="282"/>
      <c r="CW61" s="274"/>
    </row>
    <row r="62" spans="1:101" s="9" customFormat="1" x14ac:dyDescent="0.25">
      <c r="A62" s="442"/>
      <c r="B62" s="28" t="s">
        <v>78</v>
      </c>
      <c r="C62" s="92" t="s">
        <v>19</v>
      </c>
      <c r="D62" s="241">
        <v>2.2000000000000002</v>
      </c>
      <c r="E62" s="324">
        <f>0.16+O62+R62+U62+X62+AA62+AD62+AG62+AJ62+AM62+AP62+AS62+AV62+AY62+BB62+BE62+BH62+BK62+BN62+BQ62+BT62+BW62+BZ62+CC62+CF62+CI62+CL62+CO62+CR62+CU62</f>
        <v>0.75</v>
      </c>
      <c r="F62" s="241">
        <f t="shared" si="3"/>
        <v>1.4500000000000002</v>
      </c>
      <c r="G62" s="336"/>
      <c r="H62" s="331"/>
      <c r="I62" s="326">
        <f>U62/D62</f>
        <v>9.5454545454545445E-2</v>
      </c>
      <c r="J62" s="352"/>
      <c r="K62" s="77"/>
      <c r="L62" s="196"/>
      <c r="M62" s="76"/>
      <c r="N62" s="211"/>
      <c r="O62" s="211"/>
      <c r="P62" s="111"/>
      <c r="Q62" s="214">
        <v>0.2</v>
      </c>
      <c r="R62" s="211">
        <v>0.18</v>
      </c>
      <c r="S62" s="129">
        <f t="shared" ref="S62" si="9">R62/Q62</f>
        <v>0.89999999999999991</v>
      </c>
      <c r="T62" s="214">
        <v>0.2</v>
      </c>
      <c r="U62" s="211">
        <v>0.21</v>
      </c>
      <c r="V62" s="129">
        <f t="shared" ref="V62" si="10">U62/T62</f>
        <v>1.0499999999999998</v>
      </c>
      <c r="W62" s="214">
        <v>0.2</v>
      </c>
      <c r="X62" s="211">
        <v>0.2</v>
      </c>
      <c r="Y62" s="407">
        <f t="shared" ref="Y62" si="11">X62/W62</f>
        <v>1</v>
      </c>
      <c r="Z62" s="214">
        <v>0.2</v>
      </c>
      <c r="AA62" s="27"/>
      <c r="AB62" s="111"/>
      <c r="AC62" s="214">
        <v>0.2</v>
      </c>
      <c r="AD62" s="27"/>
      <c r="AE62" s="111"/>
      <c r="AF62" s="214">
        <v>0.2</v>
      </c>
      <c r="AG62" s="27"/>
      <c r="AH62" s="27"/>
      <c r="AI62" s="275"/>
      <c r="AJ62" s="241"/>
      <c r="AK62" s="276"/>
      <c r="AL62" s="275"/>
      <c r="AM62" s="241"/>
      <c r="AN62" s="276"/>
      <c r="AO62" s="277"/>
      <c r="AP62" s="241"/>
      <c r="AQ62" s="278"/>
      <c r="AR62" s="275"/>
      <c r="AS62" s="241"/>
      <c r="AT62" s="276"/>
      <c r="AU62" s="277"/>
      <c r="AV62" s="241"/>
      <c r="AW62" s="278"/>
      <c r="AX62" s="275"/>
      <c r="AY62" s="241"/>
      <c r="AZ62" s="276"/>
      <c r="BA62" s="277"/>
      <c r="BB62" s="241"/>
      <c r="BC62" s="278"/>
      <c r="BD62" s="275"/>
      <c r="BE62" s="241"/>
      <c r="BF62" s="276"/>
      <c r="BG62" s="277"/>
      <c r="BH62" s="241"/>
      <c r="BI62" s="276"/>
      <c r="BJ62" s="277"/>
      <c r="BK62" s="241"/>
      <c r="BL62" s="276"/>
      <c r="BM62" s="277"/>
      <c r="BN62" s="241"/>
      <c r="BO62" s="276"/>
      <c r="BP62" s="277"/>
      <c r="BQ62" s="241"/>
      <c r="BR62" s="276"/>
      <c r="BS62" s="277"/>
      <c r="BT62" s="241"/>
      <c r="BU62" s="276"/>
      <c r="BV62" s="277"/>
      <c r="BW62" s="241"/>
      <c r="BX62" s="276"/>
      <c r="BY62" s="277"/>
      <c r="BZ62" s="241"/>
      <c r="CA62" s="276"/>
      <c r="CB62" s="277"/>
      <c r="CC62" s="241"/>
      <c r="CD62" s="276"/>
      <c r="CE62" s="277"/>
      <c r="CF62" s="241"/>
      <c r="CG62" s="276"/>
      <c r="CH62" s="277"/>
      <c r="CI62" s="241"/>
      <c r="CJ62" s="276"/>
      <c r="CK62" s="277"/>
      <c r="CL62" s="241"/>
      <c r="CM62" s="276"/>
      <c r="CN62" s="277"/>
      <c r="CO62" s="241"/>
      <c r="CP62" s="276"/>
      <c r="CQ62" s="277"/>
      <c r="CR62" s="241"/>
      <c r="CS62" s="276"/>
      <c r="CT62" s="277"/>
      <c r="CU62" s="241"/>
      <c r="CV62" s="276"/>
      <c r="CW62" s="274"/>
    </row>
    <row r="63" spans="1:101" s="9" customFormat="1" x14ac:dyDescent="0.25">
      <c r="A63" s="442"/>
      <c r="B63" s="28" t="s">
        <v>59</v>
      </c>
      <c r="C63" s="92" t="s">
        <v>18</v>
      </c>
      <c r="D63" s="241">
        <v>50</v>
      </c>
      <c r="E63" s="324">
        <f t="shared" ref="E63" si="12">O63+R63+U63+X63+AA63+AD63+AG63+AJ63+AM63+AP63+AS63+AV63+AY63+BB63+BE63+BH63+BK63+BN63+BQ63+BT63+BW63+BZ63+CC63+CF63+CI63+CL63+CO63+CR63+CU63</f>
        <v>0</v>
      </c>
      <c r="F63" s="241">
        <f t="shared" si="3"/>
        <v>50</v>
      </c>
      <c r="G63" s="336"/>
      <c r="H63" s="331"/>
      <c r="I63" s="326">
        <f>U63/D63</f>
        <v>0</v>
      </c>
      <c r="J63" s="14"/>
      <c r="K63" s="77"/>
      <c r="L63" s="196"/>
      <c r="M63" s="76"/>
      <c r="N63" s="211"/>
      <c r="O63" s="211"/>
      <c r="P63" s="111"/>
      <c r="Q63" s="214">
        <v>0</v>
      </c>
      <c r="R63" s="211">
        <v>0</v>
      </c>
      <c r="S63" s="129">
        <v>0</v>
      </c>
      <c r="T63" s="214">
        <v>0</v>
      </c>
      <c r="U63" s="211">
        <v>0</v>
      </c>
      <c r="V63" s="129">
        <v>0</v>
      </c>
      <c r="W63" s="214">
        <v>0</v>
      </c>
      <c r="X63" s="211">
        <v>0</v>
      </c>
      <c r="Y63" s="407">
        <v>0</v>
      </c>
      <c r="Z63" s="214">
        <v>0</v>
      </c>
      <c r="AA63" s="27"/>
      <c r="AB63" s="111"/>
      <c r="AC63" s="214">
        <v>0</v>
      </c>
      <c r="AD63" s="27"/>
      <c r="AE63" s="111"/>
      <c r="AF63" s="214">
        <v>0</v>
      </c>
      <c r="AG63" s="27"/>
      <c r="AH63" s="27"/>
      <c r="AI63" s="251"/>
      <c r="AJ63" s="252"/>
      <c r="AK63" s="265"/>
      <c r="AL63" s="251"/>
      <c r="AM63" s="252"/>
      <c r="AN63" s="265"/>
      <c r="AO63" s="267"/>
      <c r="AP63" s="252"/>
      <c r="AQ63" s="266"/>
      <c r="AR63" s="251"/>
      <c r="AS63" s="252"/>
      <c r="AT63" s="265"/>
      <c r="AU63" s="267"/>
      <c r="AV63" s="252"/>
      <c r="AW63" s="266"/>
      <c r="AX63" s="251"/>
      <c r="AY63" s="252"/>
      <c r="AZ63" s="265"/>
      <c r="BA63" s="267"/>
      <c r="BB63" s="252"/>
      <c r="BC63" s="266"/>
      <c r="BD63" s="251"/>
      <c r="BE63" s="252"/>
      <c r="BF63" s="265"/>
      <c r="BG63" s="267"/>
      <c r="BH63" s="252"/>
      <c r="BI63" s="265"/>
      <c r="BJ63" s="267"/>
      <c r="BK63" s="252"/>
      <c r="BL63" s="265"/>
      <c r="BM63" s="267"/>
      <c r="BN63" s="252"/>
      <c r="BO63" s="265"/>
      <c r="BP63" s="267"/>
      <c r="BQ63" s="252"/>
      <c r="BR63" s="265"/>
      <c r="BS63" s="267"/>
      <c r="BT63" s="252"/>
      <c r="BU63" s="265"/>
      <c r="BV63" s="267"/>
      <c r="BW63" s="252"/>
      <c r="BX63" s="265"/>
      <c r="BY63" s="267"/>
      <c r="BZ63" s="252"/>
      <c r="CA63" s="265"/>
      <c r="CB63" s="267"/>
      <c r="CC63" s="252"/>
      <c r="CD63" s="265"/>
      <c r="CE63" s="267"/>
      <c r="CF63" s="252"/>
      <c r="CG63" s="265"/>
      <c r="CH63" s="267"/>
      <c r="CI63" s="252"/>
      <c r="CJ63" s="265"/>
      <c r="CK63" s="267"/>
      <c r="CL63" s="252"/>
      <c r="CM63" s="265"/>
      <c r="CN63" s="267"/>
      <c r="CO63" s="252"/>
      <c r="CP63" s="265"/>
      <c r="CQ63" s="267"/>
      <c r="CR63" s="252"/>
      <c r="CS63" s="265"/>
      <c r="CT63" s="267"/>
      <c r="CU63" s="252"/>
      <c r="CV63" s="265"/>
      <c r="CW63" s="274"/>
    </row>
    <row r="64" spans="1:101" s="110" customFormat="1" ht="31.5" x14ac:dyDescent="0.25">
      <c r="A64" s="442" t="s">
        <v>122</v>
      </c>
      <c r="B64" s="73" t="s">
        <v>118</v>
      </c>
      <c r="C64" s="165" t="s">
        <v>2</v>
      </c>
      <c r="D64" s="316">
        <v>1</v>
      </c>
      <c r="E64" s="317">
        <f>(100%*(E65+E66))/(D65+D66)</f>
        <v>3.609529156974412E-3</v>
      </c>
      <c r="F64" s="317">
        <f>D64-E64</f>
        <v>0.99639047084302557</v>
      </c>
      <c r="G64" s="337"/>
      <c r="H64" s="346">
        <f>E64</f>
        <v>3.609529156974412E-3</v>
      </c>
      <c r="I64" s="323"/>
      <c r="J64" s="351">
        <v>42724</v>
      </c>
      <c r="K64" s="58" t="s">
        <v>79</v>
      </c>
      <c r="L64" s="180">
        <v>3</v>
      </c>
      <c r="M64" s="262">
        <v>3</v>
      </c>
      <c r="N64" s="182"/>
      <c r="O64" s="178"/>
      <c r="P64" s="181"/>
      <c r="Q64" s="182"/>
      <c r="R64" s="178"/>
      <c r="S64" s="358"/>
      <c r="T64" s="182"/>
      <c r="U64" s="178"/>
      <c r="V64" s="181"/>
      <c r="W64" s="182"/>
      <c r="X64" s="178"/>
      <c r="Y64" s="181"/>
      <c r="Z64" s="182"/>
      <c r="AA64" s="178"/>
      <c r="AB64" s="181"/>
      <c r="AC64" s="182"/>
      <c r="AD64" s="178"/>
      <c r="AE64" s="181"/>
      <c r="AF64" s="182"/>
      <c r="AG64" s="178"/>
      <c r="AH64" s="178"/>
      <c r="AI64" s="280"/>
      <c r="AJ64" s="281"/>
      <c r="AK64" s="282"/>
      <c r="AL64" s="280"/>
      <c r="AM64" s="281"/>
      <c r="AN64" s="282"/>
      <c r="AO64" s="283"/>
      <c r="AP64" s="281"/>
      <c r="AQ64" s="284"/>
      <c r="AR64" s="280"/>
      <c r="AS64" s="281"/>
      <c r="AT64" s="282"/>
      <c r="AU64" s="283"/>
      <c r="AV64" s="281"/>
      <c r="AW64" s="284"/>
      <c r="AX64" s="280"/>
      <c r="AY64" s="281"/>
      <c r="AZ64" s="282"/>
      <c r="BA64" s="283"/>
      <c r="BB64" s="281"/>
      <c r="BC64" s="284"/>
      <c r="BD64" s="280"/>
      <c r="BE64" s="281"/>
      <c r="BF64" s="282"/>
      <c r="BG64" s="283"/>
      <c r="BH64" s="281"/>
      <c r="BI64" s="282"/>
      <c r="BJ64" s="283"/>
      <c r="BK64" s="281"/>
      <c r="BL64" s="282"/>
      <c r="BM64" s="283"/>
      <c r="BN64" s="281"/>
      <c r="BO64" s="282"/>
      <c r="BP64" s="283"/>
      <c r="BQ64" s="281"/>
      <c r="BR64" s="282"/>
      <c r="BS64" s="283"/>
      <c r="BT64" s="281"/>
      <c r="BU64" s="282"/>
      <c r="BV64" s="283"/>
      <c r="BW64" s="281"/>
      <c r="BX64" s="282"/>
      <c r="BY64" s="283"/>
      <c r="BZ64" s="281"/>
      <c r="CA64" s="282"/>
      <c r="CB64" s="283"/>
      <c r="CC64" s="281"/>
      <c r="CD64" s="282"/>
      <c r="CE64" s="283"/>
      <c r="CF64" s="281"/>
      <c r="CG64" s="282"/>
      <c r="CH64" s="283"/>
      <c r="CI64" s="281"/>
      <c r="CJ64" s="282"/>
      <c r="CK64" s="283"/>
      <c r="CL64" s="281"/>
      <c r="CM64" s="282"/>
      <c r="CN64" s="283"/>
      <c r="CO64" s="281"/>
      <c r="CP64" s="282"/>
      <c r="CQ64" s="283"/>
      <c r="CR64" s="281"/>
      <c r="CS64" s="282"/>
      <c r="CT64" s="283"/>
      <c r="CU64" s="281"/>
      <c r="CV64" s="282"/>
      <c r="CW64" s="274"/>
    </row>
    <row r="65" spans="1:101" s="9" customFormat="1" x14ac:dyDescent="0.25">
      <c r="A65" s="442"/>
      <c r="B65" s="28" t="s">
        <v>78</v>
      </c>
      <c r="C65" s="92" t="s">
        <v>19</v>
      </c>
      <c r="D65" s="241">
        <v>2.67</v>
      </c>
      <c r="E65" s="324">
        <f>0.15+O65+R65+U65+X65+AA65+AD65+AG65+AJ65+AM65+AP65+AS65+AV65+AY65+BB65+BE65+BH65+BK65+BN65+BQ65+BT65+BW65+BZ65+CC65+CF65+CI65+CL65+CO65+CR65+CU65</f>
        <v>0.44999999999999996</v>
      </c>
      <c r="F65" s="241">
        <f t="shared" si="3"/>
        <v>2.2199999999999998</v>
      </c>
      <c r="G65" s="336"/>
      <c r="H65" s="331"/>
      <c r="I65" s="326">
        <f>U65/D65</f>
        <v>3.7453183520599252E-2</v>
      </c>
      <c r="J65" s="14"/>
      <c r="K65" s="77"/>
      <c r="L65" s="196"/>
      <c r="M65" s="76"/>
      <c r="N65" s="211"/>
      <c r="O65" s="211"/>
      <c r="P65" s="111"/>
      <c r="Q65" s="214">
        <v>0.09</v>
      </c>
      <c r="R65" s="211">
        <v>0.11</v>
      </c>
      <c r="S65" s="129">
        <f t="shared" ref="S65" si="13">R65/Q65</f>
        <v>1.2222222222222223</v>
      </c>
      <c r="T65" s="214">
        <v>0.09</v>
      </c>
      <c r="U65" s="211">
        <v>0.1</v>
      </c>
      <c r="V65" s="129">
        <f t="shared" ref="V65" si="14">U65/T65</f>
        <v>1.1111111111111112</v>
      </c>
      <c r="W65" s="214">
        <v>0.09</v>
      </c>
      <c r="X65" s="211">
        <v>0.09</v>
      </c>
      <c r="Y65" s="407">
        <f t="shared" ref="Y65" si="15">X65/W65</f>
        <v>1</v>
      </c>
      <c r="Z65" s="214">
        <v>0.09</v>
      </c>
      <c r="AA65" s="27"/>
      <c r="AB65" s="111"/>
      <c r="AC65" s="214">
        <v>0.09</v>
      </c>
      <c r="AD65" s="27"/>
      <c r="AE65" s="111"/>
      <c r="AF65" s="214">
        <v>0.09</v>
      </c>
      <c r="AG65" s="27"/>
      <c r="AH65" s="27"/>
      <c r="AI65" s="275"/>
      <c r="AJ65" s="241"/>
      <c r="AK65" s="276"/>
      <c r="AL65" s="275"/>
      <c r="AM65" s="241"/>
      <c r="AN65" s="276"/>
      <c r="AO65" s="277"/>
      <c r="AP65" s="241"/>
      <c r="AQ65" s="278"/>
      <c r="AR65" s="275"/>
      <c r="AS65" s="241"/>
      <c r="AT65" s="276"/>
      <c r="AU65" s="277"/>
      <c r="AV65" s="241"/>
      <c r="AW65" s="278"/>
      <c r="AX65" s="275"/>
      <c r="AY65" s="241"/>
      <c r="AZ65" s="276"/>
      <c r="BA65" s="277"/>
      <c r="BB65" s="241"/>
      <c r="BC65" s="278"/>
      <c r="BD65" s="275"/>
      <c r="BE65" s="241"/>
      <c r="BF65" s="276"/>
      <c r="BG65" s="277"/>
      <c r="BH65" s="241"/>
      <c r="BI65" s="276"/>
      <c r="BJ65" s="277"/>
      <c r="BK65" s="241"/>
      <c r="BL65" s="276"/>
      <c r="BM65" s="277"/>
      <c r="BN65" s="241"/>
      <c r="BO65" s="276"/>
      <c r="BP65" s="277"/>
      <c r="BQ65" s="241"/>
      <c r="BR65" s="276"/>
      <c r="BS65" s="277"/>
      <c r="BT65" s="241"/>
      <c r="BU65" s="276"/>
      <c r="BV65" s="277"/>
      <c r="BW65" s="241"/>
      <c r="BX65" s="276"/>
      <c r="BY65" s="277"/>
      <c r="BZ65" s="241"/>
      <c r="CA65" s="276"/>
      <c r="CB65" s="277"/>
      <c r="CC65" s="241"/>
      <c r="CD65" s="276"/>
      <c r="CE65" s="277"/>
      <c r="CF65" s="241"/>
      <c r="CG65" s="276"/>
      <c r="CH65" s="277"/>
      <c r="CI65" s="241"/>
      <c r="CJ65" s="276"/>
      <c r="CK65" s="277"/>
      <c r="CL65" s="241"/>
      <c r="CM65" s="276"/>
      <c r="CN65" s="277"/>
      <c r="CO65" s="241"/>
      <c r="CP65" s="276"/>
      <c r="CQ65" s="277"/>
      <c r="CR65" s="241"/>
      <c r="CS65" s="276"/>
      <c r="CT65" s="277"/>
      <c r="CU65" s="241"/>
      <c r="CV65" s="276"/>
      <c r="CW65" s="274"/>
    </row>
    <row r="66" spans="1:101" s="9" customFormat="1" x14ac:dyDescent="0.25">
      <c r="A66" s="442"/>
      <c r="B66" s="28" t="s">
        <v>59</v>
      </c>
      <c r="C66" s="92" t="s">
        <v>18</v>
      </c>
      <c r="D66" s="241">
        <v>122</v>
      </c>
      <c r="E66" s="324">
        <f t="shared" ref="E66" si="16">O66+R66+U66+X66+AA66+AD66+AG66+AJ66+AM66+AP66+AS66+AV66+AY66+BB66+BE66+BH66+BK66+BN66+BQ66+BT66+BW66+BZ66+CC66+CF66+CI66+CL66+CO66+CR66+CU66</f>
        <v>0</v>
      </c>
      <c r="F66" s="241">
        <f t="shared" si="3"/>
        <v>122</v>
      </c>
      <c r="G66" s="336"/>
      <c r="H66" s="331"/>
      <c r="I66" s="326">
        <f>U66/D66</f>
        <v>0</v>
      </c>
      <c r="J66" s="14"/>
      <c r="K66" s="77"/>
      <c r="L66" s="196"/>
      <c r="M66" s="76"/>
      <c r="N66" s="211"/>
      <c r="O66" s="211"/>
      <c r="P66" s="111"/>
      <c r="Q66" s="214"/>
      <c r="R66" s="211"/>
      <c r="S66" s="129"/>
      <c r="T66" s="214"/>
      <c r="U66" s="211"/>
      <c r="V66" s="129"/>
      <c r="W66" s="214"/>
      <c r="X66" s="211"/>
      <c r="Y66" s="407"/>
      <c r="Z66" s="214"/>
      <c r="AA66" s="27"/>
      <c r="AB66" s="111"/>
      <c r="AC66" s="214"/>
      <c r="AD66" s="27"/>
      <c r="AE66" s="111"/>
      <c r="AF66" s="214"/>
      <c r="AG66" s="27"/>
      <c r="AH66" s="27"/>
      <c r="AI66" s="251"/>
      <c r="AJ66" s="252"/>
      <c r="AK66" s="265"/>
      <c r="AL66" s="251"/>
      <c r="AM66" s="252"/>
      <c r="AN66" s="265"/>
      <c r="AO66" s="267"/>
      <c r="AP66" s="252"/>
      <c r="AQ66" s="266"/>
      <c r="AR66" s="251"/>
      <c r="AS66" s="252"/>
      <c r="AT66" s="265"/>
      <c r="AU66" s="267"/>
      <c r="AV66" s="252"/>
      <c r="AW66" s="266"/>
      <c r="AX66" s="251"/>
      <c r="AY66" s="252"/>
      <c r="AZ66" s="265"/>
      <c r="BA66" s="267"/>
      <c r="BB66" s="252"/>
      <c r="BC66" s="266"/>
      <c r="BD66" s="251"/>
      <c r="BE66" s="252"/>
      <c r="BF66" s="265"/>
      <c r="BG66" s="267"/>
      <c r="BH66" s="252"/>
      <c r="BI66" s="265"/>
      <c r="BJ66" s="267"/>
      <c r="BK66" s="252"/>
      <c r="BL66" s="265"/>
      <c r="BM66" s="267"/>
      <c r="BN66" s="252"/>
      <c r="BO66" s="265"/>
      <c r="BP66" s="267"/>
      <c r="BQ66" s="252"/>
      <c r="BR66" s="265"/>
      <c r="BS66" s="267"/>
      <c r="BT66" s="252"/>
      <c r="BU66" s="265"/>
      <c r="BV66" s="267"/>
      <c r="BW66" s="252"/>
      <c r="BX66" s="265"/>
      <c r="BY66" s="267"/>
      <c r="BZ66" s="252"/>
      <c r="CA66" s="265"/>
      <c r="CB66" s="267"/>
      <c r="CC66" s="252"/>
      <c r="CD66" s="265"/>
      <c r="CE66" s="267"/>
      <c r="CF66" s="252"/>
      <c r="CG66" s="265"/>
      <c r="CH66" s="267"/>
      <c r="CI66" s="252"/>
      <c r="CJ66" s="265"/>
      <c r="CK66" s="267"/>
      <c r="CL66" s="252"/>
      <c r="CM66" s="265"/>
      <c r="CN66" s="267"/>
      <c r="CO66" s="252"/>
      <c r="CP66" s="265"/>
      <c r="CQ66" s="267"/>
      <c r="CR66" s="252"/>
      <c r="CS66" s="265"/>
      <c r="CT66" s="267"/>
      <c r="CU66" s="252"/>
      <c r="CV66" s="265"/>
      <c r="CW66" s="274"/>
    </row>
    <row r="67" spans="1:101" s="110" customFormat="1" ht="31.5" x14ac:dyDescent="0.25">
      <c r="A67" s="442" t="s">
        <v>123</v>
      </c>
      <c r="B67" s="73" t="s">
        <v>80</v>
      </c>
      <c r="C67" s="165" t="s">
        <v>2</v>
      </c>
      <c r="D67" s="316">
        <v>1</v>
      </c>
      <c r="E67" s="317">
        <f>(100%*(E68+E69))/(D68+D69)</f>
        <v>5.5458342741025062E-2</v>
      </c>
      <c r="F67" s="317">
        <f>D67-E67</f>
        <v>0.94454165725897499</v>
      </c>
      <c r="G67" s="337"/>
      <c r="H67" s="346">
        <f>E67</f>
        <v>5.5458342741025062E-2</v>
      </c>
      <c r="I67" s="323"/>
      <c r="J67" s="351">
        <v>42724</v>
      </c>
      <c r="K67" s="58" t="s">
        <v>79</v>
      </c>
      <c r="L67" s="180">
        <v>6</v>
      </c>
      <c r="M67" s="262">
        <v>6</v>
      </c>
      <c r="N67" s="182"/>
      <c r="O67" s="178"/>
      <c r="P67" s="181"/>
      <c r="Q67" s="182"/>
      <c r="R67" s="178"/>
      <c r="S67" s="358"/>
      <c r="T67" s="182"/>
      <c r="U67" s="178"/>
      <c r="V67" s="178"/>
      <c r="W67" s="182"/>
      <c r="X67" s="178"/>
      <c r="Y67" s="181"/>
      <c r="Z67" s="182"/>
      <c r="AA67" s="178"/>
      <c r="AB67" s="181"/>
      <c r="AC67" s="182"/>
      <c r="AD67" s="178"/>
      <c r="AE67" s="181"/>
      <c r="AF67" s="182"/>
      <c r="AG67" s="178"/>
      <c r="AH67" s="178"/>
      <c r="AI67" s="280"/>
      <c r="AJ67" s="281"/>
      <c r="AK67" s="282"/>
      <c r="AL67" s="280"/>
      <c r="AM67" s="281"/>
      <c r="AN67" s="282"/>
      <c r="AO67" s="283"/>
      <c r="AP67" s="281"/>
      <c r="AQ67" s="284"/>
      <c r="AR67" s="280"/>
      <c r="AS67" s="281"/>
      <c r="AT67" s="282"/>
      <c r="AU67" s="283"/>
      <c r="AV67" s="281"/>
      <c r="AW67" s="284"/>
      <c r="AX67" s="280"/>
      <c r="AY67" s="281"/>
      <c r="AZ67" s="282"/>
      <c r="BA67" s="283"/>
      <c r="BB67" s="281"/>
      <c r="BC67" s="284"/>
      <c r="BD67" s="280"/>
      <c r="BE67" s="281"/>
      <c r="BF67" s="282"/>
      <c r="BG67" s="283"/>
      <c r="BH67" s="281"/>
      <c r="BI67" s="282"/>
      <c r="BJ67" s="283"/>
      <c r="BK67" s="281"/>
      <c r="BL67" s="282"/>
      <c r="BM67" s="283"/>
      <c r="BN67" s="281"/>
      <c r="BO67" s="282"/>
      <c r="BP67" s="283"/>
      <c r="BQ67" s="281"/>
      <c r="BR67" s="282"/>
      <c r="BS67" s="283"/>
      <c r="BT67" s="281"/>
      <c r="BU67" s="282"/>
      <c r="BV67" s="283"/>
      <c r="BW67" s="281"/>
      <c r="BX67" s="282"/>
      <c r="BY67" s="283"/>
      <c r="BZ67" s="281"/>
      <c r="CA67" s="282"/>
      <c r="CB67" s="283"/>
      <c r="CC67" s="281"/>
      <c r="CD67" s="282"/>
      <c r="CE67" s="283"/>
      <c r="CF67" s="281"/>
      <c r="CG67" s="282"/>
      <c r="CH67" s="283"/>
      <c r="CI67" s="281"/>
      <c r="CJ67" s="282"/>
      <c r="CK67" s="283"/>
      <c r="CL67" s="281"/>
      <c r="CM67" s="282"/>
      <c r="CN67" s="283"/>
      <c r="CO67" s="281"/>
      <c r="CP67" s="282"/>
      <c r="CQ67" s="283"/>
      <c r="CR67" s="281"/>
      <c r="CS67" s="282"/>
      <c r="CT67" s="283"/>
      <c r="CU67" s="281"/>
      <c r="CV67" s="282"/>
      <c r="CW67" s="274"/>
    </row>
    <row r="68" spans="1:101" s="9" customFormat="1" x14ac:dyDescent="0.25">
      <c r="A68" s="442"/>
      <c r="B68" s="28" t="s">
        <v>78</v>
      </c>
      <c r="C68" s="92" t="s">
        <v>19</v>
      </c>
      <c r="D68" s="241">
        <v>4.32</v>
      </c>
      <c r="E68" s="324">
        <f>0.17+O68+R68+U68+X68+AA68+AD68+AG68+AJ68+AM68+AP68+AS68+AV68+AY68+BB68+BE68+BH68+BK68+BN68+BQ68+BT68+BW68+BZ68+CC68+CF68+CI68+CL68+CO68+CR68+CU68</f>
        <v>0.65</v>
      </c>
      <c r="F68" s="241">
        <f t="shared" si="3"/>
        <v>3.6700000000000004</v>
      </c>
      <c r="G68" s="336"/>
      <c r="H68" s="331"/>
      <c r="I68" s="326">
        <f>U68/D68</f>
        <v>3.7037037037037035E-2</v>
      </c>
      <c r="J68" s="14"/>
      <c r="K68" s="77"/>
      <c r="L68" s="196"/>
      <c r="M68" s="76"/>
      <c r="N68" s="211"/>
      <c r="O68" s="211"/>
      <c r="P68" s="27"/>
      <c r="Q68" s="211">
        <v>0.15</v>
      </c>
      <c r="R68" s="211">
        <v>0.17</v>
      </c>
      <c r="S68" s="200">
        <f t="shared" ref="S68:S69" si="17">R68/Q68</f>
        <v>1.1333333333333335</v>
      </c>
      <c r="T68" s="211">
        <v>0.15</v>
      </c>
      <c r="U68" s="211">
        <v>0.16</v>
      </c>
      <c r="V68" s="200">
        <f t="shared" ref="V68:V69" si="18">U68/T68</f>
        <v>1.0666666666666667</v>
      </c>
      <c r="W68" s="211">
        <v>0.15</v>
      </c>
      <c r="X68" s="211">
        <v>0.15</v>
      </c>
      <c r="Y68" s="401">
        <f t="shared" ref="Y68:Y69" si="19">X68/W68</f>
        <v>1</v>
      </c>
      <c r="Z68" s="211">
        <v>0.15</v>
      </c>
      <c r="AA68" s="27"/>
      <c r="AB68" s="27"/>
      <c r="AC68" s="211">
        <v>0.15</v>
      </c>
      <c r="AD68" s="27"/>
      <c r="AE68" s="27"/>
      <c r="AF68" s="211">
        <v>0.15</v>
      </c>
      <c r="AG68" s="27"/>
      <c r="AH68" s="27"/>
      <c r="AI68" s="275"/>
      <c r="AJ68" s="241"/>
      <c r="AK68" s="276"/>
      <c r="AL68" s="275"/>
      <c r="AM68" s="241"/>
      <c r="AN68" s="276"/>
      <c r="AO68" s="277"/>
      <c r="AP68" s="241"/>
      <c r="AQ68" s="278"/>
      <c r="AR68" s="275"/>
      <c r="AS68" s="241"/>
      <c r="AT68" s="276"/>
      <c r="AU68" s="277"/>
      <c r="AV68" s="241"/>
      <c r="AW68" s="278"/>
      <c r="AX68" s="275"/>
      <c r="AY68" s="241"/>
      <c r="AZ68" s="276"/>
      <c r="BA68" s="277"/>
      <c r="BB68" s="241"/>
      <c r="BC68" s="278"/>
      <c r="BD68" s="275"/>
      <c r="BE68" s="241"/>
      <c r="BF68" s="276"/>
      <c r="BG68" s="277"/>
      <c r="BH68" s="241"/>
      <c r="BI68" s="276"/>
      <c r="BJ68" s="277"/>
      <c r="BK68" s="241"/>
      <c r="BL68" s="276"/>
      <c r="BM68" s="277"/>
      <c r="BN68" s="241"/>
      <c r="BO68" s="276"/>
      <c r="BP68" s="277"/>
      <c r="BQ68" s="241"/>
      <c r="BR68" s="276"/>
      <c r="BS68" s="277"/>
      <c r="BT68" s="241"/>
      <c r="BU68" s="276"/>
      <c r="BV68" s="277"/>
      <c r="BW68" s="241"/>
      <c r="BX68" s="276"/>
      <c r="BY68" s="277"/>
      <c r="BZ68" s="241"/>
      <c r="CA68" s="276"/>
      <c r="CB68" s="277"/>
      <c r="CC68" s="241"/>
      <c r="CD68" s="276"/>
      <c r="CE68" s="277"/>
      <c r="CF68" s="241"/>
      <c r="CG68" s="276"/>
      <c r="CH68" s="277"/>
      <c r="CI68" s="241"/>
      <c r="CJ68" s="276"/>
      <c r="CK68" s="277"/>
      <c r="CL68" s="241"/>
      <c r="CM68" s="276"/>
      <c r="CN68" s="277"/>
      <c r="CO68" s="241"/>
      <c r="CP68" s="276"/>
      <c r="CQ68" s="277"/>
      <c r="CR68" s="241"/>
      <c r="CS68" s="276"/>
      <c r="CT68" s="277"/>
      <c r="CU68" s="241"/>
      <c r="CV68" s="276"/>
      <c r="CW68" s="274"/>
    </row>
    <row r="69" spans="1:101" s="9" customFormat="1" ht="16.5" thickBot="1" x14ac:dyDescent="0.3">
      <c r="A69" s="442"/>
      <c r="B69" s="28" t="s">
        <v>59</v>
      </c>
      <c r="C69" s="92" t="s">
        <v>18</v>
      </c>
      <c r="D69" s="241">
        <v>350</v>
      </c>
      <c r="E69" s="324">
        <f t="shared" ref="E69" si="20">O69+R69+U69+X69+AA69+AD69+AG69+AJ69+AM69+AP69+AS69+AV69+AY69+BB69+BE69+BH69+BK69+BN69+BQ69+BT69+BW69+BZ69+CC69+CF69+CI69+CL69+CO69+CR69+CU69</f>
        <v>19</v>
      </c>
      <c r="F69" s="241">
        <f t="shared" si="3"/>
        <v>331</v>
      </c>
      <c r="G69" s="336"/>
      <c r="H69" s="331"/>
      <c r="I69" s="326">
        <f>U69/D69</f>
        <v>1.7142857142857144E-2</v>
      </c>
      <c r="J69" s="14"/>
      <c r="K69" s="77"/>
      <c r="L69" s="196"/>
      <c r="M69" s="76"/>
      <c r="N69" s="211"/>
      <c r="O69" s="211"/>
      <c r="P69" s="27"/>
      <c r="Q69" s="211">
        <v>4</v>
      </c>
      <c r="R69" s="211">
        <v>8</v>
      </c>
      <c r="S69" s="200">
        <f t="shared" si="17"/>
        <v>2</v>
      </c>
      <c r="T69" s="211">
        <v>4</v>
      </c>
      <c r="U69" s="211">
        <v>6</v>
      </c>
      <c r="V69" s="200">
        <f t="shared" si="18"/>
        <v>1.5</v>
      </c>
      <c r="W69" s="211">
        <v>4</v>
      </c>
      <c r="X69" s="211">
        <v>5</v>
      </c>
      <c r="Y69" s="401">
        <f t="shared" si="19"/>
        <v>1.25</v>
      </c>
      <c r="Z69" s="211">
        <v>4</v>
      </c>
      <c r="AA69" s="27"/>
      <c r="AB69" s="27"/>
      <c r="AC69" s="211">
        <v>4</v>
      </c>
      <c r="AD69" s="27"/>
      <c r="AE69" s="27"/>
      <c r="AF69" s="211">
        <v>4</v>
      </c>
      <c r="AG69" s="27"/>
      <c r="AH69" s="27"/>
      <c r="AI69" s="251"/>
      <c r="AJ69" s="252"/>
      <c r="AK69" s="265"/>
      <c r="AL69" s="251"/>
      <c r="AM69" s="252"/>
      <c r="AN69" s="265"/>
      <c r="AO69" s="267"/>
      <c r="AP69" s="252"/>
      <c r="AQ69" s="266"/>
      <c r="AR69" s="251"/>
      <c r="AS69" s="252"/>
      <c r="AT69" s="265"/>
      <c r="AU69" s="267"/>
      <c r="AV69" s="252"/>
      <c r="AW69" s="266"/>
      <c r="AX69" s="285"/>
      <c r="AY69" s="286"/>
      <c r="AZ69" s="287"/>
      <c r="BA69" s="267"/>
      <c r="BB69" s="252"/>
      <c r="BC69" s="266"/>
      <c r="BD69" s="251"/>
      <c r="BE69" s="252"/>
      <c r="BF69" s="265"/>
      <c r="BG69" s="267"/>
      <c r="BH69" s="252"/>
      <c r="BI69" s="265"/>
      <c r="BJ69" s="267"/>
      <c r="BK69" s="252"/>
      <c r="BL69" s="265"/>
      <c r="BM69" s="267"/>
      <c r="BN69" s="252"/>
      <c r="BO69" s="265"/>
      <c r="BP69" s="267"/>
      <c r="BQ69" s="252"/>
      <c r="BR69" s="265"/>
      <c r="BS69" s="267"/>
      <c r="BT69" s="252"/>
      <c r="BU69" s="265"/>
      <c r="BV69" s="267"/>
      <c r="BW69" s="252"/>
      <c r="BX69" s="265"/>
      <c r="BY69" s="267"/>
      <c r="BZ69" s="252"/>
      <c r="CA69" s="265"/>
      <c r="CB69" s="267"/>
      <c r="CC69" s="252"/>
      <c r="CD69" s="265"/>
      <c r="CE69" s="267"/>
      <c r="CF69" s="252"/>
      <c r="CG69" s="265"/>
      <c r="CH69" s="267"/>
      <c r="CI69" s="252"/>
      <c r="CJ69" s="265"/>
      <c r="CK69" s="267"/>
      <c r="CL69" s="252"/>
      <c r="CM69" s="265"/>
      <c r="CN69" s="267"/>
      <c r="CO69" s="252"/>
      <c r="CP69" s="265"/>
      <c r="CQ69" s="267"/>
      <c r="CR69" s="252"/>
      <c r="CS69" s="265"/>
      <c r="CT69" s="267"/>
      <c r="CU69" s="252"/>
      <c r="CV69" s="265"/>
      <c r="CW69" s="274"/>
    </row>
    <row r="70" spans="1:101" s="9" customFormat="1" ht="31.5" x14ac:dyDescent="0.25">
      <c r="A70" s="449" t="s">
        <v>124</v>
      </c>
      <c r="B70" s="353" t="s">
        <v>110</v>
      </c>
      <c r="C70" s="165" t="s">
        <v>2</v>
      </c>
      <c r="D70" s="316">
        <v>1</v>
      </c>
      <c r="E70" s="317">
        <f>(100%*(E71+E72))/(D71+D72)</f>
        <v>9.824245155475439E-2</v>
      </c>
      <c r="F70" s="317">
        <f>D70-E70</f>
        <v>0.90175754844524558</v>
      </c>
      <c r="G70" s="337"/>
      <c r="H70" s="346">
        <f>E70</f>
        <v>9.824245155475439E-2</v>
      </c>
      <c r="I70" s="323"/>
      <c r="J70" s="351">
        <v>42724</v>
      </c>
      <c r="K70" s="58" t="s">
        <v>79</v>
      </c>
      <c r="L70" s="180">
        <v>4</v>
      </c>
      <c r="M70" s="184">
        <v>4</v>
      </c>
      <c r="N70" s="182"/>
      <c r="O70" s="178"/>
      <c r="P70" s="359"/>
      <c r="Q70" s="357"/>
      <c r="R70" s="178"/>
      <c r="S70" s="181"/>
      <c r="T70" s="357"/>
      <c r="U70" s="355"/>
      <c r="V70" s="359"/>
      <c r="W70" s="357"/>
      <c r="X70" s="355"/>
      <c r="Y70" s="359"/>
      <c r="Z70" s="357"/>
      <c r="AA70" s="355"/>
      <c r="AB70" s="359"/>
      <c r="AC70" s="357"/>
      <c r="AD70" s="355"/>
      <c r="AE70" s="359"/>
      <c r="AF70" s="357"/>
      <c r="AG70" s="355"/>
      <c r="AH70" s="355"/>
      <c r="AI70" s="357"/>
      <c r="AJ70" s="355"/>
      <c r="AK70" s="355"/>
      <c r="AL70" s="357"/>
      <c r="AM70" s="355"/>
      <c r="AN70" s="355"/>
      <c r="AO70" s="357"/>
      <c r="AP70" s="355"/>
      <c r="AQ70" s="355"/>
      <c r="AR70" s="357"/>
      <c r="AS70" s="355"/>
      <c r="AT70" s="355"/>
      <c r="AU70" s="357"/>
      <c r="AV70" s="355"/>
      <c r="AW70" s="355"/>
      <c r="AX70" s="357"/>
      <c r="AY70" s="355"/>
      <c r="AZ70" s="355"/>
      <c r="BA70" s="357"/>
      <c r="BB70" s="355"/>
      <c r="BC70" s="355"/>
      <c r="BD70" s="357"/>
      <c r="BE70" s="355"/>
      <c r="BF70" s="355"/>
      <c r="BG70" s="357"/>
      <c r="BH70" s="355"/>
      <c r="BI70" s="355"/>
      <c r="BJ70" s="357"/>
      <c r="BK70" s="355"/>
      <c r="BL70" s="355"/>
      <c r="BM70" s="357"/>
      <c r="BN70" s="355"/>
      <c r="BO70" s="355"/>
      <c r="BP70" s="357"/>
      <c r="BQ70" s="355"/>
      <c r="BR70" s="355"/>
      <c r="BS70" s="357"/>
      <c r="BT70" s="355"/>
      <c r="BU70" s="355"/>
      <c r="BV70" s="357"/>
      <c r="BW70" s="355"/>
      <c r="BX70" s="355"/>
      <c r="BY70" s="357"/>
      <c r="BZ70" s="355"/>
      <c r="CA70" s="355"/>
      <c r="CB70" s="357"/>
      <c r="CC70" s="355"/>
      <c r="CD70" s="355"/>
      <c r="CE70" s="357"/>
      <c r="CF70" s="355"/>
      <c r="CG70" s="355"/>
      <c r="CH70" s="357"/>
      <c r="CI70" s="355"/>
      <c r="CJ70" s="355"/>
      <c r="CK70" s="357"/>
      <c r="CL70" s="355"/>
      <c r="CM70" s="355"/>
      <c r="CN70" s="357"/>
      <c r="CO70" s="355"/>
      <c r="CP70" s="355"/>
      <c r="CQ70" s="357"/>
      <c r="CR70" s="355"/>
      <c r="CS70" s="355"/>
      <c r="CT70" s="357"/>
      <c r="CU70" s="355"/>
      <c r="CV70" s="355"/>
      <c r="CW70" s="274"/>
    </row>
    <row r="71" spans="1:101" s="9" customFormat="1" x14ac:dyDescent="0.25">
      <c r="A71" s="450"/>
      <c r="B71" s="190" t="s">
        <v>111</v>
      </c>
      <c r="C71" s="92" t="s">
        <v>19</v>
      </c>
      <c r="D71" s="241">
        <v>7.19</v>
      </c>
      <c r="E71" s="324">
        <f>1.58+O71+R71+U71+X71+AA71+AD71+AG71+AJ71+AM71+AP71+AS71+AV71+AY71+BB71+BE71+BH71+BK71+BN71+BQ71+BT71+BW71+BZ71+CC71+CF71+CI71+CL71+CO71+CR71+CU71</f>
        <v>2.1800000000000002</v>
      </c>
      <c r="F71" s="241">
        <f t="shared" ref="F71:F75" si="21">D71-E71</f>
        <v>5.01</v>
      </c>
      <c r="G71" s="336"/>
      <c r="H71" s="333"/>
      <c r="I71" s="326">
        <f>U71/D71</f>
        <v>2.7816411682892908E-2</v>
      </c>
      <c r="J71" s="14"/>
      <c r="K71" s="92"/>
      <c r="L71" s="196"/>
      <c r="M71" s="76"/>
      <c r="N71" s="211"/>
      <c r="O71" s="211"/>
      <c r="P71" s="27"/>
      <c r="Q71" s="211">
        <v>0.19</v>
      </c>
      <c r="R71" s="211">
        <v>0.21</v>
      </c>
      <c r="S71" s="200">
        <f t="shared" ref="S71" si="22">R71/Q71</f>
        <v>1.1052631578947367</v>
      </c>
      <c r="T71" s="211">
        <v>0.19</v>
      </c>
      <c r="U71" s="211">
        <v>0.2</v>
      </c>
      <c r="V71" s="200">
        <f t="shared" ref="V71" si="23">U71/T71</f>
        <v>1.0526315789473684</v>
      </c>
      <c r="W71" s="211">
        <v>0.19</v>
      </c>
      <c r="X71" s="211">
        <v>0.19</v>
      </c>
      <c r="Y71" s="401">
        <f t="shared" ref="Y71" si="24">X71/W71</f>
        <v>1</v>
      </c>
      <c r="Z71" s="211">
        <v>0.19</v>
      </c>
      <c r="AA71" s="27"/>
      <c r="AB71" s="27"/>
      <c r="AC71" s="211">
        <v>0.19</v>
      </c>
      <c r="AD71" s="27"/>
      <c r="AE71" s="27"/>
      <c r="AF71" s="211">
        <v>0.19</v>
      </c>
      <c r="AG71" s="27"/>
      <c r="AH71" s="27"/>
      <c r="AI71" s="275"/>
      <c r="AJ71" s="241"/>
      <c r="AK71" s="276"/>
      <c r="AL71" s="275"/>
      <c r="AM71" s="241"/>
      <c r="AN71" s="276"/>
      <c r="AO71" s="277"/>
      <c r="AP71" s="241"/>
      <c r="AQ71" s="278"/>
      <c r="AR71" s="275"/>
      <c r="AS71" s="241"/>
      <c r="AT71" s="276"/>
      <c r="AU71" s="277"/>
      <c r="AV71" s="241"/>
      <c r="AW71" s="276"/>
      <c r="AX71" s="277"/>
      <c r="AY71" s="241"/>
      <c r="AZ71" s="276"/>
      <c r="BA71" s="277"/>
      <c r="BB71" s="241"/>
      <c r="BC71" s="278"/>
      <c r="BD71" s="275"/>
      <c r="BE71" s="241"/>
      <c r="BF71" s="276"/>
      <c r="BG71" s="277"/>
      <c r="BH71" s="241"/>
      <c r="BI71" s="276"/>
      <c r="BJ71" s="277"/>
      <c r="BK71" s="241"/>
      <c r="BL71" s="276"/>
      <c r="BM71" s="277"/>
      <c r="BN71" s="241"/>
      <c r="BO71" s="276"/>
      <c r="BP71" s="277"/>
      <c r="BQ71" s="241"/>
      <c r="BR71" s="276"/>
      <c r="BS71" s="277"/>
      <c r="BT71" s="241"/>
      <c r="BU71" s="276"/>
      <c r="BV71" s="277"/>
      <c r="BW71" s="241"/>
      <c r="BX71" s="276"/>
      <c r="BY71" s="277"/>
      <c r="BZ71" s="241"/>
      <c r="CA71" s="276"/>
      <c r="CB71" s="277"/>
      <c r="CC71" s="241"/>
      <c r="CD71" s="276"/>
      <c r="CE71" s="277"/>
      <c r="CF71" s="241"/>
      <c r="CG71" s="276"/>
      <c r="CH71" s="277"/>
      <c r="CI71" s="241"/>
      <c r="CJ71" s="276"/>
      <c r="CK71" s="277"/>
      <c r="CL71" s="241"/>
      <c r="CM71" s="276"/>
      <c r="CN71" s="277"/>
      <c r="CO71" s="241"/>
      <c r="CP71" s="276"/>
      <c r="CQ71" s="277"/>
      <c r="CR71" s="241"/>
      <c r="CS71" s="276"/>
      <c r="CT71" s="277"/>
      <c r="CU71" s="241"/>
      <c r="CV71" s="276"/>
      <c r="CW71" s="274"/>
    </row>
    <row r="72" spans="1:101" s="9" customFormat="1" x14ac:dyDescent="0.25">
      <c r="A72" s="451"/>
      <c r="B72" s="6" t="s">
        <v>21</v>
      </c>
      <c r="C72" s="92" t="s">
        <v>18</v>
      </c>
      <c r="D72" s="241">
        <v>15</v>
      </c>
      <c r="E72" s="324">
        <f t="shared" ref="E72:E75" si="25">O72+R72+U72+X72+AA72+AD72+AG72+AJ72+AM72+AP72+AS72+AV72+AY72+BB72+BE72+BH72+BK72+BN72+BQ72+BT72+BW72+BZ72+CC72+CF72+CI72+CL72+CO72+CR72+CU72</f>
        <v>0</v>
      </c>
      <c r="F72" s="241">
        <f t="shared" si="21"/>
        <v>15</v>
      </c>
      <c r="G72" s="336"/>
      <c r="H72" s="331"/>
      <c r="I72" s="326">
        <f>U72/D72</f>
        <v>0</v>
      </c>
      <c r="J72" s="14"/>
      <c r="K72" s="92"/>
      <c r="L72" s="196"/>
      <c r="M72" s="76"/>
      <c r="N72" s="211"/>
      <c r="O72" s="211"/>
      <c r="P72" s="27"/>
      <c r="Q72" s="211"/>
      <c r="R72" s="211"/>
      <c r="S72" s="211"/>
      <c r="T72" s="211"/>
      <c r="U72" s="27"/>
      <c r="V72" s="27"/>
      <c r="W72" s="211"/>
      <c r="X72" s="27"/>
      <c r="Y72" s="27"/>
      <c r="Z72" s="211"/>
      <c r="AA72" s="27"/>
      <c r="AB72" s="27"/>
      <c r="AC72" s="211"/>
      <c r="AD72" s="27"/>
      <c r="AE72" s="27"/>
      <c r="AF72" s="211"/>
      <c r="AG72" s="27"/>
      <c r="AH72" s="27"/>
      <c r="AI72" s="275"/>
      <c r="AJ72" s="241"/>
      <c r="AK72" s="276"/>
      <c r="AL72" s="275"/>
      <c r="AM72" s="241"/>
      <c r="AN72" s="276"/>
      <c r="AO72" s="277"/>
      <c r="AP72" s="241"/>
      <c r="AQ72" s="278"/>
      <c r="AR72" s="275"/>
      <c r="AS72" s="241"/>
      <c r="AT72" s="276"/>
      <c r="AU72" s="277"/>
      <c r="AV72" s="241"/>
      <c r="AW72" s="241"/>
      <c r="AX72" s="277"/>
      <c r="AY72" s="241"/>
      <c r="AZ72" s="276"/>
      <c r="BA72" s="277"/>
      <c r="BB72" s="241"/>
      <c r="BC72" s="278"/>
      <c r="BD72" s="275"/>
      <c r="BE72" s="241"/>
      <c r="BF72" s="276"/>
      <c r="BG72" s="277"/>
      <c r="BH72" s="241"/>
      <c r="BI72" s="276"/>
      <c r="BJ72" s="277"/>
      <c r="BK72" s="241"/>
      <c r="BL72" s="276"/>
      <c r="BM72" s="277"/>
      <c r="BN72" s="241"/>
      <c r="BO72" s="276"/>
      <c r="BP72" s="277"/>
      <c r="BQ72" s="241"/>
      <c r="BR72" s="276"/>
      <c r="BS72" s="277"/>
      <c r="BT72" s="241"/>
      <c r="BU72" s="276"/>
      <c r="BV72" s="277"/>
      <c r="BW72" s="241"/>
      <c r="BX72" s="276"/>
      <c r="BY72" s="277"/>
      <c r="BZ72" s="241"/>
      <c r="CA72" s="276"/>
      <c r="CB72" s="277"/>
      <c r="CC72" s="241"/>
      <c r="CD72" s="276"/>
      <c r="CE72" s="277"/>
      <c r="CF72" s="241"/>
      <c r="CG72" s="276"/>
      <c r="CH72" s="277"/>
      <c r="CI72" s="241"/>
      <c r="CJ72" s="276"/>
      <c r="CK72" s="277"/>
      <c r="CL72" s="241"/>
      <c r="CM72" s="276"/>
      <c r="CN72" s="277"/>
      <c r="CO72" s="241"/>
      <c r="CP72" s="276"/>
      <c r="CQ72" s="277"/>
      <c r="CR72" s="241"/>
      <c r="CS72" s="276"/>
      <c r="CT72" s="277"/>
      <c r="CU72" s="241"/>
      <c r="CV72" s="276"/>
      <c r="CW72" s="274"/>
    </row>
    <row r="73" spans="1:101" s="9" customFormat="1" ht="31.5" x14ac:dyDescent="0.25">
      <c r="A73" s="449" t="s">
        <v>36</v>
      </c>
      <c r="B73" s="353" t="s">
        <v>112</v>
      </c>
      <c r="C73" s="165" t="s">
        <v>2</v>
      </c>
      <c r="D73" s="316">
        <v>1</v>
      </c>
      <c r="E73" s="317">
        <f>(100%*(E74+E75))/(D74+D75)</f>
        <v>0</v>
      </c>
      <c r="F73" s="317">
        <f>D73-E73</f>
        <v>1</v>
      </c>
      <c r="G73" s="337"/>
      <c r="H73" s="346">
        <f>E73</f>
        <v>0</v>
      </c>
      <c r="I73" s="323"/>
      <c r="J73" s="351">
        <v>42724</v>
      </c>
      <c r="K73" s="58" t="s">
        <v>79</v>
      </c>
      <c r="L73" s="180">
        <v>0</v>
      </c>
      <c r="M73" s="262">
        <v>0</v>
      </c>
      <c r="N73" s="182"/>
      <c r="O73" s="178"/>
      <c r="P73" s="359"/>
      <c r="Q73" s="357"/>
      <c r="R73" s="178"/>
      <c r="S73" s="181"/>
      <c r="T73" s="357"/>
      <c r="U73" s="355"/>
      <c r="V73" s="359"/>
      <c r="W73" s="357"/>
      <c r="X73" s="355"/>
      <c r="Y73" s="359"/>
      <c r="Z73" s="357"/>
      <c r="AA73" s="355"/>
      <c r="AB73" s="359"/>
      <c r="AC73" s="357"/>
      <c r="AD73" s="355"/>
      <c r="AE73" s="359"/>
      <c r="AF73" s="357"/>
      <c r="AG73" s="355"/>
      <c r="AH73" s="355"/>
      <c r="AI73" s="357"/>
      <c r="AJ73" s="355"/>
      <c r="AK73" s="355"/>
      <c r="AL73" s="357"/>
      <c r="AM73" s="355"/>
      <c r="AN73" s="355"/>
      <c r="AO73" s="357"/>
      <c r="AP73" s="355"/>
      <c r="AQ73" s="355"/>
      <c r="AR73" s="357"/>
      <c r="AS73" s="355"/>
      <c r="AT73" s="355"/>
      <c r="AU73" s="357"/>
      <c r="AV73" s="355"/>
      <c r="AW73" s="355"/>
      <c r="AX73" s="357"/>
      <c r="AY73" s="355"/>
      <c r="AZ73" s="355"/>
      <c r="BA73" s="357"/>
      <c r="BB73" s="355"/>
      <c r="BC73" s="355"/>
      <c r="BD73" s="357"/>
      <c r="BE73" s="355"/>
      <c r="BF73" s="355"/>
      <c r="BG73" s="357"/>
      <c r="BH73" s="355"/>
      <c r="BI73" s="355"/>
      <c r="BJ73" s="357"/>
      <c r="BK73" s="355"/>
      <c r="BL73" s="355"/>
      <c r="BM73" s="357"/>
      <c r="BN73" s="355"/>
      <c r="BO73" s="355"/>
      <c r="BP73" s="357"/>
      <c r="BQ73" s="355"/>
      <c r="BR73" s="355"/>
      <c r="BS73" s="357"/>
      <c r="BT73" s="355"/>
      <c r="BU73" s="355"/>
      <c r="BV73" s="357"/>
      <c r="BW73" s="355"/>
      <c r="BX73" s="355"/>
      <c r="BY73" s="357"/>
      <c r="BZ73" s="355"/>
      <c r="CA73" s="355"/>
      <c r="CB73" s="357"/>
      <c r="CC73" s="355"/>
      <c r="CD73" s="355"/>
      <c r="CE73" s="357"/>
      <c r="CF73" s="355"/>
      <c r="CG73" s="355"/>
      <c r="CH73" s="357"/>
      <c r="CI73" s="355"/>
      <c r="CJ73" s="355"/>
      <c r="CK73" s="357"/>
      <c r="CL73" s="355"/>
      <c r="CM73" s="355"/>
      <c r="CN73" s="357"/>
      <c r="CO73" s="355"/>
      <c r="CP73" s="355"/>
      <c r="CQ73" s="357"/>
      <c r="CR73" s="355"/>
      <c r="CS73" s="355"/>
      <c r="CT73" s="357"/>
      <c r="CU73" s="355"/>
      <c r="CV73" s="355"/>
      <c r="CW73" s="274"/>
    </row>
    <row r="74" spans="1:101" s="9" customFormat="1" x14ac:dyDescent="0.25">
      <c r="A74" s="450"/>
      <c r="B74" s="190" t="s">
        <v>111</v>
      </c>
      <c r="C74" s="92" t="s">
        <v>19</v>
      </c>
      <c r="D74" s="241">
        <v>2.92</v>
      </c>
      <c r="E74" s="324">
        <f t="shared" si="25"/>
        <v>0</v>
      </c>
      <c r="F74" s="241">
        <f t="shared" si="21"/>
        <v>2.92</v>
      </c>
      <c r="G74" s="336"/>
      <c r="H74" s="333"/>
      <c r="I74" s="326">
        <f>U74/D74</f>
        <v>0</v>
      </c>
      <c r="J74" s="78"/>
      <c r="K74" s="92"/>
      <c r="L74" s="196"/>
      <c r="M74" s="397"/>
      <c r="N74" s="214"/>
      <c r="O74" s="211"/>
      <c r="P74" s="398"/>
      <c r="Q74" s="139"/>
      <c r="R74" s="211"/>
      <c r="S74" s="225"/>
      <c r="T74" s="139"/>
      <c r="U74" s="399"/>
      <c r="V74" s="398"/>
      <c r="W74" s="139"/>
      <c r="X74" s="399"/>
      <c r="Y74" s="398"/>
      <c r="Z74" s="139"/>
      <c r="AA74" s="399"/>
      <c r="AB74" s="398"/>
      <c r="AC74" s="139"/>
      <c r="AD74" s="399"/>
      <c r="AE74" s="398"/>
      <c r="AF74" s="139"/>
      <c r="AG74" s="399"/>
      <c r="AH74" s="399"/>
      <c r="AI74" s="139"/>
      <c r="AJ74" s="399"/>
      <c r="AK74" s="399"/>
      <c r="AL74" s="139"/>
      <c r="AM74" s="399"/>
      <c r="AN74" s="399"/>
      <c r="AO74" s="139"/>
      <c r="AP74" s="399"/>
      <c r="AQ74" s="399"/>
      <c r="AR74" s="139"/>
      <c r="AS74" s="399"/>
      <c r="AT74" s="399"/>
      <c r="AU74" s="139"/>
      <c r="AV74" s="399"/>
      <c r="AW74" s="399"/>
      <c r="AX74" s="139"/>
      <c r="AY74" s="399"/>
      <c r="AZ74" s="399"/>
      <c r="BA74" s="139"/>
      <c r="BB74" s="399"/>
      <c r="BC74" s="399"/>
      <c r="BD74" s="139"/>
      <c r="BE74" s="399"/>
      <c r="BF74" s="399"/>
      <c r="BG74" s="139"/>
      <c r="BH74" s="399"/>
      <c r="BI74" s="399"/>
      <c r="BJ74" s="139"/>
      <c r="BK74" s="399"/>
      <c r="BL74" s="399"/>
      <c r="BM74" s="139"/>
      <c r="BN74" s="399"/>
      <c r="BO74" s="399"/>
      <c r="BP74" s="139"/>
      <c r="BQ74" s="399"/>
      <c r="BR74" s="399"/>
      <c r="BS74" s="139"/>
      <c r="BT74" s="399"/>
      <c r="BU74" s="399"/>
      <c r="BV74" s="139"/>
      <c r="BW74" s="399"/>
      <c r="BX74" s="399"/>
      <c r="BY74" s="139"/>
      <c r="BZ74" s="399"/>
      <c r="CA74" s="399"/>
      <c r="CB74" s="139"/>
      <c r="CC74" s="399"/>
      <c r="CD74" s="399"/>
      <c r="CE74" s="139"/>
      <c r="CF74" s="399"/>
      <c r="CG74" s="399"/>
      <c r="CH74" s="139"/>
      <c r="CI74" s="399"/>
      <c r="CJ74" s="399"/>
      <c r="CK74" s="139"/>
      <c r="CL74" s="399"/>
      <c r="CM74" s="399"/>
      <c r="CN74" s="139"/>
      <c r="CO74" s="399"/>
      <c r="CP74" s="399"/>
      <c r="CQ74" s="139"/>
      <c r="CR74" s="399"/>
      <c r="CS74" s="399"/>
      <c r="CT74" s="139"/>
      <c r="CU74" s="399"/>
      <c r="CV74" s="399"/>
      <c r="CW74" s="274"/>
    </row>
    <row r="75" spans="1:101" s="9" customFormat="1" x14ac:dyDescent="0.25">
      <c r="A75" s="451"/>
      <c r="B75" s="6" t="s">
        <v>21</v>
      </c>
      <c r="C75" s="92" t="s">
        <v>18</v>
      </c>
      <c r="D75" s="241">
        <v>371</v>
      </c>
      <c r="E75" s="324">
        <f t="shared" si="25"/>
        <v>0</v>
      </c>
      <c r="F75" s="241">
        <f t="shared" si="21"/>
        <v>371</v>
      </c>
      <c r="G75" s="336"/>
      <c r="H75" s="331"/>
      <c r="I75" s="326">
        <f>U75/D75</f>
        <v>0</v>
      </c>
      <c r="J75" s="20"/>
      <c r="K75" s="92"/>
      <c r="L75" s="196"/>
      <c r="M75" s="76"/>
      <c r="N75" s="214"/>
      <c r="O75" s="211"/>
      <c r="P75" s="111"/>
      <c r="Q75" s="214"/>
      <c r="R75" s="211"/>
      <c r="S75" s="225"/>
      <c r="T75" s="214"/>
      <c r="U75" s="27"/>
      <c r="V75" s="111"/>
      <c r="W75" s="214"/>
      <c r="X75" s="27"/>
      <c r="Y75" s="408"/>
      <c r="Z75" s="214"/>
      <c r="AA75" s="27"/>
      <c r="AB75" s="111"/>
      <c r="AC75" s="214"/>
      <c r="AD75" s="27"/>
      <c r="AE75" s="111"/>
      <c r="AF75" s="214"/>
      <c r="AG75" s="27"/>
      <c r="AH75" s="27"/>
      <c r="AI75" s="275"/>
      <c r="AJ75" s="241"/>
      <c r="AK75" s="276"/>
      <c r="AL75" s="275"/>
      <c r="AM75" s="241"/>
      <c r="AN75" s="276"/>
      <c r="AO75" s="277"/>
      <c r="AP75" s="241"/>
      <c r="AQ75" s="278"/>
      <c r="AR75" s="275"/>
      <c r="AS75" s="241"/>
      <c r="AT75" s="276"/>
      <c r="AU75" s="277"/>
      <c r="AV75" s="241"/>
      <c r="AW75" s="276"/>
      <c r="AX75" s="277"/>
      <c r="AY75" s="241"/>
      <c r="AZ75" s="276"/>
      <c r="BA75" s="277"/>
      <c r="BB75" s="241"/>
      <c r="BC75" s="278"/>
      <c r="BD75" s="275"/>
      <c r="BE75" s="241"/>
      <c r="BF75" s="276"/>
      <c r="BG75" s="277"/>
      <c r="BH75" s="241"/>
      <c r="BI75" s="276"/>
      <c r="BJ75" s="277"/>
      <c r="BK75" s="241"/>
      <c r="BL75" s="276"/>
      <c r="BM75" s="277"/>
      <c r="BN75" s="241"/>
      <c r="BO75" s="276"/>
      <c r="BP75" s="277"/>
      <c r="BQ75" s="241"/>
      <c r="BR75" s="276"/>
      <c r="BS75" s="277"/>
      <c r="BT75" s="241"/>
      <c r="BU75" s="276"/>
      <c r="BV75" s="277"/>
      <c r="BW75" s="241"/>
      <c r="BX75" s="276"/>
      <c r="BY75" s="277"/>
      <c r="BZ75" s="241"/>
      <c r="CA75" s="276"/>
      <c r="CB75" s="277"/>
      <c r="CC75" s="241"/>
      <c r="CD75" s="276"/>
      <c r="CE75" s="277"/>
      <c r="CF75" s="241"/>
      <c r="CG75" s="276"/>
      <c r="CH75" s="277"/>
      <c r="CI75" s="241"/>
      <c r="CJ75" s="276"/>
      <c r="CK75" s="277"/>
      <c r="CL75" s="241"/>
      <c r="CM75" s="276"/>
      <c r="CN75" s="277"/>
      <c r="CO75" s="241"/>
      <c r="CP75" s="276"/>
      <c r="CQ75" s="277"/>
      <c r="CR75" s="241"/>
      <c r="CS75" s="276"/>
      <c r="CT75" s="277"/>
      <c r="CU75" s="241"/>
      <c r="CV75" s="276"/>
      <c r="CW75" s="274"/>
    </row>
    <row r="76" spans="1:101" s="110" customFormat="1" x14ac:dyDescent="0.25">
      <c r="A76" s="442" t="s">
        <v>37</v>
      </c>
      <c r="B76" s="66" t="s">
        <v>81</v>
      </c>
      <c r="C76" s="56" t="s">
        <v>2</v>
      </c>
      <c r="D76" s="316">
        <v>1</v>
      </c>
      <c r="E76" s="317">
        <f>(100%*(E77+E78))/(D77+D78)</f>
        <v>0.29908139286477248</v>
      </c>
      <c r="F76" s="317">
        <f>D76-E76</f>
        <v>0.70091860713522758</v>
      </c>
      <c r="G76" s="322"/>
      <c r="H76" s="346">
        <f>E76</f>
        <v>0.29908139286477248</v>
      </c>
      <c r="I76" s="323"/>
      <c r="J76" s="363">
        <v>42719</v>
      </c>
      <c r="K76" s="69" t="s">
        <v>67</v>
      </c>
      <c r="L76" s="56"/>
      <c r="M76" s="162"/>
      <c r="N76" s="283"/>
      <c r="O76" s="281"/>
      <c r="P76" s="282"/>
      <c r="Q76" s="283"/>
      <c r="R76" s="281"/>
      <c r="S76" s="282"/>
      <c r="T76" s="283"/>
      <c r="U76" s="281"/>
      <c r="V76" s="282"/>
      <c r="W76" s="283"/>
      <c r="X76" s="281"/>
      <c r="Y76" s="282"/>
      <c r="Z76" s="283"/>
      <c r="AA76" s="281"/>
      <c r="AB76" s="282"/>
      <c r="AC76" s="283"/>
      <c r="AD76" s="281"/>
      <c r="AE76" s="282"/>
      <c r="AF76" s="280"/>
      <c r="AG76" s="281"/>
      <c r="AH76" s="282"/>
      <c r="AI76" s="280"/>
      <c r="AJ76" s="281"/>
      <c r="AK76" s="282"/>
      <c r="AL76" s="280"/>
      <c r="AM76" s="281"/>
      <c r="AN76" s="282"/>
      <c r="AO76" s="283"/>
      <c r="AP76" s="281"/>
      <c r="AQ76" s="284"/>
      <c r="AR76" s="280"/>
      <c r="AS76" s="281"/>
      <c r="AT76" s="282"/>
      <c r="AU76" s="283"/>
      <c r="AV76" s="281"/>
      <c r="AW76" s="282"/>
      <c r="AX76" s="283"/>
      <c r="AY76" s="281"/>
      <c r="AZ76" s="282"/>
      <c r="BA76" s="283"/>
      <c r="BB76" s="281"/>
      <c r="BC76" s="284"/>
      <c r="BD76" s="280"/>
      <c r="BE76" s="281"/>
      <c r="BF76" s="282"/>
      <c r="BG76" s="283"/>
      <c r="BH76" s="281"/>
      <c r="BI76" s="282"/>
      <c r="BJ76" s="283"/>
      <c r="BK76" s="281"/>
      <c r="BL76" s="282"/>
      <c r="BM76" s="283"/>
      <c r="BN76" s="281"/>
      <c r="BO76" s="282"/>
      <c r="BP76" s="283"/>
      <c r="BQ76" s="281"/>
      <c r="BR76" s="282"/>
      <c r="BS76" s="283"/>
      <c r="BT76" s="281"/>
      <c r="BU76" s="282"/>
      <c r="BV76" s="283"/>
      <c r="BW76" s="281"/>
      <c r="BX76" s="282"/>
      <c r="BY76" s="283"/>
      <c r="BZ76" s="281"/>
      <c r="CA76" s="282"/>
      <c r="CB76" s="283"/>
      <c r="CC76" s="281"/>
      <c r="CD76" s="282"/>
      <c r="CE76" s="283"/>
      <c r="CF76" s="281"/>
      <c r="CG76" s="282"/>
      <c r="CH76" s="283"/>
      <c r="CI76" s="281"/>
      <c r="CJ76" s="282"/>
      <c r="CK76" s="283"/>
      <c r="CL76" s="281"/>
      <c r="CM76" s="282"/>
      <c r="CN76" s="283"/>
      <c r="CO76" s="281"/>
      <c r="CP76" s="282"/>
      <c r="CQ76" s="283"/>
      <c r="CR76" s="281"/>
      <c r="CS76" s="282"/>
      <c r="CT76" s="283"/>
      <c r="CU76" s="281"/>
      <c r="CV76" s="282"/>
      <c r="CW76" s="274"/>
    </row>
    <row r="77" spans="1:101" s="9" customFormat="1" x14ac:dyDescent="0.25">
      <c r="A77" s="442"/>
      <c r="B77" s="24" t="s">
        <v>65</v>
      </c>
      <c r="C77" s="16" t="s">
        <v>19</v>
      </c>
      <c r="D77" s="221">
        <v>16.405000000000001</v>
      </c>
      <c r="E77" s="324">
        <f>O77+R77+U77+X77+AA77+AD77+AG77+AJ77+AM77+AP77+AS77+AV77+AY77+BB77+BE77+BH77+BK77+BN77+BQ77+BT77+BW77+BZ77+CC77+CF77+CI77+CL77+CO77+CR77+CU77</f>
        <v>0</v>
      </c>
      <c r="F77" s="325">
        <f>D77-E77</f>
        <v>16.405000000000001</v>
      </c>
      <c r="G77" s="221"/>
      <c r="H77" s="221"/>
      <c r="I77" s="326">
        <f>U77/D77</f>
        <v>0</v>
      </c>
      <c r="J77" s="221"/>
      <c r="K77" s="223"/>
      <c r="L77" s="208">
        <v>8</v>
      </c>
      <c r="M77" s="218"/>
      <c r="N77" s="216"/>
      <c r="O77" s="210"/>
      <c r="P77" s="217"/>
      <c r="Q77" s="42"/>
      <c r="R77" s="210"/>
      <c r="S77" s="132"/>
      <c r="T77" s="216"/>
      <c r="U77" s="210"/>
      <c r="V77" s="217"/>
      <c r="W77" s="258">
        <v>0.60499999999999998</v>
      </c>
      <c r="X77" s="210"/>
      <c r="Y77" s="132"/>
      <c r="Z77" s="216"/>
      <c r="AA77" s="209"/>
      <c r="AB77" s="259"/>
      <c r="AC77" s="260">
        <v>0.6</v>
      </c>
      <c r="AD77" s="209"/>
      <c r="AE77" s="259"/>
      <c r="AF77" s="260">
        <v>0.6</v>
      </c>
      <c r="AG77" s="209"/>
      <c r="AH77" s="259"/>
      <c r="AI77" s="260">
        <v>0.6</v>
      </c>
      <c r="AJ77" s="209"/>
      <c r="AK77" s="259"/>
      <c r="AL77" s="260">
        <v>0.6</v>
      </c>
      <c r="AM77" s="209"/>
      <c r="AN77" s="259"/>
      <c r="AO77" s="258">
        <v>0.6</v>
      </c>
      <c r="AP77" s="209"/>
      <c r="AQ77" s="261"/>
      <c r="AR77" s="260">
        <v>0.6</v>
      </c>
      <c r="AS77" s="209"/>
      <c r="AT77" s="259"/>
      <c r="AU77" s="258"/>
      <c r="AV77" s="209"/>
      <c r="AW77" s="259"/>
      <c r="AX77" s="258">
        <v>0.6</v>
      </c>
      <c r="AY77" s="209"/>
      <c r="AZ77" s="259"/>
      <c r="BA77" s="258">
        <v>0.6</v>
      </c>
      <c r="BB77" s="209"/>
      <c r="BC77" s="261"/>
      <c r="BD77" s="260">
        <v>0.6</v>
      </c>
      <c r="BE77" s="209"/>
      <c r="BF77" s="259"/>
      <c r="BG77" s="258">
        <v>0.8</v>
      </c>
      <c r="BH77" s="209"/>
      <c r="BI77" s="259"/>
      <c r="BJ77" s="258">
        <v>0.8</v>
      </c>
      <c r="BK77" s="209"/>
      <c r="BL77" s="259"/>
      <c r="BM77" s="258">
        <v>0.8</v>
      </c>
      <c r="BN77" s="209"/>
      <c r="BO77" s="259"/>
      <c r="BP77" s="258"/>
      <c r="BQ77" s="209"/>
      <c r="BR77" s="259"/>
      <c r="BS77" s="258">
        <v>0.8</v>
      </c>
      <c r="BT77" s="209"/>
      <c r="BU77" s="259"/>
      <c r="BV77" s="258">
        <v>0.8</v>
      </c>
      <c r="BW77" s="209"/>
      <c r="BX77" s="259"/>
      <c r="BY77" s="258">
        <v>0.8</v>
      </c>
      <c r="BZ77" s="209"/>
      <c r="CA77" s="259"/>
      <c r="CB77" s="258">
        <v>0.8</v>
      </c>
      <c r="CC77" s="209"/>
      <c r="CD77" s="259"/>
      <c r="CE77" s="258">
        <v>0.8</v>
      </c>
      <c r="CF77" s="209"/>
      <c r="CG77" s="259"/>
      <c r="CH77" s="258">
        <v>0.8</v>
      </c>
      <c r="CI77" s="209"/>
      <c r="CJ77" s="259"/>
      <c r="CK77" s="258"/>
      <c r="CL77" s="209"/>
      <c r="CM77" s="259"/>
      <c r="CN77" s="258">
        <v>0.6</v>
      </c>
      <c r="CO77" s="209"/>
      <c r="CP77" s="259"/>
      <c r="CQ77" s="258">
        <v>0.6</v>
      </c>
      <c r="CR77" s="209"/>
      <c r="CS77" s="259"/>
      <c r="CT77" s="258"/>
      <c r="CU77" s="209"/>
      <c r="CV77" s="217"/>
      <c r="CW77" s="138"/>
    </row>
    <row r="78" spans="1:101" s="9" customFormat="1" x14ac:dyDescent="0.25">
      <c r="A78" s="442"/>
      <c r="B78" s="24" t="s">
        <v>63</v>
      </c>
      <c r="C78" s="16" t="s">
        <v>18</v>
      </c>
      <c r="D78" s="221">
        <v>7</v>
      </c>
      <c r="E78" s="221">
        <v>7</v>
      </c>
      <c r="F78" s="221">
        <v>0</v>
      </c>
      <c r="G78" s="221"/>
      <c r="H78" s="221"/>
      <c r="I78" s="326">
        <f>U78/D78</f>
        <v>0</v>
      </c>
      <c r="J78" s="221"/>
      <c r="K78" s="223"/>
      <c r="L78" s="208"/>
      <c r="M78" s="218"/>
      <c r="N78" s="240"/>
      <c r="O78" s="88"/>
      <c r="P78" s="89"/>
      <c r="Q78" s="90"/>
      <c r="R78" s="88"/>
      <c r="S78" s="156"/>
      <c r="T78" s="240"/>
      <c r="U78" s="88"/>
      <c r="V78" s="89"/>
      <c r="W78" s="128"/>
      <c r="X78" s="200"/>
      <c r="Y78" s="79"/>
      <c r="Z78" s="152"/>
      <c r="AA78" s="254"/>
      <c r="AB78" s="255"/>
      <c r="AC78" s="256"/>
      <c r="AD78" s="254"/>
      <c r="AE78" s="255"/>
      <c r="AF78" s="256"/>
      <c r="AG78" s="254"/>
      <c r="AH78" s="255"/>
      <c r="AI78" s="256"/>
      <c r="AJ78" s="254"/>
      <c r="AK78" s="255"/>
      <c r="AL78" s="256"/>
      <c r="AM78" s="254"/>
      <c r="AN78" s="255"/>
      <c r="AO78" s="253"/>
      <c r="AP78" s="254"/>
      <c r="AQ78" s="257"/>
      <c r="AR78" s="256"/>
      <c r="AS78" s="254"/>
      <c r="AT78" s="255"/>
      <c r="AU78" s="253"/>
      <c r="AV78" s="254"/>
      <c r="AW78" s="255"/>
      <c r="AX78" s="253"/>
      <c r="AY78" s="254"/>
      <c r="AZ78" s="255"/>
      <c r="BA78" s="253"/>
      <c r="BB78" s="254"/>
      <c r="BC78" s="257"/>
      <c r="BD78" s="256"/>
      <c r="BE78" s="254"/>
      <c r="BF78" s="255"/>
      <c r="BG78" s="253"/>
      <c r="BH78" s="254"/>
      <c r="BI78" s="255"/>
      <c r="BJ78" s="253"/>
      <c r="BK78" s="254"/>
      <c r="BL78" s="255"/>
      <c r="BM78" s="253"/>
      <c r="BN78" s="254"/>
      <c r="BO78" s="255"/>
      <c r="BP78" s="253"/>
      <c r="BQ78" s="254"/>
      <c r="BR78" s="255"/>
      <c r="BS78" s="253"/>
      <c r="BT78" s="254"/>
      <c r="BU78" s="255"/>
      <c r="BV78" s="253"/>
      <c r="BW78" s="254"/>
      <c r="BX78" s="255"/>
      <c r="BY78" s="253"/>
      <c r="BZ78" s="254"/>
      <c r="CA78" s="255"/>
      <c r="CB78" s="253"/>
      <c r="CC78" s="254"/>
      <c r="CD78" s="255"/>
      <c r="CE78" s="253"/>
      <c r="CF78" s="254"/>
      <c r="CG78" s="255"/>
      <c r="CH78" s="253"/>
      <c r="CI78" s="254"/>
      <c r="CJ78" s="255"/>
      <c r="CK78" s="253"/>
      <c r="CL78" s="254"/>
      <c r="CM78" s="255"/>
      <c r="CN78" s="253"/>
      <c r="CO78" s="254"/>
      <c r="CP78" s="255"/>
      <c r="CQ78" s="253"/>
      <c r="CR78" s="254"/>
      <c r="CS78" s="255"/>
      <c r="CT78" s="253"/>
      <c r="CU78" s="254"/>
      <c r="CV78" s="129"/>
      <c r="CW78" s="138"/>
    </row>
    <row r="79" spans="1:101" s="110" customFormat="1" x14ac:dyDescent="0.25">
      <c r="A79" s="442" t="s">
        <v>38</v>
      </c>
      <c r="B79" s="66" t="s">
        <v>91</v>
      </c>
      <c r="C79" s="56" t="s">
        <v>2</v>
      </c>
      <c r="D79" s="316">
        <v>1</v>
      </c>
      <c r="E79" s="317">
        <v>0</v>
      </c>
      <c r="F79" s="317">
        <f>D79-E79</f>
        <v>1</v>
      </c>
      <c r="G79" s="322"/>
      <c r="H79" s="346">
        <f>E79</f>
        <v>0</v>
      </c>
      <c r="I79" s="323"/>
      <c r="J79" s="363">
        <v>42719</v>
      </c>
      <c r="K79" s="69" t="s">
        <v>60</v>
      </c>
      <c r="L79" s="56"/>
      <c r="M79" s="162"/>
      <c r="N79" s="283"/>
      <c r="O79" s="281"/>
      <c r="P79" s="282"/>
      <c r="Q79" s="283"/>
      <c r="R79" s="281"/>
      <c r="S79" s="284"/>
      <c r="T79" s="280"/>
      <c r="U79" s="281"/>
      <c r="V79" s="282"/>
      <c r="W79" s="283"/>
      <c r="X79" s="281"/>
      <c r="Y79" s="284"/>
      <c r="Z79" s="280"/>
      <c r="AA79" s="281"/>
      <c r="AB79" s="282"/>
      <c r="AC79" s="280"/>
      <c r="AD79" s="281"/>
      <c r="AE79" s="282"/>
      <c r="AF79" s="280"/>
      <c r="AG79" s="281"/>
      <c r="AH79" s="282"/>
      <c r="AI79" s="280"/>
      <c r="AJ79" s="281"/>
      <c r="AK79" s="282"/>
      <c r="AL79" s="280"/>
      <c r="AM79" s="281"/>
      <c r="AN79" s="282"/>
      <c r="AO79" s="283"/>
      <c r="AP79" s="281"/>
      <c r="AQ79" s="284"/>
      <c r="AR79" s="280"/>
      <c r="AS79" s="281"/>
      <c r="AT79" s="282"/>
      <c r="AU79" s="283"/>
      <c r="AV79" s="281"/>
      <c r="AW79" s="282"/>
      <c r="AX79" s="283"/>
      <c r="AY79" s="281"/>
      <c r="AZ79" s="282"/>
      <c r="BA79" s="283"/>
      <c r="BB79" s="281"/>
      <c r="BC79" s="284"/>
      <c r="BD79" s="280"/>
      <c r="BE79" s="281"/>
      <c r="BF79" s="282"/>
      <c r="BG79" s="283"/>
      <c r="BH79" s="281"/>
      <c r="BI79" s="282"/>
      <c r="BJ79" s="283"/>
      <c r="BK79" s="281"/>
      <c r="BL79" s="282"/>
      <c r="BM79" s="283"/>
      <c r="BN79" s="281"/>
      <c r="BO79" s="282"/>
      <c r="BP79" s="283"/>
      <c r="BQ79" s="281"/>
      <c r="BR79" s="282"/>
      <c r="BS79" s="283"/>
      <c r="BT79" s="281"/>
      <c r="BU79" s="282"/>
      <c r="BV79" s="283"/>
      <c r="BW79" s="281"/>
      <c r="BX79" s="282"/>
      <c r="BY79" s="283"/>
      <c r="BZ79" s="281"/>
      <c r="CA79" s="282"/>
      <c r="CB79" s="283"/>
      <c r="CC79" s="281"/>
      <c r="CD79" s="282"/>
      <c r="CE79" s="283"/>
      <c r="CF79" s="281"/>
      <c r="CG79" s="282"/>
      <c r="CH79" s="283"/>
      <c r="CI79" s="281"/>
      <c r="CJ79" s="282"/>
      <c r="CK79" s="283"/>
      <c r="CL79" s="281"/>
      <c r="CM79" s="282"/>
      <c r="CN79" s="283"/>
      <c r="CO79" s="281"/>
      <c r="CP79" s="282"/>
      <c r="CQ79" s="283"/>
      <c r="CR79" s="281"/>
      <c r="CS79" s="282"/>
      <c r="CT79" s="283"/>
      <c r="CU79" s="281"/>
      <c r="CV79" s="282"/>
      <c r="CW79" s="274"/>
    </row>
    <row r="80" spans="1:101" s="9" customFormat="1" x14ac:dyDescent="0.25">
      <c r="A80" s="442"/>
      <c r="B80" s="49" t="s">
        <v>62</v>
      </c>
      <c r="C80" s="16" t="s">
        <v>19</v>
      </c>
      <c r="D80" s="223">
        <v>0.27</v>
      </c>
      <c r="E80" s="324">
        <f>O80+R80+U80+X80+AA80+AD80+AG80+AJ80+AM80+AP80+AS80+AV80+AY80+BB80+BE80+BH80+BK80+BN80+BQ80+BT80+BW80+BZ80+CC80+CF80+CI80+CL80+CO80+CR80+CU80</f>
        <v>0</v>
      </c>
      <c r="F80" s="324">
        <f>D80-E80</f>
        <v>0.27</v>
      </c>
      <c r="G80" s="324">
        <v>0</v>
      </c>
      <c r="H80" s="325"/>
      <c r="I80" s="326"/>
      <c r="J80" s="221"/>
      <c r="K80" s="223"/>
      <c r="L80" s="208"/>
      <c r="M80" s="218"/>
      <c r="N80" s="275"/>
      <c r="O80" s="241"/>
      <c r="P80" s="276"/>
      <c r="Q80" s="277"/>
      <c r="R80" s="241"/>
      <c r="S80" s="278"/>
      <c r="T80" s="275"/>
      <c r="U80" s="241"/>
      <c r="V80" s="276"/>
      <c r="W80" s="277"/>
      <c r="X80" s="241"/>
      <c r="Y80" s="278"/>
      <c r="Z80" s="275"/>
      <c r="AA80" s="241"/>
      <c r="AB80" s="276"/>
      <c r="AC80" s="376">
        <v>0.04</v>
      </c>
      <c r="AD80" s="210"/>
      <c r="AE80" s="217"/>
      <c r="AF80" s="376">
        <v>0.04</v>
      </c>
      <c r="AG80" s="210"/>
      <c r="AH80" s="217"/>
      <c r="AI80" s="376">
        <v>0.04</v>
      </c>
      <c r="AJ80" s="210"/>
      <c r="AK80" s="217"/>
      <c r="AL80" s="376">
        <v>0.04</v>
      </c>
      <c r="AM80" s="210"/>
      <c r="AN80" s="217"/>
      <c r="AO80" s="377">
        <v>0.04</v>
      </c>
      <c r="AP80" s="210"/>
      <c r="AQ80" s="132"/>
      <c r="AR80" s="376">
        <v>0.04</v>
      </c>
      <c r="AS80" s="210"/>
      <c r="AT80" s="217"/>
      <c r="AU80" s="377">
        <v>0.04</v>
      </c>
      <c r="AV80" s="241"/>
      <c r="AW80" s="276"/>
      <c r="AX80" s="277"/>
      <c r="AY80" s="241"/>
      <c r="AZ80" s="276"/>
      <c r="BA80" s="277"/>
      <c r="BB80" s="241"/>
      <c r="BC80" s="278"/>
      <c r="BD80" s="275"/>
      <c r="BE80" s="241"/>
      <c r="BF80" s="276"/>
      <c r="BG80" s="277"/>
      <c r="BH80" s="241"/>
      <c r="BI80" s="276"/>
      <c r="BJ80" s="277"/>
      <c r="BK80" s="241"/>
      <c r="BL80" s="276"/>
      <c r="BM80" s="277"/>
      <c r="BN80" s="241"/>
      <c r="BO80" s="276"/>
      <c r="BP80" s="277"/>
      <c r="BQ80" s="241"/>
      <c r="BR80" s="276"/>
      <c r="BS80" s="277"/>
      <c r="BT80" s="241"/>
      <c r="BU80" s="276"/>
      <c r="BV80" s="277"/>
      <c r="BW80" s="241"/>
      <c r="BX80" s="276"/>
      <c r="BY80" s="277"/>
      <c r="BZ80" s="241"/>
      <c r="CA80" s="276"/>
      <c r="CB80" s="277"/>
      <c r="CC80" s="241"/>
      <c r="CD80" s="276"/>
      <c r="CE80" s="277"/>
      <c r="CF80" s="241"/>
      <c r="CG80" s="276"/>
      <c r="CH80" s="277"/>
      <c r="CI80" s="241"/>
      <c r="CJ80" s="276"/>
      <c r="CK80" s="277"/>
      <c r="CL80" s="241"/>
      <c r="CM80" s="276"/>
      <c r="CN80" s="277"/>
      <c r="CO80" s="241"/>
      <c r="CP80" s="276"/>
      <c r="CQ80" s="277"/>
      <c r="CR80" s="241"/>
      <c r="CS80" s="276"/>
      <c r="CT80" s="277"/>
      <c r="CU80" s="241"/>
      <c r="CV80" s="276"/>
      <c r="CW80" s="274"/>
    </row>
    <row r="81" spans="1:101" s="9" customFormat="1" x14ac:dyDescent="0.25">
      <c r="A81" s="442"/>
      <c r="B81" s="49" t="s">
        <v>63</v>
      </c>
      <c r="C81" s="16" t="s">
        <v>18</v>
      </c>
      <c r="D81" s="223">
        <v>45</v>
      </c>
      <c r="E81" s="223">
        <v>0</v>
      </c>
      <c r="F81" s="324">
        <v>0</v>
      </c>
      <c r="G81" s="324">
        <v>0</v>
      </c>
      <c r="H81" s="325"/>
      <c r="I81" s="326"/>
      <c r="J81" s="221"/>
      <c r="K81" s="223"/>
      <c r="L81" s="208"/>
      <c r="M81" s="218"/>
      <c r="N81" s="232"/>
      <c r="O81" s="235"/>
      <c r="P81" s="272"/>
      <c r="Q81" s="233"/>
      <c r="R81" s="235"/>
      <c r="S81" s="273"/>
      <c r="T81" s="232"/>
      <c r="U81" s="235"/>
      <c r="V81" s="272"/>
      <c r="W81" s="267"/>
      <c r="X81" s="252"/>
      <c r="Y81" s="266"/>
      <c r="Z81" s="251"/>
      <c r="AA81" s="252"/>
      <c r="AB81" s="265"/>
      <c r="AC81" s="256">
        <v>7</v>
      </c>
      <c r="AD81" s="254"/>
      <c r="AE81" s="255"/>
      <c r="AF81" s="256">
        <v>7</v>
      </c>
      <c r="AG81" s="254"/>
      <c r="AH81" s="255"/>
      <c r="AI81" s="256">
        <v>7</v>
      </c>
      <c r="AJ81" s="254"/>
      <c r="AK81" s="255"/>
      <c r="AL81" s="256">
        <v>7</v>
      </c>
      <c r="AM81" s="254"/>
      <c r="AN81" s="255"/>
      <c r="AO81" s="253">
        <v>7</v>
      </c>
      <c r="AP81" s="254"/>
      <c r="AQ81" s="257"/>
      <c r="AR81" s="256">
        <v>7</v>
      </c>
      <c r="AS81" s="254"/>
      <c r="AT81" s="255"/>
      <c r="AU81" s="253">
        <v>5</v>
      </c>
      <c r="AV81" s="252"/>
      <c r="AW81" s="265"/>
      <c r="AX81" s="267"/>
      <c r="AY81" s="252"/>
      <c r="AZ81" s="265"/>
      <c r="BA81" s="267"/>
      <c r="BB81" s="252"/>
      <c r="BC81" s="266"/>
      <c r="BD81" s="251"/>
      <c r="BE81" s="252"/>
      <c r="BF81" s="265"/>
      <c r="BG81" s="267"/>
      <c r="BH81" s="252"/>
      <c r="BI81" s="265"/>
      <c r="BJ81" s="267"/>
      <c r="BK81" s="252"/>
      <c r="BL81" s="265"/>
      <c r="BM81" s="267"/>
      <c r="BN81" s="252"/>
      <c r="BO81" s="265"/>
      <c r="BP81" s="267"/>
      <c r="BQ81" s="252"/>
      <c r="BR81" s="265"/>
      <c r="BS81" s="267"/>
      <c r="BT81" s="252"/>
      <c r="BU81" s="265"/>
      <c r="BV81" s="267"/>
      <c r="BW81" s="252"/>
      <c r="BX81" s="265"/>
      <c r="BY81" s="267"/>
      <c r="BZ81" s="252"/>
      <c r="CA81" s="265"/>
      <c r="CB81" s="267"/>
      <c r="CC81" s="252"/>
      <c r="CD81" s="265"/>
      <c r="CE81" s="267"/>
      <c r="CF81" s="252"/>
      <c r="CG81" s="265"/>
      <c r="CH81" s="267"/>
      <c r="CI81" s="252"/>
      <c r="CJ81" s="265"/>
      <c r="CK81" s="267"/>
      <c r="CL81" s="252"/>
      <c r="CM81" s="265"/>
      <c r="CN81" s="267"/>
      <c r="CO81" s="252"/>
      <c r="CP81" s="265"/>
      <c r="CQ81" s="267"/>
      <c r="CR81" s="252"/>
      <c r="CS81" s="265"/>
      <c r="CT81" s="267"/>
      <c r="CU81" s="252"/>
      <c r="CV81" s="265"/>
      <c r="CW81" s="267"/>
    </row>
    <row r="82" spans="1:101" s="59" customFormat="1" x14ac:dyDescent="0.25">
      <c r="A82" s="442" t="s">
        <v>39</v>
      </c>
      <c r="B82" s="68" t="s">
        <v>89</v>
      </c>
      <c r="C82" s="56" t="s">
        <v>2</v>
      </c>
      <c r="D82" s="316">
        <v>1</v>
      </c>
      <c r="E82" s="317">
        <f>(100%*(E83+E84))/(D83+D84)</f>
        <v>0.22499999999999998</v>
      </c>
      <c r="F82" s="317">
        <f t="shared" ref="F82:F87" si="26">D82-E82</f>
        <v>0.77500000000000002</v>
      </c>
      <c r="G82" s="322"/>
      <c r="H82" s="346">
        <f>E82</f>
        <v>0.22499999999999998</v>
      </c>
      <c r="I82" s="323"/>
      <c r="J82" s="349">
        <v>42719</v>
      </c>
      <c r="K82" s="56" t="s">
        <v>60</v>
      </c>
      <c r="L82" s="56"/>
      <c r="M82" s="162"/>
      <c r="N82" s="372"/>
      <c r="O82" s="269"/>
      <c r="P82" s="279"/>
      <c r="Q82" s="270"/>
      <c r="R82" s="269"/>
      <c r="S82" s="271"/>
      <c r="T82" s="268"/>
      <c r="U82" s="269"/>
      <c r="V82" s="279"/>
      <c r="W82" s="270"/>
      <c r="X82" s="269"/>
      <c r="Y82" s="271"/>
      <c r="Z82" s="268"/>
      <c r="AA82" s="269"/>
      <c r="AB82" s="279"/>
      <c r="AC82" s="268"/>
      <c r="AD82" s="269"/>
      <c r="AE82" s="279"/>
      <c r="AF82" s="268"/>
      <c r="AG82" s="269"/>
      <c r="AH82" s="279"/>
      <c r="AI82" s="299"/>
      <c r="AJ82" s="288"/>
      <c r="AK82" s="289"/>
      <c r="AL82" s="290"/>
      <c r="AM82" s="288"/>
      <c r="AN82" s="289"/>
      <c r="AO82" s="291"/>
      <c r="AP82" s="288"/>
      <c r="AQ82" s="292"/>
      <c r="AR82" s="290"/>
      <c r="AS82" s="288"/>
      <c r="AT82" s="289"/>
      <c r="AU82" s="291"/>
      <c r="AV82" s="288"/>
      <c r="AW82" s="289"/>
      <c r="AX82" s="291"/>
      <c r="AY82" s="288"/>
      <c r="AZ82" s="289"/>
      <c r="BA82" s="291"/>
      <c r="BB82" s="288"/>
      <c r="BC82" s="292"/>
      <c r="BD82" s="290"/>
      <c r="BE82" s="288"/>
      <c r="BF82" s="289"/>
      <c r="BG82" s="291"/>
      <c r="BH82" s="288"/>
      <c r="BI82" s="289"/>
      <c r="BJ82" s="291"/>
      <c r="BK82" s="288"/>
      <c r="BL82" s="289"/>
      <c r="BM82" s="291"/>
      <c r="BN82" s="288"/>
      <c r="BO82" s="289"/>
      <c r="BP82" s="291"/>
      <c r="BQ82" s="288"/>
      <c r="BR82" s="289"/>
      <c r="BS82" s="291"/>
      <c r="BT82" s="288"/>
      <c r="BU82" s="289"/>
      <c r="BV82" s="291"/>
      <c r="BW82" s="288"/>
      <c r="BX82" s="289"/>
      <c r="BY82" s="291"/>
      <c r="BZ82" s="288"/>
      <c r="CA82" s="289"/>
      <c r="CB82" s="291"/>
      <c r="CC82" s="288"/>
      <c r="CD82" s="289"/>
      <c r="CE82" s="291"/>
      <c r="CF82" s="288"/>
      <c r="CG82" s="289"/>
      <c r="CH82" s="291"/>
      <c r="CI82" s="288"/>
      <c r="CJ82" s="289"/>
      <c r="CK82" s="291"/>
      <c r="CL82" s="288"/>
      <c r="CM82" s="289"/>
      <c r="CN82" s="291"/>
      <c r="CO82" s="288"/>
      <c r="CP82" s="289"/>
      <c r="CQ82" s="291"/>
      <c r="CR82" s="288"/>
      <c r="CS82" s="289"/>
      <c r="CT82" s="291"/>
      <c r="CU82" s="288"/>
      <c r="CV82" s="289"/>
      <c r="CW82" s="291"/>
    </row>
    <row r="83" spans="1:101" s="10" customFormat="1" x14ac:dyDescent="0.25">
      <c r="A83" s="442"/>
      <c r="B83" s="24" t="s">
        <v>82</v>
      </c>
      <c r="C83" s="16" t="s">
        <v>19</v>
      </c>
      <c r="D83" s="201">
        <v>0.24</v>
      </c>
      <c r="E83" s="324">
        <f>O83+R83+U83+X83+AA83+AD83+AG83+AJ83+AM83+AP83+AS83+AV83+AY83+BB83+BE83+BH83+BK83+BN83+BQ83+BT83+BW83+BZ83+CC83+CF83+CI83+CL83+CO83+CR83+CU83</f>
        <v>0</v>
      </c>
      <c r="F83" s="204">
        <f t="shared" si="26"/>
        <v>0.24</v>
      </c>
      <c r="G83" s="345">
        <v>1</v>
      </c>
      <c r="H83" s="328"/>
      <c r="I83" s="326">
        <f>U83/D83</f>
        <v>0</v>
      </c>
      <c r="J83" s="203"/>
      <c r="K83" s="205"/>
      <c r="L83" s="207"/>
      <c r="M83" s="213"/>
      <c r="N83" s="382">
        <v>0</v>
      </c>
      <c r="O83" s="22">
        <v>0</v>
      </c>
      <c r="P83" s="53"/>
      <c r="Q83" s="39">
        <v>0</v>
      </c>
      <c r="R83" s="22">
        <v>0</v>
      </c>
      <c r="S83" s="383">
        <v>0</v>
      </c>
      <c r="T83" s="382">
        <v>0</v>
      </c>
      <c r="U83" s="22">
        <v>0</v>
      </c>
      <c r="V83" s="53">
        <v>0</v>
      </c>
      <c r="W83" s="382">
        <v>0</v>
      </c>
      <c r="X83" s="22"/>
      <c r="Y83" s="383"/>
      <c r="Z83" s="382">
        <v>0</v>
      </c>
      <c r="AA83" s="22"/>
      <c r="AB83" s="53"/>
      <c r="AC83" s="382">
        <v>0</v>
      </c>
      <c r="AD83" s="22"/>
      <c r="AE83" s="53"/>
      <c r="AF83" s="382">
        <v>0</v>
      </c>
      <c r="AG83" s="22"/>
      <c r="AH83" s="53"/>
      <c r="AI83" s="382">
        <v>0</v>
      </c>
      <c r="AJ83" s="220"/>
      <c r="AK83" s="384"/>
      <c r="AL83" s="382">
        <v>0</v>
      </c>
      <c r="AM83" s="220"/>
      <c r="AN83" s="384"/>
      <c r="AO83" s="382">
        <v>0</v>
      </c>
      <c r="AP83" s="220"/>
      <c r="AQ83" s="385"/>
      <c r="AR83" s="382">
        <v>0</v>
      </c>
      <c r="AS83" s="220"/>
      <c r="AT83" s="384"/>
      <c r="AU83" s="382">
        <v>0</v>
      </c>
      <c r="AV83" s="220"/>
      <c r="AW83" s="384"/>
      <c r="AX83" s="382">
        <v>0</v>
      </c>
      <c r="AY83" s="220"/>
      <c r="AZ83" s="384"/>
      <c r="BA83" s="382">
        <v>0</v>
      </c>
      <c r="BB83" s="220"/>
      <c r="BC83" s="385"/>
      <c r="BD83" s="382">
        <v>0</v>
      </c>
      <c r="BE83" s="220"/>
      <c r="BF83" s="384"/>
      <c r="BG83" s="382">
        <v>0</v>
      </c>
      <c r="BH83" s="220"/>
      <c r="BI83" s="384"/>
      <c r="BJ83" s="382">
        <v>0</v>
      </c>
      <c r="BK83" s="220"/>
      <c r="BL83" s="384"/>
      <c r="BM83" s="382">
        <v>0</v>
      </c>
      <c r="BN83" s="220"/>
      <c r="BO83" s="384"/>
      <c r="BP83" s="386">
        <v>0.05</v>
      </c>
      <c r="BQ83" s="220"/>
      <c r="BR83" s="384"/>
      <c r="BS83" s="386">
        <v>0.05</v>
      </c>
      <c r="BT83" s="220"/>
      <c r="BU83" s="384"/>
      <c r="BV83" s="386">
        <v>0.05</v>
      </c>
      <c r="BW83" s="220"/>
      <c r="BX83" s="384"/>
      <c r="BY83" s="386">
        <v>0.05</v>
      </c>
      <c r="BZ83" s="220"/>
      <c r="CA83" s="384"/>
      <c r="CB83" s="386">
        <v>0.04</v>
      </c>
      <c r="CC83" s="220"/>
      <c r="CD83" s="384"/>
      <c r="CE83" s="386"/>
      <c r="CF83" s="220"/>
      <c r="CG83" s="384"/>
      <c r="CH83" s="386"/>
      <c r="CI83" s="220"/>
      <c r="CJ83" s="384"/>
      <c r="CK83" s="386"/>
      <c r="CL83" s="220"/>
      <c r="CM83" s="384"/>
      <c r="CN83" s="386"/>
      <c r="CO83" s="220"/>
      <c r="CP83" s="384"/>
      <c r="CQ83" s="386"/>
      <c r="CR83" s="220"/>
      <c r="CS83" s="384"/>
      <c r="CT83" s="386"/>
      <c r="CU83" s="220"/>
      <c r="CV83" s="384"/>
      <c r="CW83" s="294"/>
    </row>
    <row r="84" spans="1:101" s="10" customFormat="1" x14ac:dyDescent="0.25">
      <c r="A84" s="442"/>
      <c r="B84" s="24" t="s">
        <v>73</v>
      </c>
      <c r="C84" s="16" t="s">
        <v>19</v>
      </c>
      <c r="D84" s="201">
        <v>0.32</v>
      </c>
      <c r="E84" s="324">
        <f>O84+R84+U84+X84+AA84+AD84+AG84+AJ84+AM84+AP84+AS84+AV84+AY84+BB84+BE84+BH84+BK84+BN84+BQ84+BT84+BW84+BZ84+CC84+CF84+CI84+CL84+CO84+CR84+CU84</f>
        <v>0.126</v>
      </c>
      <c r="F84" s="204">
        <f t="shared" si="26"/>
        <v>0.19400000000000001</v>
      </c>
      <c r="G84" s="345">
        <v>1</v>
      </c>
      <c r="H84" s="328"/>
      <c r="I84" s="326">
        <f>U84/D84</f>
        <v>9.375E-2</v>
      </c>
      <c r="J84" s="203"/>
      <c r="K84" s="205"/>
      <c r="L84" s="207">
        <v>4</v>
      </c>
      <c r="M84" s="213">
        <v>4</v>
      </c>
      <c r="N84" s="382">
        <v>9.6000000000000002E-2</v>
      </c>
      <c r="O84" s="22">
        <v>9.6000000000000002E-2</v>
      </c>
      <c r="P84" s="53">
        <v>100</v>
      </c>
      <c r="Q84" s="39">
        <v>0</v>
      </c>
      <c r="R84" s="22">
        <v>0</v>
      </c>
      <c r="S84" s="383">
        <v>0</v>
      </c>
      <c r="T84" s="382">
        <v>0.03</v>
      </c>
      <c r="U84" s="22">
        <v>0.03</v>
      </c>
      <c r="V84" s="53">
        <v>100</v>
      </c>
      <c r="W84" s="39">
        <v>0</v>
      </c>
      <c r="X84" s="22"/>
      <c r="Y84" s="383"/>
      <c r="Z84" s="382">
        <v>0</v>
      </c>
      <c r="AA84" s="22"/>
      <c r="AB84" s="53"/>
      <c r="AC84" s="382">
        <v>0</v>
      </c>
      <c r="AD84" s="22"/>
      <c r="AE84" s="53"/>
      <c r="AF84" s="382">
        <v>0</v>
      </c>
      <c r="AG84" s="22"/>
      <c r="AH84" s="53"/>
      <c r="AI84" s="347">
        <v>0</v>
      </c>
      <c r="AJ84" s="220"/>
      <c r="AK84" s="384"/>
      <c r="AL84" s="364">
        <v>0</v>
      </c>
      <c r="AM84" s="220"/>
      <c r="AN84" s="384"/>
      <c r="AO84" s="386">
        <v>0</v>
      </c>
      <c r="AP84" s="220"/>
      <c r="AQ84" s="385"/>
      <c r="AR84" s="364">
        <v>0.02</v>
      </c>
      <c r="AS84" s="220"/>
      <c r="AT84" s="384"/>
      <c r="AU84" s="386">
        <v>0.01</v>
      </c>
      <c r="AV84" s="220"/>
      <c r="AW84" s="384"/>
      <c r="AX84" s="386"/>
      <c r="AY84" s="220"/>
      <c r="AZ84" s="384"/>
      <c r="BA84" s="386"/>
      <c r="BB84" s="220"/>
      <c r="BC84" s="385"/>
      <c r="BD84" s="364"/>
      <c r="BE84" s="220"/>
      <c r="BF84" s="384"/>
      <c r="BG84" s="386"/>
      <c r="BH84" s="220"/>
      <c r="BI84" s="384"/>
      <c r="BJ84" s="386"/>
      <c r="BK84" s="220"/>
      <c r="BL84" s="384"/>
      <c r="BM84" s="386"/>
      <c r="BN84" s="220"/>
      <c r="BO84" s="384"/>
      <c r="BP84" s="386"/>
      <c r="BQ84" s="220"/>
      <c r="BR84" s="384"/>
      <c r="BS84" s="386"/>
      <c r="BT84" s="220"/>
      <c r="BU84" s="384"/>
      <c r="BV84" s="386"/>
      <c r="BW84" s="220"/>
      <c r="BX84" s="384"/>
      <c r="BY84" s="386"/>
      <c r="BZ84" s="220"/>
      <c r="CA84" s="384"/>
      <c r="CB84" s="386"/>
      <c r="CC84" s="220"/>
      <c r="CD84" s="384"/>
      <c r="CE84" s="386"/>
      <c r="CF84" s="220"/>
      <c r="CG84" s="384"/>
      <c r="CH84" s="386"/>
      <c r="CI84" s="220"/>
      <c r="CJ84" s="384"/>
      <c r="CK84" s="386"/>
      <c r="CL84" s="220"/>
      <c r="CM84" s="384"/>
      <c r="CN84" s="386"/>
      <c r="CO84" s="220"/>
      <c r="CP84" s="384"/>
      <c r="CQ84" s="386"/>
      <c r="CR84" s="220"/>
      <c r="CS84" s="384"/>
      <c r="CT84" s="386"/>
      <c r="CU84" s="220"/>
      <c r="CV84" s="384"/>
      <c r="CW84" s="294"/>
    </row>
    <row r="85" spans="1:101" s="11" customFormat="1" x14ac:dyDescent="0.25">
      <c r="A85" s="442"/>
      <c r="B85" s="24" t="s">
        <v>59</v>
      </c>
      <c r="C85" s="20" t="s">
        <v>18</v>
      </c>
      <c r="D85" s="209">
        <v>78</v>
      </c>
      <c r="E85" s="209">
        <f>O85+R85+U85+X85+AA85+AD85+AG85+AJ85+AM85+AP85+AS85+AV85+AY85+BB85+BE85+BH85+BK85+BN85+BQ85+BT85+BW85+BZ85+CC85+CF85+CI85+CL85+CO85+CR85+CU85</f>
        <v>9</v>
      </c>
      <c r="F85" s="209">
        <f t="shared" si="26"/>
        <v>69</v>
      </c>
      <c r="G85" s="345">
        <v>1</v>
      </c>
      <c r="H85" s="334"/>
      <c r="I85" s="326">
        <f>U85/D85</f>
        <v>3.8461538461538464E-2</v>
      </c>
      <c r="J85" s="78"/>
      <c r="K85" s="20"/>
      <c r="L85" s="20"/>
      <c r="M85" s="163"/>
      <c r="N85" s="75">
        <v>3</v>
      </c>
      <c r="O85" s="196">
        <v>3</v>
      </c>
      <c r="P85" s="76">
        <v>100</v>
      </c>
      <c r="Q85" s="75">
        <v>3</v>
      </c>
      <c r="R85" s="196">
        <v>3</v>
      </c>
      <c r="S85" s="76">
        <v>100</v>
      </c>
      <c r="T85" s="75">
        <v>3</v>
      </c>
      <c r="U85" s="196">
        <v>3</v>
      </c>
      <c r="V85" s="76">
        <v>100</v>
      </c>
      <c r="W85" s="219">
        <v>3</v>
      </c>
      <c r="X85" s="196"/>
      <c r="Y85" s="387"/>
      <c r="Z85" s="75">
        <v>3</v>
      </c>
      <c r="AA85" s="196"/>
      <c r="AB85" s="76"/>
      <c r="AC85" s="75">
        <v>3</v>
      </c>
      <c r="AD85" s="196"/>
      <c r="AE85" s="76"/>
      <c r="AF85" s="75">
        <v>3</v>
      </c>
      <c r="AG85" s="196"/>
      <c r="AH85" s="76"/>
      <c r="AI85" s="75">
        <v>3</v>
      </c>
      <c r="AJ85" s="226"/>
      <c r="AK85" s="388"/>
      <c r="AL85" s="362">
        <v>3</v>
      </c>
      <c r="AM85" s="226"/>
      <c r="AN85" s="388"/>
      <c r="AO85" s="389"/>
      <c r="AP85" s="226"/>
      <c r="AQ85" s="390"/>
      <c r="AR85" s="362"/>
      <c r="AS85" s="226"/>
      <c r="AT85" s="388"/>
      <c r="AU85" s="389"/>
      <c r="AV85" s="226"/>
      <c r="AW85" s="388"/>
      <c r="AX85" s="389"/>
      <c r="AY85" s="226"/>
      <c r="AZ85" s="388"/>
      <c r="BA85" s="389"/>
      <c r="BB85" s="226"/>
      <c r="BC85" s="390"/>
      <c r="BD85" s="362"/>
      <c r="BE85" s="226"/>
      <c r="BF85" s="388"/>
      <c r="BG85" s="389"/>
      <c r="BH85" s="226"/>
      <c r="BI85" s="388"/>
      <c r="BJ85" s="389"/>
      <c r="BK85" s="226"/>
      <c r="BL85" s="388"/>
      <c r="BM85" s="389"/>
      <c r="BN85" s="226"/>
      <c r="BO85" s="388"/>
      <c r="BP85" s="389"/>
      <c r="BQ85" s="226"/>
      <c r="BR85" s="388"/>
      <c r="BS85" s="389"/>
      <c r="BT85" s="226"/>
      <c r="BU85" s="388"/>
      <c r="BV85" s="389"/>
      <c r="BW85" s="226"/>
      <c r="BX85" s="388"/>
      <c r="BY85" s="389"/>
      <c r="BZ85" s="226"/>
      <c r="CA85" s="388"/>
      <c r="CB85" s="389"/>
      <c r="CC85" s="226"/>
      <c r="CD85" s="388"/>
      <c r="CE85" s="389"/>
      <c r="CF85" s="226"/>
      <c r="CG85" s="388"/>
      <c r="CH85" s="389"/>
      <c r="CI85" s="226"/>
      <c r="CJ85" s="388"/>
      <c r="CK85" s="389"/>
      <c r="CL85" s="226"/>
      <c r="CM85" s="388"/>
      <c r="CN85" s="389"/>
      <c r="CO85" s="226"/>
      <c r="CP85" s="388"/>
      <c r="CQ85" s="389"/>
      <c r="CR85" s="226"/>
      <c r="CS85" s="388"/>
      <c r="CT85" s="389"/>
      <c r="CU85" s="226"/>
      <c r="CV85" s="388"/>
      <c r="CW85" s="293"/>
    </row>
    <row r="86" spans="1:101" s="59" customFormat="1" x14ac:dyDescent="0.25">
      <c r="A86" s="442" t="s">
        <v>40</v>
      </c>
      <c r="B86" s="68" t="s">
        <v>90</v>
      </c>
      <c r="C86" s="56" t="s">
        <v>2</v>
      </c>
      <c r="D86" s="316">
        <v>1</v>
      </c>
      <c r="E86" s="317">
        <f>(100%*(E87+E88))/(D87+D88)</f>
        <v>0.99433962264150944</v>
      </c>
      <c r="F86" s="317">
        <f t="shared" si="26"/>
        <v>5.6603773584905648E-3</v>
      </c>
      <c r="G86" s="322"/>
      <c r="H86" s="346">
        <f>E86</f>
        <v>0.99433962264150944</v>
      </c>
      <c r="I86" s="323"/>
      <c r="J86" s="57"/>
      <c r="K86" s="56" t="s">
        <v>60</v>
      </c>
      <c r="L86" s="56"/>
      <c r="M86" s="162"/>
      <c r="N86" s="372"/>
      <c r="O86" s="269"/>
      <c r="P86" s="279"/>
      <c r="Q86" s="270"/>
      <c r="R86" s="270"/>
      <c r="S86" s="271"/>
      <c r="T86" s="268"/>
      <c r="U86" s="269"/>
      <c r="V86" s="279"/>
      <c r="W86" s="270"/>
      <c r="X86" s="269"/>
      <c r="Y86" s="271"/>
      <c r="Z86" s="268"/>
      <c r="AA86" s="269"/>
      <c r="AB86" s="279"/>
      <c r="AC86" s="268"/>
      <c r="AD86" s="269"/>
      <c r="AE86" s="279"/>
      <c r="AF86" s="268"/>
      <c r="AG86" s="269"/>
      <c r="AH86" s="279"/>
      <c r="AI86" s="268"/>
      <c r="AJ86" s="288"/>
      <c r="AK86" s="289"/>
      <c r="AL86" s="290"/>
      <c r="AM86" s="288"/>
      <c r="AN86" s="289"/>
      <c r="AO86" s="291"/>
      <c r="AP86" s="288"/>
      <c r="AQ86" s="292"/>
      <c r="AR86" s="290"/>
      <c r="AS86" s="288"/>
      <c r="AT86" s="289"/>
      <c r="AU86" s="291"/>
      <c r="AV86" s="288"/>
      <c r="AW86" s="289"/>
      <c r="AX86" s="291"/>
      <c r="AY86" s="288"/>
      <c r="AZ86" s="289"/>
      <c r="BA86" s="291"/>
      <c r="BB86" s="288"/>
      <c r="BC86" s="292"/>
      <c r="BD86" s="290"/>
      <c r="BE86" s="288"/>
      <c r="BF86" s="289"/>
      <c r="BG86" s="291"/>
      <c r="BH86" s="288"/>
      <c r="BI86" s="289"/>
      <c r="BJ86" s="291"/>
      <c r="BK86" s="288"/>
      <c r="BL86" s="289"/>
      <c r="BM86" s="291"/>
      <c r="BN86" s="288"/>
      <c r="BO86" s="289"/>
      <c r="BP86" s="291"/>
      <c r="BQ86" s="288"/>
      <c r="BR86" s="289"/>
      <c r="BS86" s="291"/>
      <c r="BT86" s="288"/>
      <c r="BU86" s="289"/>
      <c r="BV86" s="291"/>
      <c r="BW86" s="288"/>
      <c r="BX86" s="289"/>
      <c r="BY86" s="291"/>
      <c r="BZ86" s="288"/>
      <c r="CA86" s="289"/>
      <c r="CB86" s="291"/>
      <c r="CC86" s="288"/>
      <c r="CD86" s="289"/>
      <c r="CE86" s="291"/>
      <c r="CF86" s="288"/>
      <c r="CG86" s="289"/>
      <c r="CH86" s="291"/>
      <c r="CI86" s="288"/>
      <c r="CJ86" s="289"/>
      <c r="CK86" s="291"/>
      <c r="CL86" s="288"/>
      <c r="CM86" s="289"/>
      <c r="CN86" s="291"/>
      <c r="CO86" s="288"/>
      <c r="CP86" s="289"/>
      <c r="CQ86" s="291"/>
      <c r="CR86" s="288"/>
      <c r="CS86" s="289"/>
      <c r="CT86" s="291"/>
      <c r="CU86" s="288"/>
      <c r="CV86" s="289"/>
      <c r="CW86" s="291"/>
    </row>
    <row r="87" spans="1:101" s="11" customFormat="1" x14ac:dyDescent="0.25">
      <c r="A87" s="442"/>
      <c r="B87" s="24" t="s">
        <v>62</v>
      </c>
      <c r="C87" s="20" t="s">
        <v>19</v>
      </c>
      <c r="D87" s="241">
        <v>0.53</v>
      </c>
      <c r="E87" s="324">
        <f>0.525+O87+R87+U87+X87+AA87+AD87+AG87+AJ87+AM87+AP87+AS87+AV87+AY87+BB87+BE87+BH87+BK87+BN87+BQ87+BT87+BW87+BZ87+CC87+CF87+CI87+CL87+CO87+CR87+CU87</f>
        <v>0.52700000000000002</v>
      </c>
      <c r="F87" s="204">
        <f t="shared" si="26"/>
        <v>3.0000000000000027E-3</v>
      </c>
      <c r="G87" s="345">
        <v>1</v>
      </c>
      <c r="H87" s="334">
        <v>0.96</v>
      </c>
      <c r="I87" s="326">
        <f>U87/D87</f>
        <v>3.7735849056603774E-3</v>
      </c>
      <c r="J87" s="350">
        <v>42731</v>
      </c>
      <c r="K87" s="208"/>
      <c r="L87" s="208">
        <v>2</v>
      </c>
      <c r="M87" s="218">
        <v>2</v>
      </c>
      <c r="N87" s="75">
        <v>0</v>
      </c>
      <c r="O87" s="196">
        <v>0</v>
      </c>
      <c r="P87" s="76">
        <v>0</v>
      </c>
      <c r="Q87" s="219">
        <v>0</v>
      </c>
      <c r="R87" s="196">
        <v>0</v>
      </c>
      <c r="S87" s="387">
        <v>0</v>
      </c>
      <c r="T87" s="75">
        <v>2E-3</v>
      </c>
      <c r="U87" s="75">
        <v>2E-3</v>
      </c>
      <c r="V87" s="76">
        <v>100</v>
      </c>
      <c r="W87" s="75">
        <v>2E-3</v>
      </c>
      <c r="X87" s="196"/>
      <c r="Y87" s="387"/>
      <c r="Z87" s="75">
        <v>1E-3</v>
      </c>
      <c r="AB87" s="76"/>
      <c r="AC87" s="75"/>
      <c r="AD87" s="196"/>
      <c r="AE87" s="76"/>
      <c r="AF87" s="75"/>
      <c r="AG87" s="196"/>
      <c r="AH87" s="76"/>
      <c r="AI87" s="75"/>
      <c r="AJ87" s="226"/>
      <c r="AK87" s="388"/>
      <c r="AL87" s="362"/>
      <c r="AM87" s="226"/>
      <c r="AN87" s="388"/>
      <c r="AO87" s="389"/>
      <c r="AP87" s="226"/>
      <c r="AQ87" s="390"/>
      <c r="AR87" s="362"/>
      <c r="AS87" s="226"/>
      <c r="AT87" s="388"/>
      <c r="AU87" s="389"/>
      <c r="AV87" s="226"/>
      <c r="AW87" s="388"/>
      <c r="AX87" s="389"/>
      <c r="AY87" s="226"/>
      <c r="AZ87" s="388"/>
      <c r="BA87" s="389"/>
      <c r="BB87" s="226"/>
      <c r="BC87" s="390"/>
      <c r="BD87" s="362"/>
      <c r="BE87" s="226"/>
      <c r="BF87" s="388"/>
      <c r="BG87" s="389"/>
      <c r="BH87" s="226"/>
      <c r="BI87" s="388"/>
      <c r="BJ87" s="389"/>
      <c r="BK87" s="226"/>
      <c r="BL87" s="388"/>
      <c r="BM87" s="389"/>
      <c r="BN87" s="226"/>
      <c r="BO87" s="388"/>
      <c r="BP87" s="389"/>
      <c r="BQ87" s="226"/>
      <c r="BR87" s="388"/>
      <c r="BS87" s="389"/>
      <c r="BT87" s="226"/>
      <c r="BU87" s="388"/>
      <c r="BV87" s="389"/>
      <c r="BW87" s="226"/>
      <c r="BX87" s="388"/>
      <c r="BY87" s="389"/>
      <c r="BZ87" s="226"/>
      <c r="CA87" s="388"/>
      <c r="CB87" s="389"/>
      <c r="CC87" s="226"/>
      <c r="CD87" s="388"/>
      <c r="CE87" s="389"/>
      <c r="CF87" s="226"/>
      <c r="CG87" s="388"/>
      <c r="CH87" s="389"/>
      <c r="CI87" s="226"/>
      <c r="CJ87" s="388"/>
      <c r="CK87" s="389"/>
      <c r="CL87" s="226"/>
      <c r="CM87" s="388"/>
      <c r="CN87" s="389"/>
      <c r="CO87" s="226"/>
      <c r="CP87" s="388"/>
      <c r="CQ87" s="389"/>
      <c r="CR87" s="226"/>
      <c r="CS87" s="388"/>
      <c r="CT87" s="389"/>
      <c r="CU87" s="226"/>
      <c r="CV87" s="388"/>
      <c r="CW87" s="293"/>
    </row>
    <row r="88" spans="1:101" s="11" customFormat="1" x14ac:dyDescent="0.25">
      <c r="A88" s="442"/>
      <c r="B88" s="24" t="s">
        <v>65</v>
      </c>
      <c r="C88" s="20" t="s">
        <v>19</v>
      </c>
      <c r="D88" s="241">
        <v>0</v>
      </c>
      <c r="E88" s="241">
        <v>0</v>
      </c>
      <c r="F88" s="241">
        <v>0</v>
      </c>
      <c r="G88" s="345">
        <v>0</v>
      </c>
      <c r="H88" s="334">
        <v>0</v>
      </c>
      <c r="I88" s="326"/>
      <c r="J88" s="224" t="s">
        <v>117</v>
      </c>
      <c r="K88" s="208"/>
      <c r="L88" s="208"/>
      <c r="M88" s="218"/>
      <c r="N88" s="75"/>
      <c r="O88" s="196"/>
      <c r="P88" s="76"/>
      <c r="Q88" s="219"/>
      <c r="R88" s="196"/>
      <c r="S88" s="387"/>
      <c r="T88" s="75"/>
      <c r="U88" s="196"/>
      <c r="V88" s="76"/>
      <c r="W88" s="219"/>
      <c r="X88" s="196"/>
      <c r="Y88" s="387"/>
      <c r="Z88" s="75"/>
      <c r="AA88" s="196"/>
      <c r="AB88" s="76"/>
      <c r="AC88" s="75"/>
      <c r="AD88" s="196"/>
      <c r="AE88" s="76"/>
      <c r="AF88" s="75"/>
      <c r="AG88" s="196"/>
      <c r="AH88" s="76"/>
      <c r="AI88" s="75"/>
      <c r="AJ88" s="226"/>
      <c r="AK88" s="388"/>
      <c r="AL88" s="362"/>
      <c r="AM88" s="226"/>
      <c r="AN88" s="388"/>
      <c r="AO88" s="389"/>
      <c r="AP88" s="226"/>
      <c r="AQ88" s="390"/>
      <c r="AR88" s="362"/>
      <c r="AS88" s="226"/>
      <c r="AT88" s="388"/>
      <c r="AU88" s="389"/>
      <c r="AV88" s="226"/>
      <c r="AW88" s="388"/>
      <c r="AX88" s="389"/>
      <c r="AY88" s="226"/>
      <c r="AZ88" s="388"/>
      <c r="BA88" s="389"/>
      <c r="BB88" s="226"/>
      <c r="BC88" s="390"/>
      <c r="BD88" s="362"/>
      <c r="BE88" s="226"/>
      <c r="BF88" s="388"/>
      <c r="BG88" s="389"/>
      <c r="BH88" s="226"/>
      <c r="BI88" s="388"/>
      <c r="BJ88" s="389"/>
      <c r="BK88" s="226"/>
      <c r="BL88" s="388"/>
      <c r="BM88" s="389"/>
      <c r="BN88" s="226"/>
      <c r="BO88" s="388"/>
      <c r="BP88" s="389"/>
      <c r="BQ88" s="226"/>
      <c r="BR88" s="388"/>
      <c r="BS88" s="389"/>
      <c r="BT88" s="226"/>
      <c r="BU88" s="388"/>
      <c r="BV88" s="389"/>
      <c r="BW88" s="226"/>
      <c r="BX88" s="388"/>
      <c r="BY88" s="389"/>
      <c r="BZ88" s="226"/>
      <c r="CA88" s="388"/>
      <c r="CB88" s="389"/>
      <c r="CC88" s="226"/>
      <c r="CD88" s="388"/>
      <c r="CE88" s="389"/>
      <c r="CF88" s="226"/>
      <c r="CG88" s="388"/>
      <c r="CH88" s="389"/>
      <c r="CI88" s="226"/>
      <c r="CJ88" s="388"/>
      <c r="CK88" s="389"/>
      <c r="CL88" s="226"/>
      <c r="CM88" s="388"/>
      <c r="CN88" s="389"/>
      <c r="CO88" s="226"/>
      <c r="CP88" s="388"/>
      <c r="CQ88" s="389"/>
      <c r="CR88" s="226"/>
      <c r="CS88" s="388"/>
      <c r="CT88" s="389"/>
      <c r="CU88" s="226"/>
      <c r="CV88" s="388"/>
      <c r="CW88" s="293"/>
    </row>
    <row r="89" spans="1:101" s="11" customFormat="1" x14ac:dyDescent="0.25">
      <c r="A89" s="442"/>
      <c r="B89" s="24" t="s">
        <v>63</v>
      </c>
      <c r="C89" s="20" t="s">
        <v>18</v>
      </c>
      <c r="D89" s="209">
        <v>0</v>
      </c>
      <c r="E89" s="209">
        <v>0</v>
      </c>
      <c r="F89" s="209">
        <v>0</v>
      </c>
      <c r="G89" s="345">
        <v>0</v>
      </c>
      <c r="H89" s="334">
        <v>0</v>
      </c>
      <c r="I89" s="326"/>
      <c r="J89" s="224" t="s">
        <v>117</v>
      </c>
      <c r="K89" s="208"/>
      <c r="L89" s="208"/>
      <c r="M89" s="218"/>
      <c r="N89" s="75"/>
      <c r="O89" s="196"/>
      <c r="P89" s="76"/>
      <c r="Q89" s="219"/>
      <c r="R89" s="196"/>
      <c r="S89" s="387"/>
      <c r="T89" s="75"/>
      <c r="U89" s="196"/>
      <c r="V89" s="76"/>
      <c r="W89" s="219"/>
      <c r="X89" s="196"/>
      <c r="Y89" s="387"/>
      <c r="Z89" s="75"/>
      <c r="AA89" s="196"/>
      <c r="AB89" s="76"/>
      <c r="AC89" s="75"/>
      <c r="AD89" s="196"/>
      <c r="AE89" s="76"/>
      <c r="AF89" s="75"/>
      <c r="AG89" s="196"/>
      <c r="AH89" s="76"/>
      <c r="AI89" s="75"/>
      <c r="AJ89" s="226"/>
      <c r="AK89" s="388"/>
      <c r="AL89" s="362"/>
      <c r="AM89" s="226"/>
      <c r="AN89" s="388"/>
      <c r="AO89" s="389"/>
      <c r="AP89" s="226"/>
      <c r="AQ89" s="390"/>
      <c r="AR89" s="362"/>
      <c r="AS89" s="226"/>
      <c r="AT89" s="388"/>
      <c r="AU89" s="389"/>
      <c r="AV89" s="226"/>
      <c r="AW89" s="388"/>
      <c r="AX89" s="389"/>
      <c r="AY89" s="226"/>
      <c r="AZ89" s="388"/>
      <c r="BA89" s="389"/>
      <c r="BB89" s="226"/>
      <c r="BC89" s="390"/>
      <c r="BD89" s="362"/>
      <c r="BE89" s="226"/>
      <c r="BF89" s="388"/>
      <c r="BG89" s="389"/>
      <c r="BH89" s="226"/>
      <c r="BI89" s="388"/>
      <c r="BJ89" s="389"/>
      <c r="BK89" s="226"/>
      <c r="BL89" s="388"/>
      <c r="BM89" s="389"/>
      <c r="BN89" s="226"/>
      <c r="BO89" s="388"/>
      <c r="BP89" s="389"/>
      <c r="BQ89" s="226"/>
      <c r="BR89" s="388"/>
      <c r="BS89" s="389"/>
      <c r="BT89" s="226"/>
      <c r="BU89" s="388"/>
      <c r="BV89" s="389"/>
      <c r="BW89" s="226"/>
      <c r="BX89" s="388"/>
      <c r="BY89" s="389"/>
      <c r="BZ89" s="226"/>
      <c r="CA89" s="388"/>
      <c r="CB89" s="389"/>
      <c r="CC89" s="226"/>
      <c r="CD89" s="388"/>
      <c r="CE89" s="389"/>
      <c r="CF89" s="226"/>
      <c r="CG89" s="388"/>
      <c r="CH89" s="389"/>
      <c r="CI89" s="226"/>
      <c r="CJ89" s="388"/>
      <c r="CK89" s="389"/>
      <c r="CL89" s="226"/>
      <c r="CM89" s="388"/>
      <c r="CN89" s="389"/>
      <c r="CO89" s="226"/>
      <c r="CP89" s="388"/>
      <c r="CQ89" s="389"/>
      <c r="CR89" s="226"/>
      <c r="CS89" s="388"/>
      <c r="CT89" s="389"/>
      <c r="CU89" s="226"/>
      <c r="CV89" s="388"/>
      <c r="CW89" s="293"/>
    </row>
    <row r="90" spans="1:101" s="110" customFormat="1" x14ac:dyDescent="0.25">
      <c r="A90" s="443" t="s">
        <v>41</v>
      </c>
      <c r="B90" s="73" t="s">
        <v>95</v>
      </c>
      <c r="C90" s="56" t="s">
        <v>2</v>
      </c>
      <c r="D90" s="316">
        <v>1</v>
      </c>
      <c r="E90" s="317">
        <f>(100%*(E91+E92))/(D91+D92)</f>
        <v>0.48647192873420342</v>
      </c>
      <c r="F90" s="317">
        <f>D90-E90</f>
        <v>0.51352807126579658</v>
      </c>
      <c r="G90" s="360">
        <v>0.5</v>
      </c>
      <c r="H90" s="346">
        <f>E90</f>
        <v>0.48647192873420342</v>
      </c>
      <c r="I90" s="338"/>
      <c r="J90" s="349">
        <v>42727</v>
      </c>
      <c r="K90" s="56" t="s">
        <v>66</v>
      </c>
      <c r="L90" s="56"/>
      <c r="M90" s="162"/>
      <c r="N90" s="243"/>
      <c r="O90" s="269"/>
      <c r="P90" s="279"/>
      <c r="Q90" s="243"/>
      <c r="R90" s="243"/>
      <c r="S90" s="279"/>
      <c r="T90" s="243"/>
      <c r="U90" s="269"/>
      <c r="V90" s="279"/>
      <c r="W90" s="270"/>
      <c r="X90" s="269"/>
      <c r="Y90" s="279"/>
      <c r="Z90" s="270"/>
      <c r="AA90" s="269"/>
      <c r="AB90" s="279"/>
      <c r="AC90" s="270"/>
      <c r="AD90" s="269"/>
      <c r="AE90" s="279"/>
      <c r="AF90" s="270"/>
      <c r="AG90" s="269"/>
      <c r="AH90" s="279"/>
      <c r="AI90" s="300"/>
      <c r="AJ90" s="301"/>
      <c r="AK90" s="302"/>
      <c r="AL90" s="300"/>
      <c r="AM90" s="301"/>
      <c r="AN90" s="302"/>
      <c r="AO90" s="300"/>
      <c r="AP90" s="301"/>
      <c r="AQ90" s="302"/>
      <c r="AR90" s="300"/>
      <c r="AS90" s="301"/>
      <c r="AT90" s="302"/>
      <c r="AU90" s="300"/>
      <c r="AV90" s="301"/>
      <c r="AW90" s="302"/>
      <c r="AX90" s="300"/>
      <c r="AY90" s="301"/>
      <c r="AZ90" s="302"/>
      <c r="BA90" s="300"/>
      <c r="BB90" s="301"/>
      <c r="BC90" s="302"/>
      <c r="BD90" s="300"/>
      <c r="BE90" s="301"/>
      <c r="BF90" s="302"/>
      <c r="BG90" s="300"/>
      <c r="BH90" s="301"/>
      <c r="BI90" s="302"/>
      <c r="BJ90" s="300"/>
      <c r="BK90" s="301"/>
      <c r="BL90" s="302"/>
      <c r="BM90" s="300"/>
      <c r="BN90" s="301"/>
      <c r="BO90" s="302"/>
      <c r="BP90" s="300"/>
      <c r="BQ90" s="301"/>
      <c r="BR90" s="302"/>
      <c r="BS90" s="300"/>
      <c r="BT90" s="301"/>
      <c r="BU90" s="302"/>
      <c r="BV90" s="300"/>
      <c r="BW90" s="301"/>
      <c r="BX90" s="302"/>
      <c r="BY90" s="300"/>
      <c r="BZ90" s="301"/>
      <c r="CA90" s="302"/>
      <c r="CB90" s="300"/>
      <c r="CC90" s="301"/>
      <c r="CD90" s="302"/>
      <c r="CE90" s="300"/>
      <c r="CF90" s="301"/>
      <c r="CG90" s="302"/>
      <c r="CH90" s="300"/>
      <c r="CI90" s="301"/>
      <c r="CJ90" s="302"/>
      <c r="CK90" s="300"/>
      <c r="CL90" s="301"/>
      <c r="CM90" s="302"/>
      <c r="CN90" s="300"/>
      <c r="CO90" s="301"/>
      <c r="CP90" s="302"/>
      <c r="CQ90" s="300"/>
      <c r="CR90" s="301"/>
      <c r="CS90" s="302"/>
      <c r="CT90" s="300"/>
      <c r="CU90" s="301"/>
      <c r="CV90" s="302"/>
      <c r="CW90" s="303"/>
    </row>
    <row r="91" spans="1:101" x14ac:dyDescent="0.25">
      <c r="A91" s="444"/>
      <c r="B91" s="28" t="s">
        <v>54</v>
      </c>
      <c r="C91" s="16" t="s">
        <v>19</v>
      </c>
      <c r="D91" s="204">
        <v>22.7</v>
      </c>
      <c r="E91" s="324">
        <f>13.62+O91+R91+U91+X91+AA91+AD91+AG91+AJ91+AM91+AP91+AS91+AV91+AY91+BB91+BE91+BH91+BK91+BN91+BQ91+BT91+BW91+BZ91+CC91+CF91+CI91+CL91+CO91+CR91+CU91</f>
        <v>14.819999999999999</v>
      </c>
      <c r="F91" s="204">
        <f t="shared" ref="F91:F127" si="27">D91-E91</f>
        <v>7.8800000000000008</v>
      </c>
      <c r="G91" s="345"/>
      <c r="H91" s="339"/>
      <c r="I91" s="326">
        <f>U91/D91</f>
        <v>0</v>
      </c>
      <c r="J91" s="15"/>
      <c r="K91" s="16"/>
      <c r="L91" s="17"/>
      <c r="M91" s="164"/>
      <c r="N91" s="176">
        <v>0.85</v>
      </c>
      <c r="O91" s="176">
        <v>0.85</v>
      </c>
      <c r="P91" s="217">
        <f>O91*100/N91</f>
        <v>100</v>
      </c>
      <c r="Q91" s="176">
        <v>0.35</v>
      </c>
      <c r="R91" s="176">
        <v>0.35</v>
      </c>
      <c r="S91" s="217">
        <f t="shared" ref="S91" si="28">R91*100/Q91</f>
        <v>100</v>
      </c>
      <c r="T91" s="176"/>
      <c r="U91" s="305"/>
      <c r="V91" s="304"/>
      <c r="W91" s="306"/>
      <c r="X91" s="305"/>
      <c r="Y91" s="304"/>
      <c r="Z91" s="306"/>
      <c r="AA91" s="305"/>
      <c r="AB91" s="304"/>
      <c r="AC91" s="306"/>
      <c r="AD91" s="305"/>
      <c r="AE91" s="304"/>
      <c r="AF91" s="306"/>
      <c r="AG91" s="305"/>
      <c r="AH91" s="304"/>
      <c r="AI91" s="307"/>
      <c r="AJ91" s="308"/>
      <c r="AK91" s="309"/>
      <c r="AL91" s="307"/>
      <c r="AM91" s="308"/>
      <c r="AN91" s="309"/>
      <c r="AO91" s="307"/>
      <c r="AP91" s="308"/>
      <c r="AQ91" s="309"/>
      <c r="AR91" s="307"/>
      <c r="AS91" s="308"/>
      <c r="AT91" s="309"/>
      <c r="AU91" s="307"/>
      <c r="AV91" s="308"/>
      <c r="AW91" s="309"/>
      <c r="AX91" s="307"/>
      <c r="AY91" s="308"/>
      <c r="AZ91" s="309"/>
      <c r="BA91" s="307"/>
      <c r="BB91" s="308"/>
      <c r="BC91" s="309"/>
      <c r="BD91" s="307"/>
      <c r="BE91" s="308"/>
      <c r="BF91" s="309"/>
      <c r="BG91" s="307"/>
      <c r="BH91" s="308"/>
      <c r="BI91" s="309"/>
      <c r="BJ91" s="307"/>
      <c r="BK91" s="308"/>
      <c r="BL91" s="309"/>
      <c r="BM91" s="307"/>
      <c r="BN91" s="308"/>
      <c r="BO91" s="309"/>
      <c r="BP91" s="307"/>
      <c r="BQ91" s="308"/>
      <c r="BR91" s="309"/>
      <c r="BS91" s="307"/>
      <c r="BT91" s="308"/>
      <c r="BU91" s="309"/>
      <c r="BV91" s="307"/>
      <c r="BW91" s="308"/>
      <c r="BX91" s="309"/>
      <c r="BY91" s="307"/>
      <c r="BZ91" s="308"/>
      <c r="CA91" s="309"/>
      <c r="CB91" s="307"/>
      <c r="CC91" s="308"/>
      <c r="CD91" s="309"/>
      <c r="CE91" s="307"/>
      <c r="CF91" s="308"/>
      <c r="CG91" s="309"/>
      <c r="CH91" s="307"/>
      <c r="CI91" s="308"/>
      <c r="CJ91" s="309"/>
      <c r="CK91" s="307"/>
      <c r="CL91" s="308"/>
      <c r="CM91" s="309"/>
      <c r="CN91" s="307"/>
      <c r="CO91" s="308"/>
      <c r="CP91" s="309"/>
      <c r="CQ91" s="307"/>
      <c r="CR91" s="308"/>
      <c r="CS91" s="309"/>
      <c r="CT91" s="307"/>
      <c r="CU91" s="308"/>
      <c r="CV91" s="309"/>
      <c r="CW91" s="310"/>
    </row>
    <row r="92" spans="1:101" x14ac:dyDescent="0.25">
      <c r="A92" s="445"/>
      <c r="B92" s="28" t="s">
        <v>20</v>
      </c>
      <c r="C92" s="16" t="s">
        <v>18</v>
      </c>
      <c r="D92" s="209">
        <v>460</v>
      </c>
      <c r="E92" s="209">
        <f>220+O92+R92+U92+X92+AA92+AD92+AG92+AJ92+AM92+AP92+AS92+AV92+AY92+BB92+BE92+BH92+BK92+BN92+BQ92+BT92+BW92+BZ92+CC92+CF92+CI92+CL92+CO92+CR92+CU92</f>
        <v>220</v>
      </c>
      <c r="F92" s="209">
        <f t="shared" si="27"/>
        <v>240</v>
      </c>
      <c r="G92" s="345"/>
      <c r="H92" s="339"/>
      <c r="I92" s="326">
        <f>U92/D92</f>
        <v>0</v>
      </c>
      <c r="J92" s="15"/>
      <c r="K92" s="16"/>
      <c r="L92" s="17"/>
      <c r="M92" s="164"/>
      <c r="N92" s="176"/>
      <c r="O92" s="176"/>
      <c r="P92" s="304"/>
      <c r="Q92" s="176"/>
      <c r="R92" s="176"/>
      <c r="S92" s="217"/>
      <c r="T92" s="176"/>
      <c r="U92" s="305"/>
      <c r="V92" s="304"/>
      <c r="W92" s="306">
        <v>15</v>
      </c>
      <c r="X92" s="305"/>
      <c r="Y92" s="304"/>
      <c r="Z92" s="306">
        <v>15</v>
      </c>
      <c r="AA92" s="305"/>
      <c r="AB92" s="304"/>
      <c r="AC92" s="306">
        <v>15</v>
      </c>
      <c r="AD92" s="305"/>
      <c r="AE92" s="304"/>
      <c r="AF92" s="306">
        <v>15</v>
      </c>
      <c r="AG92" s="305"/>
      <c r="AH92" s="304"/>
      <c r="AI92" s="307"/>
      <c r="AJ92" s="308"/>
      <c r="AK92" s="309"/>
      <c r="AL92" s="307"/>
      <c r="AM92" s="308"/>
      <c r="AN92" s="309"/>
      <c r="AO92" s="307"/>
      <c r="AP92" s="308"/>
      <c r="AQ92" s="309"/>
      <c r="AR92" s="307"/>
      <c r="AS92" s="308"/>
      <c r="AT92" s="309"/>
      <c r="AU92" s="307"/>
      <c r="AV92" s="308"/>
      <c r="AW92" s="309"/>
      <c r="AX92" s="307"/>
      <c r="AY92" s="308"/>
      <c r="AZ92" s="309"/>
      <c r="BA92" s="307"/>
      <c r="BB92" s="308"/>
      <c r="BC92" s="309"/>
      <c r="BD92" s="307"/>
      <c r="BE92" s="308"/>
      <c r="BF92" s="309"/>
      <c r="BG92" s="307"/>
      <c r="BH92" s="308"/>
      <c r="BI92" s="309"/>
      <c r="BJ92" s="307"/>
      <c r="BK92" s="308"/>
      <c r="BL92" s="309"/>
      <c r="BM92" s="307"/>
      <c r="BN92" s="308"/>
      <c r="BO92" s="309"/>
      <c r="BP92" s="307"/>
      <c r="BQ92" s="308"/>
      <c r="BR92" s="309"/>
      <c r="BS92" s="307"/>
      <c r="BT92" s="308"/>
      <c r="BU92" s="309"/>
      <c r="BV92" s="307"/>
      <c r="BW92" s="308"/>
      <c r="BX92" s="309"/>
      <c r="BY92" s="307"/>
      <c r="BZ92" s="308"/>
      <c r="CA92" s="309"/>
      <c r="CB92" s="307"/>
      <c r="CC92" s="308"/>
      <c r="CD92" s="309"/>
      <c r="CE92" s="307"/>
      <c r="CF92" s="308"/>
      <c r="CG92" s="309"/>
      <c r="CH92" s="307"/>
      <c r="CI92" s="308"/>
      <c r="CJ92" s="309"/>
      <c r="CK92" s="307"/>
      <c r="CL92" s="308"/>
      <c r="CM92" s="309"/>
      <c r="CN92" s="307"/>
      <c r="CO92" s="308"/>
      <c r="CP92" s="309"/>
      <c r="CQ92" s="307"/>
      <c r="CR92" s="308"/>
      <c r="CS92" s="309"/>
      <c r="CT92" s="307"/>
      <c r="CU92" s="308"/>
      <c r="CV92" s="309"/>
      <c r="CW92" s="310"/>
    </row>
    <row r="93" spans="1:101" s="110" customFormat="1" ht="31.5" x14ac:dyDescent="0.25">
      <c r="A93" s="443" t="s">
        <v>42</v>
      </c>
      <c r="B93" s="73" t="s">
        <v>96</v>
      </c>
      <c r="C93" s="56" t="s">
        <v>2</v>
      </c>
      <c r="D93" s="316">
        <v>1</v>
      </c>
      <c r="E93" s="317">
        <f>(100%*(E94+E95))/(D94+D95)</f>
        <v>0.61594202898550721</v>
      </c>
      <c r="F93" s="317">
        <f>D93-E93</f>
        <v>0.38405797101449279</v>
      </c>
      <c r="G93" s="360">
        <v>0.5</v>
      </c>
      <c r="H93" s="346">
        <f>E93</f>
        <v>0.61594202898550721</v>
      </c>
      <c r="I93" s="340"/>
      <c r="J93" s="349">
        <v>42727</v>
      </c>
      <c r="K93" s="56" t="s">
        <v>66</v>
      </c>
      <c r="L93" s="56"/>
      <c r="M93" s="162"/>
      <c r="N93" s="243"/>
      <c r="O93" s="243"/>
      <c r="P93" s="279"/>
      <c r="Q93" s="243"/>
      <c r="R93" s="243"/>
      <c r="S93" s="279"/>
      <c r="T93" s="243"/>
      <c r="U93" s="269"/>
      <c r="V93" s="279"/>
      <c r="W93" s="270"/>
      <c r="X93" s="269"/>
      <c r="Y93" s="279"/>
      <c r="Z93" s="270"/>
      <c r="AA93" s="269"/>
      <c r="AB93" s="279"/>
      <c r="AC93" s="270"/>
      <c r="AD93" s="269"/>
      <c r="AE93" s="279"/>
      <c r="AF93" s="270"/>
      <c r="AG93" s="269"/>
      <c r="AH93" s="279"/>
      <c r="AI93" s="300"/>
      <c r="AJ93" s="301"/>
      <c r="AK93" s="302"/>
      <c r="AL93" s="300"/>
      <c r="AM93" s="301"/>
      <c r="AN93" s="302"/>
      <c r="AO93" s="300"/>
      <c r="AP93" s="301"/>
      <c r="AQ93" s="302"/>
      <c r="AR93" s="300"/>
      <c r="AS93" s="301"/>
      <c r="AT93" s="302"/>
      <c r="AU93" s="300"/>
      <c r="AV93" s="301"/>
      <c r="AW93" s="302"/>
      <c r="AX93" s="300"/>
      <c r="AY93" s="301"/>
      <c r="AZ93" s="302"/>
      <c r="BA93" s="300"/>
      <c r="BB93" s="301"/>
      <c r="BC93" s="302"/>
      <c r="BD93" s="300"/>
      <c r="BE93" s="301"/>
      <c r="BF93" s="302"/>
      <c r="BG93" s="300"/>
      <c r="BH93" s="301"/>
      <c r="BI93" s="302"/>
      <c r="BJ93" s="300"/>
      <c r="BK93" s="301"/>
      <c r="BL93" s="302"/>
      <c r="BM93" s="300"/>
      <c r="BN93" s="301"/>
      <c r="BO93" s="302"/>
      <c r="BP93" s="300"/>
      <c r="BQ93" s="301"/>
      <c r="BR93" s="302"/>
      <c r="BS93" s="300"/>
      <c r="BT93" s="301"/>
      <c r="BU93" s="302"/>
      <c r="BV93" s="300"/>
      <c r="BW93" s="301"/>
      <c r="BX93" s="302"/>
      <c r="BY93" s="300"/>
      <c r="BZ93" s="301"/>
      <c r="CA93" s="302"/>
      <c r="CB93" s="300"/>
      <c r="CC93" s="301"/>
      <c r="CD93" s="302"/>
      <c r="CE93" s="300"/>
      <c r="CF93" s="301"/>
      <c r="CG93" s="302"/>
      <c r="CH93" s="300"/>
      <c r="CI93" s="301"/>
      <c r="CJ93" s="302"/>
      <c r="CK93" s="300"/>
      <c r="CL93" s="301"/>
      <c r="CM93" s="302"/>
      <c r="CN93" s="300"/>
      <c r="CO93" s="301"/>
      <c r="CP93" s="302"/>
      <c r="CQ93" s="300"/>
      <c r="CR93" s="301"/>
      <c r="CS93" s="302"/>
      <c r="CT93" s="300"/>
      <c r="CU93" s="301"/>
      <c r="CV93" s="302"/>
      <c r="CW93" s="303"/>
    </row>
    <row r="94" spans="1:101" s="9" customFormat="1" x14ac:dyDescent="0.25">
      <c r="A94" s="444"/>
      <c r="B94" s="28" t="s">
        <v>54</v>
      </c>
      <c r="C94" s="20" t="s">
        <v>19</v>
      </c>
      <c r="D94" s="241">
        <v>84</v>
      </c>
      <c r="E94" s="324">
        <f>76+O94+R94+U94+X94+AA94+AD94+AG94+AJ94+AM94+AP94+AS94+AV94+AY94+BB94+BE94+BH94+BK94+BN94+BQ94+BT94+BW94+BZ94+CC94+CF94+CI94+CL94+CO94+CR94+CU94</f>
        <v>76</v>
      </c>
      <c r="F94" s="241">
        <f t="shared" si="27"/>
        <v>8</v>
      </c>
      <c r="G94" s="345"/>
      <c r="H94" s="334"/>
      <c r="I94" s="326">
        <f>U94/D94</f>
        <v>0</v>
      </c>
      <c r="J94" s="78"/>
      <c r="K94" s="20"/>
      <c r="L94" s="20"/>
      <c r="M94" s="163"/>
      <c r="N94" s="233"/>
      <c r="O94" s="233"/>
      <c r="P94" s="265"/>
      <c r="Q94" s="233"/>
      <c r="R94" s="233"/>
      <c r="S94" s="217"/>
      <c r="T94" s="233">
        <v>0.5</v>
      </c>
      <c r="U94" s="252"/>
      <c r="V94" s="265"/>
      <c r="W94" s="267"/>
      <c r="X94" s="252"/>
      <c r="Y94" s="265"/>
      <c r="Z94" s="267">
        <v>0.5</v>
      </c>
      <c r="AA94" s="252"/>
      <c r="AB94" s="265"/>
      <c r="AC94" s="267"/>
      <c r="AD94" s="252"/>
      <c r="AE94" s="265"/>
      <c r="AF94" s="267">
        <v>0.5</v>
      </c>
      <c r="AG94" s="252"/>
      <c r="AH94" s="265"/>
      <c r="AI94" s="311"/>
      <c r="AJ94" s="312"/>
      <c r="AK94" s="313"/>
      <c r="AL94" s="311"/>
      <c r="AM94" s="312"/>
      <c r="AN94" s="313"/>
      <c r="AO94" s="311"/>
      <c r="AP94" s="312"/>
      <c r="AQ94" s="313"/>
      <c r="AR94" s="311"/>
      <c r="AS94" s="312"/>
      <c r="AT94" s="313"/>
      <c r="AU94" s="311"/>
      <c r="AV94" s="312"/>
      <c r="AW94" s="313"/>
      <c r="AX94" s="311"/>
      <c r="AY94" s="312"/>
      <c r="AZ94" s="313"/>
      <c r="BA94" s="311"/>
      <c r="BB94" s="312"/>
      <c r="BC94" s="313"/>
      <c r="BD94" s="311"/>
      <c r="BE94" s="312"/>
      <c r="BF94" s="313"/>
      <c r="BG94" s="311"/>
      <c r="BH94" s="312"/>
      <c r="BI94" s="313"/>
      <c r="BJ94" s="311"/>
      <c r="BK94" s="312"/>
      <c r="BL94" s="313"/>
      <c r="BM94" s="311"/>
      <c r="BN94" s="312"/>
      <c r="BO94" s="313"/>
      <c r="BP94" s="311"/>
      <c r="BQ94" s="312"/>
      <c r="BR94" s="313"/>
      <c r="BS94" s="311"/>
      <c r="BT94" s="312"/>
      <c r="BU94" s="313"/>
      <c r="BV94" s="311"/>
      <c r="BW94" s="312"/>
      <c r="BX94" s="313"/>
      <c r="BY94" s="311"/>
      <c r="BZ94" s="312"/>
      <c r="CA94" s="313"/>
      <c r="CB94" s="311"/>
      <c r="CC94" s="312"/>
      <c r="CD94" s="313"/>
      <c r="CE94" s="311"/>
      <c r="CF94" s="312"/>
      <c r="CG94" s="313"/>
      <c r="CH94" s="311"/>
      <c r="CI94" s="312"/>
      <c r="CJ94" s="313"/>
      <c r="CK94" s="311"/>
      <c r="CL94" s="312"/>
      <c r="CM94" s="313"/>
      <c r="CN94" s="311"/>
      <c r="CO94" s="312"/>
      <c r="CP94" s="313"/>
      <c r="CQ94" s="311"/>
      <c r="CR94" s="312"/>
      <c r="CS94" s="313"/>
      <c r="CT94" s="311"/>
      <c r="CU94" s="312"/>
      <c r="CV94" s="313"/>
      <c r="CW94" s="298"/>
    </row>
    <row r="95" spans="1:101" x14ac:dyDescent="0.25">
      <c r="A95" s="445"/>
      <c r="B95" s="28" t="s">
        <v>20</v>
      </c>
      <c r="C95" s="16" t="s">
        <v>18</v>
      </c>
      <c r="D95" s="209">
        <v>54</v>
      </c>
      <c r="E95" s="209">
        <f>5+O95+R95+U95+X95+AA95+AD95+AG95+AJ95+AM95+AP95+AS95+AV95+AY95+BB95+BE95+BH95+BK95+BN95+BQ95+BT95+BW95+BZ95+CC95+CF95+CI95+CL95+CO95+CR95+CU95</f>
        <v>9</v>
      </c>
      <c r="F95" s="209">
        <f t="shared" si="27"/>
        <v>45</v>
      </c>
      <c r="G95" s="345"/>
      <c r="H95" s="339"/>
      <c r="I95" s="326">
        <f>U95/D95</f>
        <v>0</v>
      </c>
      <c r="J95" s="15"/>
      <c r="K95" s="16"/>
      <c r="L95" s="17"/>
      <c r="M95" s="164"/>
      <c r="N95" s="176">
        <v>2</v>
      </c>
      <c r="O95" s="176">
        <v>2</v>
      </c>
      <c r="P95" s="217">
        <f>O95*100/N95</f>
        <v>100</v>
      </c>
      <c r="Q95" s="176">
        <v>2</v>
      </c>
      <c r="R95" s="176">
        <v>2</v>
      </c>
      <c r="S95" s="217">
        <f t="shared" ref="S95" si="29">R95*100/Q95</f>
        <v>100</v>
      </c>
      <c r="T95" s="176">
        <v>2</v>
      </c>
      <c r="U95" s="305"/>
      <c r="V95" s="304"/>
      <c r="W95" s="306"/>
      <c r="X95" s="305"/>
      <c r="Y95" s="304"/>
      <c r="Z95" s="176">
        <v>2</v>
      </c>
      <c r="AA95" s="305"/>
      <c r="AB95" s="304"/>
      <c r="AC95" s="176">
        <v>2</v>
      </c>
      <c r="AD95" s="305"/>
      <c r="AE95" s="304"/>
      <c r="AF95" s="176">
        <v>2</v>
      </c>
      <c r="AG95" s="305"/>
      <c r="AH95" s="304"/>
      <c r="AI95" s="307"/>
      <c r="AJ95" s="308"/>
      <c r="AK95" s="309"/>
      <c r="AL95" s="307"/>
      <c r="AM95" s="308"/>
      <c r="AN95" s="309"/>
      <c r="AO95" s="307"/>
      <c r="AP95" s="308"/>
      <c r="AQ95" s="309"/>
      <c r="AR95" s="307"/>
      <c r="AS95" s="308"/>
      <c r="AT95" s="309"/>
      <c r="AU95" s="307"/>
      <c r="AV95" s="308"/>
      <c r="AW95" s="309"/>
      <c r="AX95" s="307"/>
      <c r="AY95" s="308"/>
      <c r="AZ95" s="309"/>
      <c r="BA95" s="307"/>
      <c r="BB95" s="308"/>
      <c r="BC95" s="309"/>
      <c r="BD95" s="307"/>
      <c r="BE95" s="308"/>
      <c r="BF95" s="309"/>
      <c r="BG95" s="307"/>
      <c r="BH95" s="308"/>
      <c r="BI95" s="309"/>
      <c r="BJ95" s="307"/>
      <c r="BK95" s="308"/>
      <c r="BL95" s="309"/>
      <c r="BM95" s="307"/>
      <c r="BN95" s="308"/>
      <c r="BO95" s="309"/>
      <c r="BP95" s="307"/>
      <c r="BQ95" s="308"/>
      <c r="BR95" s="309"/>
      <c r="BS95" s="307"/>
      <c r="BT95" s="308"/>
      <c r="BU95" s="309"/>
      <c r="BV95" s="307"/>
      <c r="BW95" s="308"/>
      <c r="BX95" s="309"/>
      <c r="BY95" s="307"/>
      <c r="BZ95" s="308"/>
      <c r="CA95" s="309"/>
      <c r="CB95" s="307"/>
      <c r="CC95" s="308"/>
      <c r="CD95" s="309"/>
      <c r="CE95" s="307"/>
      <c r="CF95" s="308"/>
      <c r="CG95" s="309"/>
      <c r="CH95" s="307"/>
      <c r="CI95" s="308"/>
      <c r="CJ95" s="309"/>
      <c r="CK95" s="307"/>
      <c r="CL95" s="308"/>
      <c r="CM95" s="309"/>
      <c r="CN95" s="307"/>
      <c r="CO95" s="308"/>
      <c r="CP95" s="309"/>
      <c r="CQ95" s="307"/>
      <c r="CR95" s="308"/>
      <c r="CS95" s="309"/>
      <c r="CT95" s="307"/>
      <c r="CU95" s="308"/>
      <c r="CV95" s="309"/>
      <c r="CW95" s="310"/>
    </row>
    <row r="96" spans="1:101" s="110" customFormat="1" x14ac:dyDescent="0.25">
      <c r="A96" s="443" t="s">
        <v>43</v>
      </c>
      <c r="B96" s="73" t="s">
        <v>97</v>
      </c>
      <c r="C96" s="56" t="s">
        <v>2</v>
      </c>
      <c r="D96" s="316">
        <v>1</v>
      </c>
      <c r="E96" s="317">
        <f>(100%*(E97+E98))/(D97+D98)</f>
        <v>5.9013221541438246E-2</v>
      </c>
      <c r="F96" s="317">
        <f>D96-E96</f>
        <v>0.94098677845856171</v>
      </c>
      <c r="G96" s="360">
        <v>0.45</v>
      </c>
      <c r="H96" s="346">
        <f>E96</f>
        <v>5.9013221541438246E-2</v>
      </c>
      <c r="I96" s="338"/>
      <c r="J96" s="349">
        <v>42727</v>
      </c>
      <c r="K96" s="56" t="s">
        <v>66</v>
      </c>
      <c r="L96" s="56"/>
      <c r="M96" s="162"/>
      <c r="N96" s="243"/>
      <c r="O96" s="243"/>
      <c r="P96" s="279"/>
      <c r="Q96" s="243"/>
      <c r="R96" s="243"/>
      <c r="S96" s="279"/>
      <c r="T96" s="243"/>
      <c r="U96" s="269"/>
      <c r="V96" s="279"/>
      <c r="W96" s="270"/>
      <c r="X96" s="269"/>
      <c r="Y96" s="279"/>
      <c r="Z96" s="243"/>
      <c r="AA96" s="269"/>
      <c r="AB96" s="279"/>
      <c r="AC96" s="243"/>
      <c r="AD96" s="269"/>
      <c r="AE96" s="279"/>
      <c r="AF96" s="243"/>
      <c r="AG96" s="269"/>
      <c r="AH96" s="279"/>
      <c r="AI96" s="300"/>
      <c r="AJ96" s="301"/>
      <c r="AK96" s="302"/>
      <c r="AL96" s="300"/>
      <c r="AM96" s="301"/>
      <c r="AN96" s="302"/>
      <c r="AO96" s="300"/>
      <c r="AP96" s="301"/>
      <c r="AQ96" s="302"/>
      <c r="AR96" s="300"/>
      <c r="AS96" s="301"/>
      <c r="AT96" s="302"/>
      <c r="AU96" s="300"/>
      <c r="AV96" s="301"/>
      <c r="AW96" s="302"/>
      <c r="AX96" s="300"/>
      <c r="AY96" s="301"/>
      <c r="AZ96" s="302"/>
      <c r="BA96" s="300"/>
      <c r="BB96" s="301"/>
      <c r="BC96" s="302"/>
      <c r="BD96" s="300"/>
      <c r="BE96" s="301"/>
      <c r="BF96" s="302"/>
      <c r="BG96" s="300"/>
      <c r="BH96" s="301"/>
      <c r="BI96" s="302"/>
      <c r="BJ96" s="300"/>
      <c r="BK96" s="301"/>
      <c r="BL96" s="302"/>
      <c r="BM96" s="300"/>
      <c r="BN96" s="301"/>
      <c r="BO96" s="302"/>
      <c r="BP96" s="300"/>
      <c r="BQ96" s="301"/>
      <c r="BR96" s="302"/>
      <c r="BS96" s="300"/>
      <c r="BT96" s="301"/>
      <c r="BU96" s="302"/>
      <c r="BV96" s="300"/>
      <c r="BW96" s="301"/>
      <c r="BX96" s="302"/>
      <c r="BY96" s="300"/>
      <c r="BZ96" s="301"/>
      <c r="CA96" s="302"/>
      <c r="CB96" s="300"/>
      <c r="CC96" s="301"/>
      <c r="CD96" s="302"/>
      <c r="CE96" s="300"/>
      <c r="CF96" s="301"/>
      <c r="CG96" s="302"/>
      <c r="CH96" s="300"/>
      <c r="CI96" s="301"/>
      <c r="CJ96" s="302"/>
      <c r="CK96" s="300"/>
      <c r="CL96" s="301"/>
      <c r="CM96" s="302"/>
      <c r="CN96" s="300"/>
      <c r="CO96" s="301"/>
      <c r="CP96" s="302"/>
      <c r="CQ96" s="300"/>
      <c r="CR96" s="301"/>
      <c r="CS96" s="302"/>
      <c r="CT96" s="300"/>
      <c r="CU96" s="301"/>
      <c r="CV96" s="302"/>
      <c r="CW96" s="303"/>
    </row>
    <row r="97" spans="1:103" ht="16.5" thickBot="1" x14ac:dyDescent="0.3">
      <c r="A97" s="444"/>
      <c r="B97" s="28" t="s">
        <v>54</v>
      </c>
      <c r="C97" s="16" t="s">
        <v>19</v>
      </c>
      <c r="D97" s="204">
        <v>10.199999999999999</v>
      </c>
      <c r="E97" s="324">
        <f>0.6+O97+R97+U97+X97+AA97+AD97+AG97+AJ97+AM97+AP97+AS97+AV97+AY97+BB97+BE97+BH97+BK97+BN97+BQ97+BT97+BW97+BZ97+CC97+CF97+CI97+CL97+CO97+CR97+CU97</f>
        <v>0.6</v>
      </c>
      <c r="F97" s="204">
        <f t="shared" si="27"/>
        <v>9.6</v>
      </c>
      <c r="G97" s="345"/>
      <c r="H97" s="339"/>
      <c r="I97" s="326">
        <f>U97/D97</f>
        <v>0</v>
      </c>
      <c r="J97" s="15"/>
      <c r="K97" s="16"/>
      <c r="L97" s="17"/>
      <c r="M97" s="164"/>
      <c r="N97" s="176"/>
      <c r="O97" s="176"/>
      <c r="P97" s="304"/>
      <c r="Q97" s="176"/>
      <c r="R97" s="176"/>
      <c r="S97" s="304"/>
      <c r="T97" s="176"/>
      <c r="U97" s="305"/>
      <c r="V97" s="304"/>
      <c r="W97" s="306"/>
      <c r="X97" s="305"/>
      <c r="Y97" s="304"/>
      <c r="Z97" s="306"/>
      <c r="AA97" s="305"/>
      <c r="AB97" s="304"/>
      <c r="AC97" s="306">
        <v>0.1</v>
      </c>
      <c r="AD97" s="305"/>
      <c r="AE97" s="304"/>
      <c r="AF97" s="306">
        <v>0.1</v>
      </c>
      <c r="AG97" s="305"/>
      <c r="AH97" s="304"/>
      <c r="AI97" s="307"/>
      <c r="AJ97" s="308"/>
      <c r="AK97" s="309"/>
      <c r="AL97" s="307"/>
      <c r="AM97" s="308"/>
      <c r="AN97" s="309"/>
      <c r="AO97" s="307"/>
      <c r="AP97" s="308"/>
      <c r="AQ97" s="309"/>
      <c r="AR97" s="307"/>
      <c r="AS97" s="308"/>
      <c r="AT97" s="309"/>
      <c r="AU97" s="307"/>
      <c r="AV97" s="308"/>
      <c r="AW97" s="309"/>
      <c r="AX97" s="307"/>
      <c r="AY97" s="308"/>
      <c r="AZ97" s="309"/>
      <c r="BA97" s="307"/>
      <c r="BB97" s="308"/>
      <c r="BC97" s="309"/>
      <c r="BD97" s="307"/>
      <c r="BE97" s="308"/>
      <c r="BF97" s="309"/>
      <c r="BG97" s="307"/>
      <c r="BH97" s="308"/>
      <c r="BI97" s="309"/>
      <c r="BJ97" s="307"/>
      <c r="BK97" s="308"/>
      <c r="BL97" s="309"/>
      <c r="BM97" s="307"/>
      <c r="BN97" s="308"/>
      <c r="BO97" s="309"/>
      <c r="BP97" s="307"/>
      <c r="BQ97" s="308"/>
      <c r="BR97" s="309"/>
      <c r="BS97" s="307"/>
      <c r="BT97" s="308"/>
      <c r="BU97" s="309"/>
      <c r="BV97" s="307"/>
      <c r="BW97" s="308"/>
      <c r="BX97" s="309"/>
      <c r="BY97" s="307"/>
      <c r="BZ97" s="308"/>
      <c r="CA97" s="309"/>
      <c r="CB97" s="307"/>
      <c r="CC97" s="308"/>
      <c r="CD97" s="309"/>
      <c r="CE97" s="307"/>
      <c r="CF97" s="308"/>
      <c r="CG97" s="309"/>
      <c r="CH97" s="307"/>
      <c r="CI97" s="308"/>
      <c r="CJ97" s="309"/>
      <c r="CK97" s="307"/>
      <c r="CL97" s="308"/>
      <c r="CM97" s="309"/>
      <c r="CN97" s="307"/>
      <c r="CO97" s="308"/>
      <c r="CP97" s="309"/>
      <c r="CQ97" s="307"/>
      <c r="CR97" s="308"/>
      <c r="CS97" s="309"/>
      <c r="CT97" s="307"/>
      <c r="CU97" s="308"/>
      <c r="CV97" s="309"/>
      <c r="CW97" s="310"/>
    </row>
    <row r="98" spans="1:103" x14ac:dyDescent="0.25">
      <c r="A98" s="445"/>
      <c r="B98" s="28" t="s">
        <v>20</v>
      </c>
      <c r="C98" s="16" t="s">
        <v>18</v>
      </c>
      <c r="D98" s="209">
        <v>610</v>
      </c>
      <c r="E98" s="209">
        <f>36+O98+R98+U98+X98+AA98+AD98+AG98+AJ98+AM98+AP98+AS98+AV98+AY98+BB98+BE98+BH98+BK98+BN98+BQ98+BT98+BW98+BZ98+CC98+CF98+CI98+CL98+CO98+CR98+CU98</f>
        <v>36</v>
      </c>
      <c r="F98" s="209">
        <f t="shared" si="27"/>
        <v>574</v>
      </c>
      <c r="G98" s="345"/>
      <c r="H98" s="339"/>
      <c r="I98" s="326">
        <f>U98/D98</f>
        <v>0</v>
      </c>
      <c r="J98" s="15"/>
      <c r="K98" s="16"/>
      <c r="L98" s="17"/>
      <c r="M98" s="164"/>
      <c r="N98" s="176"/>
      <c r="O98" s="176"/>
      <c r="P98" s="304"/>
      <c r="Q98" s="176"/>
      <c r="R98" s="176"/>
      <c r="S98" s="304"/>
      <c r="T98" s="176"/>
      <c r="U98" s="305"/>
      <c r="V98" s="304"/>
      <c r="W98" s="306"/>
      <c r="X98" s="305"/>
      <c r="Y98" s="304"/>
      <c r="Z98" s="306"/>
      <c r="AA98" s="305"/>
      <c r="AB98" s="304"/>
      <c r="AC98" s="306"/>
      <c r="AD98" s="305"/>
      <c r="AE98" s="304"/>
      <c r="AF98" s="306"/>
      <c r="AG98" s="305"/>
      <c r="AH98" s="304"/>
      <c r="AI98" s="307"/>
      <c r="AJ98" s="308"/>
      <c r="AK98" s="309"/>
      <c r="AL98" s="307"/>
      <c r="AM98" s="308"/>
      <c r="AN98" s="309"/>
      <c r="AO98" s="307"/>
      <c r="AP98" s="308"/>
      <c r="AQ98" s="309"/>
      <c r="AR98" s="307"/>
      <c r="AS98" s="308"/>
      <c r="AT98" s="309"/>
      <c r="AU98" s="307"/>
      <c r="AV98" s="308"/>
      <c r="AW98" s="309"/>
      <c r="AX98" s="307"/>
      <c r="AY98" s="308"/>
      <c r="AZ98" s="309"/>
      <c r="BA98" s="307"/>
      <c r="BB98" s="308"/>
      <c r="BC98" s="309"/>
      <c r="BD98" s="307"/>
      <c r="BE98" s="308"/>
      <c r="BF98" s="309"/>
      <c r="BG98" s="307"/>
      <c r="BH98" s="308"/>
      <c r="BI98" s="309"/>
      <c r="BJ98" s="307"/>
      <c r="BK98" s="308"/>
      <c r="BL98" s="309"/>
      <c r="BM98" s="307"/>
      <c r="BN98" s="308"/>
      <c r="BO98" s="309"/>
      <c r="BP98" s="307"/>
      <c r="BQ98" s="308"/>
      <c r="BR98" s="309"/>
      <c r="BS98" s="307"/>
      <c r="BT98" s="308"/>
      <c r="BU98" s="309"/>
      <c r="BV98" s="307"/>
      <c r="BW98" s="308"/>
      <c r="BX98" s="309"/>
      <c r="BY98" s="307"/>
      <c r="BZ98" s="308"/>
      <c r="CA98" s="309"/>
      <c r="CB98" s="307"/>
      <c r="CC98" s="308"/>
      <c r="CD98" s="309"/>
      <c r="CE98" s="307"/>
      <c r="CF98" s="308"/>
      <c r="CG98" s="309"/>
      <c r="CH98" s="307"/>
      <c r="CI98" s="308"/>
      <c r="CJ98" s="309"/>
      <c r="CK98" s="307"/>
      <c r="CL98" s="308"/>
      <c r="CM98" s="309"/>
      <c r="CN98" s="307"/>
      <c r="CO98" s="308"/>
      <c r="CP98" s="309"/>
      <c r="CQ98" s="307"/>
      <c r="CR98" s="308"/>
      <c r="CS98" s="309"/>
      <c r="CT98" s="307"/>
      <c r="CU98" s="308"/>
      <c r="CV98" s="309"/>
      <c r="CW98" s="310"/>
      <c r="CY98" s="189"/>
    </row>
    <row r="99" spans="1:103" s="110" customFormat="1" x14ac:dyDescent="0.25">
      <c r="A99" s="443" t="s">
        <v>44</v>
      </c>
      <c r="B99" s="73" t="s">
        <v>98</v>
      </c>
      <c r="C99" s="56" t="s">
        <v>2</v>
      </c>
      <c r="D99" s="316">
        <v>1</v>
      </c>
      <c r="E99" s="317">
        <f>(100%*(E100+E101))/(D100+D101)</f>
        <v>0.20527859237536655</v>
      </c>
      <c r="F99" s="317">
        <f>D99-E99</f>
        <v>0.79472140762463339</v>
      </c>
      <c r="G99" s="360">
        <v>0.98</v>
      </c>
      <c r="H99" s="346">
        <f>E99</f>
        <v>0.20527859237536655</v>
      </c>
      <c r="I99" s="338"/>
      <c r="J99" s="349">
        <v>42727</v>
      </c>
      <c r="K99" s="56" t="s">
        <v>66</v>
      </c>
      <c r="L99" s="56"/>
      <c r="M99" s="162"/>
      <c r="N99" s="243"/>
      <c r="O99" s="243"/>
      <c r="P99" s="279"/>
      <c r="Q99" s="243"/>
      <c r="R99" s="243"/>
      <c r="S99" s="279"/>
      <c r="T99" s="243"/>
      <c r="U99" s="269"/>
      <c r="V99" s="279"/>
      <c r="W99" s="270"/>
      <c r="X99" s="269"/>
      <c r="Y99" s="279"/>
      <c r="Z99" s="270"/>
      <c r="AA99" s="269"/>
      <c r="AB99" s="279"/>
      <c r="AC99" s="270"/>
      <c r="AD99" s="269"/>
      <c r="AE99" s="279"/>
      <c r="AF99" s="270"/>
      <c r="AG99" s="269"/>
      <c r="AH99" s="279"/>
      <c r="AI99" s="300"/>
      <c r="AJ99" s="301"/>
      <c r="AK99" s="302"/>
      <c r="AL99" s="300"/>
      <c r="AM99" s="301"/>
      <c r="AN99" s="302"/>
      <c r="AO99" s="300"/>
      <c r="AP99" s="301"/>
      <c r="AQ99" s="302"/>
      <c r="AR99" s="300"/>
      <c r="AS99" s="301"/>
      <c r="AT99" s="302"/>
      <c r="AU99" s="300"/>
      <c r="AV99" s="301"/>
      <c r="AW99" s="302"/>
      <c r="AX99" s="300"/>
      <c r="AY99" s="301"/>
      <c r="AZ99" s="302"/>
      <c r="BA99" s="300"/>
      <c r="BB99" s="301"/>
      <c r="BC99" s="302"/>
      <c r="BD99" s="300"/>
      <c r="BE99" s="301"/>
      <c r="BF99" s="302"/>
      <c r="BG99" s="300"/>
      <c r="BH99" s="301"/>
      <c r="BI99" s="302"/>
      <c r="BJ99" s="300"/>
      <c r="BK99" s="301"/>
      <c r="BL99" s="302"/>
      <c r="BM99" s="300"/>
      <c r="BN99" s="301"/>
      <c r="BO99" s="302"/>
      <c r="BP99" s="300"/>
      <c r="BQ99" s="301"/>
      <c r="BR99" s="302"/>
      <c r="BS99" s="300"/>
      <c r="BT99" s="301"/>
      <c r="BU99" s="302"/>
      <c r="BV99" s="300"/>
      <c r="BW99" s="301"/>
      <c r="BX99" s="302"/>
      <c r="BY99" s="300"/>
      <c r="BZ99" s="301"/>
      <c r="CA99" s="302"/>
      <c r="CB99" s="300"/>
      <c r="CC99" s="301"/>
      <c r="CD99" s="302"/>
      <c r="CE99" s="300"/>
      <c r="CF99" s="301"/>
      <c r="CG99" s="302"/>
      <c r="CH99" s="300"/>
      <c r="CI99" s="301"/>
      <c r="CJ99" s="302"/>
      <c r="CK99" s="300"/>
      <c r="CL99" s="301"/>
      <c r="CM99" s="302"/>
      <c r="CN99" s="300"/>
      <c r="CO99" s="301"/>
      <c r="CP99" s="302"/>
      <c r="CQ99" s="300"/>
      <c r="CR99" s="301"/>
      <c r="CS99" s="302"/>
      <c r="CT99" s="300"/>
      <c r="CU99" s="301"/>
      <c r="CV99" s="302"/>
      <c r="CW99" s="303"/>
    </row>
    <row r="100" spans="1:103" x14ac:dyDescent="0.25">
      <c r="A100" s="444"/>
      <c r="B100" s="28" t="s">
        <v>54</v>
      </c>
      <c r="C100" s="16" t="s">
        <v>19</v>
      </c>
      <c r="D100" s="204">
        <v>8.1</v>
      </c>
      <c r="E100" s="324">
        <f>7+O100+R100+U100+X100+AA100+AD100+AG100+AJ100+AM100+AP100+AS100+AV100+AY100+BB100+BE100+BH100+BK100+BN100+BQ100+BT100+BW100+BZ100+CC100+CF100+CI100+CL100+CO100+CR100+CU100</f>
        <v>7</v>
      </c>
      <c r="F100" s="204">
        <f t="shared" si="27"/>
        <v>1.0999999999999996</v>
      </c>
      <c r="G100" s="345"/>
      <c r="H100" s="339"/>
      <c r="I100" s="326">
        <f>U100/D100</f>
        <v>0</v>
      </c>
      <c r="J100" s="15"/>
      <c r="K100" s="16"/>
      <c r="L100" s="17"/>
      <c r="M100" s="164"/>
      <c r="N100" s="176"/>
      <c r="O100" s="176"/>
      <c r="P100" s="304"/>
      <c r="Q100" s="176"/>
      <c r="R100" s="176"/>
      <c r="S100" s="304"/>
      <c r="T100" s="176"/>
      <c r="U100" s="305"/>
      <c r="V100" s="304"/>
      <c r="W100" s="306"/>
      <c r="X100" s="305"/>
      <c r="Y100" s="304"/>
      <c r="Z100" s="306"/>
      <c r="AA100" s="305"/>
      <c r="AB100" s="304"/>
      <c r="AC100" s="306"/>
      <c r="AD100" s="305"/>
      <c r="AE100" s="304"/>
      <c r="AF100" s="306"/>
      <c r="AG100" s="305"/>
      <c r="AH100" s="304"/>
      <c r="AI100" s="307"/>
      <c r="AJ100" s="308"/>
      <c r="AK100" s="309"/>
      <c r="AL100" s="307"/>
      <c r="AM100" s="308"/>
      <c r="AN100" s="309"/>
      <c r="AO100" s="307"/>
      <c r="AP100" s="308"/>
      <c r="AQ100" s="309"/>
      <c r="AR100" s="307"/>
      <c r="AS100" s="308"/>
      <c r="AT100" s="309"/>
      <c r="AU100" s="307"/>
      <c r="AV100" s="308"/>
      <c r="AW100" s="309"/>
      <c r="AX100" s="307"/>
      <c r="AY100" s="308"/>
      <c r="AZ100" s="309"/>
      <c r="BA100" s="307"/>
      <c r="BB100" s="308"/>
      <c r="BC100" s="309"/>
      <c r="BD100" s="307"/>
      <c r="BE100" s="308"/>
      <c r="BF100" s="309"/>
      <c r="BG100" s="307"/>
      <c r="BH100" s="308"/>
      <c r="BI100" s="309"/>
      <c r="BJ100" s="307"/>
      <c r="BK100" s="308"/>
      <c r="BL100" s="309"/>
      <c r="BM100" s="307"/>
      <c r="BN100" s="308"/>
      <c r="BO100" s="309"/>
      <c r="BP100" s="307"/>
      <c r="BQ100" s="308"/>
      <c r="BR100" s="309"/>
      <c r="BS100" s="307"/>
      <c r="BT100" s="308"/>
      <c r="BU100" s="309"/>
      <c r="BV100" s="307"/>
      <c r="BW100" s="308"/>
      <c r="BX100" s="309"/>
      <c r="BY100" s="307"/>
      <c r="BZ100" s="308"/>
      <c r="CA100" s="309"/>
      <c r="CB100" s="307"/>
      <c r="CC100" s="308"/>
      <c r="CD100" s="309"/>
      <c r="CE100" s="307"/>
      <c r="CF100" s="308"/>
      <c r="CG100" s="309"/>
      <c r="CH100" s="307"/>
      <c r="CI100" s="308"/>
      <c r="CJ100" s="309"/>
      <c r="CK100" s="307"/>
      <c r="CL100" s="308"/>
      <c r="CM100" s="309"/>
      <c r="CN100" s="307"/>
      <c r="CO100" s="308"/>
      <c r="CP100" s="309"/>
      <c r="CQ100" s="307"/>
      <c r="CR100" s="308"/>
      <c r="CS100" s="309"/>
      <c r="CT100" s="307"/>
      <c r="CU100" s="308"/>
      <c r="CV100" s="309"/>
      <c r="CW100" s="310"/>
    </row>
    <row r="101" spans="1:103" x14ac:dyDescent="0.25">
      <c r="A101" s="445"/>
      <c r="B101" s="28" t="s">
        <v>20</v>
      </c>
      <c r="C101" s="16" t="s">
        <v>18</v>
      </c>
      <c r="D101" s="209">
        <v>26</v>
      </c>
      <c r="E101" s="209">
        <f>O101+R101+U101+X101+AA101+AD101+AG101+AJ101+AM101+AP101+AS101+AV101+AY101+BB101+BE101+BH101+BK101+BN101+BQ101+BT101+BW101+BZ101+CC101+CF101+CI101+CL101+CO101+CR101+CU101</f>
        <v>0</v>
      </c>
      <c r="F101" s="209">
        <f t="shared" si="27"/>
        <v>26</v>
      </c>
      <c r="G101" s="345"/>
      <c r="H101" s="339"/>
      <c r="I101" s="326">
        <f>U101/D101</f>
        <v>0</v>
      </c>
      <c r="J101" s="15"/>
      <c r="K101" s="16"/>
      <c r="L101" s="17"/>
      <c r="M101" s="164"/>
      <c r="N101" s="176"/>
      <c r="O101" s="176"/>
      <c r="P101" s="304"/>
      <c r="Q101" s="176"/>
      <c r="R101" s="176"/>
      <c r="S101" s="304"/>
      <c r="T101" s="176"/>
      <c r="U101" s="305"/>
      <c r="V101" s="304"/>
      <c r="W101" s="306"/>
      <c r="X101" s="305"/>
      <c r="Y101" s="304"/>
      <c r="Z101" s="306"/>
      <c r="AA101" s="305"/>
      <c r="AB101" s="304"/>
      <c r="AC101" s="306"/>
      <c r="AD101" s="305"/>
      <c r="AE101" s="304"/>
      <c r="AF101" s="306"/>
      <c r="AG101" s="305"/>
      <c r="AH101" s="304"/>
      <c r="AI101" s="307"/>
      <c r="AJ101" s="308"/>
      <c r="AK101" s="309"/>
      <c r="AL101" s="307"/>
      <c r="AM101" s="308"/>
      <c r="AN101" s="309"/>
      <c r="AO101" s="307"/>
      <c r="AP101" s="308"/>
      <c r="AQ101" s="309"/>
      <c r="AR101" s="307"/>
      <c r="AS101" s="308"/>
      <c r="AT101" s="309"/>
      <c r="AU101" s="307"/>
      <c r="AV101" s="308"/>
      <c r="AW101" s="309"/>
      <c r="AX101" s="307"/>
      <c r="AY101" s="308"/>
      <c r="AZ101" s="309"/>
      <c r="BA101" s="307"/>
      <c r="BB101" s="308"/>
      <c r="BC101" s="309"/>
      <c r="BD101" s="307"/>
      <c r="BE101" s="308"/>
      <c r="BF101" s="309"/>
      <c r="BG101" s="307"/>
      <c r="BH101" s="308"/>
      <c r="BI101" s="309"/>
      <c r="BJ101" s="307"/>
      <c r="BK101" s="308"/>
      <c r="BL101" s="309"/>
      <c r="BM101" s="307"/>
      <c r="BN101" s="308"/>
      <c r="BO101" s="309"/>
      <c r="BP101" s="307"/>
      <c r="BQ101" s="308"/>
      <c r="BR101" s="309"/>
      <c r="BS101" s="307"/>
      <c r="BT101" s="308"/>
      <c r="BU101" s="309"/>
      <c r="BV101" s="307"/>
      <c r="BW101" s="308"/>
      <c r="BX101" s="309"/>
      <c r="BY101" s="307"/>
      <c r="BZ101" s="308"/>
      <c r="CA101" s="309"/>
      <c r="CB101" s="307"/>
      <c r="CC101" s="308"/>
      <c r="CD101" s="309"/>
      <c r="CE101" s="307"/>
      <c r="CF101" s="308"/>
      <c r="CG101" s="309"/>
      <c r="CH101" s="307"/>
      <c r="CI101" s="308"/>
      <c r="CJ101" s="309"/>
      <c r="CK101" s="307"/>
      <c r="CL101" s="308"/>
      <c r="CM101" s="309"/>
      <c r="CN101" s="307"/>
      <c r="CO101" s="308"/>
      <c r="CP101" s="309"/>
      <c r="CQ101" s="307"/>
      <c r="CR101" s="308"/>
      <c r="CS101" s="309"/>
      <c r="CT101" s="307"/>
      <c r="CU101" s="308"/>
      <c r="CV101" s="309"/>
      <c r="CW101" s="310"/>
    </row>
    <row r="102" spans="1:103" s="110" customFormat="1" x14ac:dyDescent="0.25">
      <c r="A102" s="443" t="s">
        <v>45</v>
      </c>
      <c r="B102" s="73" t="s">
        <v>99</v>
      </c>
      <c r="C102" s="56" t="s">
        <v>2</v>
      </c>
      <c r="D102" s="316">
        <v>1</v>
      </c>
      <c r="E102" s="317">
        <f>(100%*(E103+E104))/(D103+D104)</f>
        <v>0.10759493670886076</v>
      </c>
      <c r="F102" s="317">
        <f>D102-E102</f>
        <v>0.89240506329113922</v>
      </c>
      <c r="G102" s="360">
        <v>0.8</v>
      </c>
      <c r="H102" s="346">
        <f>E102</f>
        <v>0.10759493670886076</v>
      </c>
      <c r="I102" s="340"/>
      <c r="J102" s="349">
        <v>42727</v>
      </c>
      <c r="K102" s="56" t="s">
        <v>66</v>
      </c>
      <c r="L102" s="56"/>
      <c r="M102" s="162"/>
      <c r="N102" s="243"/>
      <c r="O102" s="243"/>
      <c r="P102" s="279"/>
      <c r="Q102" s="243"/>
      <c r="R102" s="243"/>
      <c r="S102" s="279"/>
      <c r="T102" s="243"/>
      <c r="U102" s="269"/>
      <c r="V102" s="279"/>
      <c r="W102" s="270"/>
      <c r="X102" s="269"/>
      <c r="Y102" s="279"/>
      <c r="Z102" s="270"/>
      <c r="AA102" s="269"/>
      <c r="AB102" s="279"/>
      <c r="AC102" s="270"/>
      <c r="AD102" s="269"/>
      <c r="AE102" s="279"/>
      <c r="AF102" s="270"/>
      <c r="AG102" s="269"/>
      <c r="AH102" s="279"/>
      <c r="AI102" s="300"/>
      <c r="AJ102" s="301"/>
      <c r="AK102" s="302"/>
      <c r="AL102" s="300"/>
      <c r="AM102" s="301"/>
      <c r="AN102" s="302"/>
      <c r="AO102" s="300"/>
      <c r="AP102" s="301"/>
      <c r="AQ102" s="302"/>
      <c r="AR102" s="300"/>
      <c r="AS102" s="301"/>
      <c r="AT102" s="302"/>
      <c r="AU102" s="300"/>
      <c r="AV102" s="301"/>
      <c r="AW102" s="302"/>
      <c r="AX102" s="300"/>
      <c r="AY102" s="301"/>
      <c r="AZ102" s="302"/>
      <c r="BA102" s="300"/>
      <c r="BB102" s="301"/>
      <c r="BC102" s="302"/>
      <c r="BD102" s="300"/>
      <c r="BE102" s="301"/>
      <c r="BF102" s="302"/>
      <c r="BG102" s="300"/>
      <c r="BH102" s="301"/>
      <c r="BI102" s="302"/>
      <c r="BJ102" s="300"/>
      <c r="BK102" s="301"/>
      <c r="BL102" s="302"/>
      <c r="BM102" s="300"/>
      <c r="BN102" s="301"/>
      <c r="BO102" s="302"/>
      <c r="BP102" s="300"/>
      <c r="BQ102" s="301"/>
      <c r="BR102" s="302"/>
      <c r="BS102" s="300"/>
      <c r="BT102" s="301"/>
      <c r="BU102" s="302"/>
      <c r="BV102" s="300"/>
      <c r="BW102" s="301"/>
      <c r="BX102" s="302"/>
      <c r="BY102" s="300"/>
      <c r="BZ102" s="301"/>
      <c r="CA102" s="302"/>
      <c r="CB102" s="300"/>
      <c r="CC102" s="301"/>
      <c r="CD102" s="302"/>
      <c r="CE102" s="300"/>
      <c r="CF102" s="301"/>
      <c r="CG102" s="302"/>
      <c r="CH102" s="300"/>
      <c r="CI102" s="301"/>
      <c r="CJ102" s="302"/>
      <c r="CK102" s="300"/>
      <c r="CL102" s="301"/>
      <c r="CM102" s="302"/>
      <c r="CN102" s="300"/>
      <c r="CO102" s="301"/>
      <c r="CP102" s="302"/>
      <c r="CQ102" s="300"/>
      <c r="CR102" s="301"/>
      <c r="CS102" s="302"/>
      <c r="CT102" s="300"/>
      <c r="CU102" s="301"/>
      <c r="CV102" s="302"/>
      <c r="CW102" s="303"/>
    </row>
    <row r="103" spans="1:103" x14ac:dyDescent="0.25">
      <c r="A103" s="444"/>
      <c r="B103" s="28" t="s">
        <v>54</v>
      </c>
      <c r="C103" s="16" t="s">
        <v>19</v>
      </c>
      <c r="D103" s="204">
        <v>9</v>
      </c>
      <c r="E103" s="324">
        <f>8.5+O103+R103+U103+X103+AA103+AD103+AG103+AJ103+AM103+AP103+AS103+AV103+AY103+BB103+BE103+BH103+BK103+BN103+BQ103+BT103+BW103+BZ103+CC103+CF103+CI103+CL103+CO103+CR103+CU103</f>
        <v>8.5</v>
      </c>
      <c r="F103" s="204">
        <f t="shared" si="27"/>
        <v>0.5</v>
      </c>
      <c r="G103" s="345"/>
      <c r="H103" s="339"/>
      <c r="I103" s="326">
        <f>U103/D103</f>
        <v>0</v>
      </c>
      <c r="J103" s="15"/>
      <c r="K103" s="16"/>
      <c r="L103" s="17"/>
      <c r="M103" s="164"/>
      <c r="N103" s="176"/>
      <c r="O103" s="175"/>
      <c r="P103" s="265"/>
      <c r="Q103" s="176"/>
      <c r="R103" s="176"/>
      <c r="S103" s="304"/>
      <c r="T103" s="176"/>
      <c r="U103" s="305"/>
      <c r="V103" s="304"/>
      <c r="W103" s="306"/>
      <c r="X103" s="305"/>
      <c r="Y103" s="304"/>
      <c r="Z103" s="306"/>
      <c r="AA103" s="305"/>
      <c r="AB103" s="304"/>
      <c r="AC103" s="306"/>
      <c r="AD103" s="305"/>
      <c r="AE103" s="304"/>
      <c r="AF103" s="306">
        <v>0.1</v>
      </c>
      <c r="AG103" s="305"/>
      <c r="AH103" s="304"/>
      <c r="AI103" s="307"/>
      <c r="AJ103" s="308"/>
      <c r="AK103" s="309"/>
      <c r="AL103" s="307"/>
      <c r="AM103" s="308"/>
      <c r="AN103" s="309"/>
      <c r="AO103" s="307"/>
      <c r="AP103" s="308"/>
      <c r="AQ103" s="309"/>
      <c r="AR103" s="307"/>
      <c r="AS103" s="308"/>
      <c r="AT103" s="309"/>
      <c r="AU103" s="307"/>
      <c r="AV103" s="308"/>
      <c r="AW103" s="309"/>
      <c r="AX103" s="307"/>
      <c r="AY103" s="308"/>
      <c r="AZ103" s="309"/>
      <c r="BA103" s="307"/>
      <c r="BB103" s="308"/>
      <c r="BC103" s="309"/>
      <c r="BD103" s="307"/>
      <c r="BE103" s="308"/>
      <c r="BF103" s="309"/>
      <c r="BG103" s="307"/>
      <c r="BH103" s="308"/>
      <c r="BI103" s="309"/>
      <c r="BJ103" s="307"/>
      <c r="BK103" s="308"/>
      <c r="BL103" s="309"/>
      <c r="BM103" s="307"/>
      <c r="BN103" s="308"/>
      <c r="BO103" s="309"/>
      <c r="BP103" s="307"/>
      <c r="BQ103" s="308"/>
      <c r="BR103" s="309"/>
      <c r="BS103" s="307"/>
      <c r="BT103" s="308"/>
      <c r="BU103" s="309"/>
      <c r="BV103" s="307"/>
      <c r="BW103" s="308"/>
      <c r="BX103" s="309"/>
      <c r="BY103" s="307"/>
      <c r="BZ103" s="308"/>
      <c r="CA103" s="309"/>
      <c r="CB103" s="307"/>
      <c r="CC103" s="308"/>
      <c r="CD103" s="309"/>
      <c r="CE103" s="307"/>
      <c r="CF103" s="308"/>
      <c r="CG103" s="309"/>
      <c r="CH103" s="307"/>
      <c r="CI103" s="308"/>
      <c r="CJ103" s="309"/>
      <c r="CK103" s="307"/>
      <c r="CL103" s="308"/>
      <c r="CM103" s="309"/>
      <c r="CN103" s="307"/>
      <c r="CO103" s="308"/>
      <c r="CP103" s="309"/>
      <c r="CQ103" s="307"/>
      <c r="CR103" s="308"/>
      <c r="CS103" s="309"/>
      <c r="CT103" s="307"/>
      <c r="CU103" s="308"/>
      <c r="CV103" s="309"/>
      <c r="CW103" s="310"/>
    </row>
    <row r="104" spans="1:103" x14ac:dyDescent="0.25">
      <c r="A104" s="444"/>
      <c r="B104" s="28" t="s">
        <v>20</v>
      </c>
      <c r="C104" s="16" t="s">
        <v>18</v>
      </c>
      <c r="D104" s="209">
        <v>70</v>
      </c>
      <c r="E104" s="209">
        <f>O104+R104+U104+X104+AA104+AD104+AG104+AJ104+AM104+AP104+AS104+AV104+AY104+BB104+BE104+BH104+BK104+BN104+BQ104+BT104+BW104+BZ104+CC104+CF104+CI104+CL104+CO104+CR104+CU104</f>
        <v>0</v>
      </c>
      <c r="F104" s="209">
        <f t="shared" si="27"/>
        <v>70</v>
      </c>
      <c r="G104" s="345"/>
      <c r="H104" s="339"/>
      <c r="I104" s="326">
        <f>U104/D104</f>
        <v>0</v>
      </c>
      <c r="J104" s="15"/>
      <c r="K104" s="16"/>
      <c r="L104" s="17"/>
      <c r="M104" s="164"/>
      <c r="N104" s="176"/>
      <c r="O104" s="176"/>
      <c r="P104" s="314"/>
      <c r="Q104" s="176"/>
      <c r="R104" s="176"/>
      <c r="S104" s="304"/>
      <c r="T104" s="176"/>
      <c r="U104" s="305"/>
      <c r="V104" s="304"/>
      <c r="W104" s="306"/>
      <c r="X104" s="305"/>
      <c r="Y104" s="304"/>
      <c r="Z104" s="306"/>
      <c r="AA104" s="305"/>
      <c r="AB104" s="304"/>
      <c r="AC104" s="306"/>
      <c r="AD104" s="305"/>
      <c r="AE104" s="304"/>
      <c r="AF104" s="306"/>
      <c r="AG104" s="305"/>
      <c r="AH104" s="304"/>
      <c r="AI104" s="307"/>
      <c r="AJ104" s="308"/>
      <c r="AK104" s="309"/>
      <c r="AL104" s="307"/>
      <c r="AM104" s="308"/>
      <c r="AN104" s="309"/>
      <c r="AO104" s="307"/>
      <c r="AP104" s="308"/>
      <c r="AQ104" s="309"/>
      <c r="AR104" s="307"/>
      <c r="AS104" s="308"/>
      <c r="AT104" s="309"/>
      <c r="AU104" s="307"/>
      <c r="AV104" s="308"/>
      <c r="AW104" s="309"/>
      <c r="AX104" s="307"/>
      <c r="AY104" s="308"/>
      <c r="AZ104" s="309"/>
      <c r="BA104" s="307"/>
      <c r="BB104" s="308"/>
      <c r="BC104" s="309"/>
      <c r="BD104" s="307"/>
      <c r="BE104" s="308"/>
      <c r="BF104" s="309"/>
      <c r="BG104" s="307"/>
      <c r="BH104" s="308"/>
      <c r="BI104" s="309"/>
      <c r="BJ104" s="307"/>
      <c r="BK104" s="308"/>
      <c r="BL104" s="309"/>
      <c r="BM104" s="307"/>
      <c r="BN104" s="308"/>
      <c r="BO104" s="309"/>
      <c r="BP104" s="307"/>
      <c r="BQ104" s="308"/>
      <c r="BR104" s="309"/>
      <c r="BS104" s="307"/>
      <c r="BT104" s="308"/>
      <c r="BU104" s="309"/>
      <c r="BV104" s="307"/>
      <c r="BW104" s="308"/>
      <c r="BX104" s="309"/>
      <c r="BY104" s="307"/>
      <c r="BZ104" s="308"/>
      <c r="CA104" s="309"/>
      <c r="CB104" s="307"/>
      <c r="CC104" s="308"/>
      <c r="CD104" s="309"/>
      <c r="CE104" s="307"/>
      <c r="CF104" s="308"/>
      <c r="CG104" s="309"/>
      <c r="CH104" s="307"/>
      <c r="CI104" s="308"/>
      <c r="CJ104" s="309"/>
      <c r="CK104" s="307"/>
      <c r="CL104" s="308"/>
      <c r="CM104" s="309"/>
      <c r="CN104" s="307"/>
      <c r="CO104" s="308"/>
      <c r="CP104" s="309"/>
      <c r="CQ104" s="307"/>
      <c r="CR104" s="308"/>
      <c r="CS104" s="309"/>
      <c r="CT104" s="307"/>
      <c r="CU104" s="308"/>
      <c r="CV104" s="309"/>
      <c r="CW104" s="310"/>
    </row>
    <row r="105" spans="1:103" s="110" customFormat="1" x14ac:dyDescent="0.25">
      <c r="A105" s="444" t="s">
        <v>46</v>
      </c>
      <c r="B105" s="73" t="s">
        <v>100</v>
      </c>
      <c r="C105" s="56" t="s">
        <v>2</v>
      </c>
      <c r="D105" s="316">
        <v>1</v>
      </c>
      <c r="E105" s="317">
        <f>(100%*E106)/D106</f>
        <v>6.9444444444444448E-2</v>
      </c>
      <c r="F105" s="317">
        <f>D105-E105</f>
        <v>0.93055555555555558</v>
      </c>
      <c r="G105" s="360">
        <v>0.3</v>
      </c>
      <c r="H105" s="346">
        <f>E105</f>
        <v>6.9444444444444448E-2</v>
      </c>
      <c r="I105" s="338"/>
      <c r="J105" s="349">
        <v>42727</v>
      </c>
      <c r="K105" s="56" t="s">
        <v>66</v>
      </c>
      <c r="L105" s="56"/>
      <c r="M105" s="162"/>
      <c r="N105" s="243"/>
      <c r="O105" s="243"/>
      <c r="P105" s="279"/>
      <c r="Q105" s="243"/>
      <c r="R105" s="243"/>
      <c r="S105" s="279"/>
      <c r="T105" s="243"/>
      <c r="U105" s="269"/>
      <c r="V105" s="279"/>
      <c r="W105" s="270"/>
      <c r="X105" s="269"/>
      <c r="Y105" s="279"/>
      <c r="Z105" s="270"/>
      <c r="AA105" s="269"/>
      <c r="AB105" s="279"/>
      <c r="AC105" s="270"/>
      <c r="AD105" s="269"/>
      <c r="AE105" s="279"/>
      <c r="AF105" s="270"/>
      <c r="AG105" s="269"/>
      <c r="AH105" s="279"/>
      <c r="AI105" s="270"/>
      <c r="AJ105" s="269"/>
      <c r="AK105" s="279"/>
      <c r="AL105" s="270"/>
      <c r="AM105" s="269"/>
      <c r="AN105" s="279"/>
      <c r="AO105" s="270"/>
      <c r="AP105" s="269"/>
      <c r="AQ105" s="279"/>
      <c r="AR105" s="270"/>
      <c r="AS105" s="269"/>
      <c r="AT105" s="279"/>
      <c r="AU105" s="270"/>
      <c r="AV105" s="269"/>
      <c r="AW105" s="279"/>
      <c r="AX105" s="270"/>
      <c r="AY105" s="269"/>
      <c r="AZ105" s="279"/>
      <c r="BA105" s="270"/>
      <c r="BB105" s="269"/>
      <c r="BC105" s="279"/>
      <c r="BD105" s="270"/>
      <c r="BE105" s="269"/>
      <c r="BF105" s="279"/>
      <c r="BG105" s="270"/>
      <c r="BH105" s="269"/>
      <c r="BI105" s="279"/>
      <c r="BJ105" s="270"/>
      <c r="BK105" s="269"/>
      <c r="BL105" s="279"/>
      <c r="BM105" s="270"/>
      <c r="BN105" s="269"/>
      <c r="BO105" s="279"/>
      <c r="BP105" s="270"/>
      <c r="BQ105" s="269"/>
      <c r="BR105" s="279"/>
      <c r="BS105" s="270"/>
      <c r="BT105" s="269"/>
      <c r="BU105" s="279"/>
      <c r="BV105" s="270"/>
      <c r="BW105" s="269"/>
      <c r="BX105" s="279"/>
      <c r="BY105" s="270"/>
      <c r="BZ105" s="269"/>
      <c r="CA105" s="279"/>
      <c r="CB105" s="270"/>
      <c r="CC105" s="269"/>
      <c r="CD105" s="279"/>
      <c r="CE105" s="270"/>
      <c r="CF105" s="269"/>
      <c r="CG105" s="279"/>
      <c r="CH105" s="270"/>
      <c r="CI105" s="269"/>
      <c r="CJ105" s="279"/>
      <c r="CK105" s="270"/>
      <c r="CL105" s="269"/>
      <c r="CM105" s="279"/>
      <c r="CN105" s="270"/>
      <c r="CO105" s="269"/>
      <c r="CP105" s="279"/>
      <c r="CQ105" s="270"/>
      <c r="CR105" s="269"/>
      <c r="CS105" s="279"/>
      <c r="CT105" s="270"/>
      <c r="CU105" s="269"/>
      <c r="CV105" s="279"/>
      <c r="CW105" s="270"/>
    </row>
    <row r="106" spans="1:103" x14ac:dyDescent="0.25">
      <c r="A106" s="445"/>
      <c r="B106" s="28" t="s">
        <v>54</v>
      </c>
      <c r="C106" s="16" t="s">
        <v>19</v>
      </c>
      <c r="D106" s="204">
        <v>7.2</v>
      </c>
      <c r="E106" s="324">
        <f>0.5+O106+R106+U106+X106+AA106+AD106+AG106+AJ106+AM106+AP106+AS106+AV106+AY106+BB106+BE106+BH106+BK106+BN106+BQ106+BT106+BW106+BZ106+CC106+CF106+CI106+CL106+CO106+CR106+CU106</f>
        <v>0.5</v>
      </c>
      <c r="F106" s="204">
        <f t="shared" si="27"/>
        <v>6.7</v>
      </c>
      <c r="G106" s="345"/>
      <c r="H106" s="339"/>
      <c r="I106" s="326">
        <f>U106/D106</f>
        <v>0</v>
      </c>
      <c r="J106" s="15"/>
      <c r="K106" s="16"/>
      <c r="L106" s="17"/>
      <c r="M106" s="164"/>
      <c r="N106" s="176"/>
      <c r="O106" s="176"/>
      <c r="P106" s="304"/>
      <c r="Q106" s="176"/>
      <c r="R106" s="176"/>
      <c r="S106" s="304"/>
      <c r="T106" s="176"/>
      <c r="U106" s="305"/>
      <c r="V106" s="304"/>
      <c r="W106" s="306"/>
      <c r="X106" s="305"/>
      <c r="Y106" s="304"/>
      <c r="Z106" s="306"/>
      <c r="AA106" s="305"/>
      <c r="AB106" s="304"/>
      <c r="AC106" s="306"/>
      <c r="AD106" s="305"/>
      <c r="AE106" s="304"/>
      <c r="AF106" s="306">
        <v>0.1</v>
      </c>
      <c r="AG106" s="305"/>
      <c r="AH106" s="304"/>
      <c r="AI106" s="306"/>
      <c r="AJ106" s="305"/>
      <c r="AK106" s="304"/>
      <c r="AL106" s="306"/>
      <c r="AM106" s="305"/>
      <c r="AN106" s="304"/>
      <c r="AO106" s="306"/>
      <c r="AP106" s="305"/>
      <c r="AQ106" s="304"/>
      <c r="AR106" s="306"/>
      <c r="AS106" s="305"/>
      <c r="AT106" s="304"/>
      <c r="AU106" s="306"/>
      <c r="AV106" s="305"/>
      <c r="AW106" s="304"/>
      <c r="AX106" s="306"/>
      <c r="AY106" s="305"/>
      <c r="AZ106" s="304"/>
      <c r="BA106" s="306"/>
      <c r="BB106" s="305"/>
      <c r="BC106" s="304"/>
      <c r="BD106" s="306"/>
      <c r="BE106" s="305"/>
      <c r="BF106" s="304"/>
      <c r="BG106" s="306"/>
      <c r="BH106" s="305"/>
      <c r="BI106" s="304"/>
      <c r="BJ106" s="306"/>
      <c r="BK106" s="305"/>
      <c r="BL106" s="304"/>
      <c r="BM106" s="306"/>
      <c r="BN106" s="305"/>
      <c r="BO106" s="304"/>
      <c r="BP106" s="306"/>
      <c r="BQ106" s="305"/>
      <c r="BR106" s="304"/>
      <c r="BS106" s="306"/>
      <c r="BT106" s="305"/>
      <c r="BU106" s="304"/>
      <c r="BV106" s="306"/>
      <c r="BW106" s="305"/>
      <c r="BX106" s="304"/>
      <c r="BY106" s="306"/>
      <c r="BZ106" s="305"/>
      <c r="CA106" s="304"/>
      <c r="CB106" s="306"/>
      <c r="CC106" s="305"/>
      <c r="CD106" s="304"/>
      <c r="CE106" s="306"/>
      <c r="CF106" s="305"/>
      <c r="CG106" s="304"/>
      <c r="CH106" s="306"/>
      <c r="CI106" s="305"/>
      <c r="CJ106" s="304"/>
      <c r="CK106" s="306"/>
      <c r="CL106" s="305"/>
      <c r="CM106" s="304"/>
      <c r="CN106" s="306"/>
      <c r="CO106" s="305"/>
      <c r="CP106" s="304"/>
      <c r="CQ106" s="306"/>
      <c r="CR106" s="305"/>
      <c r="CS106" s="304"/>
      <c r="CT106" s="306"/>
      <c r="CU106" s="305"/>
      <c r="CV106" s="304"/>
      <c r="CW106" s="306"/>
    </row>
    <row r="107" spans="1:103" x14ac:dyDescent="0.25">
      <c r="A107" s="449" t="s">
        <v>25</v>
      </c>
      <c r="B107" s="185" t="s">
        <v>101</v>
      </c>
      <c r="C107" s="165" t="s">
        <v>2</v>
      </c>
      <c r="D107" s="316">
        <v>1</v>
      </c>
      <c r="E107" s="317">
        <f>(100%*(E108+E109))/(D108+D109)</f>
        <v>0.86083596700840215</v>
      </c>
      <c r="F107" s="317">
        <f>D107-E107</f>
        <v>0.13916403299159785</v>
      </c>
      <c r="G107" s="360">
        <v>0.95</v>
      </c>
      <c r="H107" s="346">
        <f>E107</f>
        <v>0.86083596700840215</v>
      </c>
      <c r="I107" s="323"/>
      <c r="J107" s="349">
        <v>42727</v>
      </c>
      <c r="K107" s="56" t="s">
        <v>66</v>
      </c>
      <c r="L107" s="165"/>
      <c r="M107" s="183"/>
      <c r="N107" s="315"/>
      <c r="O107" s="315"/>
      <c r="P107" s="297"/>
      <c r="Q107" s="315"/>
      <c r="R107" s="315"/>
      <c r="S107" s="297"/>
      <c r="T107" s="315"/>
      <c r="U107" s="296"/>
      <c r="V107" s="297"/>
      <c r="W107" s="295"/>
      <c r="X107" s="296"/>
      <c r="Y107" s="297"/>
      <c r="Z107" s="295"/>
      <c r="AA107" s="296"/>
      <c r="AB107" s="297"/>
      <c r="AC107" s="295"/>
      <c r="AD107" s="296"/>
      <c r="AE107" s="297"/>
      <c r="AF107" s="295"/>
      <c r="AG107" s="296"/>
      <c r="AH107" s="297"/>
      <c r="AI107" s="295"/>
      <c r="AJ107" s="296"/>
      <c r="AK107" s="297"/>
      <c r="AL107" s="295"/>
      <c r="AM107" s="296"/>
      <c r="AN107" s="297"/>
      <c r="AO107" s="295"/>
      <c r="AP107" s="296"/>
      <c r="AQ107" s="297"/>
      <c r="AR107" s="295"/>
      <c r="AS107" s="296"/>
      <c r="AT107" s="297"/>
      <c r="AU107" s="295"/>
      <c r="AV107" s="296"/>
      <c r="AW107" s="297"/>
      <c r="AX107" s="295"/>
      <c r="AY107" s="296"/>
      <c r="AZ107" s="297"/>
      <c r="BA107" s="295"/>
      <c r="BB107" s="296"/>
      <c r="BC107" s="297"/>
      <c r="BD107" s="295"/>
      <c r="BE107" s="296"/>
      <c r="BF107" s="297"/>
      <c r="BG107" s="295"/>
      <c r="BH107" s="296"/>
      <c r="BI107" s="297"/>
      <c r="BJ107" s="295"/>
      <c r="BK107" s="296"/>
      <c r="BL107" s="297"/>
      <c r="BM107" s="295"/>
      <c r="BN107" s="296"/>
      <c r="BO107" s="297"/>
      <c r="BP107" s="295"/>
      <c r="BQ107" s="296"/>
      <c r="BR107" s="297"/>
      <c r="BS107" s="295"/>
      <c r="BT107" s="296"/>
      <c r="BU107" s="297"/>
      <c r="BV107" s="295"/>
      <c r="BW107" s="296"/>
      <c r="BX107" s="297"/>
      <c r="BY107" s="295"/>
      <c r="BZ107" s="296"/>
      <c r="CA107" s="297"/>
      <c r="CB107" s="295"/>
      <c r="CC107" s="296"/>
      <c r="CD107" s="297"/>
      <c r="CE107" s="295"/>
      <c r="CF107" s="296"/>
      <c r="CG107" s="297"/>
      <c r="CH107" s="295"/>
      <c r="CI107" s="296"/>
      <c r="CJ107" s="297"/>
      <c r="CK107" s="295"/>
      <c r="CL107" s="296"/>
      <c r="CM107" s="297"/>
      <c r="CN107" s="295"/>
      <c r="CO107" s="296"/>
      <c r="CP107" s="297"/>
      <c r="CQ107" s="295"/>
      <c r="CR107" s="296"/>
      <c r="CS107" s="297"/>
      <c r="CT107" s="295"/>
      <c r="CU107" s="296"/>
      <c r="CV107" s="297"/>
      <c r="CW107" s="295"/>
    </row>
    <row r="108" spans="1:103" x14ac:dyDescent="0.25">
      <c r="A108" s="450"/>
      <c r="B108" s="179" t="s">
        <v>54</v>
      </c>
      <c r="C108" s="16" t="s">
        <v>19</v>
      </c>
      <c r="D108" s="204">
        <v>2.92</v>
      </c>
      <c r="E108" s="324">
        <f>2.505+O108+R108+U108+X108+AA108+AD108+AG108+AJ108+AM108+AP108+AS108+AV108+AY108+BB108+BE108+BH108+BK108+BN108+BQ108+BT108+BW108+BZ108+CC108+CF108+CI108+CL108+CO108+CR108+CU108</f>
        <v>2.7050000000000001</v>
      </c>
      <c r="F108" s="204">
        <f t="shared" si="27"/>
        <v>0.21499999999999986</v>
      </c>
      <c r="G108" s="345"/>
      <c r="H108" s="329"/>
      <c r="I108" s="326">
        <f>U108/D108</f>
        <v>0</v>
      </c>
      <c r="J108" s="15"/>
      <c r="K108" s="22"/>
      <c r="L108" s="17"/>
      <c r="M108" s="164"/>
      <c r="N108" s="176">
        <v>0.1</v>
      </c>
      <c r="O108" s="176">
        <v>0.1</v>
      </c>
      <c r="P108" s="217">
        <f>O108*100/N108</f>
        <v>100</v>
      </c>
      <c r="Q108" s="176">
        <v>0.1</v>
      </c>
      <c r="R108" s="176">
        <v>0.1</v>
      </c>
      <c r="S108" s="217">
        <f t="shared" ref="S108:S109" si="30">R108*100/Q108</f>
        <v>100</v>
      </c>
      <c r="T108" s="176">
        <v>0.12</v>
      </c>
      <c r="U108" s="305"/>
      <c r="V108" s="304"/>
      <c r="W108" s="306"/>
      <c r="X108" s="305"/>
      <c r="Y108" s="304"/>
      <c r="Z108" s="306"/>
      <c r="AA108" s="305"/>
      <c r="AB108" s="304"/>
      <c r="AC108" s="306"/>
      <c r="AD108" s="305"/>
      <c r="AE108" s="304"/>
      <c r="AF108" s="306"/>
      <c r="AG108" s="305"/>
      <c r="AH108" s="304"/>
      <c r="AI108" s="306"/>
      <c r="AJ108" s="305"/>
      <c r="AK108" s="304"/>
      <c r="AL108" s="306"/>
      <c r="AM108" s="305"/>
      <c r="AN108" s="304"/>
      <c r="AO108" s="306"/>
      <c r="AP108" s="305"/>
      <c r="AQ108" s="304"/>
      <c r="AR108" s="306"/>
      <c r="AS108" s="305"/>
      <c r="AT108" s="304"/>
      <c r="AU108" s="306"/>
      <c r="AV108" s="305"/>
      <c r="AW108" s="304"/>
      <c r="AX108" s="306"/>
      <c r="AY108" s="305"/>
      <c r="AZ108" s="304"/>
      <c r="BA108" s="306"/>
      <c r="BB108" s="305"/>
      <c r="BC108" s="304"/>
      <c r="BD108" s="306"/>
      <c r="BE108" s="305"/>
      <c r="BF108" s="304"/>
      <c r="BG108" s="306"/>
      <c r="BH108" s="305"/>
      <c r="BI108" s="304"/>
      <c r="BJ108" s="306"/>
      <c r="BK108" s="305"/>
      <c r="BL108" s="304"/>
      <c r="BM108" s="306"/>
      <c r="BN108" s="305"/>
      <c r="BO108" s="304"/>
      <c r="BP108" s="306"/>
      <c r="BQ108" s="305"/>
      <c r="BR108" s="304"/>
      <c r="BS108" s="306"/>
      <c r="BT108" s="305"/>
      <c r="BU108" s="304"/>
      <c r="BV108" s="306"/>
      <c r="BW108" s="305"/>
      <c r="BX108" s="304"/>
      <c r="BY108" s="306"/>
      <c r="BZ108" s="305"/>
      <c r="CA108" s="304"/>
      <c r="CB108" s="306"/>
      <c r="CC108" s="305"/>
      <c r="CD108" s="304"/>
      <c r="CE108" s="306"/>
      <c r="CF108" s="305"/>
      <c r="CG108" s="304"/>
      <c r="CH108" s="306"/>
      <c r="CI108" s="305"/>
      <c r="CJ108" s="304"/>
      <c r="CK108" s="306"/>
      <c r="CL108" s="305"/>
      <c r="CM108" s="304"/>
      <c r="CN108" s="306"/>
      <c r="CO108" s="305"/>
      <c r="CP108" s="304"/>
      <c r="CQ108" s="306"/>
      <c r="CR108" s="305"/>
      <c r="CS108" s="304"/>
      <c r="CT108" s="306"/>
      <c r="CU108" s="305"/>
      <c r="CV108" s="304"/>
      <c r="CW108" s="306"/>
    </row>
    <row r="109" spans="1:103" x14ac:dyDescent="0.25">
      <c r="A109" s="451"/>
      <c r="B109" s="179" t="s">
        <v>20</v>
      </c>
      <c r="C109" s="16" t="s">
        <v>18</v>
      </c>
      <c r="D109" s="209">
        <v>516</v>
      </c>
      <c r="E109" s="209">
        <f>434+O109+R109+U109+X109+AA109+AD109+AG109+AJ109+AM109+AP109+AS109+AV109+AY109+BB109+BE109+BH109+BK109+BN109+BQ109+BT109+BW109+BZ109+CC109+CF109+CI109+CL109+CO109+CR109+CU109</f>
        <v>444</v>
      </c>
      <c r="F109" s="209">
        <f t="shared" si="27"/>
        <v>72</v>
      </c>
      <c r="G109" s="345"/>
      <c r="H109" s="329"/>
      <c r="I109" s="326">
        <f>U109/D109</f>
        <v>0</v>
      </c>
      <c r="J109" s="15"/>
      <c r="K109" s="22"/>
      <c r="L109" s="17"/>
      <c r="M109" s="164"/>
      <c r="N109" s="176">
        <v>5</v>
      </c>
      <c r="O109" s="176">
        <v>5</v>
      </c>
      <c r="P109" s="217">
        <f>O109*100/N109</f>
        <v>100</v>
      </c>
      <c r="Q109" s="176">
        <v>5</v>
      </c>
      <c r="R109" s="176">
        <v>5</v>
      </c>
      <c r="S109" s="217">
        <f t="shared" si="30"/>
        <v>100</v>
      </c>
      <c r="T109" s="176">
        <v>5</v>
      </c>
      <c r="U109" s="305"/>
      <c r="V109" s="304"/>
      <c r="W109" s="306"/>
      <c r="X109" s="305"/>
      <c r="Y109" s="304"/>
      <c r="Z109" s="306"/>
      <c r="AA109" s="305"/>
      <c r="AB109" s="304"/>
      <c r="AC109" s="306">
        <v>5</v>
      </c>
      <c r="AD109" s="305"/>
      <c r="AE109" s="304"/>
      <c r="AF109" s="306">
        <v>5</v>
      </c>
      <c r="AG109" s="305"/>
      <c r="AH109" s="304"/>
      <c r="AI109" s="306"/>
      <c r="AJ109" s="305"/>
      <c r="AK109" s="304"/>
      <c r="AL109" s="306"/>
      <c r="AM109" s="305"/>
      <c r="AN109" s="304"/>
      <c r="AO109" s="306"/>
      <c r="AP109" s="305"/>
      <c r="AQ109" s="304"/>
      <c r="AR109" s="306"/>
      <c r="AS109" s="305"/>
      <c r="AT109" s="304"/>
      <c r="AU109" s="306"/>
      <c r="AV109" s="305"/>
      <c r="AW109" s="304"/>
      <c r="AX109" s="306"/>
      <c r="AY109" s="305"/>
      <c r="AZ109" s="304"/>
      <c r="BA109" s="306"/>
      <c r="BB109" s="305"/>
      <c r="BC109" s="304"/>
      <c r="BD109" s="306"/>
      <c r="BE109" s="305"/>
      <c r="BF109" s="304"/>
      <c r="BG109" s="306"/>
      <c r="BH109" s="305"/>
      <c r="BI109" s="304"/>
      <c r="BJ109" s="306"/>
      <c r="BK109" s="305"/>
      <c r="BL109" s="304"/>
      <c r="BM109" s="306"/>
      <c r="BN109" s="305"/>
      <c r="BO109" s="304"/>
      <c r="BP109" s="306"/>
      <c r="BQ109" s="305"/>
      <c r="BR109" s="304"/>
      <c r="BS109" s="306"/>
      <c r="BT109" s="305"/>
      <c r="BU109" s="304"/>
      <c r="BV109" s="306"/>
      <c r="BW109" s="305"/>
      <c r="BX109" s="304"/>
      <c r="BY109" s="306"/>
      <c r="BZ109" s="305"/>
      <c r="CA109" s="304"/>
      <c r="CB109" s="306"/>
      <c r="CC109" s="305"/>
      <c r="CD109" s="304"/>
      <c r="CE109" s="306"/>
      <c r="CF109" s="305"/>
      <c r="CG109" s="304"/>
      <c r="CH109" s="306"/>
      <c r="CI109" s="305"/>
      <c r="CJ109" s="304"/>
      <c r="CK109" s="306"/>
      <c r="CL109" s="305"/>
      <c r="CM109" s="304"/>
      <c r="CN109" s="306"/>
      <c r="CO109" s="305"/>
      <c r="CP109" s="304"/>
      <c r="CQ109" s="306"/>
      <c r="CR109" s="305"/>
      <c r="CS109" s="304"/>
      <c r="CT109" s="306"/>
      <c r="CU109" s="305"/>
      <c r="CV109" s="304"/>
      <c r="CW109" s="306"/>
    </row>
    <row r="110" spans="1:103" x14ac:dyDescent="0.25">
      <c r="A110" s="449" t="s">
        <v>47</v>
      </c>
      <c r="B110" s="185" t="s">
        <v>102</v>
      </c>
      <c r="C110" s="165" t="s">
        <v>2</v>
      </c>
      <c r="D110" s="316">
        <v>1</v>
      </c>
      <c r="E110" s="317">
        <f>(100%*E111)/D111</f>
        <v>0.15384615384615385</v>
      </c>
      <c r="F110" s="317">
        <f>D110-E110</f>
        <v>0.84615384615384615</v>
      </c>
      <c r="G110" s="360">
        <v>1</v>
      </c>
      <c r="H110" s="346">
        <f>E110</f>
        <v>0.15384615384615385</v>
      </c>
      <c r="I110" s="323"/>
      <c r="J110" s="349">
        <v>42727</v>
      </c>
      <c r="K110" s="56" t="s">
        <v>66</v>
      </c>
      <c r="L110" s="165"/>
      <c r="M110" s="183"/>
      <c r="N110" s="315"/>
      <c r="O110" s="315"/>
      <c r="P110" s="297"/>
      <c r="Q110" s="315"/>
      <c r="R110" s="315"/>
      <c r="S110" s="297"/>
      <c r="T110" s="315"/>
      <c r="U110" s="296"/>
      <c r="V110" s="297"/>
      <c r="W110" s="295"/>
      <c r="X110" s="296"/>
      <c r="Y110" s="297"/>
      <c r="Z110" s="295"/>
      <c r="AA110" s="296"/>
      <c r="AB110" s="297"/>
      <c r="AC110" s="295"/>
      <c r="AD110" s="296"/>
      <c r="AE110" s="297"/>
      <c r="AF110" s="295"/>
      <c r="AG110" s="296"/>
      <c r="AH110" s="297"/>
      <c r="AI110" s="295"/>
      <c r="AJ110" s="296"/>
      <c r="AK110" s="297"/>
      <c r="AL110" s="295"/>
      <c r="AM110" s="296"/>
      <c r="AN110" s="297"/>
      <c r="AO110" s="295"/>
      <c r="AP110" s="296"/>
      <c r="AQ110" s="297"/>
      <c r="AR110" s="295"/>
      <c r="AS110" s="296"/>
      <c r="AT110" s="297"/>
      <c r="AU110" s="295"/>
      <c r="AV110" s="296"/>
      <c r="AW110" s="297"/>
      <c r="AX110" s="295"/>
      <c r="AY110" s="296"/>
      <c r="AZ110" s="297"/>
      <c r="BA110" s="295"/>
      <c r="BB110" s="296"/>
      <c r="BC110" s="297"/>
      <c r="BD110" s="295"/>
      <c r="BE110" s="296"/>
      <c r="BF110" s="297"/>
      <c r="BG110" s="295"/>
      <c r="BH110" s="296"/>
      <c r="BI110" s="297"/>
      <c r="BJ110" s="295"/>
      <c r="BK110" s="296"/>
      <c r="BL110" s="297"/>
      <c r="BM110" s="295"/>
      <c r="BN110" s="296"/>
      <c r="BO110" s="297"/>
      <c r="BP110" s="295"/>
      <c r="BQ110" s="296"/>
      <c r="BR110" s="297"/>
      <c r="BS110" s="295"/>
      <c r="BT110" s="296"/>
      <c r="BU110" s="297"/>
      <c r="BV110" s="295"/>
      <c r="BW110" s="296"/>
      <c r="BX110" s="297"/>
      <c r="BY110" s="295"/>
      <c r="BZ110" s="296"/>
      <c r="CA110" s="297"/>
      <c r="CB110" s="295"/>
      <c r="CC110" s="296"/>
      <c r="CD110" s="297"/>
      <c r="CE110" s="295"/>
      <c r="CF110" s="296"/>
      <c r="CG110" s="297"/>
      <c r="CH110" s="295"/>
      <c r="CI110" s="296"/>
      <c r="CJ110" s="297"/>
      <c r="CK110" s="295"/>
      <c r="CL110" s="296"/>
      <c r="CM110" s="297"/>
      <c r="CN110" s="295"/>
      <c r="CO110" s="296"/>
      <c r="CP110" s="297"/>
      <c r="CQ110" s="295"/>
      <c r="CR110" s="296"/>
      <c r="CS110" s="297"/>
      <c r="CT110" s="295"/>
      <c r="CU110" s="296"/>
      <c r="CV110" s="297"/>
      <c r="CW110" s="295"/>
    </row>
    <row r="111" spans="1:103" x14ac:dyDescent="0.25">
      <c r="A111" s="451"/>
      <c r="B111" s="179" t="s">
        <v>103</v>
      </c>
      <c r="C111" s="16" t="s">
        <v>18</v>
      </c>
      <c r="D111" s="204">
        <v>13</v>
      </c>
      <c r="E111" s="324">
        <f>O111+R111+U111+X111+AA111+AD111+AG111+AJ111+AM111+AP111+AS111+AV111+AY111+BB111+BE111+BH111+BK111+BN111+BQ111+BT111+BW111+BZ111+CC111+CF111+CI111+CL111+CO111+CR111+CU111</f>
        <v>2</v>
      </c>
      <c r="F111" s="204">
        <f t="shared" si="27"/>
        <v>11</v>
      </c>
      <c r="G111" s="345"/>
      <c r="H111" s="329"/>
      <c r="I111" s="326">
        <f>U111/D111</f>
        <v>0</v>
      </c>
      <c r="J111" s="15"/>
      <c r="K111" s="22"/>
      <c r="L111" s="17"/>
      <c r="M111" s="164"/>
      <c r="N111" s="176">
        <v>1</v>
      </c>
      <c r="O111" s="176">
        <v>1</v>
      </c>
      <c r="P111" s="217">
        <f>O111*100/N111</f>
        <v>100</v>
      </c>
      <c r="Q111" s="176">
        <v>1</v>
      </c>
      <c r="R111" s="176">
        <v>1</v>
      </c>
      <c r="S111" s="217">
        <f t="shared" ref="S111" si="31">R111*100/Q111</f>
        <v>100</v>
      </c>
      <c r="T111" s="176">
        <v>1</v>
      </c>
      <c r="U111" s="305"/>
      <c r="V111" s="304"/>
      <c r="W111" s="306"/>
      <c r="X111" s="305"/>
      <c r="Y111" s="304"/>
      <c r="Z111" s="306"/>
      <c r="AA111" s="305"/>
      <c r="AB111" s="304"/>
      <c r="AC111" s="306">
        <v>1</v>
      </c>
      <c r="AD111" s="305"/>
      <c r="AE111" s="304"/>
      <c r="AF111" s="306">
        <v>1</v>
      </c>
      <c r="AG111" s="305"/>
      <c r="AH111" s="304"/>
      <c r="AI111" s="306"/>
      <c r="AJ111" s="305"/>
      <c r="AK111" s="304"/>
      <c r="AL111" s="306"/>
      <c r="AM111" s="305"/>
      <c r="AN111" s="304"/>
      <c r="AO111" s="306"/>
      <c r="AP111" s="305"/>
      <c r="AQ111" s="304"/>
      <c r="AR111" s="306"/>
      <c r="AS111" s="305"/>
      <c r="AT111" s="304"/>
      <c r="AU111" s="306"/>
      <c r="AV111" s="305"/>
      <c r="AW111" s="304"/>
      <c r="AX111" s="306"/>
      <c r="AY111" s="305"/>
      <c r="AZ111" s="304"/>
      <c r="BA111" s="306"/>
      <c r="BB111" s="305"/>
      <c r="BC111" s="304"/>
      <c r="BD111" s="306"/>
      <c r="BE111" s="305"/>
      <c r="BF111" s="304"/>
      <c r="BG111" s="306"/>
      <c r="BH111" s="305"/>
      <c r="BI111" s="304"/>
      <c r="BJ111" s="306"/>
      <c r="BK111" s="305"/>
      <c r="BL111" s="304"/>
      <c r="BM111" s="306"/>
      <c r="BN111" s="305"/>
      <c r="BO111" s="304"/>
      <c r="BP111" s="306"/>
      <c r="BQ111" s="305"/>
      <c r="BR111" s="304"/>
      <c r="BS111" s="306"/>
      <c r="BT111" s="305"/>
      <c r="BU111" s="304"/>
      <c r="BV111" s="306"/>
      <c r="BW111" s="305"/>
      <c r="BX111" s="304"/>
      <c r="BY111" s="306"/>
      <c r="BZ111" s="305"/>
      <c r="CA111" s="304"/>
      <c r="CB111" s="306"/>
      <c r="CC111" s="305"/>
      <c r="CD111" s="304"/>
      <c r="CE111" s="306"/>
      <c r="CF111" s="305"/>
      <c r="CG111" s="304"/>
      <c r="CH111" s="306"/>
      <c r="CI111" s="305"/>
      <c r="CJ111" s="304"/>
      <c r="CK111" s="306"/>
      <c r="CL111" s="305"/>
      <c r="CM111" s="304"/>
      <c r="CN111" s="306"/>
      <c r="CO111" s="305"/>
      <c r="CP111" s="304"/>
      <c r="CQ111" s="306"/>
      <c r="CR111" s="305"/>
      <c r="CS111" s="304"/>
      <c r="CT111" s="306"/>
      <c r="CU111" s="305"/>
      <c r="CV111" s="304"/>
      <c r="CW111" s="306"/>
    </row>
    <row r="112" spans="1:103" x14ac:dyDescent="0.25">
      <c r="A112" s="449" t="s">
        <v>48</v>
      </c>
      <c r="B112" s="185" t="s">
        <v>83</v>
      </c>
      <c r="C112" s="165" t="s">
        <v>2</v>
      </c>
      <c r="D112" s="316">
        <v>1</v>
      </c>
      <c r="E112" s="317">
        <f>(100%*(E113+E114))/(D113+D114)</f>
        <v>0.21354166666666666</v>
      </c>
      <c r="F112" s="317">
        <f>D112-E112</f>
        <v>0.78645833333333337</v>
      </c>
      <c r="G112" s="360">
        <v>0.98</v>
      </c>
      <c r="H112" s="346">
        <f>E112</f>
        <v>0.21354166666666666</v>
      </c>
      <c r="I112" s="323"/>
      <c r="J112" s="349">
        <v>42727</v>
      </c>
      <c r="K112" s="56" t="s">
        <v>66</v>
      </c>
      <c r="L112" s="165"/>
      <c r="M112" s="183"/>
      <c r="N112" s="315"/>
      <c r="O112" s="315"/>
      <c r="P112" s="297"/>
      <c r="Q112" s="315"/>
      <c r="R112" s="315"/>
      <c r="S112" s="297"/>
      <c r="T112" s="315"/>
      <c r="U112" s="296"/>
      <c r="V112" s="297"/>
      <c r="W112" s="295"/>
      <c r="X112" s="296"/>
      <c r="Y112" s="297"/>
      <c r="Z112" s="295"/>
      <c r="AA112" s="296"/>
      <c r="AB112" s="297"/>
      <c r="AC112" s="295"/>
      <c r="AD112" s="296"/>
      <c r="AE112" s="297"/>
      <c r="AF112" s="295"/>
      <c r="AG112" s="296"/>
      <c r="AH112" s="297"/>
      <c r="AI112" s="295"/>
      <c r="AJ112" s="296"/>
      <c r="AK112" s="297"/>
      <c r="AL112" s="295"/>
      <c r="AM112" s="296"/>
      <c r="AN112" s="297"/>
      <c r="AO112" s="295"/>
      <c r="AP112" s="296"/>
      <c r="AQ112" s="297"/>
      <c r="AR112" s="295"/>
      <c r="AS112" s="296"/>
      <c r="AT112" s="297"/>
      <c r="AU112" s="295"/>
      <c r="AV112" s="296"/>
      <c r="AW112" s="297"/>
      <c r="AX112" s="295"/>
      <c r="AY112" s="296"/>
      <c r="AZ112" s="297"/>
      <c r="BA112" s="295"/>
      <c r="BB112" s="296"/>
      <c r="BC112" s="297"/>
      <c r="BD112" s="295"/>
      <c r="BE112" s="296"/>
      <c r="BF112" s="297"/>
      <c r="BG112" s="295"/>
      <c r="BH112" s="296"/>
      <c r="BI112" s="297"/>
      <c r="BJ112" s="295"/>
      <c r="BK112" s="296"/>
      <c r="BL112" s="297"/>
      <c r="BM112" s="295"/>
      <c r="BN112" s="296"/>
      <c r="BO112" s="297"/>
      <c r="BP112" s="295"/>
      <c r="BQ112" s="296"/>
      <c r="BR112" s="297"/>
      <c r="BS112" s="295"/>
      <c r="BT112" s="296"/>
      <c r="BU112" s="297"/>
      <c r="BV112" s="295"/>
      <c r="BW112" s="296"/>
      <c r="BX112" s="297"/>
      <c r="BY112" s="295"/>
      <c r="BZ112" s="296"/>
      <c r="CA112" s="297"/>
      <c r="CB112" s="295"/>
      <c r="CC112" s="296"/>
      <c r="CD112" s="297"/>
      <c r="CE112" s="295"/>
      <c r="CF112" s="296"/>
      <c r="CG112" s="297"/>
      <c r="CH112" s="295"/>
      <c r="CI112" s="296"/>
      <c r="CJ112" s="297"/>
      <c r="CK112" s="295"/>
      <c r="CL112" s="296"/>
      <c r="CM112" s="297"/>
      <c r="CN112" s="295"/>
      <c r="CO112" s="296"/>
      <c r="CP112" s="297"/>
      <c r="CQ112" s="295"/>
      <c r="CR112" s="296"/>
      <c r="CS112" s="297"/>
      <c r="CT112" s="295"/>
      <c r="CU112" s="296"/>
      <c r="CV112" s="297"/>
      <c r="CW112" s="295"/>
    </row>
    <row r="113" spans="1:101" x14ac:dyDescent="0.25">
      <c r="A113" s="450"/>
      <c r="B113" s="179" t="s">
        <v>54</v>
      </c>
      <c r="C113" s="16" t="s">
        <v>19</v>
      </c>
      <c r="D113" s="204">
        <v>42</v>
      </c>
      <c r="E113" s="324">
        <f>10+O113+R113+U113+X113+AA113+AD113+AG113+AJ113+AM113+AP113+AS113+AV113+AY113+BB113+BE113+BH113+BK113+BN113+BQ113+BT113+BW113+BZ113+CC113+CF113+CI113+CL113+CO113+CR113+CU113</f>
        <v>11</v>
      </c>
      <c r="F113" s="204">
        <f t="shared" si="27"/>
        <v>31</v>
      </c>
      <c r="G113" s="345"/>
      <c r="H113" s="329"/>
      <c r="I113" s="326">
        <f>U113/D113</f>
        <v>0</v>
      </c>
      <c r="J113" s="15"/>
      <c r="K113" s="22"/>
      <c r="L113" s="17"/>
      <c r="M113" s="164"/>
      <c r="N113" s="176">
        <v>0.5</v>
      </c>
      <c r="O113" s="176">
        <v>0.5</v>
      </c>
      <c r="P113" s="217">
        <f>O113*100/N113</f>
        <v>100</v>
      </c>
      <c r="Q113" s="176">
        <v>0.5</v>
      </c>
      <c r="R113" s="176">
        <v>0.5</v>
      </c>
      <c r="S113" s="217">
        <f t="shared" ref="S113:S114" si="32">R113*100/Q113</f>
        <v>100</v>
      </c>
      <c r="T113" s="176">
        <v>0.5</v>
      </c>
      <c r="U113" s="305"/>
      <c r="V113" s="304"/>
      <c r="W113" s="306"/>
      <c r="X113" s="305"/>
      <c r="Y113" s="304"/>
      <c r="Z113" s="306"/>
      <c r="AA113" s="305"/>
      <c r="AB113" s="304"/>
      <c r="AC113" s="306">
        <v>0.5</v>
      </c>
      <c r="AD113" s="305"/>
      <c r="AE113" s="304"/>
      <c r="AF113" s="306">
        <v>0.5</v>
      </c>
      <c r="AG113" s="305"/>
      <c r="AH113" s="304"/>
      <c r="AI113" s="306"/>
      <c r="AJ113" s="305"/>
      <c r="AK113" s="304"/>
      <c r="AL113" s="306"/>
      <c r="AM113" s="305"/>
      <c r="AN113" s="304"/>
      <c r="AO113" s="306"/>
      <c r="AP113" s="305"/>
      <c r="AQ113" s="304"/>
      <c r="AR113" s="306"/>
      <c r="AS113" s="305"/>
      <c r="AT113" s="304"/>
      <c r="AU113" s="306"/>
      <c r="AV113" s="305"/>
      <c r="AW113" s="304"/>
      <c r="AX113" s="306"/>
      <c r="AY113" s="305"/>
      <c r="AZ113" s="304"/>
      <c r="BA113" s="306"/>
      <c r="BB113" s="305"/>
      <c r="BC113" s="304"/>
      <c r="BD113" s="306"/>
      <c r="BE113" s="305"/>
      <c r="BF113" s="304"/>
      <c r="BG113" s="306"/>
      <c r="BH113" s="305"/>
      <c r="BI113" s="304"/>
      <c r="BJ113" s="306"/>
      <c r="BK113" s="305"/>
      <c r="BL113" s="304"/>
      <c r="BM113" s="306"/>
      <c r="BN113" s="305"/>
      <c r="BO113" s="304"/>
      <c r="BP113" s="306"/>
      <c r="BQ113" s="305"/>
      <c r="BR113" s="304"/>
      <c r="BS113" s="306"/>
      <c r="BT113" s="305"/>
      <c r="BU113" s="304"/>
      <c r="BV113" s="306"/>
      <c r="BW113" s="305"/>
      <c r="BX113" s="304"/>
      <c r="BY113" s="306"/>
      <c r="BZ113" s="305"/>
      <c r="CA113" s="304"/>
      <c r="CB113" s="306"/>
      <c r="CC113" s="305"/>
      <c r="CD113" s="304"/>
      <c r="CE113" s="306"/>
      <c r="CF113" s="305"/>
      <c r="CG113" s="304"/>
      <c r="CH113" s="306"/>
      <c r="CI113" s="305"/>
      <c r="CJ113" s="304"/>
      <c r="CK113" s="306"/>
      <c r="CL113" s="305"/>
      <c r="CM113" s="304"/>
      <c r="CN113" s="306"/>
      <c r="CO113" s="305"/>
      <c r="CP113" s="304"/>
      <c r="CQ113" s="306"/>
      <c r="CR113" s="305"/>
      <c r="CS113" s="304"/>
      <c r="CT113" s="306"/>
      <c r="CU113" s="305"/>
      <c r="CV113" s="304"/>
      <c r="CW113" s="306"/>
    </row>
    <row r="114" spans="1:101" x14ac:dyDescent="0.25">
      <c r="A114" s="451"/>
      <c r="B114" s="179" t="s">
        <v>20</v>
      </c>
      <c r="C114" s="16" t="s">
        <v>18</v>
      </c>
      <c r="D114" s="209">
        <v>150</v>
      </c>
      <c r="E114" s="209">
        <f>20+O114+R114+U114+X114+AA114+AD114+AG114+AJ114+AM114+AP114+AS114+AV114+AY114+BB114+BE114+BH114+BK114+BN114+BQ114+BT114+BW114+BZ114+CC114+CF114+CI114+CL114+CO114+CR114+CU114</f>
        <v>30</v>
      </c>
      <c r="F114" s="209">
        <f t="shared" si="27"/>
        <v>120</v>
      </c>
      <c r="G114" s="345"/>
      <c r="H114" s="329"/>
      <c r="I114" s="326">
        <f>U114/D114</f>
        <v>0</v>
      </c>
      <c r="J114" s="15"/>
      <c r="K114" s="22"/>
      <c r="L114" s="17"/>
      <c r="M114" s="164"/>
      <c r="N114" s="176">
        <v>5</v>
      </c>
      <c r="O114" s="176">
        <v>5</v>
      </c>
      <c r="P114" s="217">
        <f>O114*100/N114</f>
        <v>100</v>
      </c>
      <c r="Q114" s="176">
        <v>5</v>
      </c>
      <c r="R114" s="176">
        <v>5</v>
      </c>
      <c r="S114" s="217">
        <f t="shared" si="32"/>
        <v>100</v>
      </c>
      <c r="T114" s="176">
        <v>5</v>
      </c>
      <c r="U114" s="305"/>
      <c r="V114" s="304"/>
      <c r="W114" s="306"/>
      <c r="X114" s="305"/>
      <c r="Y114" s="304"/>
      <c r="Z114" s="306"/>
      <c r="AA114" s="305"/>
      <c r="AB114" s="304"/>
      <c r="AC114" s="306">
        <v>5</v>
      </c>
      <c r="AD114" s="305"/>
      <c r="AE114" s="304"/>
      <c r="AF114" s="306">
        <v>5</v>
      </c>
      <c r="AG114" s="305"/>
      <c r="AH114" s="304"/>
      <c r="AI114" s="306"/>
      <c r="AJ114" s="305"/>
      <c r="AK114" s="304"/>
      <c r="AL114" s="306"/>
      <c r="AM114" s="305"/>
      <c r="AN114" s="304"/>
      <c r="AO114" s="306"/>
      <c r="AP114" s="305"/>
      <c r="AQ114" s="304"/>
      <c r="AR114" s="306"/>
      <c r="AS114" s="305"/>
      <c r="AT114" s="304"/>
      <c r="AU114" s="306"/>
      <c r="AV114" s="305"/>
      <c r="AW114" s="304"/>
      <c r="AX114" s="306"/>
      <c r="AY114" s="305"/>
      <c r="AZ114" s="304"/>
      <c r="BA114" s="306"/>
      <c r="BB114" s="305"/>
      <c r="BC114" s="304"/>
      <c r="BD114" s="306"/>
      <c r="BE114" s="305"/>
      <c r="BF114" s="304"/>
      <c r="BG114" s="306"/>
      <c r="BH114" s="305"/>
      <c r="BI114" s="304"/>
      <c r="BJ114" s="306"/>
      <c r="BK114" s="305"/>
      <c r="BL114" s="304"/>
      <c r="BM114" s="306"/>
      <c r="BN114" s="305"/>
      <c r="BO114" s="304"/>
      <c r="BP114" s="306"/>
      <c r="BQ114" s="305"/>
      <c r="BR114" s="304"/>
      <c r="BS114" s="306"/>
      <c r="BT114" s="305"/>
      <c r="BU114" s="304"/>
      <c r="BV114" s="306"/>
      <c r="BW114" s="305"/>
      <c r="BX114" s="304"/>
      <c r="BY114" s="306"/>
      <c r="BZ114" s="305"/>
      <c r="CA114" s="304"/>
      <c r="CB114" s="306"/>
      <c r="CC114" s="305"/>
      <c r="CD114" s="304"/>
      <c r="CE114" s="306"/>
      <c r="CF114" s="305"/>
      <c r="CG114" s="304"/>
      <c r="CH114" s="306"/>
      <c r="CI114" s="305"/>
      <c r="CJ114" s="304"/>
      <c r="CK114" s="306"/>
      <c r="CL114" s="305"/>
      <c r="CM114" s="304"/>
      <c r="CN114" s="306"/>
      <c r="CO114" s="305"/>
      <c r="CP114" s="304"/>
      <c r="CQ114" s="306"/>
      <c r="CR114" s="305"/>
      <c r="CS114" s="304"/>
      <c r="CT114" s="306"/>
      <c r="CU114" s="305"/>
      <c r="CV114" s="304"/>
      <c r="CW114" s="306"/>
    </row>
    <row r="115" spans="1:101" x14ac:dyDescent="0.25">
      <c r="A115" s="449" t="s">
        <v>49</v>
      </c>
      <c r="B115" s="185" t="s">
        <v>104</v>
      </c>
      <c r="C115" s="165" t="s">
        <v>2</v>
      </c>
      <c r="D115" s="316">
        <v>1</v>
      </c>
      <c r="E115" s="317">
        <f>(100%*(E116+E117))/(D116+D117)</f>
        <v>0.51096593560429304</v>
      </c>
      <c r="F115" s="317">
        <f>D115-E115</f>
        <v>0.48903406439570696</v>
      </c>
      <c r="G115" s="360">
        <v>0.99</v>
      </c>
      <c r="H115" s="346">
        <f>E115</f>
        <v>0.51096593560429304</v>
      </c>
      <c r="I115" s="323"/>
      <c r="J115" s="349">
        <v>42727</v>
      </c>
      <c r="K115" s="56" t="s">
        <v>66</v>
      </c>
      <c r="L115" s="165"/>
      <c r="M115" s="183"/>
      <c r="N115" s="315"/>
      <c r="O115" s="315"/>
      <c r="P115" s="297"/>
      <c r="Q115" s="315"/>
      <c r="R115" s="315"/>
      <c r="S115" s="297"/>
      <c r="T115" s="315"/>
      <c r="U115" s="296"/>
      <c r="V115" s="297"/>
      <c r="W115" s="295"/>
      <c r="X115" s="296"/>
      <c r="Y115" s="297"/>
      <c r="Z115" s="295"/>
      <c r="AA115" s="296"/>
      <c r="AB115" s="297"/>
      <c r="AC115" s="295"/>
      <c r="AD115" s="296"/>
      <c r="AE115" s="297"/>
      <c r="AF115" s="295"/>
      <c r="AG115" s="296"/>
      <c r="AH115" s="297"/>
      <c r="AI115" s="295"/>
      <c r="AJ115" s="296"/>
      <c r="AK115" s="297"/>
      <c r="AL115" s="295"/>
      <c r="AM115" s="296"/>
      <c r="AN115" s="297"/>
      <c r="AO115" s="295"/>
      <c r="AP115" s="296"/>
      <c r="AQ115" s="297"/>
      <c r="AR115" s="295"/>
      <c r="AS115" s="296"/>
      <c r="AT115" s="297"/>
      <c r="AU115" s="295"/>
      <c r="AV115" s="296"/>
      <c r="AW115" s="297"/>
      <c r="AX115" s="295"/>
      <c r="AY115" s="296"/>
      <c r="AZ115" s="297"/>
      <c r="BA115" s="295"/>
      <c r="BB115" s="296"/>
      <c r="BC115" s="297"/>
      <c r="BD115" s="295"/>
      <c r="BE115" s="296"/>
      <c r="BF115" s="297"/>
      <c r="BG115" s="295"/>
      <c r="BH115" s="296"/>
      <c r="BI115" s="297"/>
      <c r="BJ115" s="295"/>
      <c r="BK115" s="296"/>
      <c r="BL115" s="297"/>
      <c r="BM115" s="295"/>
      <c r="BN115" s="296"/>
      <c r="BO115" s="297"/>
      <c r="BP115" s="295"/>
      <c r="BQ115" s="296"/>
      <c r="BR115" s="297"/>
      <c r="BS115" s="295"/>
      <c r="BT115" s="296"/>
      <c r="BU115" s="297"/>
      <c r="BV115" s="295"/>
      <c r="BW115" s="296"/>
      <c r="BX115" s="297"/>
      <c r="BY115" s="295"/>
      <c r="BZ115" s="296"/>
      <c r="CA115" s="297"/>
      <c r="CB115" s="295"/>
      <c r="CC115" s="296"/>
      <c r="CD115" s="297"/>
      <c r="CE115" s="295"/>
      <c r="CF115" s="296"/>
      <c r="CG115" s="297"/>
      <c r="CH115" s="295"/>
      <c r="CI115" s="296"/>
      <c r="CJ115" s="297"/>
      <c r="CK115" s="295"/>
      <c r="CL115" s="296"/>
      <c r="CM115" s="297"/>
      <c r="CN115" s="295"/>
      <c r="CO115" s="296"/>
      <c r="CP115" s="297"/>
      <c r="CQ115" s="295"/>
      <c r="CR115" s="296"/>
      <c r="CS115" s="297"/>
      <c r="CT115" s="295"/>
      <c r="CU115" s="296"/>
      <c r="CV115" s="297"/>
      <c r="CW115" s="295"/>
    </row>
    <row r="116" spans="1:101" x14ac:dyDescent="0.25">
      <c r="A116" s="450"/>
      <c r="B116" s="179" t="s">
        <v>54</v>
      </c>
      <c r="C116" s="16" t="s">
        <v>19</v>
      </c>
      <c r="D116" s="204">
        <v>33.75</v>
      </c>
      <c r="E116" s="324">
        <f>33.75+O116+R116+U116+X116+AA116+AD116+AG116+AJ116+AM116+AP116+AS116+AV116+AY116+BB116+BE116+BH116+BK116+BN116+BQ116+BT116+BW116+BZ116+CC116+CF116+CI116+CL116+CO116+CR116+CU116</f>
        <v>33.75</v>
      </c>
      <c r="F116" s="204">
        <f t="shared" si="27"/>
        <v>0</v>
      </c>
      <c r="G116" s="345"/>
      <c r="H116" s="329"/>
      <c r="I116" s="326">
        <f>U116/D116</f>
        <v>0</v>
      </c>
      <c r="J116" s="15"/>
      <c r="K116" s="22"/>
      <c r="L116" s="17"/>
      <c r="M116" s="164"/>
      <c r="N116" s="176"/>
      <c r="O116" s="176"/>
      <c r="P116" s="304"/>
      <c r="Q116" s="176"/>
      <c r="R116" s="176"/>
      <c r="S116" s="304"/>
      <c r="T116" s="176"/>
      <c r="U116" s="305"/>
      <c r="V116" s="304"/>
      <c r="W116" s="306"/>
      <c r="X116" s="305"/>
      <c r="Y116" s="304"/>
      <c r="Z116" s="306"/>
      <c r="AA116" s="305"/>
      <c r="AB116" s="304"/>
      <c r="AC116" s="306"/>
      <c r="AD116" s="305"/>
      <c r="AE116" s="304"/>
      <c r="AF116" s="306"/>
      <c r="AG116" s="305"/>
      <c r="AH116" s="304"/>
      <c r="AI116" s="306"/>
      <c r="AJ116" s="305"/>
      <c r="AK116" s="304"/>
      <c r="AL116" s="306"/>
      <c r="AM116" s="305"/>
      <c r="AN116" s="304"/>
      <c r="AO116" s="306"/>
      <c r="AP116" s="305"/>
      <c r="AQ116" s="304"/>
      <c r="AR116" s="306"/>
      <c r="AS116" s="305"/>
      <c r="AT116" s="304"/>
      <c r="AU116" s="306"/>
      <c r="AV116" s="305"/>
      <c r="AW116" s="304"/>
      <c r="AX116" s="306"/>
      <c r="AY116" s="305"/>
      <c r="AZ116" s="304"/>
      <c r="BA116" s="306"/>
      <c r="BB116" s="305"/>
      <c r="BC116" s="304"/>
      <c r="BD116" s="306"/>
      <c r="BE116" s="305"/>
      <c r="BF116" s="304"/>
      <c r="BG116" s="306"/>
      <c r="BH116" s="305"/>
      <c r="BI116" s="304"/>
      <c r="BJ116" s="306"/>
      <c r="BK116" s="305"/>
      <c r="BL116" s="304"/>
      <c r="BM116" s="306"/>
      <c r="BN116" s="305"/>
      <c r="BO116" s="304"/>
      <c r="BP116" s="306"/>
      <c r="BQ116" s="305"/>
      <c r="BR116" s="304"/>
      <c r="BS116" s="306"/>
      <c r="BT116" s="305"/>
      <c r="BU116" s="304"/>
      <c r="BV116" s="306"/>
      <c r="BW116" s="305"/>
      <c r="BX116" s="304"/>
      <c r="BY116" s="306"/>
      <c r="BZ116" s="305"/>
      <c r="CA116" s="304"/>
      <c r="CB116" s="306"/>
      <c r="CC116" s="305"/>
      <c r="CD116" s="304"/>
      <c r="CE116" s="306"/>
      <c r="CF116" s="305"/>
      <c r="CG116" s="304"/>
      <c r="CH116" s="306"/>
      <c r="CI116" s="305"/>
      <c r="CJ116" s="304"/>
      <c r="CK116" s="306"/>
      <c r="CL116" s="305"/>
      <c r="CM116" s="304"/>
      <c r="CN116" s="306"/>
      <c r="CO116" s="305"/>
      <c r="CP116" s="304"/>
      <c r="CQ116" s="306"/>
      <c r="CR116" s="305"/>
      <c r="CS116" s="304"/>
      <c r="CT116" s="306"/>
      <c r="CU116" s="305"/>
      <c r="CV116" s="304"/>
      <c r="CW116" s="306"/>
    </row>
    <row r="117" spans="1:101" x14ac:dyDescent="0.25">
      <c r="A117" s="451"/>
      <c r="B117" s="179" t="s">
        <v>20</v>
      </c>
      <c r="C117" s="16" t="s">
        <v>18</v>
      </c>
      <c r="D117" s="209">
        <v>502</v>
      </c>
      <c r="E117" s="209">
        <f>216+O117+R117+U117+X117+AA117+AD117+AG117+AJ117+AM117+AP117+AS117+AV117+AY117+BB117+BE117+BH117+BK117+BN117+BQ117+BT117+BW117+BZ117+CC117+CF117+CI117+CL117+CO117+CR117+CU117</f>
        <v>240</v>
      </c>
      <c r="F117" s="209">
        <f t="shared" si="27"/>
        <v>262</v>
      </c>
      <c r="G117" s="345"/>
      <c r="H117" s="329"/>
      <c r="I117" s="326">
        <f>U117/D117</f>
        <v>0</v>
      </c>
      <c r="J117" s="15"/>
      <c r="K117" s="22"/>
      <c r="L117" s="17"/>
      <c r="M117" s="164"/>
      <c r="N117" s="176">
        <v>12</v>
      </c>
      <c r="O117" s="176">
        <v>12</v>
      </c>
      <c r="P117" s="217">
        <f>O117*100/N117</f>
        <v>100</v>
      </c>
      <c r="Q117" s="176">
        <v>12</v>
      </c>
      <c r="R117" s="176">
        <v>12</v>
      </c>
      <c r="S117" s="217">
        <f t="shared" ref="S117" si="33">R117*100/Q117</f>
        <v>100</v>
      </c>
      <c r="T117" s="176">
        <v>12</v>
      </c>
      <c r="U117" s="305"/>
      <c r="V117" s="304"/>
      <c r="W117" s="306"/>
      <c r="X117" s="305"/>
      <c r="Y117" s="304"/>
      <c r="Z117" s="306"/>
      <c r="AA117" s="305"/>
      <c r="AB117" s="304"/>
      <c r="AC117" s="306">
        <v>12</v>
      </c>
      <c r="AD117" s="305"/>
      <c r="AE117" s="304"/>
      <c r="AF117" s="306">
        <v>12</v>
      </c>
      <c r="AG117" s="305"/>
      <c r="AH117" s="304"/>
      <c r="AI117" s="306"/>
      <c r="AJ117" s="305"/>
      <c r="AK117" s="304"/>
      <c r="AL117" s="306"/>
      <c r="AM117" s="305"/>
      <c r="AN117" s="304"/>
      <c r="AO117" s="306"/>
      <c r="AP117" s="305"/>
      <c r="AQ117" s="304"/>
      <c r="AR117" s="306"/>
      <c r="AS117" s="305"/>
      <c r="AT117" s="304"/>
      <c r="AU117" s="306"/>
      <c r="AV117" s="305"/>
      <c r="AW117" s="304"/>
      <c r="AX117" s="306"/>
      <c r="AY117" s="305"/>
      <c r="AZ117" s="304"/>
      <c r="BA117" s="306"/>
      <c r="BB117" s="305"/>
      <c r="BC117" s="304"/>
      <c r="BD117" s="306"/>
      <c r="BE117" s="305"/>
      <c r="BF117" s="304"/>
      <c r="BG117" s="306"/>
      <c r="BH117" s="305"/>
      <c r="BI117" s="304"/>
      <c r="BJ117" s="306"/>
      <c r="BK117" s="305"/>
      <c r="BL117" s="304"/>
      <c r="BM117" s="306"/>
      <c r="BN117" s="305"/>
      <c r="BO117" s="304"/>
      <c r="BP117" s="306"/>
      <c r="BQ117" s="305"/>
      <c r="BR117" s="304"/>
      <c r="BS117" s="306"/>
      <c r="BT117" s="305"/>
      <c r="BU117" s="304"/>
      <c r="BV117" s="306"/>
      <c r="BW117" s="305"/>
      <c r="BX117" s="304"/>
      <c r="BY117" s="306"/>
      <c r="BZ117" s="305"/>
      <c r="CA117" s="304"/>
      <c r="CB117" s="306"/>
      <c r="CC117" s="305"/>
      <c r="CD117" s="304"/>
      <c r="CE117" s="306"/>
      <c r="CF117" s="305"/>
      <c r="CG117" s="304"/>
      <c r="CH117" s="306"/>
      <c r="CI117" s="305"/>
      <c r="CJ117" s="304"/>
      <c r="CK117" s="306"/>
      <c r="CL117" s="305"/>
      <c r="CM117" s="304"/>
      <c r="CN117" s="306"/>
      <c r="CO117" s="305"/>
      <c r="CP117" s="304"/>
      <c r="CQ117" s="306"/>
      <c r="CR117" s="305"/>
      <c r="CS117" s="304"/>
      <c r="CT117" s="306"/>
      <c r="CU117" s="305"/>
      <c r="CV117" s="304"/>
      <c r="CW117" s="306"/>
    </row>
    <row r="118" spans="1:101" ht="47.25" x14ac:dyDescent="0.25">
      <c r="A118" s="449" t="s">
        <v>50</v>
      </c>
      <c r="B118" s="185" t="s">
        <v>68</v>
      </c>
      <c r="C118" s="165" t="s">
        <v>2</v>
      </c>
      <c r="D118" s="316">
        <v>1</v>
      </c>
      <c r="E118" s="317">
        <f>(100%*E119)/D119</f>
        <v>0.87116564417177911</v>
      </c>
      <c r="F118" s="317">
        <f>D118-E118</f>
        <v>0.12883435582822089</v>
      </c>
      <c r="G118" s="360">
        <v>1</v>
      </c>
      <c r="H118" s="346">
        <f>E118</f>
        <v>0.87116564417177911</v>
      </c>
      <c r="I118" s="323"/>
      <c r="J118" s="349">
        <v>42727</v>
      </c>
      <c r="K118" s="56" t="s">
        <v>66</v>
      </c>
      <c r="L118" s="165"/>
      <c r="M118" s="183"/>
      <c r="N118" s="315"/>
      <c r="O118" s="315"/>
      <c r="P118" s="297"/>
      <c r="Q118" s="315"/>
      <c r="R118" s="315"/>
      <c r="S118" s="297"/>
      <c r="T118" s="315"/>
      <c r="U118" s="296"/>
      <c r="V118" s="297"/>
      <c r="W118" s="295"/>
      <c r="X118" s="296"/>
      <c r="Y118" s="297"/>
      <c r="Z118" s="295"/>
      <c r="AA118" s="296"/>
      <c r="AB118" s="297"/>
      <c r="AC118" s="295"/>
      <c r="AD118" s="296"/>
      <c r="AE118" s="297"/>
      <c r="AF118" s="295"/>
      <c r="AG118" s="296"/>
      <c r="AH118" s="297"/>
      <c r="AI118" s="295"/>
      <c r="AJ118" s="296"/>
      <c r="AK118" s="297"/>
      <c r="AL118" s="295"/>
      <c r="AM118" s="296"/>
      <c r="AN118" s="297"/>
      <c r="AO118" s="295"/>
      <c r="AP118" s="296"/>
      <c r="AQ118" s="297"/>
      <c r="AR118" s="295"/>
      <c r="AS118" s="296"/>
      <c r="AT118" s="297"/>
      <c r="AU118" s="295"/>
      <c r="AV118" s="296"/>
      <c r="AW118" s="297"/>
      <c r="AX118" s="295"/>
      <c r="AY118" s="296"/>
      <c r="AZ118" s="297"/>
      <c r="BA118" s="295"/>
      <c r="BB118" s="296"/>
      <c r="BC118" s="297"/>
      <c r="BD118" s="295"/>
      <c r="BE118" s="296"/>
      <c r="BF118" s="297"/>
      <c r="BG118" s="295"/>
      <c r="BH118" s="296"/>
      <c r="BI118" s="297"/>
      <c r="BJ118" s="295"/>
      <c r="BK118" s="296"/>
      <c r="BL118" s="297"/>
      <c r="BM118" s="295"/>
      <c r="BN118" s="296"/>
      <c r="BO118" s="297"/>
      <c r="BP118" s="295"/>
      <c r="BQ118" s="296"/>
      <c r="BR118" s="297"/>
      <c r="BS118" s="295"/>
      <c r="BT118" s="296"/>
      <c r="BU118" s="297"/>
      <c r="BV118" s="295"/>
      <c r="BW118" s="296"/>
      <c r="BX118" s="297"/>
      <c r="BY118" s="295"/>
      <c r="BZ118" s="296"/>
      <c r="CA118" s="297"/>
      <c r="CB118" s="295"/>
      <c r="CC118" s="296"/>
      <c r="CD118" s="297"/>
      <c r="CE118" s="295"/>
      <c r="CF118" s="296"/>
      <c r="CG118" s="297"/>
      <c r="CH118" s="295"/>
      <c r="CI118" s="296"/>
      <c r="CJ118" s="297"/>
      <c r="CK118" s="295"/>
      <c r="CL118" s="296"/>
      <c r="CM118" s="297"/>
      <c r="CN118" s="295"/>
      <c r="CO118" s="296"/>
      <c r="CP118" s="297"/>
      <c r="CQ118" s="295"/>
      <c r="CR118" s="296"/>
      <c r="CS118" s="297"/>
      <c r="CT118" s="295"/>
      <c r="CU118" s="296"/>
      <c r="CV118" s="297"/>
      <c r="CW118" s="295"/>
    </row>
    <row r="119" spans="1:101" x14ac:dyDescent="0.25">
      <c r="A119" s="450"/>
      <c r="B119" s="179" t="s">
        <v>54</v>
      </c>
      <c r="C119" s="16" t="s">
        <v>19</v>
      </c>
      <c r="D119" s="204">
        <v>13.04</v>
      </c>
      <c r="E119" s="324">
        <f>10.36+O119+R119+U119+X119+AA119+AD119+AG119+AJ119+AM119+AP119+AS119+AV119+AY119+BB119+BE119+BH119+BK119+BN119+BQ119+BT119+BW119+BZ119+CC119+CF119+CI119+CL119+CO119+CR119+CU119</f>
        <v>11.36</v>
      </c>
      <c r="F119" s="204">
        <f t="shared" si="27"/>
        <v>1.6799999999999997</v>
      </c>
      <c r="G119" s="345"/>
      <c r="H119" s="329"/>
      <c r="I119" s="326">
        <f>U119/D119</f>
        <v>0</v>
      </c>
      <c r="J119" s="15"/>
      <c r="K119" s="22"/>
      <c r="L119" s="17"/>
      <c r="M119" s="164"/>
      <c r="N119" s="176">
        <v>0.5</v>
      </c>
      <c r="O119" s="176">
        <v>0.5</v>
      </c>
      <c r="P119" s="217">
        <f>O119*100/N119</f>
        <v>100</v>
      </c>
      <c r="Q119" s="176">
        <v>0.5</v>
      </c>
      <c r="R119" s="176">
        <v>0.5</v>
      </c>
      <c r="S119" s="217">
        <f t="shared" ref="S119" si="34">R119*100/Q119</f>
        <v>100</v>
      </c>
      <c r="T119" s="176">
        <v>0.68</v>
      </c>
      <c r="U119" s="305"/>
      <c r="V119" s="304"/>
      <c r="W119" s="306"/>
      <c r="X119" s="305"/>
      <c r="Y119" s="304"/>
      <c r="Z119" s="306"/>
      <c r="AA119" s="305"/>
      <c r="AB119" s="304"/>
      <c r="AC119" s="306"/>
      <c r="AD119" s="305"/>
      <c r="AE119" s="304"/>
      <c r="AF119" s="306"/>
      <c r="AG119" s="305"/>
      <c r="AH119" s="304"/>
      <c r="AI119" s="306"/>
      <c r="AJ119" s="305"/>
      <c r="AK119" s="304"/>
      <c r="AL119" s="306"/>
      <c r="AM119" s="305"/>
      <c r="AN119" s="304"/>
      <c r="AO119" s="306"/>
      <c r="AP119" s="305"/>
      <c r="AQ119" s="304"/>
      <c r="AR119" s="306"/>
      <c r="AS119" s="305"/>
      <c r="AT119" s="304"/>
      <c r="AU119" s="306"/>
      <c r="AV119" s="305"/>
      <c r="AW119" s="304"/>
      <c r="AX119" s="306"/>
      <c r="AY119" s="305"/>
      <c r="AZ119" s="304"/>
      <c r="BA119" s="306"/>
      <c r="BB119" s="305"/>
      <c r="BC119" s="304"/>
      <c r="BD119" s="306"/>
      <c r="BE119" s="305"/>
      <c r="BF119" s="304"/>
      <c r="BG119" s="306"/>
      <c r="BH119" s="305"/>
      <c r="BI119" s="304"/>
      <c r="BJ119" s="306"/>
      <c r="BK119" s="305"/>
      <c r="BL119" s="304"/>
      <c r="BM119" s="306"/>
      <c r="BN119" s="305"/>
      <c r="BO119" s="304"/>
      <c r="BP119" s="306"/>
      <c r="BQ119" s="305"/>
      <c r="BR119" s="304"/>
      <c r="BS119" s="306"/>
      <c r="BT119" s="305"/>
      <c r="BU119" s="304"/>
      <c r="BV119" s="306"/>
      <c r="BW119" s="305"/>
      <c r="BX119" s="304"/>
      <c r="BY119" s="306"/>
      <c r="BZ119" s="305"/>
      <c r="CA119" s="304"/>
      <c r="CB119" s="306"/>
      <c r="CC119" s="305"/>
      <c r="CD119" s="304"/>
      <c r="CE119" s="306"/>
      <c r="CF119" s="305"/>
      <c r="CG119" s="304"/>
      <c r="CH119" s="306"/>
      <c r="CI119" s="305"/>
      <c r="CJ119" s="304"/>
      <c r="CK119" s="306"/>
      <c r="CL119" s="305"/>
      <c r="CM119" s="304"/>
      <c r="CN119" s="306"/>
      <c r="CO119" s="305"/>
      <c r="CP119" s="304"/>
      <c r="CQ119" s="306"/>
      <c r="CR119" s="305"/>
      <c r="CS119" s="304"/>
      <c r="CT119" s="306"/>
      <c r="CU119" s="305"/>
      <c r="CV119" s="304"/>
      <c r="CW119" s="306"/>
    </row>
    <row r="120" spans="1:101" x14ac:dyDescent="0.25">
      <c r="A120" s="449" t="s">
        <v>51</v>
      </c>
      <c r="B120" s="185" t="s">
        <v>105</v>
      </c>
      <c r="C120" s="165" t="s">
        <v>2</v>
      </c>
      <c r="D120" s="316">
        <v>1</v>
      </c>
      <c r="E120" s="317">
        <f>(100%*(E121+E122))/(D121+D122)</f>
        <v>0.58841010401188709</v>
      </c>
      <c r="F120" s="317">
        <f>D120-E120</f>
        <v>0.41158989598811291</v>
      </c>
      <c r="G120" s="360">
        <v>1</v>
      </c>
      <c r="H120" s="346">
        <f>E120</f>
        <v>0.58841010401188709</v>
      </c>
      <c r="I120" s="323"/>
      <c r="J120" s="349">
        <v>42727</v>
      </c>
      <c r="K120" s="56" t="s">
        <v>66</v>
      </c>
      <c r="L120" s="165"/>
      <c r="M120" s="183"/>
      <c r="N120" s="315"/>
      <c r="O120" s="315"/>
      <c r="P120" s="297"/>
      <c r="Q120" s="315"/>
      <c r="R120" s="315"/>
      <c r="S120" s="297"/>
      <c r="T120" s="315"/>
      <c r="U120" s="296"/>
      <c r="V120" s="297"/>
      <c r="W120" s="295"/>
      <c r="X120" s="296"/>
      <c r="Y120" s="297"/>
      <c r="Z120" s="295"/>
      <c r="AA120" s="296"/>
      <c r="AB120" s="297"/>
      <c r="AC120" s="295"/>
      <c r="AD120" s="296"/>
      <c r="AE120" s="297"/>
      <c r="AF120" s="295"/>
      <c r="AG120" s="296"/>
      <c r="AH120" s="297"/>
      <c r="AI120" s="295"/>
      <c r="AJ120" s="296"/>
      <c r="AK120" s="297"/>
      <c r="AL120" s="295"/>
      <c r="AM120" s="296"/>
      <c r="AN120" s="297"/>
      <c r="AO120" s="295"/>
      <c r="AP120" s="296"/>
      <c r="AQ120" s="297"/>
      <c r="AR120" s="295"/>
      <c r="AS120" s="296"/>
      <c r="AT120" s="297"/>
      <c r="AU120" s="295"/>
      <c r="AV120" s="296"/>
      <c r="AW120" s="297"/>
      <c r="AX120" s="295"/>
      <c r="AY120" s="296"/>
      <c r="AZ120" s="297"/>
      <c r="BA120" s="295"/>
      <c r="BB120" s="296"/>
      <c r="BC120" s="297"/>
      <c r="BD120" s="295"/>
      <c r="BE120" s="296"/>
      <c r="BF120" s="297"/>
      <c r="BG120" s="295"/>
      <c r="BH120" s="296"/>
      <c r="BI120" s="297"/>
      <c r="BJ120" s="295"/>
      <c r="BK120" s="296"/>
      <c r="BL120" s="297"/>
      <c r="BM120" s="295"/>
      <c r="BN120" s="296"/>
      <c r="BO120" s="297"/>
      <c r="BP120" s="295"/>
      <c r="BQ120" s="296"/>
      <c r="BR120" s="297"/>
      <c r="BS120" s="295"/>
      <c r="BT120" s="296"/>
      <c r="BU120" s="297"/>
      <c r="BV120" s="295"/>
      <c r="BW120" s="296"/>
      <c r="BX120" s="297"/>
      <c r="BY120" s="295"/>
      <c r="BZ120" s="296"/>
      <c r="CA120" s="297"/>
      <c r="CB120" s="295"/>
      <c r="CC120" s="296"/>
      <c r="CD120" s="297"/>
      <c r="CE120" s="295"/>
      <c r="CF120" s="296"/>
      <c r="CG120" s="297"/>
      <c r="CH120" s="295"/>
      <c r="CI120" s="296"/>
      <c r="CJ120" s="297"/>
      <c r="CK120" s="295"/>
      <c r="CL120" s="296"/>
      <c r="CM120" s="297"/>
      <c r="CN120" s="295"/>
      <c r="CO120" s="296"/>
      <c r="CP120" s="297"/>
      <c r="CQ120" s="295"/>
      <c r="CR120" s="296"/>
      <c r="CS120" s="297"/>
      <c r="CT120" s="295"/>
      <c r="CU120" s="296"/>
      <c r="CV120" s="297"/>
      <c r="CW120" s="295"/>
    </row>
    <row r="121" spans="1:101" x14ac:dyDescent="0.25">
      <c r="A121" s="450"/>
      <c r="B121" s="179" t="s">
        <v>54</v>
      </c>
      <c r="C121" s="16" t="s">
        <v>19</v>
      </c>
      <c r="D121" s="204">
        <v>15.6</v>
      </c>
      <c r="E121" s="324">
        <f>10+O121+R121+U121+X121+AA121+AD121+AG121+AJ121+AM121+AP121+AS121+AV121+AY121+BB121+BE121+BH121+BK121+BN121+BQ121+BT121+BW121+BZ121+CC121+CF121+CI121+CL121+CO121+CR121+CU121</f>
        <v>11.2</v>
      </c>
      <c r="F121" s="204">
        <f t="shared" si="27"/>
        <v>4.4000000000000004</v>
      </c>
      <c r="G121" s="345"/>
      <c r="H121" s="329"/>
      <c r="I121" s="326">
        <f>U121/D121</f>
        <v>0</v>
      </c>
      <c r="J121" s="15"/>
      <c r="K121" s="22"/>
      <c r="L121" s="17"/>
      <c r="M121" s="164"/>
      <c r="N121" s="176">
        <v>0.6</v>
      </c>
      <c r="O121" s="176">
        <v>0.6</v>
      </c>
      <c r="P121" s="217">
        <f>O121*100/N121</f>
        <v>100</v>
      </c>
      <c r="Q121" s="176">
        <v>0.6</v>
      </c>
      <c r="R121" s="176">
        <v>0.6</v>
      </c>
      <c r="S121" s="217">
        <f t="shared" ref="S121:S122" si="35">R121*100/Q121</f>
        <v>100</v>
      </c>
      <c r="T121" s="176">
        <v>0.6</v>
      </c>
      <c r="U121" s="305"/>
      <c r="V121" s="304"/>
      <c r="W121" s="306"/>
      <c r="X121" s="305"/>
      <c r="Y121" s="304"/>
      <c r="Z121" s="306"/>
      <c r="AA121" s="305"/>
      <c r="AB121" s="304"/>
      <c r="AC121" s="306">
        <v>0.6</v>
      </c>
      <c r="AD121" s="305"/>
      <c r="AE121" s="304"/>
      <c r="AF121" s="306">
        <v>0.6</v>
      </c>
      <c r="AG121" s="305"/>
      <c r="AH121" s="304"/>
      <c r="AI121" s="306"/>
      <c r="AJ121" s="305"/>
      <c r="AK121" s="304"/>
      <c r="AL121" s="306"/>
      <c r="AM121" s="305"/>
      <c r="AN121" s="304"/>
      <c r="AO121" s="306"/>
      <c r="AP121" s="305"/>
      <c r="AQ121" s="304"/>
      <c r="AR121" s="306"/>
      <c r="AS121" s="305"/>
      <c r="AT121" s="304"/>
      <c r="AU121" s="306"/>
      <c r="AV121" s="305"/>
      <c r="AW121" s="304"/>
      <c r="AX121" s="306"/>
      <c r="AY121" s="305"/>
      <c r="AZ121" s="304"/>
      <c r="BA121" s="306"/>
      <c r="BB121" s="305"/>
      <c r="BC121" s="304"/>
      <c r="BD121" s="306"/>
      <c r="BE121" s="305"/>
      <c r="BF121" s="304"/>
      <c r="BG121" s="306"/>
      <c r="BH121" s="305"/>
      <c r="BI121" s="304"/>
      <c r="BJ121" s="306"/>
      <c r="BK121" s="305"/>
      <c r="BL121" s="304"/>
      <c r="BM121" s="306"/>
      <c r="BN121" s="305"/>
      <c r="BO121" s="304"/>
      <c r="BP121" s="306"/>
      <c r="BQ121" s="305"/>
      <c r="BR121" s="304"/>
      <c r="BS121" s="306"/>
      <c r="BT121" s="305"/>
      <c r="BU121" s="304"/>
      <c r="BV121" s="306"/>
      <c r="BW121" s="305"/>
      <c r="BX121" s="304"/>
      <c r="BY121" s="306"/>
      <c r="BZ121" s="305"/>
      <c r="CA121" s="304"/>
      <c r="CB121" s="306"/>
      <c r="CC121" s="305"/>
      <c r="CD121" s="304"/>
      <c r="CE121" s="306"/>
      <c r="CF121" s="305"/>
      <c r="CG121" s="304"/>
      <c r="CH121" s="306"/>
      <c r="CI121" s="305"/>
      <c r="CJ121" s="304"/>
      <c r="CK121" s="306"/>
      <c r="CL121" s="305"/>
      <c r="CM121" s="304"/>
      <c r="CN121" s="306"/>
      <c r="CO121" s="305"/>
      <c r="CP121" s="304"/>
      <c r="CQ121" s="306"/>
      <c r="CR121" s="305"/>
      <c r="CS121" s="304"/>
      <c r="CT121" s="306"/>
      <c r="CU121" s="305"/>
      <c r="CV121" s="304"/>
      <c r="CW121" s="306"/>
    </row>
    <row r="122" spans="1:101" x14ac:dyDescent="0.25">
      <c r="A122" s="451"/>
      <c r="B122" s="179" t="s">
        <v>20</v>
      </c>
      <c r="C122" s="16" t="s">
        <v>18</v>
      </c>
      <c r="D122" s="209">
        <v>119</v>
      </c>
      <c r="E122" s="209">
        <f>60+O122+R122+U122+X122+AA122+AD122+AG122+AJ122+AM122+AP122+AS122+AV122+AY122+BB122+BE122+BH122+BK122+BN122+BQ122+BT122+BW122+BZ122+CC122+CF122+CI122+CL122+CO122+CR122+CU122</f>
        <v>68</v>
      </c>
      <c r="F122" s="209">
        <f t="shared" si="27"/>
        <v>51</v>
      </c>
      <c r="G122" s="345"/>
      <c r="H122" s="329"/>
      <c r="I122" s="326">
        <f>U122/D122</f>
        <v>0</v>
      </c>
      <c r="J122" s="15"/>
      <c r="K122" s="22"/>
      <c r="L122" s="17"/>
      <c r="M122" s="164"/>
      <c r="N122" s="176">
        <v>4</v>
      </c>
      <c r="O122" s="176">
        <v>4</v>
      </c>
      <c r="P122" s="217">
        <f>O122*100/N122</f>
        <v>100</v>
      </c>
      <c r="Q122" s="176">
        <v>4</v>
      </c>
      <c r="R122" s="176">
        <v>4</v>
      </c>
      <c r="S122" s="217">
        <f t="shared" si="35"/>
        <v>100</v>
      </c>
      <c r="T122" s="176">
        <v>5</v>
      </c>
      <c r="U122" s="305"/>
      <c r="V122" s="304"/>
      <c r="W122" s="306"/>
      <c r="X122" s="305"/>
      <c r="Y122" s="304"/>
      <c r="Z122" s="306"/>
      <c r="AA122" s="305"/>
      <c r="AB122" s="304"/>
      <c r="AC122" s="306">
        <v>4</v>
      </c>
      <c r="AD122" s="305"/>
      <c r="AE122" s="304"/>
      <c r="AF122" s="306">
        <v>5</v>
      </c>
      <c r="AG122" s="305"/>
      <c r="AH122" s="304"/>
      <c r="AI122" s="306"/>
      <c r="AJ122" s="305"/>
      <c r="AK122" s="304"/>
      <c r="AL122" s="306"/>
      <c r="AM122" s="305"/>
      <c r="AN122" s="304"/>
      <c r="AO122" s="306"/>
      <c r="AP122" s="305"/>
      <c r="AQ122" s="304"/>
      <c r="AR122" s="306"/>
      <c r="AS122" s="305"/>
      <c r="AT122" s="304"/>
      <c r="AU122" s="306"/>
      <c r="AV122" s="305"/>
      <c r="AW122" s="304"/>
      <c r="AX122" s="306"/>
      <c r="AY122" s="305"/>
      <c r="AZ122" s="304"/>
      <c r="BA122" s="306"/>
      <c r="BB122" s="305"/>
      <c r="BC122" s="304"/>
      <c r="BD122" s="306"/>
      <c r="BE122" s="305"/>
      <c r="BF122" s="304"/>
      <c r="BG122" s="306"/>
      <c r="BH122" s="305"/>
      <c r="BI122" s="304"/>
      <c r="BJ122" s="306"/>
      <c r="BK122" s="305"/>
      <c r="BL122" s="304"/>
      <c r="BM122" s="306"/>
      <c r="BN122" s="305"/>
      <c r="BO122" s="304"/>
      <c r="BP122" s="306"/>
      <c r="BQ122" s="305"/>
      <c r="BR122" s="304"/>
      <c r="BS122" s="306"/>
      <c r="BT122" s="305"/>
      <c r="BU122" s="304"/>
      <c r="BV122" s="306"/>
      <c r="BW122" s="305"/>
      <c r="BX122" s="304"/>
      <c r="BY122" s="306"/>
      <c r="BZ122" s="305"/>
      <c r="CA122" s="304"/>
      <c r="CB122" s="306"/>
      <c r="CC122" s="305"/>
      <c r="CD122" s="304"/>
      <c r="CE122" s="306"/>
      <c r="CF122" s="305"/>
      <c r="CG122" s="304"/>
      <c r="CH122" s="306"/>
      <c r="CI122" s="305"/>
      <c r="CJ122" s="304"/>
      <c r="CK122" s="306"/>
      <c r="CL122" s="305"/>
      <c r="CM122" s="304"/>
      <c r="CN122" s="306"/>
      <c r="CO122" s="305"/>
      <c r="CP122" s="304"/>
      <c r="CQ122" s="306"/>
      <c r="CR122" s="305"/>
      <c r="CS122" s="304"/>
      <c r="CT122" s="306"/>
      <c r="CU122" s="305"/>
      <c r="CV122" s="304"/>
      <c r="CW122" s="306"/>
    </row>
    <row r="123" spans="1:101" x14ac:dyDescent="0.25">
      <c r="A123" s="449" t="s">
        <v>52</v>
      </c>
      <c r="B123" s="177" t="s">
        <v>106</v>
      </c>
      <c r="C123" s="165" t="s">
        <v>2</v>
      </c>
      <c r="D123" s="316">
        <v>1</v>
      </c>
      <c r="E123" s="317">
        <f>(100%*(E124+E125))/(D124+D125)</f>
        <v>0.56079530971195513</v>
      </c>
      <c r="F123" s="317">
        <f>D123-E123</f>
        <v>0.43920469028804487</v>
      </c>
      <c r="G123" s="360">
        <v>0.9</v>
      </c>
      <c r="H123" s="346">
        <f>E123</f>
        <v>0.56079530971195513</v>
      </c>
      <c r="I123" s="323"/>
      <c r="J123" s="349">
        <v>42727</v>
      </c>
      <c r="K123" s="56" t="s">
        <v>66</v>
      </c>
      <c r="L123" s="165"/>
      <c r="M123" s="183"/>
      <c r="N123" s="315"/>
      <c r="O123" s="315"/>
      <c r="P123" s="297"/>
      <c r="Q123" s="315"/>
      <c r="R123" s="315"/>
      <c r="S123" s="297"/>
      <c r="T123" s="315"/>
      <c r="U123" s="296"/>
      <c r="V123" s="297"/>
      <c r="W123" s="295"/>
      <c r="X123" s="296"/>
      <c r="Y123" s="297"/>
      <c r="Z123" s="295"/>
      <c r="AA123" s="296"/>
      <c r="AB123" s="297"/>
      <c r="AC123" s="295"/>
      <c r="AD123" s="296"/>
      <c r="AE123" s="297"/>
      <c r="AF123" s="295"/>
      <c r="AG123" s="296"/>
      <c r="AH123" s="297"/>
      <c r="AI123" s="295"/>
      <c r="AJ123" s="296"/>
      <c r="AK123" s="297"/>
      <c r="AL123" s="295"/>
      <c r="AM123" s="296"/>
      <c r="AN123" s="297"/>
      <c r="AO123" s="295"/>
      <c r="AP123" s="296"/>
      <c r="AQ123" s="297"/>
      <c r="AR123" s="295"/>
      <c r="AS123" s="296"/>
      <c r="AT123" s="297"/>
      <c r="AU123" s="295"/>
      <c r="AV123" s="296"/>
      <c r="AW123" s="297"/>
      <c r="AX123" s="295"/>
      <c r="AY123" s="296"/>
      <c r="AZ123" s="297"/>
      <c r="BA123" s="295"/>
      <c r="BB123" s="296"/>
      <c r="BC123" s="297"/>
      <c r="BD123" s="295"/>
      <c r="BE123" s="296"/>
      <c r="BF123" s="297"/>
      <c r="BG123" s="295"/>
      <c r="BH123" s="296"/>
      <c r="BI123" s="297"/>
      <c r="BJ123" s="295"/>
      <c r="BK123" s="296"/>
      <c r="BL123" s="297"/>
      <c r="BM123" s="295"/>
      <c r="BN123" s="296"/>
      <c r="BO123" s="297"/>
      <c r="BP123" s="295"/>
      <c r="BQ123" s="296"/>
      <c r="BR123" s="297"/>
      <c r="BS123" s="295"/>
      <c r="BT123" s="296"/>
      <c r="BU123" s="297"/>
      <c r="BV123" s="295"/>
      <c r="BW123" s="296"/>
      <c r="BX123" s="297"/>
      <c r="BY123" s="295"/>
      <c r="BZ123" s="296"/>
      <c r="CA123" s="297"/>
      <c r="CB123" s="295"/>
      <c r="CC123" s="296"/>
      <c r="CD123" s="297"/>
      <c r="CE123" s="295"/>
      <c r="CF123" s="296"/>
      <c r="CG123" s="297"/>
      <c r="CH123" s="295"/>
      <c r="CI123" s="296"/>
      <c r="CJ123" s="297"/>
      <c r="CK123" s="295"/>
      <c r="CL123" s="296"/>
      <c r="CM123" s="297"/>
      <c r="CN123" s="295"/>
      <c r="CO123" s="296"/>
      <c r="CP123" s="297"/>
      <c r="CQ123" s="295"/>
      <c r="CR123" s="296"/>
      <c r="CS123" s="297"/>
      <c r="CT123" s="295"/>
      <c r="CU123" s="296"/>
      <c r="CV123" s="297"/>
      <c r="CW123" s="295"/>
    </row>
    <row r="124" spans="1:101" x14ac:dyDescent="0.25">
      <c r="A124" s="450"/>
      <c r="B124" s="179" t="s">
        <v>54</v>
      </c>
      <c r="C124" s="16" t="s">
        <v>19</v>
      </c>
      <c r="D124" s="204">
        <v>9.23</v>
      </c>
      <c r="E124" s="324">
        <f>3+O124+R124+U124+X124+AA124+AD124+AG124+AJ124+AM124+AP124+AS124+AV124+AY124+BB124+BE124+BH124+BK124+BN124+BQ124+BT124+BW124+BZ124+CC124+CF124+CI124+CL124+CO124+CR124+CU124</f>
        <v>4</v>
      </c>
      <c r="F124" s="204">
        <f t="shared" si="27"/>
        <v>5.23</v>
      </c>
      <c r="G124" s="345"/>
      <c r="H124" s="329"/>
      <c r="I124" s="326">
        <f>U124/D124</f>
        <v>0</v>
      </c>
      <c r="J124" s="15"/>
      <c r="K124" s="22"/>
      <c r="L124" s="17"/>
      <c r="M124" s="164"/>
      <c r="N124" s="176">
        <v>0.5</v>
      </c>
      <c r="O124" s="176">
        <v>0.5</v>
      </c>
      <c r="P124" s="217">
        <f>O124*100/N124</f>
        <v>100</v>
      </c>
      <c r="Q124" s="176">
        <v>0.5</v>
      </c>
      <c r="R124" s="176">
        <v>0.5</v>
      </c>
      <c r="S124" s="217">
        <f t="shared" ref="S124:S125" si="36">R124*100/Q124</f>
        <v>100</v>
      </c>
      <c r="T124" s="176">
        <v>0.5</v>
      </c>
      <c r="U124" s="305"/>
      <c r="V124" s="304"/>
      <c r="W124" s="306"/>
      <c r="X124" s="305"/>
      <c r="Y124" s="304"/>
      <c r="Z124" s="306"/>
      <c r="AA124" s="305"/>
      <c r="AB124" s="304"/>
      <c r="AC124" s="306">
        <v>0.5</v>
      </c>
      <c r="AD124" s="305"/>
      <c r="AE124" s="304"/>
      <c r="AF124" s="306">
        <v>1</v>
      </c>
      <c r="AG124" s="305"/>
      <c r="AH124" s="304"/>
      <c r="AI124" s="306"/>
      <c r="AJ124" s="305"/>
      <c r="AK124" s="304"/>
      <c r="AL124" s="306"/>
      <c r="AM124" s="305"/>
      <c r="AN124" s="304"/>
      <c r="AO124" s="306"/>
      <c r="AP124" s="305"/>
      <c r="AQ124" s="304"/>
      <c r="AR124" s="306"/>
      <c r="AS124" s="305"/>
      <c r="AT124" s="304"/>
      <c r="AU124" s="306"/>
      <c r="AV124" s="305"/>
      <c r="AW124" s="304"/>
      <c r="AX124" s="306"/>
      <c r="AY124" s="305"/>
      <c r="AZ124" s="304"/>
      <c r="BA124" s="306"/>
      <c r="BB124" s="305"/>
      <c r="BC124" s="304"/>
      <c r="BD124" s="306"/>
      <c r="BE124" s="305"/>
      <c r="BF124" s="304"/>
      <c r="BG124" s="306"/>
      <c r="BH124" s="305"/>
      <c r="BI124" s="304"/>
      <c r="BJ124" s="306"/>
      <c r="BK124" s="305"/>
      <c r="BL124" s="304"/>
      <c r="BM124" s="306"/>
      <c r="BN124" s="305"/>
      <c r="BO124" s="304"/>
      <c r="BP124" s="306"/>
      <c r="BQ124" s="305"/>
      <c r="BR124" s="304"/>
      <c r="BS124" s="306"/>
      <c r="BT124" s="305"/>
      <c r="BU124" s="304"/>
      <c r="BV124" s="306"/>
      <c r="BW124" s="305"/>
      <c r="BX124" s="304"/>
      <c r="BY124" s="306"/>
      <c r="BZ124" s="305"/>
      <c r="CA124" s="304"/>
      <c r="CB124" s="306"/>
      <c r="CC124" s="305"/>
      <c r="CD124" s="304"/>
      <c r="CE124" s="306"/>
      <c r="CF124" s="305"/>
      <c r="CG124" s="304"/>
      <c r="CH124" s="306"/>
      <c r="CI124" s="305"/>
      <c r="CJ124" s="304"/>
      <c r="CK124" s="306"/>
      <c r="CL124" s="305"/>
      <c r="CM124" s="304"/>
      <c r="CN124" s="306"/>
      <c r="CO124" s="305"/>
      <c r="CP124" s="304"/>
      <c r="CQ124" s="306"/>
      <c r="CR124" s="305"/>
      <c r="CS124" s="304"/>
      <c r="CT124" s="306"/>
      <c r="CU124" s="305"/>
      <c r="CV124" s="304"/>
      <c r="CW124" s="306"/>
    </row>
    <row r="125" spans="1:101" x14ac:dyDescent="0.25">
      <c r="A125" s="451"/>
      <c r="B125" s="179" t="s">
        <v>20</v>
      </c>
      <c r="C125" s="16" t="s">
        <v>18</v>
      </c>
      <c r="D125" s="209">
        <v>30</v>
      </c>
      <c r="E125" s="209">
        <f>10+O125+R125+U125+X125+AA125+AD125+AG125+AJ125+AM125+AP125+AS125+AV125+AY125+BB125+BE125+BH125+BK125+BN125+BQ125+BT125+BW125+BZ125+CC125+CF125+CI125+CL125+CO125+CR125+CU125</f>
        <v>18</v>
      </c>
      <c r="F125" s="209">
        <f t="shared" si="27"/>
        <v>12</v>
      </c>
      <c r="G125" s="345"/>
      <c r="H125" s="329"/>
      <c r="I125" s="326">
        <f>U125/D125</f>
        <v>0</v>
      </c>
      <c r="J125" s="15"/>
      <c r="K125" s="22"/>
      <c r="L125" s="17"/>
      <c r="M125" s="164"/>
      <c r="N125" s="176">
        <v>4</v>
      </c>
      <c r="O125" s="176">
        <v>4</v>
      </c>
      <c r="P125" s="217">
        <f>O125*100/N125</f>
        <v>100</v>
      </c>
      <c r="Q125" s="176">
        <v>4</v>
      </c>
      <c r="R125" s="176">
        <v>4</v>
      </c>
      <c r="S125" s="217">
        <f t="shared" si="36"/>
        <v>100</v>
      </c>
      <c r="T125" s="176">
        <v>4</v>
      </c>
      <c r="U125" s="305"/>
      <c r="V125" s="304"/>
      <c r="W125" s="306"/>
      <c r="X125" s="305"/>
      <c r="Y125" s="304"/>
      <c r="Z125" s="306"/>
      <c r="AA125" s="305"/>
      <c r="AB125" s="304"/>
      <c r="AC125" s="306">
        <v>4</v>
      </c>
      <c r="AD125" s="305"/>
      <c r="AE125" s="304"/>
      <c r="AF125" s="306">
        <v>4</v>
      </c>
      <c r="AG125" s="305"/>
      <c r="AH125" s="304"/>
      <c r="AI125" s="306"/>
      <c r="AJ125" s="305"/>
      <c r="AK125" s="304"/>
      <c r="AL125" s="306"/>
      <c r="AM125" s="305"/>
      <c r="AN125" s="304"/>
      <c r="AO125" s="306"/>
      <c r="AP125" s="305"/>
      <c r="AQ125" s="304"/>
      <c r="AR125" s="306"/>
      <c r="AS125" s="305"/>
      <c r="AT125" s="304"/>
      <c r="AU125" s="306"/>
      <c r="AV125" s="305"/>
      <c r="AW125" s="304"/>
      <c r="AX125" s="306"/>
      <c r="AY125" s="305"/>
      <c r="AZ125" s="304"/>
      <c r="BA125" s="306"/>
      <c r="BB125" s="305"/>
      <c r="BC125" s="304"/>
      <c r="BD125" s="306"/>
      <c r="BE125" s="305"/>
      <c r="BF125" s="304"/>
      <c r="BG125" s="306"/>
      <c r="BH125" s="305"/>
      <c r="BI125" s="304"/>
      <c r="BJ125" s="306"/>
      <c r="BK125" s="305"/>
      <c r="BL125" s="304"/>
      <c r="BM125" s="306"/>
      <c r="BN125" s="305"/>
      <c r="BO125" s="304"/>
      <c r="BP125" s="306"/>
      <c r="BQ125" s="305"/>
      <c r="BR125" s="304"/>
      <c r="BS125" s="306"/>
      <c r="BT125" s="305"/>
      <c r="BU125" s="304"/>
      <c r="BV125" s="306"/>
      <c r="BW125" s="305"/>
      <c r="BX125" s="304"/>
      <c r="BY125" s="306"/>
      <c r="BZ125" s="305"/>
      <c r="CA125" s="304"/>
      <c r="CB125" s="306"/>
      <c r="CC125" s="305"/>
      <c r="CD125" s="304"/>
      <c r="CE125" s="306"/>
      <c r="CF125" s="305"/>
      <c r="CG125" s="304"/>
      <c r="CH125" s="306"/>
      <c r="CI125" s="305"/>
      <c r="CJ125" s="304"/>
      <c r="CK125" s="306"/>
      <c r="CL125" s="305"/>
      <c r="CM125" s="304"/>
      <c r="CN125" s="306"/>
      <c r="CO125" s="305"/>
      <c r="CP125" s="304"/>
      <c r="CQ125" s="306"/>
      <c r="CR125" s="305"/>
      <c r="CS125" s="304"/>
      <c r="CT125" s="306"/>
      <c r="CU125" s="305"/>
      <c r="CV125" s="304"/>
      <c r="CW125" s="306"/>
    </row>
    <row r="126" spans="1:101" x14ac:dyDescent="0.25">
      <c r="A126" s="449" t="s">
        <v>53</v>
      </c>
      <c r="B126" s="177" t="s">
        <v>107</v>
      </c>
      <c r="C126" s="165" t="s">
        <v>2</v>
      </c>
      <c r="D126" s="316">
        <v>1</v>
      </c>
      <c r="E126" s="317">
        <f>(100%*E127)/D127</f>
        <v>0.25</v>
      </c>
      <c r="F126" s="317">
        <f>D126-E126</f>
        <v>0.75</v>
      </c>
      <c r="G126" s="360">
        <v>0.95</v>
      </c>
      <c r="H126" s="346">
        <f>E126</f>
        <v>0.25</v>
      </c>
      <c r="I126" s="323"/>
      <c r="J126" s="349">
        <v>42727</v>
      </c>
      <c r="K126" s="56" t="s">
        <v>66</v>
      </c>
      <c r="L126" s="165"/>
      <c r="M126" s="183"/>
      <c r="N126" s="315"/>
      <c r="O126" s="315"/>
      <c r="P126" s="297"/>
      <c r="Q126" s="315"/>
      <c r="R126" s="315"/>
      <c r="S126" s="297"/>
      <c r="T126" s="315"/>
      <c r="U126" s="296"/>
      <c r="V126" s="297"/>
      <c r="W126" s="295"/>
      <c r="X126" s="296"/>
      <c r="Y126" s="297"/>
      <c r="Z126" s="295"/>
      <c r="AA126" s="296"/>
      <c r="AB126" s="297"/>
      <c r="AC126" s="295"/>
      <c r="AD126" s="296"/>
      <c r="AE126" s="297"/>
      <c r="AF126" s="295"/>
      <c r="AG126" s="296"/>
      <c r="AH126" s="297"/>
      <c r="AI126" s="295"/>
      <c r="AJ126" s="296"/>
      <c r="AK126" s="297"/>
      <c r="AL126" s="295"/>
      <c r="AM126" s="296"/>
      <c r="AN126" s="297"/>
      <c r="AO126" s="295"/>
      <c r="AP126" s="296"/>
      <c r="AQ126" s="297"/>
      <c r="AR126" s="295"/>
      <c r="AS126" s="296"/>
      <c r="AT126" s="297"/>
      <c r="AU126" s="295"/>
      <c r="AV126" s="296"/>
      <c r="AW126" s="297"/>
      <c r="AX126" s="295"/>
      <c r="AY126" s="296"/>
      <c r="AZ126" s="297"/>
      <c r="BA126" s="295"/>
      <c r="BB126" s="296"/>
      <c r="BC126" s="297"/>
      <c r="BD126" s="295"/>
      <c r="BE126" s="296"/>
      <c r="BF126" s="297"/>
      <c r="BG126" s="295"/>
      <c r="BH126" s="296"/>
      <c r="BI126" s="297"/>
      <c r="BJ126" s="295"/>
      <c r="BK126" s="296"/>
      <c r="BL126" s="297"/>
      <c r="BM126" s="295"/>
      <c r="BN126" s="296"/>
      <c r="BO126" s="297"/>
      <c r="BP126" s="295"/>
      <c r="BQ126" s="296"/>
      <c r="BR126" s="297"/>
      <c r="BS126" s="295"/>
      <c r="BT126" s="296"/>
      <c r="BU126" s="297"/>
      <c r="BV126" s="295"/>
      <c r="BW126" s="296"/>
      <c r="BX126" s="297"/>
      <c r="BY126" s="295"/>
      <c r="BZ126" s="296"/>
      <c r="CA126" s="297"/>
      <c r="CB126" s="295"/>
      <c r="CC126" s="296"/>
      <c r="CD126" s="297"/>
      <c r="CE126" s="295"/>
      <c r="CF126" s="296"/>
      <c r="CG126" s="297"/>
      <c r="CH126" s="295"/>
      <c r="CI126" s="296"/>
      <c r="CJ126" s="297"/>
      <c r="CK126" s="295"/>
      <c r="CL126" s="296"/>
      <c r="CM126" s="297"/>
      <c r="CN126" s="295"/>
      <c r="CO126" s="296"/>
      <c r="CP126" s="297"/>
      <c r="CQ126" s="295"/>
      <c r="CR126" s="296"/>
      <c r="CS126" s="297"/>
      <c r="CT126" s="295"/>
      <c r="CU126" s="296"/>
      <c r="CV126" s="297"/>
      <c r="CW126" s="295"/>
    </row>
    <row r="127" spans="1:101" x14ac:dyDescent="0.25">
      <c r="A127" s="451"/>
      <c r="B127" s="179" t="s">
        <v>108</v>
      </c>
      <c r="C127" s="16" t="s">
        <v>18</v>
      </c>
      <c r="D127" s="209">
        <v>8</v>
      </c>
      <c r="E127" s="209">
        <f>O127+R127+U127+X127+AA127+AD127+AG127+AJ127+AM127+AP127+AS127+AV127+AY127+BB127+BE127+BH127+BK127+BN127+BQ127+BT127+BW127+BZ127+CC127+CF127+CI127+CL127+CO127+CR127+CU127</f>
        <v>2</v>
      </c>
      <c r="F127" s="209">
        <f t="shared" si="27"/>
        <v>6</v>
      </c>
      <c r="G127" s="345"/>
      <c r="H127" s="329"/>
      <c r="I127" s="326">
        <f>U127/D127</f>
        <v>0</v>
      </c>
      <c r="J127" s="15"/>
      <c r="K127" s="22"/>
      <c r="L127" s="17"/>
      <c r="M127" s="164"/>
      <c r="N127" s="176">
        <v>1</v>
      </c>
      <c r="O127" s="176">
        <v>1</v>
      </c>
      <c r="P127" s="217">
        <f>O127*100/N127</f>
        <v>100</v>
      </c>
      <c r="Q127" s="176">
        <v>1</v>
      </c>
      <c r="R127" s="176">
        <v>1</v>
      </c>
      <c r="S127" s="217">
        <f t="shared" ref="S127" si="37">R127*100/Q127</f>
        <v>100</v>
      </c>
      <c r="T127" s="176">
        <v>1</v>
      </c>
      <c r="U127" s="305"/>
      <c r="V127" s="304"/>
      <c r="W127" s="306"/>
      <c r="X127" s="305"/>
      <c r="Y127" s="304"/>
      <c r="Z127" s="306"/>
      <c r="AA127" s="305"/>
      <c r="AB127" s="304"/>
      <c r="AC127" s="306">
        <v>1</v>
      </c>
      <c r="AD127" s="305"/>
      <c r="AE127" s="304"/>
      <c r="AF127" s="306">
        <v>1</v>
      </c>
      <c r="AG127" s="305"/>
      <c r="AH127" s="304"/>
      <c r="AI127" s="306"/>
      <c r="AJ127" s="305"/>
      <c r="AK127" s="304"/>
      <c r="AL127" s="306"/>
      <c r="AM127" s="305"/>
      <c r="AN127" s="304"/>
      <c r="AO127" s="306"/>
      <c r="AP127" s="305"/>
      <c r="AQ127" s="304"/>
      <c r="AR127" s="306"/>
      <c r="AS127" s="305"/>
      <c r="AT127" s="304"/>
      <c r="AU127" s="306"/>
      <c r="AV127" s="305"/>
      <c r="AW127" s="304"/>
      <c r="AX127" s="306"/>
      <c r="AY127" s="305"/>
      <c r="AZ127" s="304"/>
      <c r="BA127" s="306"/>
      <c r="BB127" s="305"/>
      <c r="BC127" s="304"/>
      <c r="BD127" s="306"/>
      <c r="BE127" s="305"/>
      <c r="BF127" s="304"/>
      <c r="BG127" s="306"/>
      <c r="BH127" s="305"/>
      <c r="BI127" s="304"/>
      <c r="BJ127" s="306"/>
      <c r="BK127" s="305"/>
      <c r="BL127" s="304"/>
      <c r="BM127" s="306"/>
      <c r="BN127" s="305"/>
      <c r="BO127" s="304"/>
      <c r="BP127" s="306"/>
      <c r="BQ127" s="305"/>
      <c r="BR127" s="304"/>
      <c r="BS127" s="306"/>
      <c r="BT127" s="305"/>
      <c r="BU127" s="304"/>
      <c r="BV127" s="306"/>
      <c r="BW127" s="305"/>
      <c r="BX127" s="304"/>
      <c r="BY127" s="306"/>
      <c r="BZ127" s="305"/>
      <c r="CA127" s="304"/>
      <c r="CB127" s="306"/>
      <c r="CC127" s="305"/>
      <c r="CD127" s="304"/>
      <c r="CE127" s="306"/>
      <c r="CF127" s="305"/>
      <c r="CG127" s="304"/>
      <c r="CH127" s="306"/>
      <c r="CI127" s="305"/>
      <c r="CJ127" s="304"/>
      <c r="CK127" s="306"/>
      <c r="CL127" s="305"/>
      <c r="CM127" s="304"/>
      <c r="CN127" s="306"/>
      <c r="CO127" s="305"/>
      <c r="CP127" s="304"/>
      <c r="CQ127" s="306"/>
      <c r="CR127" s="305"/>
      <c r="CS127" s="304"/>
      <c r="CT127" s="306"/>
      <c r="CU127" s="305"/>
      <c r="CV127" s="304"/>
      <c r="CW127" s="306"/>
    </row>
    <row r="128" spans="1:101" x14ac:dyDescent="0.25">
      <c r="Y128" s="400"/>
      <c r="Z128" s="400"/>
    </row>
    <row r="129" spans="25:26" x14ac:dyDescent="0.25">
      <c r="Y129" s="400"/>
      <c r="Z129" s="400"/>
    </row>
  </sheetData>
  <mergeCells count="90">
    <mergeCell ref="A102:A104"/>
    <mergeCell ref="A105:A106"/>
    <mergeCell ref="A123:A125"/>
    <mergeCell ref="A126:A127"/>
    <mergeCell ref="N6:AK6"/>
    <mergeCell ref="A110:A111"/>
    <mergeCell ref="A112:A114"/>
    <mergeCell ref="A115:A117"/>
    <mergeCell ref="A118:A119"/>
    <mergeCell ref="A120:A122"/>
    <mergeCell ref="A90:A92"/>
    <mergeCell ref="A96:A98"/>
    <mergeCell ref="A107:A109"/>
    <mergeCell ref="A58:A60"/>
    <mergeCell ref="A61:A63"/>
    <mergeCell ref="F7:F8"/>
    <mergeCell ref="A37:A39"/>
    <mergeCell ref="I6:I8"/>
    <mergeCell ref="A70:A72"/>
    <mergeCell ref="A73:A75"/>
    <mergeCell ref="A52:A54"/>
    <mergeCell ref="A23:A26"/>
    <mergeCell ref="A27:A29"/>
    <mergeCell ref="A30:A32"/>
    <mergeCell ref="A33:A35"/>
    <mergeCell ref="A43:A45"/>
    <mergeCell ref="G6:G8"/>
    <mergeCell ref="A93:A95"/>
    <mergeCell ref="A99:A101"/>
    <mergeCell ref="CN7:CP7"/>
    <mergeCell ref="CQ7:CS7"/>
    <mergeCell ref="CE7:CG7"/>
    <mergeCell ref="CH7:CJ7"/>
    <mergeCell ref="CK7:CM7"/>
    <mergeCell ref="BJ7:BL7"/>
    <mergeCell ref="BM7:BO7"/>
    <mergeCell ref="BP7:BR7"/>
    <mergeCell ref="BS7:BU7"/>
    <mergeCell ref="BV7:BX7"/>
    <mergeCell ref="A12:A14"/>
    <mergeCell ref="A15:A16"/>
    <mergeCell ref="A17:A19"/>
    <mergeCell ref="A20:A22"/>
    <mergeCell ref="A82:A85"/>
    <mergeCell ref="A86:A89"/>
    <mergeCell ref="A76:A78"/>
    <mergeCell ref="A79:A81"/>
    <mergeCell ref="A40:A42"/>
    <mergeCell ref="A46:A48"/>
    <mergeCell ref="A49:A51"/>
    <mergeCell ref="A67:A69"/>
    <mergeCell ref="A64:A66"/>
    <mergeCell ref="A55:A57"/>
    <mergeCell ref="A4:C5"/>
    <mergeCell ref="D6:F6"/>
    <mergeCell ref="E7:E8"/>
    <mergeCell ref="D7:D8"/>
    <mergeCell ref="C6:C8"/>
    <mergeCell ref="B6:B8"/>
    <mergeCell ref="A6:A8"/>
    <mergeCell ref="M7:M8"/>
    <mergeCell ref="L7:L8"/>
    <mergeCell ref="L6:M6"/>
    <mergeCell ref="H6:H8"/>
    <mergeCell ref="K6:K8"/>
    <mergeCell ref="J6:J8"/>
    <mergeCell ref="CB7:CD7"/>
    <mergeCell ref="N7:P7"/>
    <mergeCell ref="AF7:AH7"/>
    <mergeCell ref="Q7:S7"/>
    <mergeCell ref="T7:V7"/>
    <mergeCell ref="W7:Y7"/>
    <mergeCell ref="Z7:AB7"/>
    <mergeCell ref="AC7:AE7"/>
    <mergeCell ref="CV1:CW1"/>
    <mergeCell ref="CV2:CW2"/>
    <mergeCell ref="CW6:CW8"/>
    <mergeCell ref="CT7:CV7"/>
    <mergeCell ref="AI7:AK7"/>
    <mergeCell ref="CW4:CW5"/>
    <mergeCell ref="AL7:AN7"/>
    <mergeCell ref="AO7:AQ7"/>
    <mergeCell ref="AL6:CV6"/>
    <mergeCell ref="AR7:AT7"/>
    <mergeCell ref="AU7:AW7"/>
    <mergeCell ref="AX7:AZ7"/>
    <mergeCell ref="BA7:BC7"/>
    <mergeCell ref="BD7:BF7"/>
    <mergeCell ref="BG7:BI7"/>
    <mergeCell ref="BY7:CA7"/>
  </mergeCells>
  <conditionalFormatting sqref="B12:B16 D12:H12 B21:B22 B76 J12:K12 E27 D76 D16 J16:K16 I79:K79 F16:H16 E20 E17 E30 E33 E37 E40 D15:K15 E43 E46 E49 G76 I76:K76">
    <cfRule type="expression" dxfId="348" priority="954">
      <formula>$E12:$E12="монтаж системы не начат"</formula>
    </cfRule>
  </conditionalFormatting>
  <conditionalFormatting sqref="O37:P37 R37:S37 U37:CV37">
    <cfRule type="expression" dxfId="347" priority="914" stopIfTrue="1">
      <formula>$F37:$F81="монтаж системы не начат"</formula>
    </cfRule>
  </conditionalFormatting>
  <conditionalFormatting sqref="O40:P40 R40:S40 U40:CV40">
    <cfRule type="expression" dxfId="346" priority="923" stopIfTrue="1">
      <formula>$F40:$F81="монтаж системы не начат"</formula>
    </cfRule>
  </conditionalFormatting>
  <conditionalFormatting sqref="B85">
    <cfRule type="expression" dxfId="345" priority="884" stopIfTrue="1">
      <formula>$F85:$F95="монтаж системы не начат"</formula>
    </cfRule>
  </conditionalFormatting>
  <conditionalFormatting sqref="B18">
    <cfRule type="expression" dxfId="344" priority="885" stopIfTrue="1">
      <formula>$F18:$F29="монтаж системы не начат"</formula>
    </cfRule>
  </conditionalFormatting>
  <conditionalFormatting sqref="B27 B40">
    <cfRule type="expression" dxfId="343" priority="887" stopIfTrue="1">
      <formula>$F27:$F35="монтаж системы не начат"</formula>
    </cfRule>
  </conditionalFormatting>
  <conditionalFormatting sqref="B33 B49">
    <cfRule type="expression" dxfId="342" priority="890" stopIfTrue="1">
      <formula>$F33:$F35="монтаж системы не начат"</formula>
    </cfRule>
  </conditionalFormatting>
  <conditionalFormatting sqref="B17 B19:B20">
    <cfRule type="expression" dxfId="341" priority="876" stopIfTrue="1">
      <formula>$F17:$F27="монтаж системы не начат"</formula>
    </cfRule>
  </conditionalFormatting>
  <conditionalFormatting sqref="AI69:CV69">
    <cfRule type="expression" dxfId="340" priority="879" stopIfTrue="1">
      <formula>$F69:$F81="монтаж системы не начат"</formula>
    </cfRule>
  </conditionalFormatting>
  <conditionalFormatting sqref="AI58:CV58">
    <cfRule type="expression" dxfId="339" priority="847" stopIfTrue="1">
      <formula>$F58:$F81="монтаж системы не начат"</formula>
    </cfRule>
  </conditionalFormatting>
  <conditionalFormatting sqref="B86 B83:B84">
    <cfRule type="expression" dxfId="338" priority="829" stopIfTrue="1">
      <formula>$F83:$F95="монтаж системы не начат"</formula>
    </cfRule>
  </conditionalFormatting>
  <conditionalFormatting sqref="B44">
    <cfRule type="expression" dxfId="337" priority="831" stopIfTrue="1">
      <formula>$F44:$F51="монтаж системы не начат"</formula>
    </cfRule>
  </conditionalFormatting>
  <conditionalFormatting sqref="AO47:CV47">
    <cfRule type="expression" dxfId="336" priority="931" stopIfTrue="1">
      <formula>$F47:$F81="монтаж системы не начат"</formula>
    </cfRule>
  </conditionalFormatting>
  <conditionalFormatting sqref="AO48:CV48">
    <cfRule type="expression" dxfId="335" priority="932" stopIfTrue="1">
      <formula>$F48:$F81="монтаж системы не начат"</formula>
    </cfRule>
  </conditionalFormatting>
  <conditionalFormatting sqref="U47:V47 X47:Y47 AA47:AB47 AD47:AE47 AG47:AN47">
    <cfRule type="expression" dxfId="334" priority="944" stopIfTrue="1">
      <formula>$F47:$F75="монтаж системы не начат"</formula>
    </cfRule>
  </conditionalFormatting>
  <conditionalFormatting sqref="O46:P46 R46:S46 U46:CV46">
    <cfRule type="expression" dxfId="333" priority="6453" stopIfTrue="1">
      <formula>$F46:$F81="монтаж системы не начат"</formula>
    </cfRule>
  </conditionalFormatting>
  <conditionalFormatting sqref="O49:P49 R49:S49 U49:CV49">
    <cfRule type="expression" dxfId="332" priority="6478" stopIfTrue="1">
      <formula>$F49:$F81="монтаж системы не начат"</formula>
    </cfRule>
  </conditionalFormatting>
  <conditionalFormatting sqref="R43:S43 U43:CV43">
    <cfRule type="expression" dxfId="331" priority="6482" stopIfTrue="1">
      <formula>$F43:$F81="монтаж системы не начат"</formula>
    </cfRule>
  </conditionalFormatting>
  <conditionalFormatting sqref="O43:P43">
    <cfRule type="expression" dxfId="330" priority="6545" stopIfTrue="1">
      <formula>$F43:$F81="монтаж системы не начат"</formula>
    </cfRule>
  </conditionalFormatting>
  <conditionalFormatting sqref="R47:S47">
    <cfRule type="expression" dxfId="329" priority="6765" stopIfTrue="1">
      <formula>$F47:$F75="монтаж системы не начат"</formula>
    </cfRule>
  </conditionalFormatting>
  <conditionalFormatting sqref="R48:S48 U48:AN48">
    <cfRule type="expression" dxfId="328" priority="6766" stopIfTrue="1">
      <formula>$F48:$F75="монтаж системы не начат"</formula>
    </cfRule>
  </conditionalFormatting>
  <conditionalFormatting sqref="B30">
    <cfRule type="expression" dxfId="327" priority="6798" stopIfTrue="1">
      <formula>$F30:$F110="монтаж системы не начат"</formula>
    </cfRule>
  </conditionalFormatting>
  <conditionalFormatting sqref="B35 B32">
    <cfRule type="expression" dxfId="326" priority="6799" stopIfTrue="1">
      <formula>$F32:$F157="монтаж системы не начат"</formula>
    </cfRule>
  </conditionalFormatting>
  <conditionalFormatting sqref="B29">
    <cfRule type="expression" dxfId="325" priority="6803" stopIfTrue="1">
      <formula>$F29:$F157="монтаж системы не начат"</formula>
    </cfRule>
  </conditionalFormatting>
  <conditionalFormatting sqref="B34">
    <cfRule type="expression" dxfId="324" priority="6805" stopIfTrue="1">
      <formula>$F34:$F160="монтаж системы не начат"</formula>
    </cfRule>
  </conditionalFormatting>
  <conditionalFormatting sqref="B28">
    <cfRule type="expression" dxfId="323" priority="6806" stopIfTrue="1">
      <formula>$F28:$F157="монтаж системы не начат"</formula>
    </cfRule>
  </conditionalFormatting>
  <conditionalFormatting sqref="B82">
    <cfRule type="expression" dxfId="322" priority="525" stopIfTrue="1">
      <formula>$F82:$F92="монтаж системы не начат"</formula>
    </cfRule>
  </conditionalFormatting>
  <conditionalFormatting sqref="B37 B39">
    <cfRule type="expression" dxfId="321" priority="506" stopIfTrue="1">
      <formula>$F37:$F46="монтаж системы не начат"</formula>
    </cfRule>
  </conditionalFormatting>
  <conditionalFormatting sqref="B46 B43">
    <cfRule type="expression" dxfId="320" priority="508" stopIfTrue="1">
      <formula>$F43:$F48="монтаж системы не начат"</formula>
    </cfRule>
  </conditionalFormatting>
  <conditionalFormatting sqref="B23 B45">
    <cfRule type="expression" dxfId="319" priority="500" stopIfTrue="1">
      <formula>$F23:$F29="монтаж системы не начат"</formula>
    </cfRule>
  </conditionalFormatting>
  <conditionalFormatting sqref="B47">
    <cfRule type="expression" dxfId="318" priority="499" stopIfTrue="1">
      <formula>$F47:$F146="монтаж системы не начат"</formula>
    </cfRule>
  </conditionalFormatting>
  <conditionalFormatting sqref="B38">
    <cfRule type="expression" dxfId="317" priority="498" stopIfTrue="1">
      <formula>$F38:$F48="монтаж системы не начат"</formula>
    </cfRule>
  </conditionalFormatting>
  <conditionalFormatting sqref="B51">
    <cfRule type="expression" dxfId="316" priority="495" stopIfTrue="1">
      <formula>$F51:$F149="монтаж системы не начат"</formula>
    </cfRule>
  </conditionalFormatting>
  <conditionalFormatting sqref="B50">
    <cfRule type="expression" dxfId="315" priority="496" stopIfTrue="1">
      <formula>$F50:$F149="монтаж системы не начат"</formula>
    </cfRule>
  </conditionalFormatting>
  <conditionalFormatting sqref="B41">
    <cfRule type="expression" dxfId="314" priority="492" stopIfTrue="1">
      <formula>$F41:$F132="монтаж системы не начат"</formula>
    </cfRule>
  </conditionalFormatting>
  <conditionalFormatting sqref="B48">
    <cfRule type="expression" dxfId="313" priority="515" stopIfTrue="1">
      <formula>$F48:$F146="монтаж системы не начат"</formula>
    </cfRule>
  </conditionalFormatting>
  <conditionalFormatting sqref="B79:B81">
    <cfRule type="expression" dxfId="312" priority="489">
      <formula>$E79:$E79="монтаж системы не начат"</formula>
    </cfRule>
  </conditionalFormatting>
  <conditionalFormatting sqref="AZ81:CV81">
    <cfRule type="expression" dxfId="311" priority="6989" stopIfTrue="1">
      <formula>$F81:$F81="монтаж системы не начат"</formula>
    </cfRule>
  </conditionalFormatting>
  <conditionalFormatting sqref="N30:V30">
    <cfRule type="expression" dxfId="310" priority="6992" stopIfTrue="1">
      <formula>$F30:$F33="монтаж системы не начат"</formula>
    </cfRule>
  </conditionalFormatting>
  <conditionalFormatting sqref="AI60:CV60">
    <cfRule type="expression" dxfId="309" priority="7005" stopIfTrue="1">
      <formula>$F60:$F81="монтаж системы не начат"</formula>
    </cfRule>
  </conditionalFormatting>
  <conditionalFormatting sqref="B36">
    <cfRule type="expression" dxfId="308" priority="7160">
      <formula>$E36:$E81="монтаж системы не начат"</formula>
    </cfRule>
  </conditionalFormatting>
  <conditionalFormatting sqref="B11">
    <cfRule type="expression" dxfId="307" priority="7173">
      <formula>$E11:$E81="монтаж системы не начат"</formula>
    </cfRule>
  </conditionalFormatting>
  <conditionalFormatting sqref="B89">
    <cfRule type="expression" dxfId="306" priority="7793" stopIfTrue="1">
      <formula>$F89:$F111="монтаж системы не начат"</formula>
    </cfRule>
  </conditionalFormatting>
  <conditionalFormatting sqref="B31">
    <cfRule type="expression" dxfId="305" priority="7808" stopIfTrue="1">
      <formula>$F31:$F157="монтаж системы не начат"</formula>
    </cfRule>
  </conditionalFormatting>
  <conditionalFormatting sqref="W30:AH30">
    <cfRule type="expression" dxfId="304" priority="481" stopIfTrue="1">
      <formula>$F30:$F32="монтаж системы не начат"</formula>
    </cfRule>
  </conditionalFormatting>
  <conditionalFormatting sqref="S93 P92:P93 U92:AH93">
    <cfRule type="expression" dxfId="303" priority="471" stopIfTrue="1">
      <formula>$F92:$F106="монтаж системы не начат"</formula>
    </cfRule>
  </conditionalFormatting>
  <conditionalFormatting sqref="P100:P102 S100:S102 U100:AH102">
    <cfRule type="expression" dxfId="302" priority="472" stopIfTrue="1">
      <formula>$F100:$F106="монтаж системы не начат"</formula>
    </cfRule>
  </conditionalFormatting>
  <conditionalFormatting sqref="U91:AH91 AI66:CV66">
    <cfRule type="expression" dxfId="301" priority="473" stopIfTrue="1">
      <formula>$F66:$F81="монтаж системы не начат"</formula>
    </cfRule>
  </conditionalFormatting>
  <conditionalFormatting sqref="U95:Y96 S96 P94 AA95:AB96 AD95:AE96 Z94:AF94 AG94:AH96 P96">
    <cfRule type="expression" dxfId="300" priority="474" stopIfTrue="1">
      <formula>$F94:$F106="монтаж системы не начат"</formula>
    </cfRule>
  </conditionalFormatting>
  <conditionalFormatting sqref="P97:P99 S97:S99 U97:AH99 AF103 AF106">
    <cfRule type="expression" dxfId="299" priority="475" stopIfTrue="1">
      <formula>$F97:$F106="монтаж системы не начат"</formula>
    </cfRule>
  </conditionalFormatting>
  <conditionalFormatting sqref="P103:P105 S103:S105 U103:AE103 U104:AF105 AG103:AH106">
    <cfRule type="expression" dxfId="298" priority="476" stopIfTrue="1">
      <formula>$F103:$F106="монтаж системы не начат"</formula>
    </cfRule>
  </conditionalFormatting>
  <conditionalFormatting sqref="U94:Y94">
    <cfRule type="expression" dxfId="297" priority="477" stopIfTrue="1">
      <formula>$F94:$F107="монтаж системы не начат"</formula>
    </cfRule>
  </conditionalFormatting>
  <conditionalFormatting sqref="P106 S106 U106:AE106">
    <cfRule type="expression" dxfId="296" priority="478" stopIfTrue="1">
      <formula>$F106:$F108="монтаж системы не начат"</formula>
    </cfRule>
  </conditionalFormatting>
  <conditionalFormatting sqref="O90:P90 S90 U90:AH90">
    <cfRule type="expression" dxfId="295" priority="479" stopIfTrue="1">
      <formula>$F90:$F106="монтаж системы не начат"</formula>
    </cfRule>
  </conditionalFormatting>
  <conditionalFormatting sqref="P126 S126 U126:AH126">
    <cfRule type="expression" dxfId="294" priority="468" stopIfTrue="1">
      <formula>$F126:$F127="монтаж системы не начат"</formula>
    </cfRule>
  </conditionalFormatting>
  <conditionalFormatting sqref="U127:AH127">
    <cfRule type="expression" dxfId="293" priority="469" stopIfTrue="1">
      <formula>$F127:$F127="монтаж системы не начат"</formula>
    </cfRule>
  </conditionalFormatting>
  <conditionalFormatting sqref="U108:AH108">
    <cfRule type="expression" dxfId="292" priority="453" stopIfTrue="1">
      <formula>$F108:$F127="монтаж системы не начат"</formula>
    </cfRule>
  </conditionalFormatting>
  <conditionalFormatting sqref="P110 S110 U110:AH110">
    <cfRule type="expression" dxfId="291" priority="454" stopIfTrue="1">
      <formula>$F110:$F127="монтаж системы не начат"</formula>
    </cfRule>
  </conditionalFormatting>
  <conditionalFormatting sqref="S123 P123 U123:AH123">
    <cfRule type="expression" dxfId="290" priority="455" stopIfTrue="1">
      <formula>$F123:$F127="монтаж системы не начат"</formula>
    </cfRule>
  </conditionalFormatting>
  <conditionalFormatting sqref="U113:AH113">
    <cfRule type="expression" dxfId="289" priority="456" stopIfTrue="1">
      <formula>$F113:$F127="монтаж системы не начат"</formula>
    </cfRule>
  </conditionalFormatting>
  <conditionalFormatting sqref="P116 S116 U116:AH116">
    <cfRule type="expression" dxfId="288" priority="457" stopIfTrue="1">
      <formula>$F116:$F127="монтаж системы не начат"</formula>
    </cfRule>
  </conditionalFormatting>
  <conditionalFormatting sqref="P120 S120 U119:AH119 P123 S123">
    <cfRule type="expression" dxfId="287" priority="452" stopIfTrue="1">
      <formula>$F119:$F127="монтаж системы не начат"</formula>
    </cfRule>
  </conditionalFormatting>
  <conditionalFormatting sqref="U109:AH109 AI63:CV63">
    <cfRule type="expression" dxfId="286" priority="458" stopIfTrue="1">
      <formula>$F63:$F81="монтаж системы не начат"</formula>
    </cfRule>
  </conditionalFormatting>
  <conditionalFormatting sqref="P112 S112 U111:AH114">
    <cfRule type="expression" dxfId="285" priority="459" stopIfTrue="1">
      <formula>$F111:$F127="монтаж системы не начат"</formula>
    </cfRule>
  </conditionalFormatting>
  <conditionalFormatting sqref="U124:AH124">
    <cfRule type="expression" dxfId="284" priority="460" stopIfTrue="1">
      <formula>$F124:$F127="монтаж системы не начат"</formula>
    </cfRule>
  </conditionalFormatting>
  <conditionalFormatting sqref="U121:AH121">
    <cfRule type="expression" dxfId="283" priority="461" stopIfTrue="1">
      <formula>$F121:$F127="монтаж системы не начат"</formula>
    </cfRule>
  </conditionalFormatting>
  <conditionalFormatting sqref="P112 S112 U112:AH112">
    <cfRule type="expression" dxfId="282" priority="462" stopIfTrue="1">
      <formula>$F112:$F127="монтаж системы не начат"</formula>
    </cfRule>
  </conditionalFormatting>
  <conditionalFormatting sqref="U114:AH114">
    <cfRule type="expression" dxfId="281" priority="463" stopIfTrue="1">
      <formula>$F114:$F127="монтаж системы не начат"</formula>
    </cfRule>
  </conditionalFormatting>
  <conditionalFormatting sqref="P120 S120 U120:AH125 P123 S123">
    <cfRule type="expression" dxfId="280" priority="464" stopIfTrue="1">
      <formula>$F120:$F127="монтаж системы не начат"</formula>
    </cfRule>
  </conditionalFormatting>
  <conditionalFormatting sqref="P118 S118 U117:AH119">
    <cfRule type="expression" dxfId="279" priority="465" stopIfTrue="1">
      <formula>$F117:$F127="монтаж системы не начат"</formula>
    </cfRule>
  </conditionalFormatting>
  <conditionalFormatting sqref="P115:P116 S115:S116 U115:AH119 P118 S118">
    <cfRule type="expression" dxfId="278" priority="466" stopIfTrue="1">
      <formula>$F115:$F127="монтаж системы не начат"</formula>
    </cfRule>
  </conditionalFormatting>
  <conditionalFormatting sqref="S118 P118 U118:AH118">
    <cfRule type="expression" dxfId="277" priority="467" stopIfTrue="1">
      <formula>$F118:$F127="монтаж системы не начат"</formula>
    </cfRule>
  </conditionalFormatting>
  <conditionalFormatting sqref="P107 S107 U107:AH107">
    <cfRule type="expression" dxfId="276" priority="470" stopIfTrue="1">
      <formula>$F107:$F127="монтаж системы не начат"</formula>
    </cfRule>
  </conditionalFormatting>
  <conditionalFormatting sqref="O48:P48">
    <cfRule type="expression" dxfId="275" priority="447" stopIfTrue="1">
      <formula>$F48:$F75="монтаж системы не начат"</formula>
    </cfRule>
  </conditionalFormatting>
  <conditionalFormatting sqref="F81:H81 J80:K81 G80:H80">
    <cfRule type="expression" dxfId="274" priority="444">
      <formula>$E80:$E80="монтаж системы не начат"</formula>
    </cfRule>
  </conditionalFormatting>
  <conditionalFormatting sqref="N81:AB81 AV81:AY81">
    <cfRule type="expression" dxfId="273" priority="445" stopIfTrue="1">
      <formula>$F81:$F81="монтаж системы не начат"</formula>
    </cfRule>
  </conditionalFormatting>
  <conditionalFormatting sqref="D13:K14">
    <cfRule type="expression" dxfId="272" priority="437">
      <formula>$E13:$E13="монтаж системы не начат"</formula>
    </cfRule>
  </conditionalFormatting>
  <conditionalFormatting sqref="H40">
    <cfRule type="expression" dxfId="271" priority="321">
      <formula>$E40:$E40="монтаж системы не начат"</formula>
    </cfRule>
  </conditionalFormatting>
  <conditionalFormatting sqref="D17">
    <cfRule type="expression" dxfId="270" priority="435">
      <formula>$E17:$E17="монтаж системы не начат"</formula>
    </cfRule>
  </conditionalFormatting>
  <conditionalFormatting sqref="D20">
    <cfRule type="expression" dxfId="269" priority="434">
      <formula>$E20:$E20="монтаж системы не начат"</formula>
    </cfRule>
  </conditionalFormatting>
  <conditionalFormatting sqref="D27">
    <cfRule type="expression" dxfId="268" priority="432">
      <formula>$E27:$E27="монтаж системы не начат"</formula>
    </cfRule>
  </conditionalFormatting>
  <conditionalFormatting sqref="D30">
    <cfRule type="expression" dxfId="267" priority="429">
      <formula>$E30:$E30="монтаж системы не начат"</formula>
    </cfRule>
  </conditionalFormatting>
  <conditionalFormatting sqref="D37">
    <cfRule type="expression" dxfId="266" priority="428">
      <formula>$E37:$E37="монтаж системы не начат"</formula>
    </cfRule>
  </conditionalFormatting>
  <conditionalFormatting sqref="D40">
    <cfRule type="expression" dxfId="265" priority="427">
      <formula>$E40:$E40="монтаж системы не начат"</formula>
    </cfRule>
  </conditionalFormatting>
  <conditionalFormatting sqref="D43">
    <cfRule type="expression" dxfId="264" priority="425">
      <formula>$E43:$E43="монтаж системы не начат"</formula>
    </cfRule>
  </conditionalFormatting>
  <conditionalFormatting sqref="D46">
    <cfRule type="expression" dxfId="263" priority="424">
      <formula>$E46:$E46="монтаж системы не начат"</formula>
    </cfRule>
  </conditionalFormatting>
  <conditionalFormatting sqref="D49">
    <cfRule type="expression" dxfId="262" priority="421">
      <formula>$E49:$E49="монтаж системы не начат"</formula>
    </cfRule>
  </conditionalFormatting>
  <conditionalFormatting sqref="D33">
    <cfRule type="expression" dxfId="261" priority="334">
      <formula>$E33:$E33="монтаж системы не начат"</formula>
    </cfRule>
  </conditionalFormatting>
  <conditionalFormatting sqref="H17">
    <cfRule type="expression" dxfId="260" priority="326">
      <formula>$E17:$E17="монтаж системы не начат"</formula>
    </cfRule>
  </conditionalFormatting>
  <conditionalFormatting sqref="F43">
    <cfRule type="expression" dxfId="259" priority="317">
      <formula>$E43:$E43="монтаж системы не начат"</formula>
    </cfRule>
  </conditionalFormatting>
  <conditionalFormatting sqref="E39">
    <cfRule type="expression" dxfId="258" priority="328">
      <formula>$E39:$E39="монтаж системы не начат"</formula>
    </cfRule>
  </conditionalFormatting>
  <conditionalFormatting sqref="F37">
    <cfRule type="expression" dxfId="257" priority="330">
      <formula>$E37:$E37="монтаж системы не начат"</formula>
    </cfRule>
  </conditionalFormatting>
  <conditionalFormatting sqref="I28:I29">
    <cfRule type="expression" dxfId="256" priority="351">
      <formula>$E28:$E28="монтаж системы не начат"</formula>
    </cfRule>
  </conditionalFormatting>
  <conditionalFormatting sqref="F30">
    <cfRule type="expression" dxfId="255" priority="338">
      <formula>$E30:$E30="монтаж системы не начат"</formula>
    </cfRule>
  </conditionalFormatting>
  <conditionalFormatting sqref="E19">
    <cfRule type="expression" dxfId="254" priority="342">
      <formula>$E19:$E19="монтаж системы не начат"</formula>
    </cfRule>
  </conditionalFormatting>
  <conditionalFormatting sqref="D50:D51 F50:G50 G51">
    <cfRule type="expression" dxfId="253" priority="309">
      <formula>$E50:$E50="монтаж системы не начат"</formula>
    </cfRule>
  </conditionalFormatting>
  <conditionalFormatting sqref="E16">
    <cfRule type="expression" dxfId="252" priority="350">
      <formula>$E16:$E16="монтаж системы не начат"</formula>
    </cfRule>
  </conditionalFormatting>
  <conditionalFormatting sqref="E18">
    <cfRule type="expression" dxfId="251" priority="343">
      <formula>$E18:$E18="монтаж системы не начат"</formula>
    </cfRule>
  </conditionalFormatting>
  <conditionalFormatting sqref="E21">
    <cfRule type="expression" dxfId="250" priority="341">
      <formula>$E21:$E21="монтаж системы не начат"</formula>
    </cfRule>
  </conditionalFormatting>
  <conditionalFormatting sqref="E31">
    <cfRule type="expression" dxfId="249" priority="337">
      <formula>$E31:$E31="монтаж системы не начат"</formula>
    </cfRule>
  </conditionalFormatting>
  <conditionalFormatting sqref="F33">
    <cfRule type="expression" dxfId="248" priority="333">
      <formula>$E33:$E33="монтаж системы не начат"</formula>
    </cfRule>
  </conditionalFormatting>
  <conditionalFormatting sqref="E38">
    <cfRule type="expression" dxfId="247" priority="329">
      <formula>$E38:$E38="монтаж системы не начат"</formula>
    </cfRule>
  </conditionalFormatting>
  <conditionalFormatting sqref="F40">
    <cfRule type="expression" dxfId="246" priority="327">
      <formula>$E40:$E40="монтаж системы не начат"</formula>
    </cfRule>
  </conditionalFormatting>
  <conditionalFormatting sqref="H23">
    <cfRule type="expression" dxfId="245" priority="325">
      <formula>$E23:$E23="монтаж системы не начат"</formula>
    </cfRule>
  </conditionalFormatting>
  <conditionalFormatting sqref="H20">
    <cfRule type="expression" dxfId="244" priority="324">
      <formula>$E20:$E20="монтаж системы не начат"</formula>
    </cfRule>
  </conditionalFormatting>
  <conditionalFormatting sqref="H30">
    <cfRule type="expression" dxfId="243" priority="323">
      <formula>$E30:$E30="монтаж системы не начат"</formula>
    </cfRule>
  </conditionalFormatting>
  <conditionalFormatting sqref="H37">
    <cfRule type="expression" dxfId="242" priority="322">
      <formula>$E37:$E37="монтаж системы не начат"</formula>
    </cfRule>
  </conditionalFormatting>
  <conditionalFormatting sqref="H43">
    <cfRule type="expression" dxfId="241" priority="319">
      <formula>$E43:$E43="монтаж системы не начат"</formula>
    </cfRule>
  </conditionalFormatting>
  <conditionalFormatting sqref="E41">
    <cfRule type="expression" dxfId="240" priority="318">
      <formula>$E41:$E41="монтаж системы не начат"</formula>
    </cfRule>
  </conditionalFormatting>
  <conditionalFormatting sqref="B42">
    <cfRule type="expression" dxfId="239" priority="8691" stopIfTrue="1">
      <formula>$F42:$F132="монтаж системы не начат"</formula>
    </cfRule>
  </conditionalFormatting>
  <conditionalFormatting sqref="E44">
    <cfRule type="expression" dxfId="238" priority="316">
      <formula>$E44:$E44="монтаж системы не начат"</formula>
    </cfRule>
  </conditionalFormatting>
  <conditionalFormatting sqref="F46">
    <cfRule type="expression" dxfId="237" priority="314">
      <formula>$E46:$E46="монтаж системы не начат"</formula>
    </cfRule>
  </conditionalFormatting>
  <conditionalFormatting sqref="E47">
    <cfRule type="expression" dxfId="236" priority="313">
      <formula>$E47:$E47="монтаж системы не начат"</formula>
    </cfRule>
  </conditionalFormatting>
  <conditionalFormatting sqref="B26">
    <cfRule type="expression" dxfId="235" priority="8718" stopIfTrue="1">
      <formula>$F26:$F110="монтаж системы не начат"</formula>
    </cfRule>
  </conditionalFormatting>
  <conditionalFormatting sqref="F49">
    <cfRule type="expression" dxfId="234" priority="308">
      <formula>$E49:$E49="монтаж системы не начат"</formula>
    </cfRule>
  </conditionalFormatting>
  <conditionalFormatting sqref="E50">
    <cfRule type="expression" dxfId="233" priority="307">
      <formula>$E50:$E50="монтаж системы не начат"</formula>
    </cfRule>
  </conditionalFormatting>
  <conditionalFormatting sqref="R54:Y54 N54:O54">
    <cfRule type="expression" dxfId="232" priority="303" stopIfTrue="1">
      <formula>$F54:$F69="монтаж системы не начат"</formula>
    </cfRule>
  </conditionalFormatting>
  <conditionalFormatting sqref="O53:P53 R53:S53 U53:CV53">
    <cfRule type="expression" dxfId="231" priority="304" stopIfTrue="1">
      <formula>$F53:$F93="монтаж системы не начат"</formula>
    </cfRule>
  </conditionalFormatting>
  <conditionalFormatting sqref="B52">
    <cfRule type="expression" dxfId="230" priority="301" stopIfTrue="1">
      <formula>$F52:$F161="монтаж системы не начат"</formula>
    </cfRule>
  </conditionalFormatting>
  <conditionalFormatting sqref="E52">
    <cfRule type="expression" dxfId="229" priority="300">
      <formula>$E52:$E52="монтаж системы не начат"</formula>
    </cfRule>
  </conditionalFormatting>
  <conditionalFormatting sqref="D52">
    <cfRule type="expression" dxfId="228" priority="299">
      <formula>$E52:$E52="монтаж системы не начат"</formula>
    </cfRule>
  </conditionalFormatting>
  <conditionalFormatting sqref="F52">
    <cfRule type="expression" dxfId="227" priority="298">
      <formula>$E52:$E52="монтаж системы не начат"</formula>
    </cfRule>
  </conditionalFormatting>
  <conditionalFormatting sqref="E53">
    <cfRule type="expression" dxfId="226" priority="297">
      <formula>$E53:$E53="монтаж системы не начат"</formula>
    </cfRule>
  </conditionalFormatting>
  <conditionalFormatting sqref="E83:E84">
    <cfRule type="expression" dxfId="225" priority="255">
      <formula>$E83:$E83="монтаж системы не начат"</formula>
    </cfRule>
  </conditionalFormatting>
  <conditionalFormatting sqref="D86 G86">
    <cfRule type="expression" dxfId="224" priority="253">
      <formula>$E86:$E86="монтаж системы не начат"</formula>
    </cfRule>
  </conditionalFormatting>
  <conditionalFormatting sqref="E58">
    <cfRule type="expression" dxfId="223" priority="292">
      <formula>$E58:$E58="монтаж системы не начат"</formula>
    </cfRule>
  </conditionalFormatting>
  <conditionalFormatting sqref="D58">
    <cfRule type="expression" dxfId="222" priority="291">
      <formula>$E58:$E58="монтаж системы не начат"</formula>
    </cfRule>
  </conditionalFormatting>
  <conditionalFormatting sqref="F58">
    <cfRule type="expression" dxfId="221" priority="290">
      <formula>$E58:$E58="монтаж системы не начат"</formula>
    </cfRule>
  </conditionalFormatting>
  <conditionalFormatting sqref="E55">
    <cfRule type="expression" dxfId="220" priority="289">
      <formula>$E55:$E55="монтаж системы не начат"</formula>
    </cfRule>
  </conditionalFormatting>
  <conditionalFormatting sqref="D55">
    <cfRule type="expression" dxfId="219" priority="288">
      <formula>$E55:$E55="монтаж системы не начат"</formula>
    </cfRule>
  </conditionalFormatting>
  <conditionalFormatting sqref="F55">
    <cfRule type="expression" dxfId="218" priority="287">
      <formula>$E55:$E55="монтаж системы не начат"</formula>
    </cfRule>
  </conditionalFormatting>
  <conditionalFormatting sqref="E61">
    <cfRule type="expression" dxfId="217" priority="286">
      <formula>$E61:$E61="монтаж системы не начат"</formula>
    </cfRule>
  </conditionalFormatting>
  <conditionalFormatting sqref="D61">
    <cfRule type="expression" dxfId="216" priority="285">
      <formula>$E61:$E61="монтаж системы не начат"</formula>
    </cfRule>
  </conditionalFormatting>
  <conditionalFormatting sqref="F61">
    <cfRule type="expression" dxfId="215" priority="284">
      <formula>$E61:$E61="монтаж системы не начат"</formula>
    </cfRule>
  </conditionalFormatting>
  <conditionalFormatting sqref="E64">
    <cfRule type="expression" dxfId="214" priority="283">
      <formula>$E64:$E64="монтаж системы не начат"</formula>
    </cfRule>
  </conditionalFormatting>
  <conditionalFormatting sqref="D64">
    <cfRule type="expression" dxfId="213" priority="282">
      <formula>$E64:$E64="монтаж системы не начат"</formula>
    </cfRule>
  </conditionalFormatting>
  <conditionalFormatting sqref="F64">
    <cfRule type="expression" dxfId="212" priority="281">
      <formula>$E64:$E64="монтаж системы не начат"</formula>
    </cfRule>
  </conditionalFormatting>
  <conditionalFormatting sqref="E67">
    <cfRule type="expression" dxfId="211" priority="280">
      <formula>$E67:$E67="монтаж системы не начат"</formula>
    </cfRule>
  </conditionalFormatting>
  <conditionalFormatting sqref="D67">
    <cfRule type="expression" dxfId="210" priority="279">
      <formula>$E67:$E67="монтаж системы не начат"</formula>
    </cfRule>
  </conditionalFormatting>
  <conditionalFormatting sqref="F67">
    <cfRule type="expression" dxfId="209" priority="278">
      <formula>$E67:$E67="монтаж системы не начат"</formula>
    </cfRule>
  </conditionalFormatting>
  <conditionalFormatting sqref="E70">
    <cfRule type="expression" dxfId="208" priority="274">
      <formula>$E70:$E70="монтаж системы не начат"</formula>
    </cfRule>
  </conditionalFormatting>
  <conditionalFormatting sqref="D70">
    <cfRule type="expression" dxfId="207" priority="273">
      <formula>$E70:$E70="монтаж системы не начат"</formula>
    </cfRule>
  </conditionalFormatting>
  <conditionalFormatting sqref="F70">
    <cfRule type="expression" dxfId="206" priority="272">
      <formula>$E70:$E70="монтаж системы не начат"</formula>
    </cfRule>
  </conditionalFormatting>
  <conditionalFormatting sqref="E73">
    <cfRule type="expression" dxfId="205" priority="271">
      <formula>$E73:$E73="монтаж системы не начат"</formula>
    </cfRule>
  </conditionalFormatting>
  <conditionalFormatting sqref="D73">
    <cfRule type="expression" dxfId="204" priority="270">
      <formula>$E73:$E73="монтаж системы не начат"</formula>
    </cfRule>
  </conditionalFormatting>
  <conditionalFormatting sqref="F73">
    <cfRule type="expression" dxfId="203" priority="269">
      <formula>$E73:$E73="монтаж системы не начат"</formula>
    </cfRule>
  </conditionalFormatting>
  <conditionalFormatting sqref="D78:H78 D77 F77:H77 J77:K78">
    <cfRule type="expression" dxfId="202" priority="267">
      <formula>$E77:$E77="монтаж системы не начат"</formula>
    </cfRule>
  </conditionalFormatting>
  <conditionalFormatting sqref="F76">
    <cfRule type="expression" dxfId="201" priority="266">
      <formula>$E76:$E76="монтаж системы не начат"</formula>
    </cfRule>
  </conditionalFormatting>
  <conditionalFormatting sqref="E76">
    <cfRule type="expression" dxfId="200" priority="265">
      <formula>$E76:$E76="монтаж системы не начат"</formula>
    </cfRule>
  </conditionalFormatting>
  <conditionalFormatting sqref="E77">
    <cfRule type="expression" dxfId="199" priority="264">
      <formula>$E77:$E77="монтаж системы не начат"</formula>
    </cfRule>
  </conditionalFormatting>
  <conditionalFormatting sqref="E90">
    <cfRule type="expression" dxfId="198" priority="244">
      <formula>$E90:$E90="монтаж системы не начат"</formula>
    </cfRule>
  </conditionalFormatting>
  <conditionalFormatting sqref="E91">
    <cfRule type="expression" dxfId="197" priority="243">
      <formula>$E91:$E91="монтаж системы не начат"</formula>
    </cfRule>
  </conditionalFormatting>
  <conditionalFormatting sqref="D79 G79">
    <cfRule type="expression" dxfId="196" priority="261">
      <formula>$E79:$E79="монтаж системы не начат"</formula>
    </cfRule>
  </conditionalFormatting>
  <conditionalFormatting sqref="F79">
    <cfRule type="expression" dxfId="195" priority="260">
      <formula>$E79:$E79="монтаж системы не начат"</formula>
    </cfRule>
  </conditionalFormatting>
  <conditionalFormatting sqref="E79">
    <cfRule type="expression" dxfId="194" priority="259">
      <formula>$E79:$E79="монтаж системы не начат"</formula>
    </cfRule>
  </conditionalFormatting>
  <conditionalFormatting sqref="D82 G82">
    <cfRule type="expression" dxfId="193" priority="258">
      <formula>$E82:$E82="монтаж системы не начат"</formula>
    </cfRule>
  </conditionalFormatting>
  <conditionalFormatting sqref="F82">
    <cfRule type="expression" dxfId="192" priority="257">
      <formula>$E82:$E82="монтаж системы не начат"</formula>
    </cfRule>
  </conditionalFormatting>
  <conditionalFormatting sqref="E82">
    <cfRule type="expression" dxfId="191" priority="256">
      <formula>$E82:$E82="монтаж системы не начат"</formula>
    </cfRule>
  </conditionalFormatting>
  <conditionalFormatting sqref="E87">
    <cfRule type="expression" dxfId="190" priority="250">
      <formula>$E87:$E87="монтаж системы не начат"</formula>
    </cfRule>
  </conditionalFormatting>
  <conditionalFormatting sqref="F86">
    <cfRule type="expression" dxfId="189" priority="252">
      <formula>$E86:$E86="монтаж системы не начат"</formula>
    </cfRule>
  </conditionalFormatting>
  <conditionalFormatting sqref="E86">
    <cfRule type="expression" dxfId="188" priority="251">
      <formula>$E86:$E86="монтаж системы не начат"</formula>
    </cfRule>
  </conditionalFormatting>
  <conditionalFormatting sqref="B87:B88">
    <cfRule type="expression" dxfId="187" priority="8758" stopIfTrue="1">
      <formula>$F87:$F111="монтаж системы не начат"</formula>
    </cfRule>
  </conditionalFormatting>
  <conditionalFormatting sqref="B77:B78">
    <cfRule type="expression" dxfId="186" priority="8759" stopIfTrue="1">
      <formula>$F77:$F200="монтаж системы не начат"</formula>
    </cfRule>
  </conditionalFormatting>
  <conditionalFormatting sqref="D93">
    <cfRule type="expression" dxfId="185" priority="249">
      <formula>$E93:$E93="монтаж системы не начат"</formula>
    </cfRule>
  </conditionalFormatting>
  <conditionalFormatting sqref="F93">
    <cfRule type="expression" dxfId="184" priority="248">
      <formula>$E93:$E93="монтаж системы не начат"</formula>
    </cfRule>
  </conditionalFormatting>
  <conditionalFormatting sqref="E93">
    <cfRule type="expression" dxfId="183" priority="247">
      <formula>$E93:$E93="монтаж системы не начат"</formula>
    </cfRule>
  </conditionalFormatting>
  <conditionalFormatting sqref="D90">
    <cfRule type="expression" dxfId="182" priority="246">
      <formula>$E90:$E90="монтаж системы не начат"</formula>
    </cfRule>
  </conditionalFormatting>
  <conditionalFormatting sqref="F90">
    <cfRule type="expression" dxfId="181" priority="245">
      <formula>$E90:$E90="монтаж системы не начат"</formula>
    </cfRule>
  </conditionalFormatting>
  <conditionalFormatting sqref="E71:E72">
    <cfRule type="expression" dxfId="180" priority="168">
      <formula>$E71:$E71="монтаж системы не начат"</formula>
    </cfRule>
  </conditionalFormatting>
  <conditionalFormatting sqref="E94">
    <cfRule type="expression" dxfId="179" priority="241">
      <formula>$E94:$E94="монтаж системы не начат"</formula>
    </cfRule>
  </conditionalFormatting>
  <conditionalFormatting sqref="D96">
    <cfRule type="expression" dxfId="178" priority="239">
      <formula>$E96:$E96="монтаж системы не начат"</formula>
    </cfRule>
  </conditionalFormatting>
  <conditionalFormatting sqref="F96">
    <cfRule type="expression" dxfId="177" priority="238">
      <formula>$E96:$E96="монтаж системы не начат"</formula>
    </cfRule>
  </conditionalFormatting>
  <conditionalFormatting sqref="E96">
    <cfRule type="expression" dxfId="176" priority="237">
      <formula>$E96:$E96="монтаж системы не начат"</formula>
    </cfRule>
  </conditionalFormatting>
  <conditionalFormatting sqref="D99">
    <cfRule type="expression" dxfId="175" priority="236">
      <formula>$E99:$E99="монтаж системы не начат"</formula>
    </cfRule>
  </conditionalFormatting>
  <conditionalFormatting sqref="F99">
    <cfRule type="expression" dxfId="174" priority="235">
      <formula>$E99:$E99="монтаж системы не начат"</formula>
    </cfRule>
  </conditionalFormatting>
  <conditionalFormatting sqref="E99">
    <cfRule type="expression" dxfId="173" priority="234">
      <formula>$E99:$E99="монтаж системы не начат"</formula>
    </cfRule>
  </conditionalFormatting>
  <conditionalFormatting sqref="D102">
    <cfRule type="expression" dxfId="172" priority="233">
      <formula>$E102:$E102="монтаж системы не начат"</formula>
    </cfRule>
  </conditionalFormatting>
  <conditionalFormatting sqref="F102">
    <cfRule type="expression" dxfId="171" priority="232">
      <formula>$E102:$E102="монтаж системы не начат"</formula>
    </cfRule>
  </conditionalFormatting>
  <conditionalFormatting sqref="E102">
    <cfRule type="expression" dxfId="170" priority="231">
      <formula>$E102:$E102="монтаж системы не начат"</formula>
    </cfRule>
  </conditionalFormatting>
  <conditionalFormatting sqref="D105">
    <cfRule type="expression" dxfId="169" priority="230">
      <formula>$E105:$E105="монтаж системы не начат"</formula>
    </cfRule>
  </conditionalFormatting>
  <conditionalFormatting sqref="F105">
    <cfRule type="expression" dxfId="168" priority="229">
      <formula>$E105:$E105="монтаж системы не начат"</formula>
    </cfRule>
  </conditionalFormatting>
  <conditionalFormatting sqref="E105">
    <cfRule type="expression" dxfId="167" priority="228">
      <formula>$E105:$E105="монтаж системы не начат"</formula>
    </cfRule>
  </conditionalFormatting>
  <conditionalFormatting sqref="D107">
    <cfRule type="expression" dxfId="166" priority="227">
      <formula>$E107:$E107="монтаж системы не начат"</formula>
    </cfRule>
  </conditionalFormatting>
  <conditionalFormatting sqref="F107">
    <cfRule type="expression" dxfId="165" priority="226">
      <formula>$E107:$E107="монтаж системы не начат"</formula>
    </cfRule>
  </conditionalFormatting>
  <conditionalFormatting sqref="E107">
    <cfRule type="expression" dxfId="164" priority="225">
      <formula>$E107:$E107="монтаж системы не начат"</formula>
    </cfRule>
  </conditionalFormatting>
  <conditionalFormatting sqref="F110">
    <cfRule type="expression" dxfId="163" priority="195">
      <formula>$E110:$E110="монтаж системы не начат"</formula>
    </cfRule>
  </conditionalFormatting>
  <conditionalFormatting sqref="E110">
    <cfRule type="expression" dxfId="162" priority="194">
      <formula>$E110:$E110="монтаж системы не начат"</formula>
    </cfRule>
  </conditionalFormatting>
  <conditionalFormatting sqref="D118">
    <cfRule type="expression" dxfId="161" priority="193">
      <formula>$E118:$E118="монтаж системы не начат"</formula>
    </cfRule>
  </conditionalFormatting>
  <conditionalFormatting sqref="D112">
    <cfRule type="expression" dxfId="160" priority="221">
      <formula>$E112:$E112="монтаж системы не начат"</formula>
    </cfRule>
  </conditionalFormatting>
  <conditionalFormatting sqref="F112">
    <cfRule type="expression" dxfId="159" priority="220">
      <formula>$E112:$E112="монтаж системы не начат"</formula>
    </cfRule>
  </conditionalFormatting>
  <conditionalFormatting sqref="E112">
    <cfRule type="expression" dxfId="158" priority="219">
      <formula>$E112:$E112="монтаж системы не начат"</formula>
    </cfRule>
  </conditionalFormatting>
  <conditionalFormatting sqref="D115">
    <cfRule type="expression" dxfId="157" priority="218">
      <formula>$E115:$E115="монтаж системы не начат"</formula>
    </cfRule>
  </conditionalFormatting>
  <conditionalFormatting sqref="F115">
    <cfRule type="expression" dxfId="156" priority="217">
      <formula>$E115:$E115="монтаж системы не начат"</formula>
    </cfRule>
  </conditionalFormatting>
  <conditionalFormatting sqref="E115">
    <cfRule type="expression" dxfId="155" priority="216">
      <formula>$E115:$E115="монтаж системы не начат"</formula>
    </cfRule>
  </conditionalFormatting>
  <conditionalFormatting sqref="F126">
    <cfRule type="expression" dxfId="154" priority="189">
      <formula>$E126:$E126="монтаж системы не начат"</formula>
    </cfRule>
  </conditionalFormatting>
  <conditionalFormatting sqref="E126">
    <cfRule type="expression" dxfId="153" priority="188">
      <formula>$E126:$E126="монтаж системы не начат"</formula>
    </cfRule>
  </conditionalFormatting>
  <conditionalFormatting sqref="E106">
    <cfRule type="expression" dxfId="152" priority="187">
      <formula>$E106:$E106="монтаж системы не начат"</formula>
    </cfRule>
  </conditionalFormatting>
  <conditionalFormatting sqref="D120">
    <cfRule type="expression" dxfId="151" priority="212">
      <formula>$E120:$E120="монтаж системы не начат"</formula>
    </cfRule>
  </conditionalFormatting>
  <conditionalFormatting sqref="F120">
    <cfRule type="expression" dxfId="150" priority="211">
      <formula>$E120:$E120="монтаж системы не начат"</formula>
    </cfRule>
  </conditionalFormatting>
  <conditionalFormatting sqref="E120">
    <cfRule type="expression" dxfId="149" priority="210">
      <formula>$E120:$E120="монтаж системы не начат"</formula>
    </cfRule>
  </conditionalFormatting>
  <conditionalFormatting sqref="D123">
    <cfRule type="expression" dxfId="148" priority="209">
      <formula>$E123:$E123="монтаж системы не начат"</formula>
    </cfRule>
  </conditionalFormatting>
  <conditionalFormatting sqref="F123">
    <cfRule type="expression" dxfId="147" priority="208">
      <formula>$E123:$E123="монтаж системы не начат"</formula>
    </cfRule>
  </conditionalFormatting>
  <conditionalFormatting sqref="E123">
    <cfRule type="expression" dxfId="146" priority="207">
      <formula>$E123:$E123="монтаж системы не начат"</formula>
    </cfRule>
  </conditionalFormatting>
  <conditionalFormatting sqref="E113">
    <cfRule type="expression" dxfId="145" priority="183">
      <formula>$E113:$E113="монтаж системы не начат"</formula>
    </cfRule>
  </conditionalFormatting>
  <conditionalFormatting sqref="E116">
    <cfRule type="expression" dxfId="144" priority="181">
      <formula>$E116:$E116="монтаж системы не начат"</formula>
    </cfRule>
  </conditionalFormatting>
  <conditionalFormatting sqref="E97">
    <cfRule type="expression" dxfId="143" priority="203">
      <formula>$E97:$E97="монтаж системы не начат"</formula>
    </cfRule>
  </conditionalFormatting>
  <conditionalFormatting sqref="E100">
    <cfRule type="expression" dxfId="142" priority="201">
      <formula>$E100:$E100="монтаж системы не начат"</formula>
    </cfRule>
  </conditionalFormatting>
  <conditionalFormatting sqref="E103">
    <cfRule type="expression" dxfId="141" priority="199">
      <formula>$E103:$E103="монтаж системы не начат"</formula>
    </cfRule>
  </conditionalFormatting>
  <conditionalFormatting sqref="D110">
    <cfRule type="expression" dxfId="140" priority="196">
      <formula>$E110:$E110="монтаж системы не начат"</formula>
    </cfRule>
  </conditionalFormatting>
  <conditionalFormatting sqref="F118">
    <cfRule type="expression" dxfId="139" priority="192">
      <formula>$E118:$E118="монтаж системы не начат"</formula>
    </cfRule>
  </conditionalFormatting>
  <conditionalFormatting sqref="E118">
    <cfRule type="expression" dxfId="138" priority="191">
      <formula>$E118:$E118="монтаж системы не начат"</formula>
    </cfRule>
  </conditionalFormatting>
  <conditionalFormatting sqref="D126">
    <cfRule type="expression" dxfId="137" priority="190">
      <formula>$E126:$E126="монтаж системы не начат"</formula>
    </cfRule>
  </conditionalFormatting>
  <conditionalFormatting sqref="E108">
    <cfRule type="expression" dxfId="136" priority="186">
      <formula>$E108:$E108="монтаж системы не начат"</formula>
    </cfRule>
  </conditionalFormatting>
  <conditionalFormatting sqref="E111">
    <cfRule type="expression" dxfId="135" priority="184">
      <formula>$E111:$E111="монтаж системы не начат"</formula>
    </cfRule>
  </conditionalFormatting>
  <conditionalFormatting sqref="E119">
    <cfRule type="expression" dxfId="134" priority="179">
      <formula>$E119:$E119="монтаж системы не начат"</formula>
    </cfRule>
  </conditionalFormatting>
  <conditionalFormatting sqref="E121">
    <cfRule type="expression" dxfId="133" priority="178">
      <formula>$E121:$E121="монтаж системы не начат"</formula>
    </cfRule>
  </conditionalFormatting>
  <conditionalFormatting sqref="E124">
    <cfRule type="expression" dxfId="132" priority="176">
      <formula>$E124:$E124="монтаж системы не начат"</formula>
    </cfRule>
  </conditionalFormatting>
  <conditionalFormatting sqref="E56">
    <cfRule type="expression" dxfId="131" priority="173">
      <formula>$E56:$E56="монтаж системы не начат"</formula>
    </cfRule>
  </conditionalFormatting>
  <conditionalFormatting sqref="E59:E60">
    <cfRule type="expression" dxfId="130" priority="172">
      <formula>$E59:$E59="монтаж системы не начат"</formula>
    </cfRule>
  </conditionalFormatting>
  <conditionalFormatting sqref="E62:E63">
    <cfRule type="expression" dxfId="129" priority="171">
      <formula>$E62:$E62="монтаж системы не начат"</formula>
    </cfRule>
  </conditionalFormatting>
  <conditionalFormatting sqref="E65:E66">
    <cfRule type="expression" dxfId="128" priority="170">
      <formula>$E65:$E65="монтаж системы не начат"</formula>
    </cfRule>
  </conditionalFormatting>
  <conditionalFormatting sqref="E68:E69">
    <cfRule type="expression" dxfId="127" priority="169">
      <formula>$E68:$E68="монтаж системы не начат"</formula>
    </cfRule>
  </conditionalFormatting>
  <conditionalFormatting sqref="B24:B25">
    <cfRule type="expression" dxfId="126" priority="8809" stopIfTrue="1">
      <formula>$F24:$F110="монтаж системы не начат"</formula>
    </cfRule>
  </conditionalFormatting>
  <conditionalFormatting sqref="B53:B54">
    <cfRule type="expression" dxfId="125" priority="8810" stopIfTrue="1">
      <formula>$F53:$F161="монтаж системы не начат"</formula>
    </cfRule>
  </conditionalFormatting>
  <conditionalFormatting sqref="E74">
    <cfRule type="expression" dxfId="124" priority="167">
      <formula>$E74:$E74="монтаж системы не начат"</formula>
    </cfRule>
  </conditionalFormatting>
  <conditionalFormatting sqref="E75">
    <cfRule type="expression" dxfId="123" priority="166">
      <formula>$E75:$E75="монтаж системы не начат"</formula>
    </cfRule>
  </conditionalFormatting>
  <conditionalFormatting sqref="N58:O58 R58 T58:U58 X58:Y58">
    <cfRule type="expression" dxfId="122" priority="161" stopIfTrue="1">
      <formula>$F58:$F75="монтаж системы не начат"</formula>
    </cfRule>
  </conditionalFormatting>
  <conditionalFormatting sqref="N61:O61 R61 T61:U61 X61:Y61">
    <cfRule type="expression" dxfId="121" priority="162" stopIfTrue="1">
      <formula>$F61:$F75="монтаж системы не начат"</formula>
    </cfRule>
  </conditionalFormatting>
  <conditionalFormatting sqref="N64:O64 R64 T64:U64 X64:Y64">
    <cfRule type="expression" dxfId="120" priority="163" stopIfTrue="1">
      <formula>$F64:$F75="монтаж системы не начат"</formula>
    </cfRule>
  </conditionalFormatting>
  <conditionalFormatting sqref="N73:O74 R73:Y74">
    <cfRule type="expression" dxfId="119" priority="164" stopIfTrue="1">
      <formula>$F73:$F75="монтаж системы не начат"</formula>
    </cfRule>
  </conditionalFormatting>
  <conditionalFormatting sqref="N67:O67 R67 T67:U67 X67:Y67">
    <cfRule type="expression" dxfId="118" priority="160" stopIfTrue="1">
      <formula>$F67:$F75="монтаж системы не начат"</formula>
    </cfRule>
  </conditionalFormatting>
  <conditionalFormatting sqref="N55:O55">
    <cfRule type="expression" dxfId="117" priority="165" stopIfTrue="1">
      <formula>$F55:$F73="монтаж системы не начат"</formula>
    </cfRule>
  </conditionalFormatting>
  <conditionalFormatting sqref="R55:Y55">
    <cfRule type="expression" dxfId="116" priority="159" stopIfTrue="1">
      <formula>$F55:$F73="монтаж системы не начат"</formula>
    </cfRule>
  </conditionalFormatting>
  <conditionalFormatting sqref="S58">
    <cfRule type="expression" dxfId="115" priority="158" stopIfTrue="1">
      <formula>$F58:$F75="монтаж системы не начат"</formula>
    </cfRule>
  </conditionalFormatting>
  <conditionalFormatting sqref="S61">
    <cfRule type="expression" dxfId="114" priority="157" stopIfTrue="1">
      <formula>$F61:$F78="монтаж системы не начат"</formula>
    </cfRule>
  </conditionalFormatting>
  <conditionalFormatting sqref="S64">
    <cfRule type="expression" dxfId="113" priority="156" stopIfTrue="1">
      <formula>$F64:$F81="монтаж системы не начат"</formula>
    </cfRule>
  </conditionalFormatting>
  <conditionalFormatting sqref="S67">
    <cfRule type="expression" dxfId="112" priority="155" stopIfTrue="1">
      <formula>$F67:$F84="монтаж системы не начат"</formula>
    </cfRule>
  </conditionalFormatting>
  <conditionalFormatting sqref="I16">
    <cfRule type="expression" dxfId="111" priority="154">
      <formula>$E16:$E16="монтаж системы не начат"</formula>
    </cfRule>
  </conditionalFormatting>
  <conditionalFormatting sqref="I34:I36">
    <cfRule type="expression" dxfId="110" priority="149">
      <formula>$E34:$E34="монтаж системы не начат"</formula>
    </cfRule>
  </conditionalFormatting>
  <conditionalFormatting sqref="I48">
    <cfRule type="expression" dxfId="109" priority="145">
      <formula>$E48:$E48="монтаж системы не начат"</formula>
    </cfRule>
  </conditionalFormatting>
  <conditionalFormatting sqref="I80:I81">
    <cfRule type="expression" dxfId="108" priority="134">
      <formula>$E80:$E80="монтаж системы не начат"</formula>
    </cfRule>
  </conditionalFormatting>
  <conditionalFormatting sqref="I88:I89">
    <cfRule type="expression" dxfId="107" priority="132">
      <formula>$E88:$E88="монтаж системы не начат"</formula>
    </cfRule>
  </conditionalFormatting>
  <conditionalFormatting sqref="E23">
    <cfRule type="expression" dxfId="106" priority="116">
      <formula>$E23:$E23="монтаж системы не начат"</formula>
    </cfRule>
  </conditionalFormatting>
  <conditionalFormatting sqref="D23">
    <cfRule type="expression" dxfId="105" priority="115">
      <formula>$E23:$E23="монтаж системы не начат"</formula>
    </cfRule>
  </conditionalFormatting>
  <conditionalFormatting sqref="AI105:CW105">
    <cfRule type="expression" dxfId="104" priority="113" stopIfTrue="1">
      <formula>$F105:$F108="монтаж системы не начат"</formula>
    </cfRule>
  </conditionalFormatting>
  <conditionalFormatting sqref="AI106:CW106">
    <cfRule type="expression" dxfId="103" priority="114" stopIfTrue="1">
      <formula>$F106:$F108="монтаж системы не начат"</formula>
    </cfRule>
  </conditionalFormatting>
  <conditionalFormatting sqref="AI126:CW126">
    <cfRule type="expression" dxfId="102" priority="110" stopIfTrue="1">
      <formula>$F126:$F127="монтаж системы не начат"</formula>
    </cfRule>
  </conditionalFormatting>
  <conditionalFormatting sqref="AI127:CW127">
    <cfRule type="expression" dxfId="101" priority="111" stopIfTrue="1">
      <formula>$F127:$F127="монтаж системы не начат"</formula>
    </cfRule>
  </conditionalFormatting>
  <conditionalFormatting sqref="AI108:CW108">
    <cfRule type="expression" dxfId="100" priority="95" stopIfTrue="1">
      <formula>$F108:$F127="монтаж системы не начат"</formula>
    </cfRule>
  </conditionalFormatting>
  <conditionalFormatting sqref="AI110:CW110">
    <cfRule type="expression" dxfId="99" priority="96" stopIfTrue="1">
      <formula>$F110:$F127="монтаж системы не начат"</formula>
    </cfRule>
  </conditionalFormatting>
  <conditionalFormatting sqref="AI123:CW123">
    <cfRule type="expression" dxfId="98" priority="97" stopIfTrue="1">
      <formula>$F123:$F127="монтаж системы не начат"</formula>
    </cfRule>
  </conditionalFormatting>
  <conditionalFormatting sqref="AI113:CW113">
    <cfRule type="expression" dxfId="97" priority="98" stopIfTrue="1">
      <formula>$F113:$F127="монтаж системы не начат"</formula>
    </cfRule>
  </conditionalFormatting>
  <conditionalFormatting sqref="AI116:CW116">
    <cfRule type="expression" dxfId="96" priority="99" stopIfTrue="1">
      <formula>$F116:$F127="монтаж системы не начат"</formula>
    </cfRule>
  </conditionalFormatting>
  <conditionalFormatting sqref="AI119:CW119">
    <cfRule type="expression" dxfId="95" priority="94" stopIfTrue="1">
      <formula>$F119:$F127="монтаж системы не начат"</formula>
    </cfRule>
  </conditionalFormatting>
  <conditionalFormatting sqref="AI109:CW109">
    <cfRule type="expression" dxfId="94" priority="100" stopIfTrue="1">
      <formula>$F109:$F127="монтаж системы не начат"</formula>
    </cfRule>
  </conditionalFormatting>
  <conditionalFormatting sqref="AI111:CW114">
    <cfRule type="expression" dxfId="93" priority="101" stopIfTrue="1">
      <formula>$F111:$F127="монтаж системы не начат"</formula>
    </cfRule>
  </conditionalFormatting>
  <conditionalFormatting sqref="AI124:CW124">
    <cfRule type="expression" dxfId="92" priority="102" stopIfTrue="1">
      <formula>$F124:$F127="монтаж системы не начат"</formula>
    </cfRule>
  </conditionalFormatting>
  <conditionalFormatting sqref="AI121:CW121">
    <cfRule type="expression" dxfId="91" priority="103" stopIfTrue="1">
      <formula>$F121:$F127="монтаж системы не начат"</formula>
    </cfRule>
  </conditionalFormatting>
  <conditionalFormatting sqref="AI112:CW112">
    <cfRule type="expression" dxfId="90" priority="104" stopIfTrue="1">
      <formula>$F112:$F127="монтаж системы не начат"</formula>
    </cfRule>
  </conditionalFormatting>
  <conditionalFormatting sqref="AI114:CW114">
    <cfRule type="expression" dxfId="89" priority="105" stopIfTrue="1">
      <formula>$F114:$F127="монтаж системы не начат"</formula>
    </cfRule>
  </conditionalFormatting>
  <conditionalFormatting sqref="AI120:CW125">
    <cfRule type="expression" dxfId="88" priority="106" stopIfTrue="1">
      <formula>$F120:$F127="монтаж системы не начат"</formula>
    </cfRule>
  </conditionalFormatting>
  <conditionalFormatting sqref="AI117:CW119">
    <cfRule type="expression" dxfId="87" priority="107" stopIfTrue="1">
      <formula>$F117:$F127="монтаж системы не начат"</formula>
    </cfRule>
  </conditionalFormatting>
  <conditionalFormatting sqref="AI115:CW119">
    <cfRule type="expression" dxfId="86" priority="108" stopIfTrue="1">
      <formula>$F115:$F127="монтаж системы не начат"</formula>
    </cfRule>
  </conditionalFormatting>
  <conditionalFormatting sqref="AI118:CW118">
    <cfRule type="expression" dxfId="85" priority="109" stopIfTrue="1">
      <formula>$F118:$F127="монтаж системы не начат"</formula>
    </cfRule>
  </conditionalFormatting>
  <conditionalFormatting sqref="AI107:CW107">
    <cfRule type="expression" dxfId="84" priority="112" stopIfTrue="1">
      <formula>$F107:$F127="монтаж системы не начат"</formula>
    </cfRule>
  </conditionalFormatting>
  <conditionalFormatting sqref="N70:O70 R70:Y70">
    <cfRule type="expression" dxfId="83" priority="93" stopIfTrue="1">
      <formula>$F70:$F72="монтаж системы не начат"</formula>
    </cfRule>
  </conditionalFormatting>
  <conditionalFormatting sqref="D81:E81 D80">
    <cfRule type="expression" dxfId="82" priority="92">
      <formula>$E80:$E80="монтаж системы не начат"</formula>
    </cfRule>
  </conditionalFormatting>
  <conditionalFormatting sqref="E80">
    <cfRule type="expression" dxfId="81" priority="91">
      <formula>$E80:$E80="монтаж системы не начат"</formula>
    </cfRule>
  </conditionalFormatting>
  <conditionalFormatting sqref="F80">
    <cfRule type="expression" dxfId="80" priority="90">
      <formula>$E80:$E80="монтаж системы не начат"</formula>
    </cfRule>
  </conditionalFormatting>
  <conditionalFormatting sqref="AC81:AU81">
    <cfRule type="expression" dxfId="79" priority="89" stopIfTrue="1">
      <formula>$F81:$F81="монтаж системы не начат"</formula>
    </cfRule>
  </conditionalFormatting>
  <conditionalFormatting sqref="P44 R44:S44 V44:CV44">
    <cfRule type="expression" dxfId="78" priority="87" stopIfTrue="1">
      <formula>$F44:$F104="монтаж системы не начат"</formula>
    </cfRule>
  </conditionalFormatting>
  <conditionalFormatting sqref="O45:P45 R45:S45 U45:CV45">
    <cfRule type="expression" dxfId="77" priority="88" stopIfTrue="1">
      <formula>$F45:$F104="монтаж системы не начат"</formula>
    </cfRule>
  </conditionalFormatting>
  <conditionalFormatting sqref="F41">
    <cfRule type="expression" dxfId="76" priority="86">
      <formula>$E41:$E41="монтаж системы не начат"</formula>
    </cfRule>
  </conditionalFormatting>
  <conditionalFormatting sqref="F53">
    <cfRule type="expression" dxfId="75" priority="85">
      <formula>$E53:$E53="монтаж системы не начат"</formula>
    </cfRule>
  </conditionalFormatting>
  <conditionalFormatting sqref="I18">
    <cfRule type="expression" dxfId="74" priority="84">
      <formula>$E18:$E18="монтаж системы не начат"</formula>
    </cfRule>
  </conditionalFormatting>
  <conditionalFormatting sqref="I19">
    <cfRule type="expression" dxfId="73" priority="83">
      <formula>$E19:$E19="монтаж системы не начат"</formula>
    </cfRule>
  </conditionalFormatting>
  <conditionalFormatting sqref="I21">
    <cfRule type="expression" dxfId="72" priority="76">
      <formula>$E21:$E21="монтаж системы не начат"</formula>
    </cfRule>
  </conditionalFormatting>
  <conditionalFormatting sqref="I22">
    <cfRule type="expression" dxfId="71" priority="75">
      <formula>$E22:$E22="монтаж системы не начат"</formula>
    </cfRule>
  </conditionalFormatting>
  <conditionalFormatting sqref="I24">
    <cfRule type="expression" dxfId="70" priority="74">
      <formula>$E24:$E24="монтаж системы не начат"</formula>
    </cfRule>
  </conditionalFormatting>
  <conditionalFormatting sqref="I25">
    <cfRule type="expression" dxfId="69" priority="73">
      <formula>$E25:$E25="монтаж системы не начат"</formula>
    </cfRule>
  </conditionalFormatting>
  <conditionalFormatting sqref="I26">
    <cfRule type="expression" dxfId="68" priority="72">
      <formula>$E26:$E26="монтаж системы не начат"</formula>
    </cfRule>
  </conditionalFormatting>
  <conditionalFormatting sqref="I31">
    <cfRule type="expression" dxfId="67" priority="69">
      <formula>$E31:$E31="монтаж системы не начат"</formula>
    </cfRule>
  </conditionalFormatting>
  <conditionalFormatting sqref="I32">
    <cfRule type="expression" dxfId="66" priority="68">
      <formula>$E32:$E32="монтаж системы не начат"</formula>
    </cfRule>
  </conditionalFormatting>
  <conditionalFormatting sqref="O39:P39 R39:S39 U39:CV39">
    <cfRule type="expression" dxfId="65" priority="65" stopIfTrue="1">
      <formula>$F39:$F110="монтаж системы не начат"</formula>
    </cfRule>
  </conditionalFormatting>
  <conditionalFormatting sqref="P38 S38 V38 X38:Y38 AA38:AB38 AD38:AE38 AG38:AH38 AJ38:AK38 AM38:AN38 AP38:AQ38 AS38:AT38 AV38:AW38 AY38:AZ38 BB38:BC38 BE38:BF38 BH38:BI38 BK38:BL38 BN38:BO38 BQ38:BR38 BT38:BU38 BW38:BX38 BZ38:CA38 CC38:CD38 CF38:CV38">
    <cfRule type="expression" dxfId="64" priority="66" stopIfTrue="1">
      <formula>$F38:$F110="монтаж системы не начат"</formula>
    </cfRule>
  </conditionalFormatting>
  <conditionalFormatting sqref="I38">
    <cfRule type="expression" dxfId="63" priority="64">
      <formula>$E38:$E38="монтаж системы не начат"</formula>
    </cfRule>
  </conditionalFormatting>
  <conditionalFormatting sqref="I39">
    <cfRule type="expression" dxfId="62" priority="63">
      <formula>$E39:$E39="монтаж системы не начат"</formula>
    </cfRule>
  </conditionalFormatting>
  <conditionalFormatting sqref="I41">
    <cfRule type="expression" dxfId="61" priority="62">
      <formula>$E41:$E41="монтаж системы не начат"</formula>
    </cfRule>
  </conditionalFormatting>
  <conditionalFormatting sqref="I42">
    <cfRule type="expression" dxfId="60" priority="61">
      <formula>$E42:$E42="монтаж системы не начат"</formula>
    </cfRule>
  </conditionalFormatting>
  <conditionalFormatting sqref="I44">
    <cfRule type="expression" dxfId="59" priority="60">
      <formula>$E44:$E44="монтаж системы не начат"</formula>
    </cfRule>
  </conditionalFormatting>
  <conditionalFormatting sqref="I45">
    <cfRule type="expression" dxfId="58" priority="59">
      <formula>$E45:$E45="монтаж системы не начат"</formula>
    </cfRule>
  </conditionalFormatting>
  <conditionalFormatting sqref="I47">
    <cfRule type="expression" dxfId="57" priority="58">
      <formula>$E47:$E47="монтаж системы не начат"</formula>
    </cfRule>
  </conditionalFormatting>
  <conditionalFormatting sqref="I50">
    <cfRule type="expression" dxfId="56" priority="57">
      <formula>$E50:$E50="монтаж системы не начат"</formula>
    </cfRule>
  </conditionalFormatting>
  <conditionalFormatting sqref="I51">
    <cfRule type="expression" dxfId="55" priority="56">
      <formula>$E51:$E51="монтаж системы не начат"</formula>
    </cfRule>
  </conditionalFormatting>
  <conditionalFormatting sqref="I53">
    <cfRule type="expression" dxfId="54" priority="55">
      <formula>$E53:$E53="монтаж системы не начат"</formula>
    </cfRule>
  </conditionalFormatting>
  <conditionalFormatting sqref="I54">
    <cfRule type="expression" dxfId="53" priority="54">
      <formula>$E54:$E54="монтаж системы не начат"</formula>
    </cfRule>
  </conditionalFormatting>
  <conditionalFormatting sqref="I56">
    <cfRule type="expression" dxfId="52" priority="53">
      <formula>$E56:$E56="монтаж системы не начат"</formula>
    </cfRule>
  </conditionalFormatting>
  <conditionalFormatting sqref="I57">
    <cfRule type="expression" dxfId="51" priority="52">
      <formula>$E57:$E57="монтаж системы не начат"</formula>
    </cfRule>
  </conditionalFormatting>
  <conditionalFormatting sqref="I59">
    <cfRule type="expression" dxfId="50" priority="51">
      <formula>$E59:$E59="монтаж системы не начат"</formula>
    </cfRule>
  </conditionalFormatting>
  <conditionalFormatting sqref="I60">
    <cfRule type="expression" dxfId="49" priority="50">
      <formula>$E60:$E60="монтаж системы не начат"</formula>
    </cfRule>
  </conditionalFormatting>
  <conditionalFormatting sqref="I62">
    <cfRule type="expression" dxfId="48" priority="49">
      <formula>$E62:$E62="монтаж системы не начат"</formula>
    </cfRule>
  </conditionalFormatting>
  <conditionalFormatting sqref="I63">
    <cfRule type="expression" dxfId="47" priority="48">
      <formula>$E63:$E63="монтаж системы не начат"</formula>
    </cfRule>
  </conditionalFormatting>
  <conditionalFormatting sqref="I65">
    <cfRule type="expression" dxfId="46" priority="47">
      <formula>$E65:$E65="монтаж системы не начат"</formula>
    </cfRule>
  </conditionalFormatting>
  <conditionalFormatting sqref="I66">
    <cfRule type="expression" dxfId="45" priority="46">
      <formula>$E66:$E66="монтаж системы не начат"</formula>
    </cfRule>
  </conditionalFormatting>
  <conditionalFormatting sqref="I68">
    <cfRule type="expression" dxfId="44" priority="45">
      <formula>$E68:$E68="монтаж системы не начат"</formula>
    </cfRule>
  </conditionalFormatting>
  <conditionalFormatting sqref="I69">
    <cfRule type="expression" dxfId="43" priority="44">
      <formula>$E69:$E69="монтаж системы не начат"</formula>
    </cfRule>
  </conditionalFormatting>
  <conditionalFormatting sqref="I71">
    <cfRule type="expression" dxfId="42" priority="43">
      <formula>$E71:$E71="монтаж системы не начат"</formula>
    </cfRule>
  </conditionalFormatting>
  <conditionalFormatting sqref="I72">
    <cfRule type="expression" dxfId="41" priority="42">
      <formula>$E72:$E72="монтаж системы не начат"</formula>
    </cfRule>
  </conditionalFormatting>
  <conditionalFormatting sqref="I74">
    <cfRule type="expression" dxfId="40" priority="41">
      <formula>$E74:$E74="монтаж системы не начат"</formula>
    </cfRule>
  </conditionalFormatting>
  <conditionalFormatting sqref="I75">
    <cfRule type="expression" dxfId="39" priority="40">
      <formula>$E75:$E75="монтаж системы не начат"</formula>
    </cfRule>
  </conditionalFormatting>
  <conditionalFormatting sqref="I77">
    <cfRule type="expression" dxfId="38" priority="39">
      <formula>$E77:$E77="монтаж системы не начат"</formula>
    </cfRule>
  </conditionalFormatting>
  <conditionalFormatting sqref="I78">
    <cfRule type="expression" dxfId="37" priority="38">
      <formula>$E78:$E78="монтаж системы не начат"</formula>
    </cfRule>
  </conditionalFormatting>
  <conditionalFormatting sqref="I83">
    <cfRule type="expression" dxfId="36" priority="37">
      <formula>$E83:$E83="монтаж системы не начат"</formula>
    </cfRule>
  </conditionalFormatting>
  <conditionalFormatting sqref="I84">
    <cfRule type="expression" dxfId="35" priority="36">
      <formula>$E84:$E84="монтаж системы не начат"</formula>
    </cfRule>
  </conditionalFormatting>
  <conditionalFormatting sqref="I85">
    <cfRule type="expression" dxfId="34" priority="35">
      <formula>$E85:$E85="монтаж системы не начат"</formula>
    </cfRule>
  </conditionalFormatting>
  <conditionalFormatting sqref="I87">
    <cfRule type="expression" dxfId="33" priority="34">
      <formula>$E87:$E87="монтаж системы не начат"</formula>
    </cfRule>
  </conditionalFormatting>
  <conditionalFormatting sqref="I91">
    <cfRule type="expression" dxfId="32" priority="33">
      <formula>$E91:$E91="монтаж системы не начат"</formula>
    </cfRule>
  </conditionalFormatting>
  <conditionalFormatting sqref="I92">
    <cfRule type="expression" dxfId="31" priority="32">
      <formula>$E92:$E92="монтаж системы не начат"</formula>
    </cfRule>
  </conditionalFormatting>
  <conditionalFormatting sqref="I94">
    <cfRule type="expression" dxfId="30" priority="31">
      <formula>$E94:$E94="монтаж системы не начат"</formula>
    </cfRule>
  </conditionalFormatting>
  <conditionalFormatting sqref="I95">
    <cfRule type="expression" dxfId="29" priority="30">
      <formula>$E95:$E95="монтаж системы не начат"</formula>
    </cfRule>
  </conditionalFormatting>
  <conditionalFormatting sqref="I97">
    <cfRule type="expression" dxfId="28" priority="29">
      <formula>$E97:$E97="монтаж системы не начат"</formula>
    </cfRule>
  </conditionalFormatting>
  <conditionalFormatting sqref="I98">
    <cfRule type="expression" dxfId="27" priority="28">
      <formula>$E98:$E98="монтаж системы не начат"</formula>
    </cfRule>
  </conditionalFormatting>
  <conditionalFormatting sqref="I100">
    <cfRule type="expression" dxfId="26" priority="27">
      <formula>$E100:$E100="монтаж системы не начат"</formula>
    </cfRule>
  </conditionalFormatting>
  <conditionalFormatting sqref="I101">
    <cfRule type="expression" dxfId="25" priority="26">
      <formula>$E101:$E101="монтаж системы не начат"</formula>
    </cfRule>
  </conditionalFormatting>
  <conditionalFormatting sqref="I103">
    <cfRule type="expression" dxfId="24" priority="25">
      <formula>$E103:$E103="монтаж системы не начат"</formula>
    </cfRule>
  </conditionalFormatting>
  <conditionalFormatting sqref="I104">
    <cfRule type="expression" dxfId="23" priority="24">
      <formula>$E104:$E104="монтаж системы не начат"</formula>
    </cfRule>
  </conditionalFormatting>
  <conditionalFormatting sqref="I106">
    <cfRule type="expression" dxfId="22" priority="23">
      <formula>$E106:$E106="монтаж системы не начат"</formula>
    </cfRule>
  </conditionalFormatting>
  <conditionalFormatting sqref="I108">
    <cfRule type="expression" dxfId="21" priority="22">
      <formula>$E108:$E108="монтаж системы не начат"</formula>
    </cfRule>
  </conditionalFormatting>
  <conditionalFormatting sqref="I109">
    <cfRule type="expression" dxfId="20" priority="21">
      <formula>$E109:$E109="монтаж системы не начат"</formula>
    </cfRule>
  </conditionalFormatting>
  <conditionalFormatting sqref="I111">
    <cfRule type="expression" dxfId="19" priority="20">
      <formula>$E111:$E111="монтаж системы не начат"</formula>
    </cfRule>
  </conditionalFormatting>
  <conditionalFormatting sqref="I113">
    <cfRule type="expression" dxfId="18" priority="19">
      <formula>$E113:$E113="монтаж системы не начат"</formula>
    </cfRule>
  </conditionalFormatting>
  <conditionalFormatting sqref="I114">
    <cfRule type="expression" dxfId="17" priority="18">
      <formula>$E114:$E114="монтаж системы не начат"</formula>
    </cfRule>
  </conditionalFormatting>
  <conditionalFormatting sqref="I116">
    <cfRule type="expression" dxfId="16" priority="17">
      <formula>$E116:$E116="монтаж системы не начат"</formula>
    </cfRule>
  </conditionalFormatting>
  <conditionalFormatting sqref="I117">
    <cfRule type="expression" dxfId="15" priority="16">
      <formula>$E117:$E117="монтаж системы не начат"</formula>
    </cfRule>
  </conditionalFormatting>
  <conditionalFormatting sqref="I119">
    <cfRule type="expression" dxfId="14" priority="15">
      <formula>$E119:$E119="монтаж системы не начат"</formula>
    </cfRule>
  </conditionalFormatting>
  <conditionalFormatting sqref="I121">
    <cfRule type="expression" dxfId="13" priority="14">
      <formula>$E121:$E121="монтаж системы не начат"</formula>
    </cfRule>
  </conditionalFormatting>
  <conditionalFormatting sqref="I122">
    <cfRule type="expression" dxfId="12" priority="13">
      <formula>$E122:$E122="монтаж системы не начат"</formula>
    </cfRule>
  </conditionalFormatting>
  <conditionalFormatting sqref="I124">
    <cfRule type="expression" dxfId="11" priority="12">
      <formula>$E124:$E124="монтаж системы не начат"</formula>
    </cfRule>
  </conditionalFormatting>
  <conditionalFormatting sqref="I125">
    <cfRule type="expression" dxfId="10" priority="11">
      <formula>$E125:$E125="монтаж системы не начат"</formula>
    </cfRule>
  </conditionalFormatting>
  <conditionalFormatting sqref="I127">
    <cfRule type="expression" dxfId="9" priority="10">
      <formula>$E127:$E127="монтаж системы не начат"</formula>
    </cfRule>
  </conditionalFormatting>
  <conditionalFormatting sqref="O42:P42 R42:S42 U42:CV42">
    <cfRule type="expression" dxfId="8" priority="8" stopIfTrue="1">
      <formula>$F42:$F110="монтаж системы не начат"</formula>
    </cfRule>
  </conditionalFormatting>
  <conditionalFormatting sqref="O41:P41 R41:S41 U41:CV41">
    <cfRule type="expression" dxfId="7" priority="9" stopIfTrue="1">
      <formula>$F41:$F110="монтаж системы не начат"</formula>
    </cfRule>
  </conditionalFormatting>
  <conditionalFormatting sqref="O50:P50 R50:S50 CV50">
    <cfRule type="expression" dxfId="6" priority="6" stopIfTrue="1">
      <formula>$F50:$F101="монтаж системы не начат"</formula>
    </cfRule>
  </conditionalFormatting>
  <conditionalFormatting sqref="O51:P51 R51:S51 CV51">
    <cfRule type="expression" dxfId="5" priority="7" stopIfTrue="1">
      <formula>$F51:$F101="монтаж системы не начат"</formula>
    </cfRule>
  </conditionalFormatting>
  <conditionalFormatting sqref="V58">
    <cfRule type="expression" dxfId="4" priority="5" stopIfTrue="1">
      <formula>$F58:$F75="монтаж системы не начат"</formula>
    </cfRule>
  </conditionalFormatting>
  <conditionalFormatting sqref="V61">
    <cfRule type="expression" dxfId="3" priority="4" stopIfTrue="1">
      <formula>$F61:$F75="монтаж системы не начат"</formula>
    </cfRule>
  </conditionalFormatting>
  <conditionalFormatting sqref="V64">
    <cfRule type="expression" dxfId="2" priority="3" stopIfTrue="1">
      <formula>$F64:$F75="монтаж системы не начат"</formula>
    </cfRule>
  </conditionalFormatting>
  <conditionalFormatting sqref="V67">
    <cfRule type="expression" dxfId="1" priority="2" stopIfTrue="1">
      <formula>$F67:$F78="монтаж системы не начат"</formula>
    </cfRule>
  </conditionalFormatting>
  <conditionalFormatting sqref="N78:CV78">
    <cfRule type="expression" dxfId="0" priority="1" stopIfTrue="1">
      <formula>$F78:$F81="монтаж системы не начат"</formula>
    </cfRule>
  </conditionalFormatting>
  <pageMargins left="0.23622047244094491" right="0.11811023622047245" top="0.11811023622047245" bottom="0.11811023622047245" header="0.11811023622047245" footer="0.11811023622047245"/>
  <pageSetup paperSize="8" scale="26" fitToHeight="0" orientation="landscape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Минская</vt:lpstr>
      <vt:lpstr>Минская!Заголовки_для_печати</vt:lpstr>
      <vt:lpstr>Минская!Область_печати</vt:lpstr>
    </vt:vector>
  </TitlesOfParts>
  <Company>ОАО Мосинжпроект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BocharovAS</dc:creator>
  <cp:lastModifiedBy>М. В. Бибиков</cp:lastModifiedBy>
  <cp:lastPrinted>2016-11-25T13:24:01Z</cp:lastPrinted>
  <dcterms:created xsi:type="dcterms:W3CDTF">2016-05-17T15:42:57Z</dcterms:created>
  <dcterms:modified xsi:type="dcterms:W3CDTF">2016-11-28T10:01:19Z</dcterms:modified>
</cp:coreProperties>
</file>