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150" windowWidth="19440" windowHeight="12180" firstSheet="7" activeTab="7"/>
  </bookViews>
  <sheets>
    <sheet name="Коэффициенты" sheetId="1" state="hidden" r:id="rId1"/>
    <sheet name="Налоги" sheetId="8" state="hidden" r:id="rId2"/>
    <sheet name="Управленческий учет" sheetId="2" state="hidden" r:id="rId3"/>
    <sheet name="Инвестиции" sheetId="9" state="hidden" r:id="rId4"/>
    <sheet name="Excel 1" sheetId="3" state="hidden" r:id="rId5"/>
    <sheet name="Excel 2" sheetId="5" state="hidden" r:id="rId6"/>
    <sheet name="Excel 3" sheetId="6" state="hidden" r:id="rId7"/>
    <sheet name="Excel 4" sheetId="7" r:id="rId8"/>
  </sheets>
  <externalReferences>
    <externalReference r:id="rId9"/>
  </externalReferences>
  <definedNames>
    <definedName name="_xlnm._FilterDatabase" localSheetId="5" hidden="1">'Excel 2'!$A$1:$H$102</definedName>
    <definedName name="tbl_амортизация">'[1]General production costs'!$A$30:$CT$32</definedName>
    <definedName name="tbl_коммерческие_расходы">'[1]Management expenses'!$A$34:$CT$38</definedName>
    <definedName name="tbl_макропоказатели">[1]Macro!$A$6:$Y$33</definedName>
    <definedName name="акрил_салават">[1]Dictionary!$B$195</definedName>
    <definedName name="активы">[1]Dictionary!$B$292</definedName>
    <definedName name="акционерные_займы">[1]Dictionary!$B$325</definedName>
    <definedName name="амортизация">[1]Dictionary!$B$120</definedName>
    <definedName name="валовая_прибыль">[1]Dictionary!$B$271</definedName>
    <definedName name="внеоборотные_активы">[1]Dictionary!$B$293</definedName>
    <definedName name="втч">[1]Dictionary!$B$256</definedName>
    <definedName name="выручка">[1]Dictionary!$B$265</definedName>
    <definedName name="выручка_продажи">[1]Dictionary!$B$266</definedName>
    <definedName name="выручка_процессинг">[1]Dictionary!$B$267</definedName>
    <definedName name="год_макро">[1]Macro!$A$6:$Y$6</definedName>
    <definedName name="дебиторская_задолженность">[1]Dictionary!$B$298</definedName>
    <definedName name="денежные_средства">[1]Dictionary!$B$299</definedName>
    <definedName name="денежные_средства_DSRA">[1]Dictionary!$B$332</definedName>
    <definedName name="дивиденды">[1]Dictionary!$B$282</definedName>
    <definedName name="долгосрочные_заемные_средства">[1]Dictionary!$B$309</definedName>
    <definedName name="долгосрочные_обязательства">[1]Dictionary!$B$308</definedName>
    <definedName name="задолженность_по_акционерным_займам">[1]Dictionary!$B$326</definedName>
    <definedName name="запасы">[1]Dictionary!$B$296</definedName>
    <definedName name="затраты_сырье">[1]Dictionary!$B$320</definedName>
    <definedName name="итого">[1]Dictionary!$B$418</definedName>
    <definedName name="итого_активы">[1]Dictionary!$B$301</definedName>
    <definedName name="итого_капитал_обязательства">[1]Dictionary!$B$316</definedName>
    <definedName name="итого_обязательства">[1]Dictionary!$B$315</definedName>
    <definedName name="капитал_обязателльства">[1]Dictionary!$B$302</definedName>
    <definedName name="капитал_резервы">[1]Dictionary!$B$303</definedName>
    <definedName name="квартал">[1]Dictionary!$B$243</definedName>
    <definedName name="ключ_tbl_управленческие_расходы">'[1]Management expenses'!$A$8:$CT$8</definedName>
    <definedName name="ключ_общепроизводственные_затраты">'[1]General production costs'!$A$8:$CT$8</definedName>
    <definedName name="коммерческие_расходы">[1]Dictionary!$B$272</definedName>
    <definedName name="кратксрочные_заемные_средства">[1]Dictionary!$B$313</definedName>
    <definedName name="кратксрочные_обязательства">[1]Dictionary!$B$312</definedName>
    <definedName name="кредиторская_задолженность">[1]Dictionary!$B$314</definedName>
    <definedName name="курс_среднегодовой">[1]Dictionary!$B$486</definedName>
    <definedName name="курсовые_разницы">[1]Dictionary!$B$275</definedName>
    <definedName name="накладные_производственные_расходы">[1]Dictionary!$B$321</definedName>
    <definedName name="накопленная_прибыль">[1]Dictionary!$B$281</definedName>
    <definedName name="НДС_входящий">[1]Dictionary!$B$297</definedName>
    <definedName name="незавершенное_строительство">[1]Dictionary!$B$294</definedName>
    <definedName name="нераспределенная_прибыль">[1]Dictionary!$B$283</definedName>
    <definedName name="оборотные_активы">[1]Dictionary!$B$295</definedName>
    <definedName name="ОНА">[1]Dictionary!$B$317</definedName>
    <definedName name="основные_средства">[1]Dictionary!$B$23</definedName>
    <definedName name="отложенные_налоги">[1]Dictionary!$B$310</definedName>
    <definedName name="прибыль_до_налога">[1]Dictionary!$B$278</definedName>
    <definedName name="прибыль_от_продаж">[1]Dictionary!$B$273</definedName>
    <definedName name="прогноз_ОПиУ">[1]Dictionary!$B$318</definedName>
    <definedName name="производство">[1]Dictionary!$B$196</definedName>
    <definedName name="проценты_оплата">[1]Dictionary!$B$276</definedName>
    <definedName name="проценты_по_акционерным_займам">[1]Dictionary!$B$322</definedName>
    <definedName name="прочие_оборотные_активы">[1]Dictionary!$B$300</definedName>
    <definedName name="прочие_обязательства">[1]Dictionary!$B$311</definedName>
    <definedName name="прочие_расходы">[1]Dictionary!$B$277</definedName>
    <definedName name="прямые_производственные_расходы">[1]Dictionary!$B$319</definedName>
    <definedName name="резервный_капитал">[1]Dictionary!$B$305</definedName>
    <definedName name="руб">[1]Dictionary!$B$257</definedName>
    <definedName name="старт_финансирования">'[1]вспомогательный лист'!$J$7</definedName>
    <definedName name="строительство">[1]Dictionary!$B$413</definedName>
    <definedName name="схема_взаимодействия">'[1]General Options'!$B$11</definedName>
    <definedName name="текущий_налог">[1]Dictionary!$B$279</definedName>
    <definedName name="управленческие_расходы">[1]Dictionary!$B$20</definedName>
    <definedName name="уставный_капитал">[1]Dictionary!$B$304</definedName>
    <definedName name="чистая_прибыль">[1]Dictionary!$B$280</definedName>
  </definedNames>
  <calcPr calcId="144525" calcMode="manual"/>
</workbook>
</file>

<file path=xl/calcChain.xml><?xml version="1.0" encoding="utf-8"?>
<calcChain xmlns="http://schemas.openxmlformats.org/spreadsheetml/2006/main">
  <c r="B18" i="9" l="1"/>
  <c r="B17" i="9"/>
  <c r="H21" i="9"/>
  <c r="G22" i="9"/>
  <c r="H22" i="9"/>
  <c r="I22" i="9"/>
  <c r="J22" i="9"/>
  <c r="K22" i="9"/>
  <c r="F22" i="9"/>
  <c r="F21" i="9"/>
  <c r="G21" i="9" s="1"/>
  <c r="I21" i="9" s="1"/>
  <c r="J21" i="9" s="1"/>
  <c r="K21" i="9" s="1"/>
  <c r="F18" i="9"/>
  <c r="H19" i="9"/>
  <c r="F19" i="9"/>
  <c r="G19" i="9" l="1"/>
  <c r="I19" i="9"/>
  <c r="J19" i="9"/>
  <c r="K19" i="9"/>
  <c r="H18" i="9"/>
  <c r="G18" i="9"/>
  <c r="I18" i="9" s="1"/>
  <c r="J18" i="9" s="1"/>
  <c r="K18" i="9" s="1"/>
  <c r="K15" i="9"/>
  <c r="G15" i="9"/>
  <c r="H15" i="9"/>
  <c r="I15" i="9"/>
  <c r="J15" i="9"/>
  <c r="F15" i="9"/>
  <c r="F13" i="9"/>
  <c r="F12" i="9"/>
  <c r="F11" i="9" s="1"/>
  <c r="G9" i="9"/>
  <c r="H9" i="9"/>
  <c r="I9" i="9"/>
  <c r="J9" i="9"/>
  <c r="K9" i="9"/>
  <c r="F9" i="9"/>
  <c r="F8" i="9"/>
  <c r="H8" i="9"/>
  <c r="I8" i="9"/>
  <c r="J8" i="9"/>
  <c r="K8" i="9"/>
  <c r="G8" i="9"/>
  <c r="G7" i="9" s="1"/>
  <c r="G4" i="9"/>
  <c r="H4" i="9" s="1"/>
  <c r="I4" i="9" s="1"/>
  <c r="J4" i="9" s="1"/>
  <c r="K4" i="9" s="1"/>
  <c r="K5" i="9" s="1"/>
  <c r="D19" i="3"/>
  <c r="C17" i="3"/>
  <c r="C18" i="3"/>
  <c r="C19" i="3"/>
  <c r="C20" i="3"/>
  <c r="C21" i="3"/>
  <c r="B18" i="3"/>
  <c r="B19" i="3"/>
  <c r="B20" i="3"/>
  <c r="B21" i="3"/>
  <c r="B17" i="3"/>
  <c r="H13" i="6"/>
  <c r="H14" i="6"/>
  <c r="H15" i="6"/>
  <c r="H16" i="6"/>
  <c r="H17" i="6"/>
  <c r="H18" i="6"/>
  <c r="H19" i="6"/>
  <c r="H12" i="6"/>
  <c r="E3" i="5"/>
  <c r="H17" i="5"/>
  <c r="D4" i="5"/>
  <c r="D5" i="5"/>
  <c r="D6" i="5"/>
  <c r="D7" i="5"/>
  <c r="D8" i="5"/>
  <c r="D9" i="5"/>
  <c r="D10" i="5"/>
  <c r="D11" i="5"/>
  <c r="D12" i="5"/>
  <c r="D13" i="5"/>
  <c r="D14" i="5"/>
  <c r="D15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D42" i="5"/>
  <c r="D43" i="5"/>
  <c r="D44" i="5"/>
  <c r="D45" i="5"/>
  <c r="D46" i="5"/>
  <c r="D47" i="5"/>
  <c r="D48" i="5"/>
  <c r="D49" i="5"/>
  <c r="D50" i="5"/>
  <c r="D51" i="5"/>
  <c r="D52" i="5"/>
  <c r="D53" i="5"/>
  <c r="D54" i="5"/>
  <c r="D55" i="5"/>
  <c r="D56" i="5"/>
  <c r="D57" i="5"/>
  <c r="D58" i="5"/>
  <c r="D59" i="5"/>
  <c r="D60" i="5"/>
  <c r="D61" i="5"/>
  <c r="D62" i="5"/>
  <c r="D63" i="5"/>
  <c r="D64" i="5"/>
  <c r="D65" i="5"/>
  <c r="D66" i="5"/>
  <c r="D67" i="5"/>
  <c r="D68" i="5"/>
  <c r="D69" i="5"/>
  <c r="D70" i="5"/>
  <c r="D71" i="5"/>
  <c r="D72" i="5"/>
  <c r="D73" i="5"/>
  <c r="D74" i="5"/>
  <c r="D75" i="5"/>
  <c r="D76" i="5"/>
  <c r="D77" i="5"/>
  <c r="D78" i="5"/>
  <c r="D79" i="5"/>
  <c r="D80" i="5"/>
  <c r="D81" i="5"/>
  <c r="D82" i="5"/>
  <c r="D83" i="5"/>
  <c r="D84" i="5"/>
  <c r="D85" i="5"/>
  <c r="D86" i="5"/>
  <c r="D87" i="5"/>
  <c r="D88" i="5"/>
  <c r="D89" i="5"/>
  <c r="D90" i="5"/>
  <c r="D91" i="5"/>
  <c r="D92" i="5"/>
  <c r="D93" i="5"/>
  <c r="D94" i="5"/>
  <c r="D95" i="5"/>
  <c r="D96" i="5"/>
  <c r="D97" i="5"/>
  <c r="D98" i="5"/>
  <c r="D99" i="5"/>
  <c r="D100" i="5"/>
  <c r="D101" i="5"/>
  <c r="D102" i="5"/>
  <c r="D3" i="5"/>
  <c r="I5" i="9" l="1"/>
  <c r="H5" i="9"/>
  <c r="J5" i="9"/>
  <c r="G5" i="9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E35" i="5"/>
  <c r="E36" i="5"/>
  <c r="E37" i="5"/>
  <c r="E38" i="5"/>
  <c r="E39" i="5"/>
  <c r="E40" i="5"/>
  <c r="E41" i="5"/>
  <c r="E42" i="5"/>
  <c r="E43" i="5"/>
  <c r="E44" i="5"/>
  <c r="E45" i="5"/>
  <c r="E46" i="5"/>
  <c r="E47" i="5"/>
  <c r="E48" i="5"/>
  <c r="E49" i="5"/>
  <c r="E50" i="5"/>
  <c r="E51" i="5"/>
  <c r="E52" i="5"/>
  <c r="E53" i="5"/>
  <c r="E54" i="5"/>
  <c r="E55" i="5"/>
  <c r="E56" i="5"/>
  <c r="E57" i="5"/>
  <c r="E58" i="5"/>
  <c r="E59" i="5"/>
  <c r="E60" i="5"/>
  <c r="E61" i="5"/>
  <c r="E62" i="5"/>
  <c r="E63" i="5"/>
  <c r="E64" i="5"/>
  <c r="E65" i="5"/>
  <c r="E66" i="5"/>
  <c r="E67" i="5"/>
  <c r="E68" i="5"/>
  <c r="E69" i="5"/>
  <c r="E70" i="5"/>
  <c r="E71" i="5"/>
  <c r="E72" i="5"/>
  <c r="E73" i="5"/>
  <c r="E74" i="5"/>
  <c r="E75" i="5"/>
  <c r="E76" i="5"/>
  <c r="E77" i="5"/>
  <c r="E78" i="5"/>
  <c r="E79" i="5"/>
  <c r="E80" i="5"/>
  <c r="E81" i="5"/>
  <c r="E82" i="5"/>
  <c r="E83" i="5"/>
  <c r="E84" i="5"/>
  <c r="E85" i="5"/>
  <c r="E86" i="5"/>
  <c r="E87" i="5"/>
  <c r="E88" i="5"/>
  <c r="E89" i="5"/>
  <c r="E90" i="5"/>
  <c r="E91" i="5"/>
  <c r="E92" i="5"/>
  <c r="E93" i="5"/>
  <c r="E94" i="5"/>
  <c r="E95" i="5"/>
  <c r="E96" i="5"/>
  <c r="E97" i="5"/>
  <c r="E98" i="5"/>
  <c r="E99" i="5"/>
  <c r="E100" i="5"/>
  <c r="E101" i="5"/>
  <c r="E102" i="5"/>
  <c r="E14" i="5"/>
  <c r="E11" i="5"/>
  <c r="H20" i="5" l="1"/>
  <c r="E13" i="5"/>
  <c r="E9" i="5"/>
  <c r="E7" i="5"/>
  <c r="E6" i="5"/>
  <c r="E12" i="5"/>
  <c r="E10" i="5"/>
  <c r="E8" i="5"/>
  <c r="H21" i="5" s="1"/>
  <c r="E5" i="5"/>
  <c r="E4" i="5"/>
  <c r="H18" i="5" s="1"/>
  <c r="H19" i="5" l="1"/>
  <c r="F3" i="2"/>
  <c r="E3" i="2"/>
  <c r="D3" i="2"/>
  <c r="C3" i="2"/>
  <c r="B3" i="2"/>
  <c r="I11" i="9"/>
  <c r="H11" i="9"/>
  <c r="G11" i="9"/>
  <c r="H7" i="9"/>
  <c r="I7" i="9"/>
  <c r="J7" i="9"/>
  <c r="K7" i="9"/>
  <c r="F7" i="9"/>
  <c r="F6" i="9"/>
  <c r="G6" i="8"/>
  <c r="H6" i="8"/>
  <c r="I6" i="8"/>
  <c r="I15" i="8"/>
  <c r="H15" i="8"/>
  <c r="G15" i="8"/>
  <c r="F15" i="8"/>
  <c r="G7" i="8"/>
  <c r="H7" i="8"/>
  <c r="I7" i="8"/>
  <c r="F7" i="8"/>
  <c r="F6" i="8"/>
  <c r="Z14" i="7"/>
  <c r="Y14" i="7"/>
  <c r="X14" i="7"/>
  <c r="W14" i="7"/>
  <c r="V14" i="7"/>
  <c r="U14" i="7"/>
  <c r="T14" i="7"/>
  <c r="S14" i="7"/>
  <c r="R14" i="7"/>
  <c r="Q14" i="7"/>
  <c r="P14" i="7"/>
  <c r="O14" i="7"/>
  <c r="N14" i="7"/>
  <c r="M14" i="7"/>
  <c r="L14" i="7"/>
  <c r="K14" i="7"/>
  <c r="J14" i="7"/>
  <c r="I14" i="7"/>
  <c r="H14" i="7"/>
  <c r="G14" i="7"/>
  <c r="F14" i="7"/>
  <c r="E14" i="7"/>
  <c r="D14" i="7"/>
  <c r="C14" i="7"/>
  <c r="D13" i="3"/>
  <c r="C13" i="3"/>
  <c r="J3" i="2"/>
  <c r="N3" i="2"/>
  <c r="M3" i="2"/>
  <c r="L3" i="2"/>
  <c r="K3" i="2"/>
  <c r="I14" i="8" l="1"/>
  <c r="I20" i="8" s="1"/>
  <c r="I23" i="8" s="1"/>
  <c r="G14" i="8"/>
  <c r="G20" i="8" s="1"/>
  <c r="G23" i="8" s="1"/>
  <c r="F14" i="8"/>
  <c r="H14" i="8"/>
  <c r="H20" i="8" s="1"/>
  <c r="H23" i="8" s="1"/>
  <c r="G6" i="9"/>
  <c r="G10" i="9" s="1"/>
  <c r="G14" i="9" s="1"/>
  <c r="F10" i="9"/>
  <c r="D8" i="1"/>
  <c r="C8" i="1"/>
  <c r="B8" i="1"/>
  <c r="C4" i="1"/>
  <c r="D4" i="1"/>
  <c r="B4" i="1"/>
  <c r="C30" i="1"/>
  <c r="D30" i="1"/>
  <c r="B30" i="1"/>
  <c r="B22" i="1"/>
  <c r="D32" i="1"/>
  <c r="B32" i="1"/>
  <c r="C32" i="1"/>
  <c r="D22" i="1"/>
  <c r="C22" i="1"/>
  <c r="F14" i="9" l="1"/>
  <c r="H6" i="9"/>
  <c r="H10" i="9" s="1"/>
  <c r="H14" i="9" s="1"/>
  <c r="C36" i="1"/>
  <c r="B36" i="1"/>
  <c r="D36" i="1"/>
  <c r="I6" i="9" l="1"/>
  <c r="I10" i="9" s="1"/>
  <c r="I14" i="9" s="1"/>
  <c r="C39" i="1"/>
  <c r="J6" i="9" l="1"/>
  <c r="J10" i="9" s="1"/>
  <c r="B39" i="1"/>
  <c r="J14" i="9" l="1"/>
  <c r="K6" i="9"/>
  <c r="K10" i="9" s="1"/>
  <c r="K14" i="9" s="1"/>
  <c r="D39" i="1"/>
  <c r="B21" i="9" l="1"/>
  <c r="B20" i="9"/>
  <c r="B19" i="9"/>
  <c r="B42" i="1"/>
  <c r="B44" i="1" l="1"/>
  <c r="B46" i="1" s="1"/>
  <c r="B18" i="1" s="1"/>
  <c r="B19" i="1" l="1"/>
  <c r="B26" i="1" l="1"/>
  <c r="C42" i="1" l="1"/>
  <c r="C43" i="1" s="1"/>
  <c r="C44" i="1" l="1"/>
  <c r="C46" i="1" s="1"/>
  <c r="C18" i="1" s="1"/>
  <c r="C19" i="1" l="1"/>
  <c r="C26" i="1" s="1"/>
  <c r="D42" i="1" l="1"/>
  <c r="D43" i="1" s="1"/>
  <c r="D44" i="1" l="1"/>
  <c r="D46" i="1" s="1"/>
  <c r="D18" i="1" s="1"/>
  <c r="D19" i="1" l="1"/>
  <c r="D26" i="1" s="1"/>
  <c r="D13" i="1" l="1"/>
  <c r="B13" i="1"/>
  <c r="C13" i="1"/>
  <c r="C15" i="1" l="1"/>
  <c r="C27" i="1" s="1"/>
  <c r="D15" i="1"/>
  <c r="D27" i="1" s="1"/>
  <c r="B15" i="1"/>
  <c r="B27" i="1" s="1"/>
  <c r="F20" i="8"/>
  <c r="F23" i="8" s="1"/>
</calcChain>
</file>

<file path=xl/sharedStrings.xml><?xml version="1.0" encoding="utf-8"?>
<sst xmlns="http://schemas.openxmlformats.org/spreadsheetml/2006/main" count="541" uniqueCount="210">
  <si>
    <t>Основные средства</t>
  </si>
  <si>
    <t>Прочие внеоборотные активы</t>
  </si>
  <si>
    <t>Запасы</t>
  </si>
  <si>
    <t>Дебиторская задолженность</t>
  </si>
  <si>
    <t>Прочие оборотные активы</t>
  </si>
  <si>
    <t>Резервный капитал</t>
  </si>
  <si>
    <t>Кредиторская задолженность</t>
  </si>
  <si>
    <t>Прочие краткосрочные обязательства</t>
  </si>
  <si>
    <t>Прочие долгосрочные обязательства</t>
  </si>
  <si>
    <t>Активы</t>
  </si>
  <si>
    <t>I. Внеоборотные активы</t>
  </si>
  <si>
    <t>Незавершенное строительство</t>
  </si>
  <si>
    <t>II. Оборотные активы</t>
  </si>
  <si>
    <t>Денежные средства</t>
  </si>
  <si>
    <t>Итого Активы</t>
  </si>
  <si>
    <t>Капитал и обязательства</t>
  </si>
  <si>
    <t>III. Капитал и резервы</t>
  </si>
  <si>
    <t xml:space="preserve">Уставный капитал </t>
  </si>
  <si>
    <t>Нераспределённая прибыль (убыток)</t>
  </si>
  <si>
    <t>VI. Долгосрочные обязательства</t>
  </si>
  <si>
    <t>Долгосрочные заемные средства</t>
  </si>
  <si>
    <t>V. Краткосрочные обязательства</t>
  </si>
  <si>
    <t>Краткосрочные заемные средства</t>
  </si>
  <si>
    <t>Итого обязательства</t>
  </si>
  <si>
    <t>Итого Капитал и Обязательства</t>
  </si>
  <si>
    <t>Выручка, в т.ч.</t>
  </si>
  <si>
    <t>Выручка от продажи продукции</t>
  </si>
  <si>
    <t>Прямые производственные расходы</t>
  </si>
  <si>
    <t>Затраты на сырье</t>
  </si>
  <si>
    <t>Накладные производственные расходы</t>
  </si>
  <si>
    <t>Валовая прибыль (убыток)</t>
  </si>
  <si>
    <t>Коммерческие расходы</t>
  </si>
  <si>
    <t>Управленческие расходы</t>
  </si>
  <si>
    <t>Прибыль (убыток) от продаж</t>
  </si>
  <si>
    <t>Проценты к уплате</t>
  </si>
  <si>
    <t>Прочие расходы</t>
  </si>
  <si>
    <t>Прибыль (убыток) до налогообложения</t>
  </si>
  <si>
    <t>Текущий налог на прибыль</t>
  </si>
  <si>
    <t>Чистая прибыль (убыток)</t>
  </si>
  <si>
    <t>Выплата дивидендов</t>
  </si>
  <si>
    <t>Нераспределенная прибыль</t>
  </si>
  <si>
    <t>Показатель</t>
  </si>
  <si>
    <t>Коэффициент оборачиваемости запасов</t>
  </si>
  <si>
    <t>Рентабельность инвестированного капитала</t>
  </si>
  <si>
    <t>Коэффициент финансовой независимости</t>
  </si>
  <si>
    <t>Коэффициент текущей ликвидности</t>
  </si>
  <si>
    <t>Период оборачиваемости кредиторской задолженности</t>
  </si>
  <si>
    <t>Рассчитать следующие коэффициенты за отчетный 2013 год</t>
  </si>
  <si>
    <t>Первая</t>
  </si>
  <si>
    <t>Вторая</t>
  </si>
  <si>
    <t>Третья</t>
  </si>
  <si>
    <t>Четвертая</t>
  </si>
  <si>
    <t>Пятая</t>
  </si>
  <si>
    <t>Итого</t>
  </si>
  <si>
    <t>Выручка</t>
  </si>
  <si>
    <t>Ананас</t>
  </si>
  <si>
    <t>Абрикос</t>
  </si>
  <si>
    <t>Арбуз</t>
  </si>
  <si>
    <t>Персик</t>
  </si>
  <si>
    <t>Яблоко</t>
  </si>
  <si>
    <t>Банан</t>
  </si>
  <si>
    <t>Слива</t>
  </si>
  <si>
    <t>Черешня</t>
  </si>
  <si>
    <t>Вишня</t>
  </si>
  <si>
    <t>Виноград</t>
  </si>
  <si>
    <t>Себестоимость</t>
  </si>
  <si>
    <t>Валовый доход</t>
  </si>
  <si>
    <t>Прямые расходы магазина</t>
  </si>
  <si>
    <t>Прямая прибыль</t>
  </si>
  <si>
    <t>Прочие доходы</t>
  </si>
  <si>
    <t>Премия за объем</t>
  </si>
  <si>
    <t>Расходы управляющей компании</t>
  </si>
  <si>
    <t>Генеральный директор</t>
  </si>
  <si>
    <t>Финансовый департамент</t>
  </si>
  <si>
    <t>Коммерческий департамент</t>
  </si>
  <si>
    <t>Транспортный отдел</t>
  </si>
  <si>
    <t>Складской комплекс</t>
  </si>
  <si>
    <t>Прибыль до налогообложения</t>
  </si>
  <si>
    <t>Налог на прибыль</t>
  </si>
  <si>
    <t>Чистая прибыль</t>
  </si>
  <si>
    <t>Чистая прибыль компании</t>
  </si>
  <si>
    <t>Торговая точка</t>
  </si>
  <si>
    <t>Шестая</t>
  </si>
  <si>
    <t>Седьмая</t>
  </si>
  <si>
    <t>Восьмая</t>
  </si>
  <si>
    <t>Девятая</t>
  </si>
  <si>
    <t>Десятая</t>
  </si>
  <si>
    <t>Город</t>
  </si>
  <si>
    <t>Москва</t>
  </si>
  <si>
    <t>Рязань</t>
  </si>
  <si>
    <t>Липецк</t>
  </si>
  <si>
    <t>Калуга</t>
  </si>
  <si>
    <t>Тамбов</t>
  </si>
  <si>
    <t>Результат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</si>
  <si>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</si>
  <si>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</si>
  <si>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</si>
  <si>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</si>
  <si>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</si>
  <si>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</si>
  <si>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</si>
  <si>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</si>
  <si>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</si>
  <si>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</si>
  <si>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</si>
  <si>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</si>
  <si>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№</t>
  </si>
  <si>
    <t>Кол-во</t>
  </si>
  <si>
    <t>Цена</t>
  </si>
  <si>
    <t>Стоимость</t>
  </si>
  <si>
    <t>Сумма</t>
  </si>
  <si>
    <t>Покупатель</t>
  </si>
  <si>
    <t>Петров</t>
  </si>
  <si>
    <t>Иванов</t>
  </si>
  <si>
    <t>Сидоров</t>
  </si>
  <si>
    <t>Соколов</t>
  </si>
  <si>
    <t>Орлов</t>
  </si>
  <si>
    <t>Скидка</t>
  </si>
  <si>
    <t>Дата</t>
  </si>
  <si>
    <t>Наименование</t>
  </si>
  <si>
    <t>Поставщик</t>
  </si>
  <si>
    <t>апельсины</t>
  </si>
  <si>
    <t>Компания "Fruit"</t>
  </si>
  <si>
    <t>груши</t>
  </si>
  <si>
    <t>ООО "Витамин"</t>
  </si>
  <si>
    <t>мандарины</t>
  </si>
  <si>
    <t>яблоки</t>
  </si>
  <si>
    <t>Цена продукции</t>
  </si>
  <si>
    <t>Месяц</t>
  </si>
  <si>
    <t xml:space="preserve">Компания розничной торговли </t>
  </si>
  <si>
    <t>Значение</t>
  </si>
  <si>
    <t xml:space="preserve">Продажи, штук в месяц </t>
  </si>
  <si>
    <t>УСНО "доходы"</t>
  </si>
  <si>
    <t>УСНО "доходы- расходы"</t>
  </si>
  <si>
    <t xml:space="preserve">ЕНВД </t>
  </si>
  <si>
    <t>Себестоимость (включая НДС 18%), руб за штуку</t>
  </si>
  <si>
    <t>Аренда магазина (включая НДС 18%), руб. в месяц</t>
  </si>
  <si>
    <t>ФЗП генерального директора, руб. в месяц</t>
  </si>
  <si>
    <t>Количество продавцов, человек</t>
  </si>
  <si>
    <t>ФЗП продавца, руб. в месяц</t>
  </si>
  <si>
    <t>Прямые расходы</t>
  </si>
  <si>
    <t>Остаток по кредиту на 01.01.2014</t>
  </si>
  <si>
    <t>Остаток по кредиту на 31.12.2014</t>
  </si>
  <si>
    <t>Проценты за кредит, % в месяц</t>
  </si>
  <si>
    <t>К1 (коэффициент групп продукции)</t>
  </si>
  <si>
    <t>К2 (региональный индекс)</t>
  </si>
  <si>
    <t>Общехозяйственные расходы</t>
  </si>
  <si>
    <t>НДС к уплате</t>
  </si>
  <si>
    <t>Итого к уплате налогов</t>
  </si>
  <si>
    <r>
      <t>Базовая доходность при ЕНВД, руб. за м</t>
    </r>
    <r>
      <rPr>
        <vertAlign val="superscript"/>
        <sz val="10"/>
        <color rgb="FF000000"/>
        <rFont val="Arial"/>
        <family val="2"/>
        <charset val="204"/>
      </rPr>
      <t>2</t>
    </r>
    <r>
      <rPr>
        <sz val="10"/>
        <color rgb="FF000000"/>
        <rFont val="Arial"/>
        <family val="2"/>
        <charset val="204"/>
      </rPr>
      <t xml:space="preserve"> в месяц</t>
    </r>
  </si>
  <si>
    <t>БДР 2014 год</t>
  </si>
  <si>
    <t>Валовый доход от продаж</t>
  </si>
  <si>
    <t>Аренда магазина</t>
  </si>
  <si>
    <t>Заработная плата продавцов</t>
  </si>
  <si>
    <t>ОСНО</t>
  </si>
  <si>
    <t>Операционная прибыль</t>
  </si>
  <si>
    <t>Рентабельность чистой прибыли</t>
  </si>
  <si>
    <t>Условие</t>
  </si>
  <si>
    <t>Арендная ставка, руб. в год</t>
  </si>
  <si>
    <t>Выплаты персоналу (включая взносы), руб. в месяц</t>
  </si>
  <si>
    <t>Рентабельность продаж, %</t>
  </si>
  <si>
    <t>Инвестиционные расходы</t>
  </si>
  <si>
    <t>Ремонт помещения</t>
  </si>
  <si>
    <t>Покупка оборудования</t>
  </si>
  <si>
    <t>Прибыль</t>
  </si>
  <si>
    <t>Выручка в 2015 году, руб. в год</t>
  </si>
  <si>
    <t>Рост выручки, % в год</t>
  </si>
  <si>
    <t>Ставка дисконтирования, % в год</t>
  </si>
  <si>
    <t>Ремонт помещения, руб.</t>
  </si>
  <si>
    <t>Стоимость оборудования, руб.</t>
  </si>
  <si>
    <t>Индекс доходности инвестиций</t>
  </si>
  <si>
    <t>Внутренняя норма доходности</t>
  </si>
  <si>
    <t>Чистая приведенная стоимость</t>
  </si>
  <si>
    <t>Срок окупаемости</t>
  </si>
  <si>
    <t>Дисконтированный срок окупаемости</t>
  </si>
  <si>
    <r>
      <t>Торговая площадь магазина, м</t>
    </r>
    <r>
      <rPr>
        <vertAlign val="superscript"/>
        <sz val="10"/>
        <color rgb="FF000000"/>
        <rFont val="Arial"/>
        <family val="2"/>
        <charset val="204"/>
      </rPr>
      <t>2</t>
    </r>
  </si>
  <si>
    <t>Покупка торгового оборудования 01.01.2014, руб.</t>
  </si>
  <si>
    <t>Стоимость имущества на 01.01.2014</t>
  </si>
  <si>
    <t>Стоимость имущества на 31.12.2014</t>
  </si>
  <si>
    <t>Решение</t>
  </si>
  <si>
    <t>Показатель \ Торговая точка</t>
  </si>
  <si>
    <t>ООО Фрукты А</t>
  </si>
  <si>
    <t>ИП Петров</t>
  </si>
  <si>
    <t>Дата открытия</t>
  </si>
  <si>
    <t>Зар. Плата персонала, руб.</t>
  </si>
  <si>
    <t>Удаленность от склада, км.</t>
  </si>
  <si>
    <t>Подразделение</t>
  </si>
  <si>
    <t>Затраты, руб.</t>
  </si>
  <si>
    <t>Цена продажи (включая НДС 18%), руб. за штуку</t>
  </si>
  <si>
    <t>Торговая фирма реализует некоторую штучную продукцию. По результатам деятельности за 2014 год компания продавала ежемесячно по 6 000 единиц реализуемой продукции. Стоимость продукции составляет 500 руб. (включая НДС 18%) за единицу продукции. Закупается данная продукция у единственного поставщика, работающего на общей системе налогообложения. Стоимость, по которой компания закупает продукцию, составляет 300 руб. (включая НДС 18%) за единицу.</t>
  </si>
  <si>
    <r>
      <t>Компания реализует свою продукцию в магазине, торговая площадь которого составляет 100 м</t>
    </r>
    <r>
      <rPr>
        <vertAlign val="superscript"/>
        <sz val="10"/>
        <color theme="1"/>
        <rFont val="Arial"/>
        <family val="2"/>
        <charset val="204"/>
      </rPr>
      <t>2</t>
    </r>
    <r>
      <rPr>
        <sz val="10"/>
        <color theme="1"/>
        <rFont val="Arial"/>
        <family val="2"/>
        <charset val="204"/>
      </rPr>
      <t>. Арендная ставка за пользование данным магазином составляет 236 000 руб. (включая НДС 18%). Компания управляется единолично генеральным директором, оклад которого равен 60 000 руб. в месяц. В магазине работают 10 продавцов, должностной оклад которых равен 40 000 руб. в месяц.</t>
    </r>
  </si>
  <si>
    <t>Для осуществления торговой деятельности 01.01.2014 компания получала кредитные средства в размере 600 000 руб. Также 01.01.2014 г. на 500 000 руб. было закуплено торговое оборудование. График погашения кредита предусматривает равномерное погашение основной суммы долга в течение 2014 г. Стоимость пользования кредитными средствами составляет 1% в месяц. Платежи по кредиту производятся одновременно с выплатой процентов за пользование кредитными средствами в конце каждого календарного месяца.</t>
  </si>
  <si>
    <t>Стоимость имущества компании на 01.01.2014 составила 500 000 руб., на 31.12.2014 – 400 000 руб.</t>
  </si>
  <si>
    <t xml:space="preserve">Необходимо составить отчет о финансовых результатах деятельности компании за 2014 год в четырех вариантах – в предположении, что компания работает на одном из следующих режимов налогообложения: </t>
  </si>
  <si>
    <r>
      <t>ü</t>
    </r>
    <r>
      <rPr>
        <sz val="7"/>
        <color theme="1"/>
        <rFont val="Times New Roman"/>
        <family val="1"/>
        <charset val="204"/>
      </rPr>
      <t xml:space="preserve">  </t>
    </r>
    <r>
      <rPr>
        <sz val="10"/>
        <color theme="1"/>
        <rFont val="Arial"/>
        <family val="2"/>
        <charset val="204"/>
      </rPr>
      <t>Общая система налогообложения;</t>
    </r>
  </si>
  <si>
    <r>
      <t>ü</t>
    </r>
    <r>
      <rPr>
        <sz val="7"/>
        <color theme="1"/>
        <rFont val="Times New Roman"/>
        <family val="1"/>
        <charset val="204"/>
      </rPr>
      <t xml:space="preserve">  </t>
    </r>
    <r>
      <rPr>
        <sz val="10"/>
        <color theme="1"/>
        <rFont val="Arial"/>
        <family val="2"/>
        <charset val="204"/>
      </rPr>
      <t>Упрощенная система налогообложения «Доходы»;</t>
    </r>
  </si>
  <si>
    <r>
      <t>ü</t>
    </r>
    <r>
      <rPr>
        <sz val="7"/>
        <color theme="1"/>
        <rFont val="Times New Roman"/>
        <family val="1"/>
        <charset val="204"/>
      </rPr>
      <t xml:space="preserve">  </t>
    </r>
    <r>
      <rPr>
        <sz val="10"/>
        <color theme="1"/>
        <rFont val="Arial"/>
        <family val="2"/>
        <charset val="204"/>
      </rPr>
      <t>Упрощенная система налогообложения «Доходы - расходы»;</t>
    </r>
  </si>
  <si>
    <r>
      <t>ü</t>
    </r>
    <r>
      <rPr>
        <sz val="7"/>
        <color theme="1"/>
        <rFont val="Times New Roman"/>
        <family val="1"/>
        <charset val="204"/>
      </rPr>
      <t xml:space="preserve">  </t>
    </r>
    <r>
      <rPr>
        <sz val="10"/>
        <color theme="1"/>
        <rFont val="Arial"/>
        <family val="2"/>
        <charset val="204"/>
      </rPr>
      <t>ЕНВД.</t>
    </r>
  </si>
  <si>
    <t>Подсчитайте общую сумму уплаты налоговых и социальных отчислений в бюджетные фонды по итогам деятельности компании в 2014 году.</t>
  </si>
  <si>
    <t>В 2014 году в компании было принято решение о расширении деятельности за счет открытия нового торгового подразделения. Для этого было найдено подходящее помещение, арендная ставка за пользование которым составляет 280 000 руб. в год, которая остается неизменной на протяжении всего срока реализации проекта. Для приведения найденного помещения в состояние, удовлетворяющее внутренним нормам компании необходимо провести ремонт на общую сумму 600 000 руб.</t>
  </si>
  <si>
    <t>По предположениям коммерческого отдела компании выручка данного магазина составит в 2015 г. 3 000 000 руб. за год. В дальнейшем предполагается, что выручка будет расти на 10% ежегодно. Компания реализует свою продукцию с рентабельностью продаж равной 40%.</t>
  </si>
  <si>
    <t>Для осуществления торговой деятельности в магазине, необходимо закупить оборудование на общую сумму 280 000 тыс. руб. и набрать торговый персонал, заработная плата которого, включая страховые взносы в бюджетные фонды, составит 62 000 руб. в месяц на протяжении всего срока реализации проекта.</t>
  </si>
  <si>
    <t>Для открытия нового магазина не повлечет за собой изменение в административно-управленческих расходах компании. Стоимость собственного капитала компании оценивается в 20% годовых.</t>
  </si>
  <si>
    <t>Оцените эффективность данного инвестиционного проекта на временном горизонте 2014 - 2019 гг. (без учета постпрогнозного периода) в предположении, что все денежные потоки за год осуществляются в конце каждого календарного года. В данной задаче налоговыми выплатами компании пренебрегаем.</t>
  </si>
  <si>
    <t>Рассчитайте для данного инвестиционного проекта следующие показатели:</t>
  </si>
  <si>
    <r>
      <t>ü</t>
    </r>
    <r>
      <rPr>
        <sz val="7"/>
        <color theme="1"/>
        <rFont val="Times New Roman"/>
        <family val="1"/>
        <charset val="204"/>
      </rPr>
      <t xml:space="preserve">  </t>
    </r>
    <r>
      <rPr>
        <sz val="10"/>
        <color theme="1"/>
        <rFont val="Arial"/>
        <family val="2"/>
        <charset val="204"/>
      </rPr>
      <t>Срок окупаемости;</t>
    </r>
  </si>
  <si>
    <r>
      <t>ü</t>
    </r>
    <r>
      <rPr>
        <sz val="7"/>
        <color theme="1"/>
        <rFont val="Times New Roman"/>
        <family val="1"/>
        <charset val="204"/>
      </rPr>
      <t xml:space="preserve">  </t>
    </r>
    <r>
      <rPr>
        <sz val="10"/>
        <color theme="1"/>
        <rFont val="Arial"/>
        <family val="2"/>
        <charset val="204"/>
      </rPr>
      <t>Дисконтированный срок окупаемости;</t>
    </r>
  </si>
  <si>
    <r>
      <t>ü</t>
    </r>
    <r>
      <rPr>
        <sz val="7"/>
        <color theme="1"/>
        <rFont val="Times New Roman"/>
        <family val="1"/>
        <charset val="204"/>
      </rPr>
      <t xml:space="preserve">  </t>
    </r>
    <r>
      <rPr>
        <sz val="10"/>
        <color theme="1"/>
        <rFont val="Arial"/>
        <family val="2"/>
        <charset val="204"/>
      </rPr>
      <t>Чистая приведенная стоимость;</t>
    </r>
  </si>
  <si>
    <r>
      <t>ü</t>
    </r>
    <r>
      <rPr>
        <sz val="7"/>
        <color theme="1"/>
        <rFont val="Times New Roman"/>
        <family val="1"/>
        <charset val="204"/>
      </rPr>
      <t xml:space="preserve">  </t>
    </r>
    <r>
      <rPr>
        <sz val="10"/>
        <color theme="1"/>
        <rFont val="Arial"/>
        <family val="2"/>
        <charset val="204"/>
      </rPr>
      <t>Внутренняя норма доходности;</t>
    </r>
  </si>
  <si>
    <r>
      <t>ü</t>
    </r>
    <r>
      <rPr>
        <sz val="7"/>
        <color theme="1"/>
        <rFont val="Times New Roman"/>
        <family val="1"/>
        <charset val="204"/>
      </rPr>
      <t xml:space="preserve">  </t>
    </r>
    <r>
      <rPr>
        <sz val="10"/>
        <color theme="1"/>
        <rFont val="Arial"/>
        <family val="2"/>
        <charset val="204"/>
      </rPr>
      <t>Индекс доходности инвестиций.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</si>
</sst>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р_._-;\-* #,##0.00_р_._-;_-* &quot;-&quot;??_р_._-;_-@_-"/>
    <numFmt numFmtId="164" formatCode="0.0%"/>
    <numFmt numFmtId="165" formatCode="#,##0.0"/>
    <numFmt numFmtId="166" formatCode="0.000"/>
  </numFmts>
  <fonts count="2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name val="Arial"/>
      <family val="2"/>
      <charset val="204"/>
    </font>
    <font>
      <sz val="10"/>
      <name val="Arial Cyr"/>
      <charset val="204"/>
    </font>
    <font>
      <b/>
      <sz val="9"/>
      <color indexed="8"/>
      <name val="Arial"/>
      <family val="2"/>
      <charset val="204"/>
    </font>
    <font>
      <b/>
      <sz val="9"/>
      <name val="Arial"/>
      <family val="2"/>
      <charset val="204"/>
    </font>
    <font>
      <b/>
      <sz val="9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b/>
      <u/>
      <sz val="9"/>
      <color theme="1"/>
      <name val="Arial"/>
      <family val="2"/>
      <charset val="204"/>
    </font>
    <font>
      <i/>
      <sz val="9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0"/>
      <color rgb="FF7030A0"/>
      <name val="Arial"/>
      <family val="2"/>
      <charset val="204"/>
    </font>
    <font>
      <b/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b/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vertAlign val="superscript"/>
      <sz val="10"/>
      <color rgb="FF000000"/>
      <name val="Arial"/>
      <family val="2"/>
      <charset val="204"/>
    </font>
    <font>
      <vertAlign val="superscript"/>
      <sz val="10"/>
      <color theme="1"/>
      <name val="Arial"/>
      <family val="2"/>
      <charset val="204"/>
    </font>
    <font>
      <sz val="10"/>
      <color theme="1"/>
      <name val="Wingdings"/>
      <charset val="2"/>
    </font>
    <font>
      <sz val="7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6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3" fillId="0" borderId="0"/>
    <xf numFmtId="43" fontId="14" fillId="0" borderId="0" applyFont="0" applyFill="0" applyBorder="0" applyAlignment="0" applyProtection="0"/>
    <xf numFmtId="9" fontId="14" fillId="0" borderId="0" applyFont="0" applyFill="0" applyBorder="0" applyAlignment="0" applyProtection="0"/>
  </cellStyleXfs>
  <cellXfs count="323">
    <xf numFmtId="0" fontId="0" fillId="0" borderId="0" xfId="0"/>
    <xf numFmtId="0" fontId="7" fillId="0" borderId="0" xfId="0" applyFont="1"/>
    <xf numFmtId="0" fontId="7" fillId="0" borderId="5" xfId="0" applyFont="1" applyBorder="1"/>
    <xf numFmtId="0" fontId="7" fillId="0" borderId="3" xfId="0" applyFont="1" applyBorder="1"/>
    <xf numFmtId="3" fontId="5" fillId="0" borderId="5" xfId="0" applyNumberFormat="1" applyFont="1" applyFill="1" applyBorder="1" applyAlignment="1"/>
    <xf numFmtId="3" fontId="2" fillId="0" borderId="5" xfId="0" applyNumberFormat="1" applyFont="1" applyFill="1" applyBorder="1" applyAlignment="1"/>
    <xf numFmtId="3" fontId="5" fillId="0" borderId="5" xfId="0" applyNumberFormat="1" applyFont="1" applyFill="1" applyBorder="1" applyAlignment="1">
      <alignment wrapText="1"/>
    </xf>
    <xf numFmtId="3" fontId="5" fillId="0" borderId="5" xfId="0" applyNumberFormat="1" applyFont="1" applyFill="1" applyBorder="1" applyAlignment="1">
      <alignment vertical="center"/>
    </xf>
    <xf numFmtId="0" fontId="7" fillId="0" borderId="11" xfId="0" applyFont="1" applyBorder="1"/>
    <xf numFmtId="3" fontId="6" fillId="0" borderId="3" xfId="0" applyNumberFormat="1" applyFont="1" applyBorder="1"/>
    <xf numFmtId="3" fontId="6" fillId="0" borderId="13" xfId="0" applyNumberFormat="1" applyFont="1" applyBorder="1"/>
    <xf numFmtId="3" fontId="6" fillId="0" borderId="19" xfId="0" applyNumberFormat="1" applyFont="1" applyBorder="1"/>
    <xf numFmtId="0" fontId="7" fillId="0" borderId="21" xfId="0" applyFont="1" applyFill="1" applyBorder="1"/>
    <xf numFmtId="3" fontId="5" fillId="0" borderId="11" xfId="0" applyNumberFormat="1" applyFont="1" applyFill="1" applyBorder="1" applyAlignment="1"/>
    <xf numFmtId="3" fontId="2" fillId="0" borderId="11" xfId="0" applyNumberFormat="1" applyFont="1" applyFill="1" applyBorder="1" applyAlignment="1"/>
    <xf numFmtId="3" fontId="5" fillId="0" borderId="11" xfId="0" applyNumberFormat="1" applyFont="1" applyFill="1" applyBorder="1" applyAlignment="1">
      <alignment wrapText="1"/>
    </xf>
    <xf numFmtId="3" fontId="5" fillId="0" borderId="11" xfId="0" applyNumberFormat="1" applyFont="1" applyFill="1" applyBorder="1" applyAlignment="1">
      <alignment vertical="center"/>
    </xf>
    <xf numFmtId="3" fontId="5" fillId="0" borderId="18" xfId="0" applyNumberFormat="1" applyFont="1" applyFill="1" applyBorder="1" applyAlignment="1"/>
    <xf numFmtId="3" fontId="2" fillId="0" borderId="18" xfId="0" applyNumberFormat="1" applyFont="1" applyFill="1" applyBorder="1" applyAlignment="1"/>
    <xf numFmtId="3" fontId="5" fillId="0" borderId="18" xfId="0" applyNumberFormat="1" applyFont="1" applyFill="1" applyBorder="1" applyAlignment="1">
      <alignment wrapText="1"/>
    </xf>
    <xf numFmtId="3" fontId="5" fillId="0" borderId="18" xfId="0" applyNumberFormat="1" applyFont="1" applyFill="1" applyBorder="1" applyAlignment="1">
      <alignment vertical="center"/>
    </xf>
    <xf numFmtId="0" fontId="6" fillId="0" borderId="21" xfId="0" applyFont="1" applyFill="1" applyBorder="1"/>
    <xf numFmtId="0" fontId="7" fillId="0" borderId="21" xfId="0" applyFont="1" applyFill="1" applyBorder="1" applyAlignment="1">
      <alignment horizontal="left" indent="2"/>
    </xf>
    <xf numFmtId="0" fontId="9" fillId="0" borderId="21" xfId="0" applyFont="1" applyFill="1" applyBorder="1" applyAlignment="1">
      <alignment horizontal="left" indent="2"/>
    </xf>
    <xf numFmtId="0" fontId="6" fillId="0" borderId="22" xfId="0" applyFont="1" applyFill="1" applyBorder="1"/>
    <xf numFmtId="0" fontId="10" fillId="0" borderId="0" xfId="0" applyFont="1"/>
    <xf numFmtId="0" fontId="8" fillId="0" borderId="21" xfId="0" applyFont="1" applyBorder="1" applyAlignment="1"/>
    <xf numFmtId="0" fontId="7" fillId="0" borderId="21" xfId="0" applyFont="1" applyBorder="1" applyAlignment="1"/>
    <xf numFmtId="0" fontId="7" fillId="0" borderId="21" xfId="0" applyFont="1" applyFill="1" applyBorder="1" applyAlignment="1"/>
    <xf numFmtId="0" fontId="6" fillId="0" borderId="22" xfId="0" applyFont="1" applyBorder="1" applyAlignment="1"/>
    <xf numFmtId="0" fontId="6" fillId="0" borderId="21" xfId="0" applyFont="1" applyBorder="1" applyAlignment="1"/>
    <xf numFmtId="3" fontId="6" fillId="0" borderId="18" xfId="0" applyNumberFormat="1" applyFont="1" applyBorder="1" applyAlignment="1">
      <alignment horizontal="right" vertical="center"/>
    </xf>
    <xf numFmtId="3" fontId="6" fillId="0" borderId="5" xfId="0" applyNumberFormat="1" applyFont="1" applyBorder="1" applyAlignment="1">
      <alignment horizontal="right" vertical="center"/>
    </xf>
    <xf numFmtId="3" fontId="6" fillId="0" borderId="11" xfId="0" applyNumberFormat="1" applyFont="1" applyBorder="1" applyAlignment="1">
      <alignment horizontal="right" vertical="center"/>
    </xf>
    <xf numFmtId="3" fontId="7" fillId="0" borderId="18" xfId="0" applyNumberFormat="1" applyFont="1" applyBorder="1" applyAlignment="1">
      <alignment horizontal="right" vertical="center"/>
    </xf>
    <xf numFmtId="3" fontId="7" fillId="0" borderId="5" xfId="0" applyNumberFormat="1" applyFont="1" applyBorder="1" applyAlignment="1">
      <alignment horizontal="right" vertical="center"/>
    </xf>
    <xf numFmtId="3" fontId="7" fillId="0" borderId="11" xfId="0" applyNumberFormat="1" applyFont="1" applyBorder="1" applyAlignment="1">
      <alignment horizontal="right" vertical="center"/>
    </xf>
    <xf numFmtId="3" fontId="7" fillId="0" borderId="18" xfId="0" applyNumberFormat="1" applyFont="1" applyFill="1" applyBorder="1" applyAlignment="1">
      <alignment horizontal="right" vertical="center"/>
    </xf>
    <xf numFmtId="3" fontId="7" fillId="0" borderId="5" xfId="0" applyNumberFormat="1" applyFont="1" applyFill="1" applyBorder="1" applyAlignment="1">
      <alignment horizontal="right" vertical="center"/>
    </xf>
    <xf numFmtId="3" fontId="7" fillId="0" borderId="11" xfId="0" applyNumberFormat="1" applyFont="1" applyFill="1" applyBorder="1" applyAlignment="1">
      <alignment horizontal="right" vertical="center"/>
    </xf>
    <xf numFmtId="0" fontId="7" fillId="0" borderId="18" xfId="0" applyFont="1" applyBorder="1" applyAlignment="1">
      <alignment horizontal="right" vertical="center"/>
    </xf>
    <xf numFmtId="0" fontId="7" fillId="0" borderId="5" xfId="0" applyFont="1" applyBorder="1" applyAlignment="1">
      <alignment horizontal="right" vertical="center"/>
    </xf>
    <xf numFmtId="0" fontId="7" fillId="0" borderId="11" xfId="0" applyFont="1" applyBorder="1" applyAlignment="1">
      <alignment horizontal="right" vertical="center"/>
    </xf>
    <xf numFmtId="3" fontId="6" fillId="0" borderId="19" xfId="0" applyNumberFormat="1" applyFont="1" applyBorder="1" applyAlignment="1">
      <alignment horizontal="right" vertical="center"/>
    </xf>
    <xf numFmtId="3" fontId="6" fillId="0" borderId="3" xfId="0" applyNumberFormat="1" applyFont="1" applyBorder="1" applyAlignment="1">
      <alignment horizontal="right" vertical="center"/>
    </xf>
    <xf numFmtId="3" fontId="6" fillId="0" borderId="13" xfId="0" applyNumberFormat="1" applyFont="1" applyBorder="1" applyAlignment="1">
      <alignment horizontal="right" vertical="center"/>
    </xf>
    <xf numFmtId="0" fontId="7" fillId="0" borderId="8" xfId="0" applyFont="1" applyBorder="1" applyAlignment="1">
      <alignment horizontal="justify"/>
    </xf>
    <xf numFmtId="0" fontId="7" fillId="0" borderId="4" xfId="0" applyFont="1" applyBorder="1"/>
    <xf numFmtId="0" fontId="7" fillId="0" borderId="9" xfId="0" applyFont="1" applyBorder="1"/>
    <xf numFmtId="0" fontId="7" fillId="0" borderId="10" xfId="0" applyFont="1" applyBorder="1" applyAlignment="1">
      <alignment horizontal="justify"/>
    </xf>
    <xf numFmtId="0" fontId="7" fillId="0" borderId="12" xfId="0" applyFont="1" applyBorder="1"/>
    <xf numFmtId="0" fontId="7" fillId="0" borderId="13" xfId="0" applyFont="1" applyBorder="1"/>
    <xf numFmtId="3" fontId="10" fillId="0" borderId="0" xfId="0" applyNumberFormat="1" applyFont="1" applyFill="1" applyBorder="1"/>
    <xf numFmtId="0" fontId="0" fillId="0" borderId="0" xfId="0" applyAlignment="1">
      <alignment wrapText="1"/>
    </xf>
    <xf numFmtId="0" fontId="11" fillId="0" borderId="0" xfId="0" applyFont="1"/>
    <xf numFmtId="43" fontId="10" fillId="0" borderId="0" xfId="2" applyFont="1"/>
    <xf numFmtId="9" fontId="10" fillId="0" borderId="0" xfId="0" applyNumberFormat="1" applyFont="1"/>
    <xf numFmtId="43" fontId="10" fillId="0" borderId="0" xfId="0" applyNumberFormat="1" applyFont="1"/>
    <xf numFmtId="164" fontId="10" fillId="0" borderId="0" xfId="0" applyNumberFormat="1" applyFont="1"/>
    <xf numFmtId="0" fontId="4" fillId="4" borderId="6" xfId="1" applyFont="1" applyFill="1" applyBorder="1" applyAlignment="1"/>
    <xf numFmtId="14" fontId="6" fillId="4" borderId="16" xfId="0" applyNumberFormat="1" applyFont="1" applyFill="1" applyBorder="1" applyAlignment="1">
      <alignment horizontal="center" vertical="center"/>
    </xf>
    <xf numFmtId="14" fontId="6" fillId="4" borderId="14" xfId="0" applyNumberFormat="1" applyFont="1" applyFill="1" applyBorder="1" applyAlignment="1">
      <alignment horizontal="center" vertical="center"/>
    </xf>
    <xf numFmtId="14" fontId="6" fillId="4" borderId="15" xfId="0" applyNumberFormat="1" applyFont="1" applyFill="1" applyBorder="1" applyAlignment="1">
      <alignment horizontal="center" vertical="center"/>
    </xf>
    <xf numFmtId="0" fontId="6" fillId="4" borderId="20" xfId="0" applyFont="1" applyFill="1" applyBorder="1" applyAlignment="1"/>
    <xf numFmtId="0" fontId="7" fillId="4" borderId="17" xfId="0" applyFont="1" applyFill="1" applyBorder="1"/>
    <xf numFmtId="0" fontId="7" fillId="4" borderId="4" xfId="0" applyFont="1" applyFill="1" applyBorder="1"/>
    <xf numFmtId="0" fontId="7" fillId="4" borderId="9" xfId="0" applyFont="1" applyFill="1" applyBorder="1"/>
    <xf numFmtId="0" fontId="7" fillId="4" borderId="17" xfId="0" applyFont="1" applyFill="1" applyBorder="1" applyAlignment="1">
      <alignment horizontal="right" vertical="center"/>
    </xf>
    <xf numFmtId="0" fontId="7" fillId="4" borderId="4" xfId="0" applyFont="1" applyFill="1" applyBorder="1" applyAlignment="1">
      <alignment horizontal="right" vertical="center"/>
    </xf>
    <xf numFmtId="0" fontId="7" fillId="4" borderId="9" xfId="0" applyFont="1" applyFill="1" applyBorder="1" applyAlignment="1">
      <alignment horizontal="right" vertical="center"/>
    </xf>
    <xf numFmtId="0" fontId="4" fillId="4" borderId="6" xfId="1" applyFont="1" applyFill="1" applyBorder="1" applyAlignment="1">
      <alignment horizontal="left" vertical="center"/>
    </xf>
    <xf numFmtId="0" fontId="6" fillId="4" borderId="16" xfId="0" applyFont="1" applyFill="1" applyBorder="1" applyAlignment="1">
      <alignment horizontal="center" vertical="center"/>
    </xf>
    <xf numFmtId="0" fontId="6" fillId="4" borderId="14" xfId="0" applyFont="1" applyFill="1" applyBorder="1" applyAlignment="1">
      <alignment horizontal="center" vertical="center"/>
    </xf>
    <xf numFmtId="0" fontId="6" fillId="4" borderId="15" xfId="0" applyFont="1" applyFill="1" applyBorder="1" applyAlignment="1">
      <alignment horizontal="center" vertical="center"/>
    </xf>
    <xf numFmtId="0" fontId="15" fillId="4" borderId="28" xfId="0" applyFont="1" applyFill="1" applyBorder="1" applyAlignment="1">
      <alignment horizontal="center" vertical="center"/>
    </xf>
    <xf numFmtId="3" fontId="16" fillId="0" borderId="29" xfId="0" applyNumberFormat="1" applyFont="1" applyBorder="1" applyAlignment="1">
      <alignment horizontal="right"/>
    </xf>
    <xf numFmtId="3" fontId="16" fillId="0" borderId="30" xfId="0" applyNumberFormat="1" applyFont="1" applyBorder="1" applyAlignment="1">
      <alignment horizontal="right"/>
    </xf>
    <xf numFmtId="9" fontId="16" fillId="0" borderId="30" xfId="0" applyNumberFormat="1" applyFont="1" applyBorder="1" applyAlignment="1">
      <alignment horizontal="right"/>
    </xf>
    <xf numFmtId="165" fontId="16" fillId="0" borderId="30" xfId="0" applyNumberFormat="1" applyFont="1" applyBorder="1" applyAlignment="1">
      <alignment horizontal="right"/>
    </xf>
    <xf numFmtId="165" fontId="16" fillId="0" borderId="31" xfId="0" applyNumberFormat="1" applyFont="1" applyBorder="1" applyAlignment="1">
      <alignment horizontal="right"/>
    </xf>
    <xf numFmtId="0" fontId="15" fillId="4" borderId="6" xfId="0" applyFont="1" applyFill="1" applyBorder="1" applyAlignment="1">
      <alignment horizontal="left" vertical="center"/>
    </xf>
    <xf numFmtId="0" fontId="16" fillId="0" borderId="32" xfId="0" applyFont="1" applyBorder="1"/>
    <xf numFmtId="0" fontId="16" fillId="0" borderId="21" xfId="0" applyFont="1" applyBorder="1"/>
    <xf numFmtId="0" fontId="16" fillId="0" borderId="22" xfId="0" applyFont="1" applyBorder="1"/>
    <xf numFmtId="0" fontId="10" fillId="0" borderId="10" xfId="0" applyFont="1" applyBorder="1"/>
    <xf numFmtId="0" fontId="10" fillId="0" borderId="25" xfId="0" applyFont="1" applyBorder="1"/>
    <xf numFmtId="0" fontId="11" fillId="4" borderId="6" xfId="0" applyFont="1" applyFill="1" applyBorder="1" applyAlignment="1">
      <alignment horizontal="left" vertical="center" wrapText="1"/>
    </xf>
    <xf numFmtId="0" fontId="10" fillId="0" borderId="32" xfId="0" applyFont="1" applyBorder="1"/>
    <xf numFmtId="0" fontId="10" fillId="0" borderId="21" xfId="0" applyFont="1" applyBorder="1"/>
    <xf numFmtId="0" fontId="11" fillId="4" borderId="21" xfId="0" applyFont="1" applyFill="1" applyBorder="1"/>
    <xf numFmtId="0" fontId="11" fillId="3" borderId="21" xfId="0" applyFont="1" applyFill="1" applyBorder="1"/>
    <xf numFmtId="0" fontId="10" fillId="0" borderId="21" xfId="0" applyFont="1" applyFill="1" applyBorder="1"/>
    <xf numFmtId="0" fontId="11" fillId="4" borderId="22" xfId="0" applyFont="1" applyFill="1" applyBorder="1"/>
    <xf numFmtId="43" fontId="11" fillId="4" borderId="34" xfId="2" applyFont="1" applyFill="1" applyBorder="1" applyAlignment="1">
      <alignment horizontal="center" vertical="center" wrapText="1"/>
    </xf>
    <xf numFmtId="3" fontId="10" fillId="0" borderId="1" xfId="2" applyNumberFormat="1" applyFont="1" applyBorder="1"/>
    <xf numFmtId="3" fontId="10" fillId="0" borderId="23" xfId="2" applyNumberFormat="1" applyFont="1" applyBorder="1"/>
    <xf numFmtId="3" fontId="11" fillId="4" borderId="23" xfId="2" applyNumberFormat="1" applyFont="1" applyFill="1" applyBorder="1"/>
    <xf numFmtId="3" fontId="11" fillId="3" borderId="23" xfId="2" applyNumberFormat="1" applyFont="1" applyFill="1" applyBorder="1"/>
    <xf numFmtId="3" fontId="10" fillId="0" borderId="23" xfId="0" applyNumberFormat="1" applyFont="1" applyFill="1" applyBorder="1"/>
    <xf numFmtId="3" fontId="10" fillId="0" borderId="23" xfId="2" applyNumberFormat="1" applyFont="1" applyFill="1" applyBorder="1"/>
    <xf numFmtId="3" fontId="11" fillId="0" borderId="23" xfId="2" applyNumberFormat="1" applyFont="1" applyFill="1" applyBorder="1"/>
    <xf numFmtId="3" fontId="11" fillId="0" borderId="23" xfId="3" applyNumberFormat="1" applyFont="1" applyBorder="1"/>
    <xf numFmtId="3" fontId="11" fillId="4" borderId="35" xfId="2" applyNumberFormat="1" applyFont="1" applyFill="1" applyBorder="1"/>
    <xf numFmtId="0" fontId="11" fillId="4" borderId="6" xfId="0" applyFont="1" applyFill="1" applyBorder="1" applyAlignment="1">
      <alignment horizontal="center" vertical="center" wrapText="1"/>
    </xf>
    <xf numFmtId="3" fontId="10" fillId="0" borderId="32" xfId="2" applyNumberFormat="1" applyFont="1" applyBorder="1"/>
    <xf numFmtId="3" fontId="10" fillId="0" borderId="21" xfId="2" applyNumberFormat="1" applyFont="1" applyBorder="1"/>
    <xf numFmtId="3" fontId="11" fillId="4" borderId="21" xfId="2" applyNumberFormat="1" applyFont="1" applyFill="1" applyBorder="1"/>
    <xf numFmtId="3" fontId="11" fillId="3" borderId="21" xfId="2" applyNumberFormat="1" applyFont="1" applyFill="1" applyBorder="1"/>
    <xf numFmtId="3" fontId="10" fillId="0" borderId="21" xfId="0" applyNumberFormat="1" applyFont="1" applyFill="1" applyBorder="1"/>
    <xf numFmtId="3" fontId="10" fillId="0" borderId="21" xfId="2" applyNumberFormat="1" applyFont="1" applyFill="1" applyBorder="1"/>
    <xf numFmtId="3" fontId="11" fillId="0" borderId="21" xfId="2" applyNumberFormat="1" applyFont="1" applyFill="1" applyBorder="1"/>
    <xf numFmtId="3" fontId="11" fillId="0" borderId="21" xfId="3" applyNumberFormat="1" applyFont="1" applyBorder="1"/>
    <xf numFmtId="3" fontId="11" fillId="4" borderId="22" xfId="2" applyNumberFormat="1" applyFont="1" applyFill="1" applyBorder="1"/>
    <xf numFmtId="0" fontId="11" fillId="4" borderId="34" xfId="0" applyFont="1" applyFill="1" applyBorder="1" applyAlignment="1">
      <alignment horizontal="center" vertical="center" wrapText="1"/>
    </xf>
    <xf numFmtId="0" fontId="11" fillId="4" borderId="21" xfId="0" applyFont="1" applyFill="1" applyBorder="1" applyAlignment="1">
      <alignment horizontal="justify" vertical="top" wrapText="1"/>
    </xf>
    <xf numFmtId="0" fontId="10" fillId="0" borderId="21" xfId="0" applyFont="1" applyBorder="1" applyAlignment="1">
      <alignment horizontal="justify" vertical="top" wrapText="1"/>
    </xf>
    <xf numFmtId="0" fontId="10" fillId="0" borderId="21" xfId="0" applyFont="1" applyFill="1" applyBorder="1" applyAlignment="1">
      <alignment horizontal="justify" vertical="top" wrapText="1"/>
    </xf>
    <xf numFmtId="0" fontId="0" fillId="0" borderId="21" xfId="0" applyBorder="1"/>
    <xf numFmtId="0" fontId="11" fillId="4" borderId="21" xfId="0" applyFont="1" applyFill="1" applyBorder="1" applyAlignment="1">
      <alignment horizontal="left" vertical="center" wrapText="1"/>
    </xf>
    <xf numFmtId="0" fontId="11" fillId="4" borderId="22" xfId="0" applyFont="1" applyFill="1" applyBorder="1" applyAlignment="1">
      <alignment horizontal="justify" vertical="top" wrapText="1"/>
    </xf>
    <xf numFmtId="0" fontId="11" fillId="4" borderId="32" xfId="0" applyFont="1" applyFill="1" applyBorder="1" applyAlignment="1">
      <alignment horizontal="justify" vertical="top" wrapText="1"/>
    </xf>
    <xf numFmtId="0" fontId="11" fillId="0" borderId="6" xfId="0" applyFont="1" applyFill="1" applyBorder="1" applyAlignment="1">
      <alignment horizontal="justify" vertical="top" wrapText="1"/>
    </xf>
    <xf numFmtId="0" fontId="11" fillId="0" borderId="34" xfId="0" applyFont="1" applyFill="1" applyBorder="1" applyAlignment="1">
      <alignment horizontal="center" wrapText="1"/>
    </xf>
    <xf numFmtId="3" fontId="11" fillId="4" borderId="1" xfId="0" applyNumberFormat="1" applyFont="1" applyFill="1" applyBorder="1" applyAlignment="1">
      <alignment horizontal="right" wrapText="1" indent="1"/>
    </xf>
    <xf numFmtId="3" fontId="10" fillId="0" borderId="23" xfId="0" applyNumberFormat="1" applyFont="1" applyFill="1" applyBorder="1" applyAlignment="1">
      <alignment horizontal="right" wrapText="1" indent="1"/>
    </xf>
    <xf numFmtId="3" fontId="10" fillId="0" borderId="23" xfId="0" applyNumberFormat="1" applyFont="1" applyBorder="1" applyAlignment="1">
      <alignment horizontal="right" wrapText="1" indent="1"/>
    </xf>
    <xf numFmtId="3" fontId="11" fillId="4" borderId="23" xfId="0" applyNumberFormat="1" applyFont="1" applyFill="1" applyBorder="1" applyAlignment="1">
      <alignment horizontal="right" wrapText="1" indent="1"/>
    </xf>
    <xf numFmtId="3" fontId="1" fillId="4" borderId="23" xfId="0" applyNumberFormat="1" applyFont="1" applyFill="1" applyBorder="1" applyAlignment="1">
      <alignment horizontal="right" indent="1"/>
    </xf>
    <xf numFmtId="3" fontId="0" fillId="0" borderId="23" xfId="0" applyNumberFormat="1" applyBorder="1" applyAlignment="1">
      <alignment horizontal="right" vertical="center" indent="1"/>
    </xf>
    <xf numFmtId="3" fontId="1" fillId="4" borderId="23" xfId="0" applyNumberFormat="1" applyFont="1" applyFill="1" applyBorder="1" applyAlignment="1">
      <alignment horizontal="right" vertical="center" indent="1"/>
    </xf>
    <xf numFmtId="3" fontId="0" fillId="0" borderId="23" xfId="0" applyNumberFormat="1" applyBorder="1" applyAlignment="1">
      <alignment horizontal="right" indent="1"/>
    </xf>
    <xf numFmtId="3" fontId="1" fillId="4" borderId="35" xfId="0" applyNumberFormat="1" applyFont="1" applyFill="1" applyBorder="1" applyAlignment="1">
      <alignment horizontal="right" indent="1"/>
    </xf>
    <xf numFmtId="0" fontId="11" fillId="0" borderId="6" xfId="0" applyFont="1" applyFill="1" applyBorder="1" applyAlignment="1">
      <alignment horizontal="center" wrapText="1"/>
    </xf>
    <xf numFmtId="3" fontId="11" fillId="4" borderId="32" xfId="0" applyNumberFormat="1" applyFont="1" applyFill="1" applyBorder="1" applyAlignment="1">
      <alignment horizontal="right" wrapText="1" indent="1"/>
    </xf>
    <xf numFmtId="3" fontId="10" fillId="0" borderId="21" xfId="0" applyNumberFormat="1" applyFont="1" applyFill="1" applyBorder="1" applyAlignment="1">
      <alignment horizontal="right" wrapText="1" indent="1"/>
    </xf>
    <xf numFmtId="3" fontId="10" fillId="0" borderId="21" xfId="0" applyNumberFormat="1" applyFont="1" applyBorder="1" applyAlignment="1">
      <alignment horizontal="right" wrapText="1" indent="1"/>
    </xf>
    <xf numFmtId="3" fontId="11" fillId="4" borderId="21" xfId="0" applyNumberFormat="1" applyFont="1" applyFill="1" applyBorder="1" applyAlignment="1">
      <alignment horizontal="right" wrapText="1" indent="1"/>
    </xf>
    <xf numFmtId="3" fontId="1" fillId="4" borderId="21" xfId="0" applyNumberFormat="1" applyFont="1" applyFill="1" applyBorder="1" applyAlignment="1">
      <alignment horizontal="right" indent="1"/>
    </xf>
    <xf numFmtId="3" fontId="0" fillId="0" borderId="21" xfId="0" applyNumberFormat="1" applyBorder="1" applyAlignment="1">
      <alignment horizontal="right" vertical="center" indent="1"/>
    </xf>
    <xf numFmtId="3" fontId="1" fillId="4" borderId="21" xfId="0" applyNumberFormat="1" applyFont="1" applyFill="1" applyBorder="1" applyAlignment="1">
      <alignment horizontal="right" vertical="center" indent="1"/>
    </xf>
    <xf numFmtId="3" fontId="0" fillId="0" borderId="21" xfId="0" applyNumberFormat="1" applyBorder="1" applyAlignment="1">
      <alignment horizontal="right" indent="1"/>
    </xf>
    <xf numFmtId="3" fontId="1" fillId="4" borderId="22" xfId="0" applyNumberFormat="1" applyFont="1" applyFill="1" applyBorder="1" applyAlignment="1">
      <alignment horizontal="right" indent="1"/>
    </xf>
    <xf numFmtId="0" fontId="11" fillId="0" borderId="28" xfId="0" applyFont="1" applyFill="1" applyBorder="1" applyAlignment="1">
      <alignment horizontal="center" wrapText="1"/>
    </xf>
    <xf numFmtId="3" fontId="11" fillId="4" borderId="29" xfId="0" applyNumberFormat="1" applyFont="1" applyFill="1" applyBorder="1" applyAlignment="1">
      <alignment horizontal="right" wrapText="1" indent="1"/>
    </xf>
    <xf numFmtId="3" fontId="10" fillId="0" borderId="30" xfId="0" applyNumberFormat="1" applyFont="1" applyFill="1" applyBorder="1" applyAlignment="1">
      <alignment horizontal="right" wrapText="1" indent="1"/>
    </xf>
    <xf numFmtId="3" fontId="10" fillId="0" borderId="30" xfId="0" applyNumberFormat="1" applyFont="1" applyBorder="1" applyAlignment="1">
      <alignment horizontal="right" wrapText="1" indent="1"/>
    </xf>
    <xf numFmtId="3" fontId="11" fillId="4" borderId="30" xfId="0" applyNumberFormat="1" applyFont="1" applyFill="1" applyBorder="1" applyAlignment="1">
      <alignment horizontal="right" wrapText="1" indent="1"/>
    </xf>
    <xf numFmtId="3" fontId="1" fillId="4" borderId="30" xfId="0" applyNumberFormat="1" applyFont="1" applyFill="1" applyBorder="1" applyAlignment="1">
      <alignment horizontal="right" indent="1"/>
    </xf>
    <xf numFmtId="3" fontId="0" fillId="0" borderId="30" xfId="0" applyNumberFormat="1" applyBorder="1" applyAlignment="1">
      <alignment horizontal="right" vertical="center" indent="1"/>
    </xf>
    <xf numFmtId="3" fontId="1" fillId="4" borderId="30" xfId="0" applyNumberFormat="1" applyFont="1" applyFill="1" applyBorder="1" applyAlignment="1">
      <alignment horizontal="right" vertical="center" indent="1"/>
    </xf>
    <xf numFmtId="3" fontId="0" fillId="0" borderId="30" xfId="0" applyNumberFormat="1" applyBorder="1" applyAlignment="1">
      <alignment horizontal="right" indent="1"/>
    </xf>
    <xf numFmtId="3" fontId="1" fillId="4" borderId="31" xfId="0" applyNumberFormat="1" applyFont="1" applyFill="1" applyBorder="1" applyAlignment="1">
      <alignment horizontal="right" indent="1"/>
    </xf>
    <xf numFmtId="9" fontId="16" fillId="0" borderId="31" xfId="0" applyNumberFormat="1" applyFont="1" applyBorder="1" applyAlignment="1">
      <alignment horizontal="right"/>
    </xf>
    <xf numFmtId="0" fontId="11" fillId="4" borderId="38" xfId="2" applyNumberFormat="1" applyFont="1" applyFill="1" applyBorder="1" applyAlignment="1">
      <alignment horizontal="center" vertical="center" wrapText="1"/>
    </xf>
    <xf numFmtId="3" fontId="10" fillId="0" borderId="39" xfId="2" applyNumberFormat="1" applyFont="1" applyBorder="1"/>
    <xf numFmtId="3" fontId="10" fillId="0" borderId="40" xfId="2" applyNumberFormat="1" applyFont="1" applyBorder="1"/>
    <xf numFmtId="3" fontId="11" fillId="4" borderId="40" xfId="2" applyNumberFormat="1" applyFont="1" applyFill="1" applyBorder="1"/>
    <xf numFmtId="3" fontId="11" fillId="3" borderId="40" xfId="2" applyNumberFormat="1" applyFont="1" applyFill="1" applyBorder="1"/>
    <xf numFmtId="3" fontId="10" fillId="0" borderId="40" xfId="2" applyNumberFormat="1" applyFont="1" applyFill="1" applyBorder="1"/>
    <xf numFmtId="3" fontId="11" fillId="4" borderId="41" xfId="2" applyNumberFormat="1" applyFont="1" applyFill="1" applyBorder="1"/>
    <xf numFmtId="0" fontId="11" fillId="4" borderId="6" xfId="2" applyNumberFormat="1" applyFont="1" applyFill="1" applyBorder="1" applyAlignment="1">
      <alignment horizontal="center" vertical="center" wrapText="1"/>
    </xf>
    <xf numFmtId="3" fontId="10" fillId="0" borderId="20" xfId="2" applyNumberFormat="1" applyFont="1" applyBorder="1"/>
    <xf numFmtId="0" fontId="11" fillId="4" borderId="34" xfId="2" applyNumberFormat="1" applyFont="1" applyFill="1" applyBorder="1" applyAlignment="1">
      <alignment horizontal="center" vertical="center" wrapText="1"/>
    </xf>
    <xf numFmtId="3" fontId="10" fillId="0" borderId="42" xfId="2" applyNumberFormat="1" applyFont="1" applyBorder="1"/>
    <xf numFmtId="0" fontId="15" fillId="4" borderId="38" xfId="0" applyFont="1" applyFill="1" applyBorder="1" applyAlignment="1">
      <alignment horizontal="left" vertical="center"/>
    </xf>
    <xf numFmtId="0" fontId="10" fillId="0" borderId="39" xfId="0" applyFont="1" applyFill="1" applyBorder="1"/>
    <xf numFmtId="0" fontId="10" fillId="0" borderId="40" xfId="0" applyFont="1" applyFill="1" applyBorder="1"/>
    <xf numFmtId="0" fontId="15" fillId="4" borderId="6" xfId="0" applyFont="1" applyFill="1" applyBorder="1" applyAlignment="1">
      <alignment horizontal="center" vertical="center"/>
    </xf>
    <xf numFmtId="0" fontId="10" fillId="0" borderId="41" xfId="0" applyFont="1" applyFill="1" applyBorder="1"/>
    <xf numFmtId="3" fontId="1" fillId="4" borderId="28" xfId="0" applyNumberFormat="1" applyFont="1" applyFill="1" applyBorder="1" applyAlignment="1">
      <alignment horizontal="right" indent="1"/>
    </xf>
    <xf numFmtId="0" fontId="11" fillId="4" borderId="6" xfId="0" applyFont="1" applyFill="1" applyBorder="1" applyAlignment="1">
      <alignment horizontal="justify" vertical="top" wrapText="1"/>
    </xf>
    <xf numFmtId="3" fontId="10" fillId="0" borderId="11" xfId="0" applyNumberFormat="1" applyFont="1" applyBorder="1"/>
    <xf numFmtId="0" fontId="11" fillId="4" borderId="47" xfId="0" applyFont="1" applyFill="1" applyBorder="1"/>
    <xf numFmtId="0" fontId="10" fillId="0" borderId="20" xfId="0" applyFont="1" applyBorder="1"/>
    <xf numFmtId="0" fontId="10" fillId="0" borderId="22" xfId="0" applyFont="1" applyBorder="1"/>
    <xf numFmtId="0" fontId="11" fillId="0" borderId="48" xfId="0" applyFont="1" applyBorder="1"/>
    <xf numFmtId="0" fontId="11" fillId="4" borderId="49" xfId="0" applyFont="1" applyFill="1" applyBorder="1" applyAlignment="1">
      <alignment horizontal="center" vertical="center"/>
    </xf>
    <xf numFmtId="0" fontId="10" fillId="0" borderId="42" xfId="0" applyFont="1" applyBorder="1"/>
    <xf numFmtId="0" fontId="10" fillId="0" borderId="23" xfId="0" applyFont="1" applyBorder="1"/>
    <xf numFmtId="0" fontId="10" fillId="0" borderId="35" xfId="0" applyFont="1" applyBorder="1"/>
    <xf numFmtId="0" fontId="11" fillId="0" borderId="24" xfId="0" applyFont="1" applyBorder="1"/>
    <xf numFmtId="0" fontId="11" fillId="4" borderId="50" xfId="0" applyFont="1" applyFill="1" applyBorder="1" applyAlignment="1">
      <alignment horizontal="center" vertical="center"/>
    </xf>
    <xf numFmtId="3" fontId="10" fillId="0" borderId="36" xfId="0" applyNumberFormat="1" applyFont="1" applyBorder="1"/>
    <xf numFmtId="3" fontId="10" fillId="0" borderId="30" xfId="0" applyNumberFormat="1" applyFont="1" applyBorder="1"/>
    <xf numFmtId="3" fontId="10" fillId="0" borderId="31" xfId="0" applyNumberFormat="1" applyFont="1" applyBorder="1"/>
    <xf numFmtId="3" fontId="11" fillId="0" borderId="51" xfId="0" applyNumberFormat="1" applyFont="1" applyBorder="1"/>
    <xf numFmtId="0" fontId="11" fillId="4" borderId="47" xfId="0" applyFont="1" applyFill="1" applyBorder="1" applyAlignment="1">
      <alignment horizontal="center" vertical="center"/>
    </xf>
    <xf numFmtId="3" fontId="10" fillId="0" borderId="20" xfId="0" applyNumberFormat="1" applyFont="1" applyBorder="1"/>
    <xf numFmtId="3" fontId="10" fillId="0" borderId="21" xfId="0" applyNumberFormat="1" applyFont="1" applyBorder="1"/>
    <xf numFmtId="3" fontId="10" fillId="0" borderId="22" xfId="0" applyNumberFormat="1" applyFont="1" applyBorder="1"/>
    <xf numFmtId="3" fontId="11" fillId="0" borderId="48" xfId="0" applyNumberFormat="1" applyFont="1" applyBorder="1"/>
    <xf numFmtId="0" fontId="10" fillId="0" borderId="11" xfId="0" applyFont="1" applyBorder="1"/>
    <xf numFmtId="0" fontId="11" fillId="4" borderId="52" xfId="0" applyFont="1" applyFill="1" applyBorder="1" applyAlignment="1">
      <alignment horizontal="center" vertical="center"/>
    </xf>
    <xf numFmtId="0" fontId="10" fillId="0" borderId="39" xfId="0" applyFont="1" applyBorder="1"/>
    <xf numFmtId="0" fontId="10" fillId="0" borderId="40" xfId="0" applyFont="1" applyBorder="1"/>
    <xf numFmtId="0" fontId="10" fillId="0" borderId="41" xfId="0" applyFont="1" applyBorder="1"/>
    <xf numFmtId="3" fontId="0" fillId="0" borderId="7" xfId="0" applyNumberFormat="1" applyBorder="1"/>
    <xf numFmtId="3" fontId="0" fillId="0" borderId="26" xfId="0" applyNumberFormat="1" applyBorder="1"/>
    <xf numFmtId="0" fontId="13" fillId="4" borderId="14" xfId="0" applyFont="1" applyFill="1" applyBorder="1" applyAlignment="1">
      <alignment horizontal="center" wrapText="1"/>
    </xf>
    <xf numFmtId="0" fontId="13" fillId="4" borderId="15" xfId="0" applyFont="1" applyFill="1" applyBorder="1" applyAlignment="1">
      <alignment horizontal="center" wrapText="1"/>
    </xf>
    <xf numFmtId="0" fontId="13" fillId="4" borderId="38" xfId="0" applyFont="1" applyFill="1" applyBorder="1" applyAlignment="1">
      <alignment horizontal="center" wrapText="1"/>
    </xf>
    <xf numFmtId="0" fontId="0" fillId="0" borderId="53" xfId="0" applyBorder="1"/>
    <xf numFmtId="0" fontId="0" fillId="0" borderId="40" xfId="0" applyBorder="1"/>
    <xf numFmtId="0" fontId="0" fillId="0" borderId="41" xfId="0" applyBorder="1"/>
    <xf numFmtId="0" fontId="13" fillId="4" borderId="16" xfId="0" applyFont="1" applyFill="1" applyBorder="1" applyAlignment="1">
      <alignment horizontal="center" wrapText="1"/>
    </xf>
    <xf numFmtId="3" fontId="0" fillId="0" borderId="33" xfId="0" applyNumberFormat="1" applyBorder="1"/>
    <xf numFmtId="3" fontId="0" fillId="0" borderId="18" xfId="0" applyNumberFormat="1" applyBorder="1"/>
    <xf numFmtId="3" fontId="0" fillId="0" borderId="19" xfId="0" applyNumberFormat="1" applyBorder="1"/>
    <xf numFmtId="0" fontId="13" fillId="4" borderId="6" xfId="0" applyFont="1" applyFill="1" applyBorder="1" applyAlignment="1">
      <alignment horizontal="center" wrapText="1"/>
    </xf>
    <xf numFmtId="0" fontId="0" fillId="0" borderId="32" xfId="0" applyBorder="1"/>
    <xf numFmtId="0" fontId="0" fillId="0" borderId="22" xfId="0" applyBorder="1"/>
    <xf numFmtId="3" fontId="0" fillId="0" borderId="50" xfId="0" applyNumberFormat="1" applyFill="1" applyBorder="1"/>
    <xf numFmtId="0" fontId="13" fillId="4" borderId="28" xfId="0" applyFont="1" applyFill="1" applyBorder="1" applyAlignment="1">
      <alignment horizontal="center" vertical="center" wrapText="1"/>
    </xf>
    <xf numFmtId="9" fontId="0" fillId="0" borderId="29" xfId="0" applyNumberFormat="1" applyBorder="1"/>
    <xf numFmtId="9" fontId="0" fillId="0" borderId="30" xfId="0" applyNumberFormat="1" applyBorder="1"/>
    <xf numFmtId="9" fontId="0" fillId="0" borderId="31" xfId="0" applyNumberFormat="1" applyBorder="1"/>
    <xf numFmtId="0" fontId="0" fillId="0" borderId="47" xfId="0" applyBorder="1"/>
    <xf numFmtId="0" fontId="13" fillId="4" borderId="6" xfId="0" applyFont="1" applyFill="1" applyBorder="1" applyAlignment="1">
      <alignment horizontal="center" vertical="center" wrapText="1"/>
    </xf>
    <xf numFmtId="0" fontId="11" fillId="4" borderId="28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/>
    </xf>
    <xf numFmtId="14" fontId="0" fillId="0" borderId="32" xfId="0" applyNumberFormat="1" applyBorder="1"/>
    <xf numFmtId="14" fontId="0" fillId="0" borderId="21" xfId="0" applyNumberFormat="1" applyBorder="1"/>
    <xf numFmtId="14" fontId="0" fillId="0" borderId="22" xfId="0" applyNumberFormat="1" applyBorder="1"/>
    <xf numFmtId="3" fontId="0" fillId="0" borderId="30" xfId="0" applyNumberFormat="1" applyBorder="1"/>
    <xf numFmtId="3" fontId="0" fillId="0" borderId="31" xfId="0" applyNumberFormat="1" applyBorder="1"/>
    <xf numFmtId="0" fontId="1" fillId="4" borderId="34" xfId="0" applyFont="1" applyFill="1" applyBorder="1" applyAlignment="1">
      <alignment horizontal="center"/>
    </xf>
    <xf numFmtId="0" fontId="0" fillId="0" borderId="1" xfId="0" applyBorder="1"/>
    <xf numFmtId="0" fontId="0" fillId="0" borderId="23" xfId="0" applyBorder="1"/>
    <xf numFmtId="0" fontId="0" fillId="0" borderId="35" xfId="0" applyBorder="1"/>
    <xf numFmtId="0" fontId="1" fillId="4" borderId="28" xfId="0" applyFont="1" applyFill="1" applyBorder="1" applyAlignment="1">
      <alignment horizontal="center"/>
    </xf>
    <xf numFmtId="3" fontId="0" fillId="0" borderId="29" xfId="0" applyNumberFormat="1" applyBorder="1"/>
    <xf numFmtId="3" fontId="10" fillId="0" borderId="26" xfId="0" applyNumberFormat="1" applyFont="1" applyBorder="1"/>
    <xf numFmtId="0" fontId="11" fillId="4" borderId="13" xfId="0" applyFont="1" applyFill="1" applyBorder="1" applyAlignment="1">
      <alignment horizontal="center" vertical="center"/>
    </xf>
    <xf numFmtId="0" fontId="11" fillId="4" borderId="19" xfId="0" applyFont="1" applyFill="1" applyBorder="1" applyAlignment="1">
      <alignment horizontal="center" vertical="center"/>
    </xf>
    <xf numFmtId="3" fontId="10" fillId="0" borderId="33" xfId="0" applyNumberFormat="1" applyFont="1" applyBorder="1"/>
    <xf numFmtId="3" fontId="10" fillId="0" borderId="18" xfId="0" applyNumberFormat="1" applyFont="1" applyBorder="1"/>
    <xf numFmtId="0" fontId="10" fillId="0" borderId="26" xfId="0" applyFont="1" applyBorder="1"/>
    <xf numFmtId="0" fontId="10" fillId="0" borderId="54" xfId="0" applyFont="1" applyBorder="1"/>
    <xf numFmtId="0" fontId="10" fillId="0" borderId="55" xfId="0" applyFont="1" applyBorder="1"/>
    <xf numFmtId="3" fontId="10" fillId="0" borderId="37" xfId="0" applyNumberFormat="1" applyFont="1" applyBorder="1"/>
    <xf numFmtId="3" fontId="10" fillId="0" borderId="55" xfId="0" applyNumberFormat="1" applyFont="1" applyBorder="1"/>
    <xf numFmtId="0" fontId="11" fillId="0" borderId="27" xfId="0" applyFont="1" applyBorder="1"/>
    <xf numFmtId="0" fontId="11" fillId="0" borderId="15" xfId="0" applyFont="1" applyBorder="1"/>
    <xf numFmtId="3" fontId="11" fillId="0" borderId="16" xfId="0" applyNumberFormat="1" applyFont="1" applyBorder="1"/>
    <xf numFmtId="3" fontId="11" fillId="0" borderId="15" xfId="0" applyNumberFormat="1" applyFont="1" applyBorder="1"/>
    <xf numFmtId="0" fontId="11" fillId="4" borderId="12" xfId="0" applyFont="1" applyFill="1" applyBorder="1" applyAlignment="1">
      <alignment horizontal="center" vertical="center"/>
    </xf>
    <xf numFmtId="3" fontId="10" fillId="0" borderId="25" xfId="0" applyNumberFormat="1" applyFont="1" applyBorder="1"/>
    <xf numFmtId="3" fontId="10" fillId="0" borderId="10" xfId="0" applyNumberFormat="1" applyFont="1" applyBorder="1"/>
    <xf numFmtId="3" fontId="10" fillId="0" borderId="54" xfId="0" applyNumberFormat="1" applyFont="1" applyBorder="1"/>
    <xf numFmtId="3" fontId="11" fillId="0" borderId="27" xfId="0" applyNumberFormat="1" applyFont="1" applyBorder="1"/>
    <xf numFmtId="0" fontId="11" fillId="4" borderId="56" xfId="0" applyFont="1" applyFill="1" applyBorder="1" applyAlignment="1">
      <alignment horizontal="center" vertical="center"/>
    </xf>
    <xf numFmtId="3" fontId="10" fillId="0" borderId="57" xfId="0" applyNumberFormat="1" applyFont="1" applyBorder="1"/>
    <xf numFmtId="3" fontId="10" fillId="0" borderId="2" xfId="0" applyNumberFormat="1" applyFont="1" applyBorder="1"/>
    <xf numFmtId="3" fontId="10" fillId="0" borderId="58" xfId="0" applyNumberFormat="1" applyFont="1" applyBorder="1"/>
    <xf numFmtId="3" fontId="11" fillId="0" borderId="59" xfId="0" applyNumberFormat="1" applyFont="1" applyBorder="1"/>
    <xf numFmtId="0" fontId="10" fillId="0" borderId="53" xfId="0" applyFont="1" applyBorder="1"/>
    <xf numFmtId="3" fontId="10" fillId="0" borderId="32" xfId="0" applyNumberFormat="1" applyFont="1" applyBorder="1"/>
    <xf numFmtId="3" fontId="10" fillId="0" borderId="29" xfId="0" applyNumberFormat="1" applyFont="1" applyBorder="1"/>
    <xf numFmtId="0" fontId="11" fillId="4" borderId="38" xfId="0" applyFont="1" applyFill="1" applyBorder="1" applyAlignment="1">
      <alignment horizontal="center" vertical="center"/>
    </xf>
    <xf numFmtId="0" fontId="11" fillId="4" borderId="6" xfId="0" applyFont="1" applyFill="1" applyBorder="1" applyAlignment="1">
      <alignment horizontal="center" vertical="center"/>
    </xf>
    <xf numFmtId="0" fontId="7" fillId="0" borderId="48" xfId="0" applyFont="1" applyBorder="1" applyAlignment="1">
      <alignment horizontal="justify" vertical="top" wrapText="1"/>
    </xf>
    <xf numFmtId="0" fontId="7" fillId="0" borderId="39" xfId="0" applyFont="1" applyBorder="1" applyAlignment="1">
      <alignment horizontal="justify" vertical="top" wrapText="1"/>
    </xf>
    <xf numFmtId="0" fontId="7" fillId="0" borderId="40" xfId="0" applyFont="1" applyBorder="1" applyAlignment="1">
      <alignment horizontal="justify" vertical="top" wrapText="1"/>
    </xf>
    <xf numFmtId="0" fontId="7" fillId="0" borderId="41" xfId="0" applyFont="1" applyBorder="1" applyAlignment="1">
      <alignment horizontal="justify" vertical="top" wrapText="1"/>
    </xf>
    <xf numFmtId="0" fontId="7" fillId="0" borderId="20" xfId="0" applyFont="1" applyBorder="1" applyAlignment="1">
      <alignment horizontal="justify" vertical="top" wrapText="1"/>
    </xf>
    <xf numFmtId="0" fontId="7" fillId="0" borderId="21" xfId="0" applyFont="1" applyBorder="1" applyAlignment="1">
      <alignment horizontal="justify" vertical="top" wrapText="1"/>
    </xf>
    <xf numFmtId="0" fontId="7" fillId="0" borderId="22" xfId="0" applyFont="1" applyBorder="1" applyAlignment="1">
      <alignment horizontal="justify" vertical="top" wrapText="1"/>
    </xf>
    <xf numFmtId="14" fontId="7" fillId="0" borderId="51" xfId="0" applyNumberFormat="1" applyFont="1" applyBorder="1" applyAlignment="1">
      <alignment horizontal="right" wrapText="1" indent="2"/>
    </xf>
    <xf numFmtId="0" fontId="7" fillId="0" borderId="60" xfId="0" applyFont="1" applyBorder="1" applyAlignment="1">
      <alignment horizontal="justify" vertical="top" wrapText="1"/>
    </xf>
    <xf numFmtId="14" fontId="7" fillId="0" borderId="61" xfId="0" applyNumberFormat="1" applyFont="1" applyBorder="1" applyAlignment="1">
      <alignment horizontal="right" wrapText="1" indent="2"/>
    </xf>
    <xf numFmtId="14" fontId="7" fillId="0" borderId="30" xfId="0" applyNumberFormat="1" applyFont="1" applyBorder="1" applyAlignment="1">
      <alignment horizontal="right" wrapText="1" indent="2"/>
    </xf>
    <xf numFmtId="0" fontId="10" fillId="0" borderId="62" xfId="0" applyFont="1" applyBorder="1" applyAlignment="1">
      <alignment horizontal="justify" vertical="top" wrapText="1"/>
    </xf>
    <xf numFmtId="3" fontId="10" fillId="0" borderId="0" xfId="0" applyNumberFormat="1" applyFont="1" applyBorder="1" applyAlignment="1">
      <alignment horizontal="right" wrapText="1" indent="1"/>
    </xf>
    <xf numFmtId="3" fontId="7" fillId="0" borderId="36" xfId="0" applyNumberFormat="1" applyFont="1" applyBorder="1" applyAlignment="1">
      <alignment horizontal="right" wrapText="1"/>
    </xf>
    <xf numFmtId="3" fontId="7" fillId="0" borderId="30" xfId="0" applyNumberFormat="1" applyFont="1" applyBorder="1" applyAlignment="1">
      <alignment horizontal="right" wrapText="1"/>
    </xf>
    <xf numFmtId="3" fontId="7" fillId="0" borderId="31" xfId="0" applyNumberFormat="1" applyFont="1" applyBorder="1" applyAlignment="1">
      <alignment horizontal="right" wrapText="1"/>
    </xf>
    <xf numFmtId="0" fontId="6" fillId="4" borderId="52" xfId="0" applyFont="1" applyFill="1" applyBorder="1" applyAlignment="1">
      <alignment horizontal="center" vertical="top" wrapText="1"/>
    </xf>
    <xf numFmtId="0" fontId="6" fillId="4" borderId="47" xfId="0" applyFont="1" applyFill="1" applyBorder="1" applyAlignment="1">
      <alignment horizontal="center" vertical="top" wrapText="1"/>
    </xf>
    <xf numFmtId="0" fontId="6" fillId="4" borderId="28" xfId="0" applyFont="1" applyFill="1" applyBorder="1" applyAlignment="1">
      <alignment horizontal="center" wrapText="1"/>
    </xf>
    <xf numFmtId="0" fontId="6" fillId="4" borderId="6" xfId="0" applyFont="1" applyFill="1" applyBorder="1" applyAlignment="1">
      <alignment horizontal="center" wrapText="1"/>
    </xf>
    <xf numFmtId="0" fontId="11" fillId="4" borderId="20" xfId="0" applyFont="1" applyFill="1" applyBorder="1" applyAlignment="1">
      <alignment horizontal="justify" vertical="top" wrapText="1"/>
    </xf>
    <xf numFmtId="3" fontId="11" fillId="4" borderId="42" xfId="0" applyNumberFormat="1" applyFont="1" applyFill="1" applyBorder="1" applyAlignment="1">
      <alignment horizontal="right" wrapText="1" indent="1"/>
    </xf>
    <xf numFmtId="3" fontId="11" fillId="4" borderId="20" xfId="0" applyNumberFormat="1" applyFont="1" applyFill="1" applyBorder="1" applyAlignment="1">
      <alignment horizontal="right" wrapText="1" indent="1"/>
    </xf>
    <xf numFmtId="3" fontId="11" fillId="4" borderId="36" xfId="0" applyNumberFormat="1" applyFont="1" applyFill="1" applyBorder="1" applyAlignment="1">
      <alignment horizontal="right" wrapText="1" indent="1"/>
    </xf>
    <xf numFmtId="0" fontId="10" fillId="0" borderId="22" xfId="0" applyFont="1" applyBorder="1" applyAlignment="1">
      <alignment horizontal="justify" vertical="top" wrapText="1"/>
    </xf>
    <xf numFmtId="3" fontId="10" fillId="0" borderId="35" xfId="0" applyNumberFormat="1" applyFont="1" applyBorder="1" applyAlignment="1">
      <alignment horizontal="right" wrapText="1" indent="1"/>
    </xf>
    <xf numFmtId="3" fontId="10" fillId="0" borderId="22" xfId="0" applyNumberFormat="1" applyFont="1" applyBorder="1" applyAlignment="1">
      <alignment horizontal="right" wrapText="1" indent="1"/>
    </xf>
    <xf numFmtId="3" fontId="10" fillId="0" borderId="31" xfId="0" applyNumberFormat="1" applyFont="1" applyBorder="1" applyAlignment="1">
      <alignment horizontal="right" wrapText="1" indent="1"/>
    </xf>
    <xf numFmtId="3" fontId="7" fillId="0" borderId="61" xfId="0" applyNumberFormat="1" applyFont="1" applyBorder="1" applyAlignment="1">
      <alignment horizontal="right" wrapText="1"/>
    </xf>
    <xf numFmtId="3" fontId="7" fillId="0" borderId="51" xfId="0" applyNumberFormat="1" applyFont="1" applyBorder="1" applyAlignment="1">
      <alignment horizontal="right" wrapText="1"/>
    </xf>
    <xf numFmtId="165" fontId="0" fillId="0" borderId="26" xfId="0" applyNumberFormat="1" applyBorder="1"/>
    <xf numFmtId="3" fontId="10" fillId="0" borderId="63" xfId="0" applyNumberFormat="1" applyFont="1" applyFill="1" applyBorder="1"/>
    <xf numFmtId="3" fontId="0" fillId="0" borderId="0" xfId="0" applyNumberFormat="1"/>
    <xf numFmtId="164" fontId="10" fillId="0" borderId="0" xfId="3" applyNumberFormat="1" applyFont="1"/>
    <xf numFmtId="3" fontId="10" fillId="0" borderId="0" xfId="0" applyNumberFormat="1" applyFont="1"/>
    <xf numFmtId="166" fontId="10" fillId="0" borderId="0" xfId="0" applyNumberFormat="1" applyFont="1"/>
    <xf numFmtId="9" fontId="10" fillId="0" borderId="21" xfId="3" applyFont="1" applyFill="1" applyBorder="1"/>
    <xf numFmtId="4" fontId="10" fillId="0" borderId="21" xfId="2" applyNumberFormat="1" applyFont="1" applyFill="1" applyBorder="1"/>
    <xf numFmtId="4" fontId="10" fillId="0" borderId="0" xfId="0" applyNumberFormat="1" applyFont="1"/>
    <xf numFmtId="4" fontId="10" fillId="0" borderId="22" xfId="2" applyNumberFormat="1" applyFont="1" applyFill="1" applyBorder="1"/>
    <xf numFmtId="4" fontId="10" fillId="0" borderId="20" xfId="2" applyNumberFormat="1" applyFont="1" applyFill="1" applyBorder="1"/>
    <xf numFmtId="0" fontId="12" fillId="2" borderId="24" xfId="0" applyFont="1" applyFill="1" applyBorder="1" applyAlignment="1">
      <alignment horizontal="center" vertical="center"/>
    </xf>
    <xf numFmtId="0" fontId="12" fillId="2" borderId="24" xfId="0" applyFont="1" applyFill="1" applyBorder="1" applyAlignment="1">
      <alignment horizontal="center"/>
    </xf>
    <xf numFmtId="0" fontId="19" fillId="0" borderId="0" xfId="0" applyFont="1" applyAlignment="1">
      <alignment horizontal="left" vertical="center" indent="4"/>
    </xf>
    <xf numFmtId="0" fontId="10" fillId="0" borderId="0" xfId="0" applyFont="1" applyAlignment="1">
      <alignment horizontal="justify" vertical="center"/>
    </xf>
    <xf numFmtId="0" fontId="12" fillId="2" borderId="0" xfId="0" applyFont="1" applyFill="1" applyBorder="1" applyAlignment="1">
      <alignment horizontal="center"/>
    </xf>
    <xf numFmtId="0" fontId="12" fillId="2" borderId="0" xfId="0" applyFont="1" applyFill="1" applyBorder="1" applyAlignment="1">
      <alignment horizontal="center" vertical="center"/>
    </xf>
    <xf numFmtId="0" fontId="6" fillId="0" borderId="40" xfId="0" applyFont="1" applyBorder="1" applyAlignment="1">
      <alignment horizontal="justify" vertical="top" wrapText="1"/>
    </xf>
    <xf numFmtId="0" fontId="6" fillId="0" borderId="30" xfId="0" applyFont="1" applyBorder="1" applyAlignment="1">
      <alignment horizontal="justify" vertical="top" wrapText="1"/>
    </xf>
    <xf numFmtId="0" fontId="6" fillId="0" borderId="41" xfId="0" applyFont="1" applyBorder="1" applyAlignment="1">
      <alignment horizontal="justify" vertical="top" wrapText="1"/>
    </xf>
    <xf numFmtId="0" fontId="6" fillId="0" borderId="31" xfId="0" applyFont="1" applyBorder="1" applyAlignment="1">
      <alignment horizontal="justify" vertical="top" wrapText="1"/>
    </xf>
    <xf numFmtId="0" fontId="6" fillId="4" borderId="38" xfId="0" applyFont="1" applyFill="1" applyBorder="1" applyAlignment="1">
      <alignment horizontal="justify" vertical="top" wrapText="1"/>
    </xf>
    <xf numFmtId="0" fontId="6" fillId="4" borderId="28" xfId="0" applyFont="1" applyFill="1" applyBorder="1" applyAlignment="1">
      <alignment horizontal="justify" vertical="top" wrapText="1"/>
    </xf>
    <xf numFmtId="0" fontId="6" fillId="0" borderId="39" xfId="0" applyFont="1" applyBorder="1" applyAlignment="1">
      <alignment horizontal="justify" vertical="top" wrapText="1"/>
    </xf>
    <xf numFmtId="0" fontId="6" fillId="0" borderId="36" xfId="0" applyFont="1" applyBorder="1" applyAlignment="1">
      <alignment horizontal="justify" vertical="top" wrapText="1"/>
    </xf>
    <xf numFmtId="0" fontId="12" fillId="2" borderId="1" xfId="0" applyFont="1" applyFill="1" applyBorder="1" applyAlignment="1">
      <alignment horizontal="center"/>
    </xf>
    <xf numFmtId="0" fontId="11" fillId="4" borderId="39" xfId="0" applyFont="1" applyFill="1" applyBorder="1" applyAlignment="1">
      <alignment horizontal="center" vertical="center"/>
    </xf>
    <xf numFmtId="0" fontId="11" fillId="4" borderId="36" xfId="0" applyFont="1" applyFill="1" applyBorder="1" applyAlignment="1">
      <alignment horizontal="center" vertical="center"/>
    </xf>
    <xf numFmtId="0" fontId="11" fillId="4" borderId="42" xfId="0" applyFont="1" applyFill="1" applyBorder="1" applyAlignment="1">
      <alignment horizontal="center" vertical="center"/>
    </xf>
    <xf numFmtId="0" fontId="11" fillId="4" borderId="43" xfId="0" applyFont="1" applyFill="1" applyBorder="1" applyAlignment="1">
      <alignment vertical="center"/>
    </xf>
    <xf numFmtId="0" fontId="11" fillId="4" borderId="45" xfId="0" applyFont="1" applyFill="1" applyBorder="1" applyAlignment="1">
      <alignment vertical="center"/>
    </xf>
    <xf numFmtId="0" fontId="11" fillId="4" borderId="44" xfId="0" applyFont="1" applyFill="1" applyBorder="1" applyAlignment="1">
      <alignment horizontal="center" vertical="center"/>
    </xf>
    <xf numFmtId="0" fontId="11" fillId="4" borderId="46" xfId="0" applyFont="1" applyFill="1" applyBorder="1" applyAlignment="1">
      <alignment horizontal="center" vertical="center"/>
    </xf>
  </cellXfs>
  <cellStyles count="4">
    <cellStyle name="Обычный" xfId="0" builtinId="0"/>
    <cellStyle name="Обычный_Condition-2030-ит-Нах EN-INN-1(14 дек 11)" xfId="1"/>
    <cellStyle name="Процентный" xfId="3" builtinId="5"/>
    <cellStyle name="Финансовый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295275</xdr:colOff>
      <xdr:row>1</xdr:row>
      <xdr:rowOff>123826</xdr:rowOff>
    </xdr:from>
    <xdr:to>
      <xdr:col>8</xdr:col>
      <xdr:colOff>514350</xdr:colOff>
      <xdr:row>8</xdr:row>
      <xdr:rowOff>76201</xdr:rowOff>
    </xdr:to>
    <xdr:sp macro="" textlink="">
      <xdr:nvSpPr>
        <xdr:cNvPr id="3" name="TextBox 2"/>
        <xdr:cNvSpPr txBox="1"/>
      </xdr:nvSpPr>
      <xdr:spPr>
        <a:xfrm>
          <a:off x="4486275" y="285751"/>
          <a:ext cx="2657475" cy="1085850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ru-RU" sz="1100" b="1" i="1">
              <a:latin typeface="Arial" pitchFamily="34" charset="0"/>
              <a:cs typeface="Arial" pitchFamily="34" charset="0"/>
            </a:rPr>
            <a:t>Посчитайте</a:t>
          </a:r>
          <a:r>
            <a:rPr lang="ru-RU" sz="1100" b="1" i="1" baseline="0">
              <a:latin typeface="Arial" pitchFamily="34" charset="0"/>
              <a:cs typeface="Arial" pitchFamily="34" charset="0"/>
            </a:rPr>
            <a:t> выручку и себестоимость продаж по суммарным продажам магазинов по каждому городу.</a:t>
          </a:r>
        </a:p>
        <a:p>
          <a:r>
            <a:rPr lang="ru-RU" sz="1100" b="1" i="1" baseline="0">
              <a:latin typeface="Arial" pitchFamily="34" charset="0"/>
              <a:cs typeface="Arial" pitchFamily="34" charset="0"/>
            </a:rPr>
            <a:t>Какова средняя рентабельность продаж в магазинах г. Липецк?</a:t>
          </a:r>
        </a:p>
        <a:p>
          <a:endParaRPr lang="ru-RU" sz="1100" b="1" i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14</xdr:col>
      <xdr:colOff>590550</xdr:colOff>
      <xdr:row>8</xdr:row>
      <xdr:rowOff>180974</xdr:rowOff>
    </xdr:to>
    <xdr:sp macro="" textlink="">
      <xdr:nvSpPr>
        <xdr:cNvPr id="2" name="TextBox 1"/>
        <xdr:cNvSpPr txBox="1"/>
      </xdr:nvSpPr>
      <xdr:spPr>
        <a:xfrm>
          <a:off x="7534275" y="0"/>
          <a:ext cx="3638550" cy="1514474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ru-RU" sz="1100" b="1" i="1">
              <a:latin typeface="Arial" pitchFamily="34" charset="0"/>
              <a:cs typeface="Arial" pitchFamily="34" charset="0"/>
            </a:rPr>
            <a:t>В первой таблице представлены продажи компании своим клиентам в единицах продукции. С учетом информации</a:t>
          </a:r>
          <a:r>
            <a:rPr lang="ru-RU" sz="1100" b="1" i="1" baseline="0">
              <a:latin typeface="Arial" pitchFamily="34" charset="0"/>
              <a:cs typeface="Arial" pitchFamily="34" charset="0"/>
            </a:rPr>
            <a:t> по скидкам, предоставляемым компанией своим покупателям, представленной во второй таблице, рассчитать выручку компании от продаж каждому из своих покупателей.</a:t>
          </a:r>
        </a:p>
        <a:p>
          <a:endParaRPr lang="ru-RU" sz="1100" b="1" i="1" baseline="0">
            <a:latin typeface="Arial" pitchFamily="34" charset="0"/>
            <a:cs typeface="Arial" pitchFamily="34" charset="0"/>
          </a:endParaRPr>
        </a:p>
        <a:p>
          <a:endParaRPr lang="ru-RU" sz="1100" b="1" i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7</xdr:col>
      <xdr:colOff>762000</xdr:colOff>
      <xdr:row>4</xdr:row>
      <xdr:rowOff>57150</xdr:rowOff>
    </xdr:to>
    <xdr:sp macro="" textlink="">
      <xdr:nvSpPr>
        <xdr:cNvPr id="6" name="TextBox 5"/>
        <xdr:cNvSpPr txBox="1"/>
      </xdr:nvSpPr>
      <xdr:spPr>
        <a:xfrm>
          <a:off x="3876675" y="190500"/>
          <a:ext cx="2867025" cy="628650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ru-RU" sz="1100" b="1" i="1">
              <a:latin typeface="Arial" pitchFamily="34" charset="0"/>
              <a:cs typeface="Arial" pitchFamily="34" charset="0"/>
            </a:rPr>
            <a:t>Посчитайте</a:t>
          </a:r>
          <a:r>
            <a:rPr lang="ru-RU" sz="1100" b="1" i="1" baseline="0">
              <a:latin typeface="Arial" pitchFamily="34" charset="0"/>
              <a:cs typeface="Arial" pitchFamily="34" charset="0"/>
            </a:rPr>
            <a:t> выручку </a:t>
          </a:r>
          <a:r>
            <a:rPr lang="ru-RU" sz="1100" b="1" i="1" baseline="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 сумму по каждому наименованию и поставщику фруктов.</a:t>
          </a:r>
          <a:endParaRPr lang="ru-RU" sz="1100" b="1" i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15</xdr:row>
      <xdr:rowOff>9524</xdr:rowOff>
    </xdr:from>
    <xdr:to>
      <xdr:col>8</xdr:col>
      <xdr:colOff>409574</xdr:colOff>
      <xdr:row>19</xdr:row>
      <xdr:rowOff>85725</xdr:rowOff>
    </xdr:to>
    <xdr:sp macro="" textlink="">
      <xdr:nvSpPr>
        <xdr:cNvPr id="2" name="TextBox 1"/>
        <xdr:cNvSpPr txBox="1"/>
      </xdr:nvSpPr>
      <xdr:spPr>
        <a:xfrm>
          <a:off x="5267325" y="2905124"/>
          <a:ext cx="3524249" cy="857251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ru-RU" sz="1100" b="1" i="1">
              <a:latin typeface="Arial" pitchFamily="34" charset="0"/>
              <a:cs typeface="Arial" pitchFamily="34" charset="0"/>
            </a:rPr>
            <a:t>Используя формулу одного вида</a:t>
          </a:r>
          <a:r>
            <a:rPr lang="ru-RU" sz="1100" b="1" i="1" baseline="0">
              <a:latin typeface="Arial" pitchFamily="34" charset="0"/>
              <a:cs typeface="Arial" pitchFamily="34" charset="0"/>
            </a:rPr>
            <a:t> для всего диапазона С18:С22 подсчитайте для указанных магазинов в указанные периоды времени </a:t>
          </a:r>
          <a:r>
            <a:rPr lang="ru-RU" sz="1100" b="1" i="1">
              <a:latin typeface="Arial" pitchFamily="34" charset="0"/>
              <a:cs typeface="Arial" pitchFamily="34" charset="0"/>
            </a:rPr>
            <a:t>доход от продаж</a:t>
          </a:r>
          <a:r>
            <a:rPr lang="ru-RU" sz="1100" b="1" i="1" baseline="0">
              <a:latin typeface="Arial" pitchFamily="34" charset="0"/>
              <a:cs typeface="Arial" pitchFamily="34" charset="0"/>
            </a:rPr>
            <a:t>.</a:t>
          </a:r>
        </a:p>
        <a:p>
          <a:endParaRPr lang="ru-RU" sz="1100" b="1" i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1040;&#1082;&#1088;&#1080;&#1083;&#1086;&#1074;&#1072;&#1103;%20&#1082;&#1080;&#1089;&#1083;&#1086;&#1090;&#1072;\&#1053;&#1086;&#1074;&#1072;&#1103;%20&#1084;&#1086;&#1076;&#1077;&#1083;&#1100;%20(02.03.2014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Table of contents"/>
      <sheetName val="Cells color legends"/>
      <sheetName val="General Options"/>
      <sheetName val="Assumptions and parameters"/>
      <sheetName val="Macro"/>
      <sheetName val="Price"/>
      <sheetName val="Taxes and Rates"/>
      <sheetName val="Annual reports"/>
      <sheetName val="Balance Sheet"/>
      <sheetName val="P&amp;L"/>
      <sheetName val="Cash Flow"/>
      <sheetName val="Covenants"/>
      <sheetName val="Efficiency"/>
      <sheetName val="Investment budget"/>
      <sheetName val="Price tolling"/>
      <sheetName val="Sales"/>
      <sheetName val="Cost"/>
      <sheetName val="General production costs"/>
      <sheetName val="Management expenses"/>
      <sheetName val="Staff"/>
      <sheetName val="Production plan"/>
      <sheetName val="Fixed assets"/>
      <sheetName val="Catalysts"/>
      <sheetName val="Financing"/>
      <sheetName val="Distributions to shareholders"/>
      <sheetName val="Repayment of borrowings"/>
      <sheetName val="Taxes"/>
      <sheetName val="Discount rate"/>
      <sheetName val="вспомогательный лист"/>
      <sheetName val="Dictionary"/>
      <sheetName val="Balance Sheet (RAS)"/>
      <sheetName val="P&amp;L (RAS)"/>
      <sheetName val="Cash Flow (RAS)"/>
      <sheetName val="Лист1"/>
    </sheetNames>
    <sheetDataSet>
      <sheetData sheetId="0"/>
      <sheetData sheetId="1"/>
      <sheetData sheetId="2"/>
      <sheetData sheetId="3">
        <row r="11">
          <cell r="B11">
            <v>2</v>
          </cell>
        </row>
      </sheetData>
      <sheetData sheetId="4"/>
      <sheetData sheetId="5">
        <row r="6">
          <cell r="A6" t="str">
            <v>Показатель</v>
          </cell>
          <cell r="B6">
            <v>2012</v>
          </cell>
          <cell r="C6">
            <v>2013</v>
          </cell>
          <cell r="D6">
            <v>2014</v>
          </cell>
          <cell r="E6">
            <v>2015</v>
          </cell>
          <cell r="F6">
            <v>2016</v>
          </cell>
          <cell r="G6">
            <v>2017</v>
          </cell>
          <cell r="H6">
            <v>2018</v>
          </cell>
          <cell r="I6">
            <v>2019</v>
          </cell>
          <cell r="J6">
            <v>2020</v>
          </cell>
          <cell r="K6">
            <v>2021</v>
          </cell>
          <cell r="L6">
            <v>2022</v>
          </cell>
          <cell r="M6">
            <v>2023</v>
          </cell>
          <cell r="N6">
            <v>2024</v>
          </cell>
          <cell r="O6">
            <v>2025</v>
          </cell>
          <cell r="P6">
            <v>2026</v>
          </cell>
          <cell r="Q6">
            <v>2027</v>
          </cell>
          <cell r="R6">
            <v>2028</v>
          </cell>
          <cell r="S6">
            <v>2029</v>
          </cell>
          <cell r="T6">
            <v>2030</v>
          </cell>
          <cell r="U6">
            <v>2031</v>
          </cell>
          <cell r="V6">
            <v>2032</v>
          </cell>
          <cell r="W6">
            <v>2033</v>
          </cell>
          <cell r="X6">
            <v>2034</v>
          </cell>
          <cell r="Y6">
            <v>2035</v>
          </cell>
        </row>
        <row r="8">
          <cell r="A8" t="str">
            <v>Инфляция (ИПЦ), среднегодовая</v>
          </cell>
          <cell r="B8">
            <v>0</v>
          </cell>
          <cell r="C8">
            <v>6</v>
          </cell>
          <cell r="D8">
            <v>5</v>
          </cell>
          <cell r="E8">
            <v>5</v>
          </cell>
          <cell r="F8">
            <v>2</v>
          </cell>
          <cell r="G8">
            <v>2</v>
          </cell>
          <cell r="H8">
            <v>2</v>
          </cell>
          <cell r="I8">
            <v>2</v>
          </cell>
          <cell r="J8">
            <v>2</v>
          </cell>
          <cell r="K8">
            <v>2</v>
          </cell>
          <cell r="L8">
            <v>2</v>
          </cell>
          <cell r="M8">
            <v>2</v>
          </cell>
          <cell r="N8">
            <v>2</v>
          </cell>
          <cell r="O8">
            <v>2</v>
          </cell>
          <cell r="P8">
            <v>2</v>
          </cell>
          <cell r="Q8">
            <v>2</v>
          </cell>
          <cell r="R8">
            <v>2</v>
          </cell>
          <cell r="S8">
            <v>2</v>
          </cell>
          <cell r="T8">
            <v>2</v>
          </cell>
          <cell r="U8">
            <v>2</v>
          </cell>
          <cell r="V8">
            <v>2</v>
          </cell>
          <cell r="W8">
            <v>2</v>
          </cell>
          <cell r="X8">
            <v>2</v>
          </cell>
          <cell r="Y8">
            <v>2</v>
          </cell>
        </row>
        <row r="9">
          <cell r="A9" t="str">
            <v>Индекс инфляции (ИПЦ)</v>
          </cell>
          <cell r="B9">
            <v>1</v>
          </cell>
          <cell r="C9">
            <v>1</v>
          </cell>
          <cell r="D9">
            <v>1.056</v>
          </cell>
          <cell r="E9">
            <v>1</v>
          </cell>
          <cell r="F9">
            <v>1.02</v>
          </cell>
          <cell r="G9">
            <v>1.02</v>
          </cell>
          <cell r="H9">
            <v>1.02</v>
          </cell>
          <cell r="I9">
            <v>1.02</v>
          </cell>
          <cell r="J9">
            <v>1.02</v>
          </cell>
          <cell r="K9">
            <v>1.02</v>
          </cell>
          <cell r="L9">
            <v>1.02</v>
          </cell>
          <cell r="M9">
            <v>1.02</v>
          </cell>
          <cell r="N9">
            <v>1.02</v>
          </cell>
          <cell r="O9">
            <v>1.02</v>
          </cell>
          <cell r="P9">
            <v>1.02</v>
          </cell>
          <cell r="Q9">
            <v>1.02</v>
          </cell>
          <cell r="R9">
            <v>1.02</v>
          </cell>
          <cell r="S9">
            <v>1.02</v>
          </cell>
          <cell r="T9">
            <v>1.02</v>
          </cell>
          <cell r="U9">
            <v>1.02</v>
          </cell>
          <cell r="V9">
            <v>1.02</v>
          </cell>
          <cell r="W9">
            <v>1.02</v>
          </cell>
          <cell r="X9">
            <v>1.02</v>
          </cell>
          <cell r="Y9">
            <v>1.02</v>
          </cell>
        </row>
        <row r="10">
          <cell r="A10" t="str">
            <v>Накопленный индекс инфляции</v>
          </cell>
          <cell r="B10">
            <v>1</v>
          </cell>
          <cell r="C10">
            <v>1</v>
          </cell>
          <cell r="D10">
            <v>1</v>
          </cell>
          <cell r="E10">
            <v>1</v>
          </cell>
          <cell r="F10">
            <v>1.2056796576</v>
          </cell>
          <cell r="G10">
            <v>1.229793250752</v>
          </cell>
          <cell r="H10">
            <v>1</v>
          </cell>
          <cell r="I10">
            <v>1</v>
          </cell>
          <cell r="J10">
            <v>1</v>
          </cell>
          <cell r="K10">
            <v>1</v>
          </cell>
          <cell r="L10">
            <v>1</v>
          </cell>
          <cell r="M10">
            <v>1</v>
          </cell>
          <cell r="N10">
            <v>1</v>
          </cell>
          <cell r="O10">
            <v>1</v>
          </cell>
          <cell r="P10">
            <v>1</v>
          </cell>
          <cell r="Q10">
            <v>1</v>
          </cell>
          <cell r="R10">
            <v>1</v>
          </cell>
          <cell r="S10">
            <v>1</v>
          </cell>
          <cell r="T10">
            <v>1</v>
          </cell>
          <cell r="U10">
            <v>1</v>
          </cell>
          <cell r="V10">
            <v>1</v>
          </cell>
          <cell r="W10">
            <v>1</v>
          </cell>
          <cell r="X10">
            <v>1</v>
          </cell>
          <cell r="Y10">
            <v>1</v>
          </cell>
        </row>
        <row r="11">
          <cell r="C11" t="str">
            <v>из прогноза МЭР</v>
          </cell>
          <cell r="G11" t="str">
            <v>из старой модели</v>
          </cell>
        </row>
        <row r="12">
          <cell r="A12" t="str">
            <v>Курс рубля к доллару США</v>
          </cell>
          <cell r="B12">
            <v>31</v>
          </cell>
          <cell r="C12">
            <v>31</v>
          </cell>
          <cell r="D12">
            <v>33</v>
          </cell>
          <cell r="E12">
            <v>34</v>
          </cell>
          <cell r="F12">
            <v>34</v>
          </cell>
          <cell r="G12">
            <v>35</v>
          </cell>
          <cell r="H12">
            <v>37</v>
          </cell>
          <cell r="I12">
            <v>38</v>
          </cell>
          <cell r="J12">
            <v>39</v>
          </cell>
          <cell r="K12">
            <v>41</v>
          </cell>
          <cell r="L12">
            <v>42</v>
          </cell>
          <cell r="M12">
            <v>43</v>
          </cell>
          <cell r="N12">
            <v>44</v>
          </cell>
          <cell r="O12">
            <v>44</v>
          </cell>
          <cell r="P12">
            <v>44</v>
          </cell>
          <cell r="Q12">
            <v>44</v>
          </cell>
          <cell r="R12">
            <v>44</v>
          </cell>
          <cell r="S12">
            <v>44</v>
          </cell>
          <cell r="T12">
            <v>44</v>
          </cell>
          <cell r="U12">
            <v>44.3</v>
          </cell>
          <cell r="V12">
            <v>44.3</v>
          </cell>
          <cell r="W12">
            <v>44.3</v>
          </cell>
          <cell r="X12">
            <v>44.3</v>
          </cell>
          <cell r="Y12">
            <v>44.3</v>
          </cell>
        </row>
        <row r="13">
          <cell r="A13" t="str">
            <v>Рост курса к прошлому году</v>
          </cell>
          <cell r="B13">
            <v>0</v>
          </cell>
          <cell r="C13">
            <v>2</v>
          </cell>
          <cell r="D13">
            <v>4</v>
          </cell>
          <cell r="E13">
            <v>2</v>
          </cell>
          <cell r="F13">
            <v>1</v>
          </cell>
          <cell r="G13">
            <v>1</v>
          </cell>
          <cell r="H13">
            <v>6</v>
          </cell>
          <cell r="I13">
            <v>3</v>
          </cell>
          <cell r="J13">
            <v>2</v>
          </cell>
          <cell r="K13">
            <v>3</v>
          </cell>
          <cell r="L13">
            <v>2</v>
          </cell>
          <cell r="M13">
            <v>2</v>
          </cell>
          <cell r="N13">
            <v>2</v>
          </cell>
          <cell r="O13">
            <v>9</v>
          </cell>
          <cell r="P13">
            <v>0</v>
          </cell>
          <cell r="Q13">
            <v>0</v>
          </cell>
          <cell r="R13">
            <v>-9</v>
          </cell>
          <cell r="S13">
            <v>-3</v>
          </cell>
          <cell r="T13">
            <v>-3</v>
          </cell>
          <cell r="U13">
            <v>3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</row>
        <row r="14">
          <cell r="A14" t="str">
            <v>Накопленный индекс курса к 2012 году</v>
          </cell>
          <cell r="B14">
            <v>1</v>
          </cell>
          <cell r="C14">
            <v>1</v>
          </cell>
          <cell r="D14">
            <v>1</v>
          </cell>
          <cell r="E14">
            <v>1</v>
          </cell>
          <cell r="F14">
            <v>1</v>
          </cell>
          <cell r="G14">
            <v>1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  <cell r="L14">
            <v>1</v>
          </cell>
          <cell r="M14">
            <v>1</v>
          </cell>
          <cell r="N14">
            <v>1</v>
          </cell>
          <cell r="O14">
            <v>1</v>
          </cell>
          <cell r="P14">
            <v>1</v>
          </cell>
          <cell r="Q14">
            <v>1</v>
          </cell>
          <cell r="R14">
            <v>1</v>
          </cell>
          <cell r="S14">
            <v>1</v>
          </cell>
          <cell r="T14">
            <v>1</v>
          </cell>
          <cell r="U14">
            <v>1</v>
          </cell>
          <cell r="V14">
            <v>1</v>
          </cell>
          <cell r="W14">
            <v>1</v>
          </cell>
          <cell r="X14">
            <v>1</v>
          </cell>
          <cell r="Y14">
            <v>1</v>
          </cell>
        </row>
        <row r="16">
          <cell r="A16" t="str">
            <v>Инфляция США</v>
          </cell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</row>
        <row r="17">
          <cell r="A17" t="str">
            <v>Индекс инфляции США</v>
          </cell>
          <cell r="B17">
            <v>1</v>
          </cell>
          <cell r="C17">
            <v>1</v>
          </cell>
          <cell r="D17">
            <v>1</v>
          </cell>
          <cell r="E17">
            <v>1</v>
          </cell>
          <cell r="F17">
            <v>1</v>
          </cell>
          <cell r="G17">
            <v>1</v>
          </cell>
          <cell r="H17">
            <v>1</v>
          </cell>
          <cell r="I17">
            <v>1</v>
          </cell>
          <cell r="J17">
            <v>1</v>
          </cell>
          <cell r="K17">
            <v>1</v>
          </cell>
          <cell r="L17">
            <v>1</v>
          </cell>
          <cell r="M17">
            <v>1</v>
          </cell>
          <cell r="N17">
            <v>1</v>
          </cell>
          <cell r="O17">
            <v>1</v>
          </cell>
          <cell r="P17">
            <v>1</v>
          </cell>
          <cell r="Q17">
            <v>1</v>
          </cell>
          <cell r="R17">
            <v>1</v>
          </cell>
          <cell r="S17">
            <v>1</v>
          </cell>
          <cell r="T17">
            <v>1</v>
          </cell>
          <cell r="U17">
            <v>1</v>
          </cell>
          <cell r="V17">
            <v>1</v>
          </cell>
          <cell r="W17">
            <v>1</v>
          </cell>
          <cell r="X17">
            <v>1</v>
          </cell>
          <cell r="Y17">
            <v>1</v>
          </cell>
        </row>
        <row r="18">
          <cell r="A18" t="str">
            <v>Накопленный индекс инфляции США</v>
          </cell>
          <cell r="B18">
            <v>1</v>
          </cell>
          <cell r="C18">
            <v>1</v>
          </cell>
          <cell r="D18">
            <v>1</v>
          </cell>
          <cell r="E18">
            <v>1</v>
          </cell>
          <cell r="F18">
            <v>1</v>
          </cell>
          <cell r="G18">
            <v>1</v>
          </cell>
          <cell r="H18">
            <v>1</v>
          </cell>
          <cell r="I18">
            <v>1</v>
          </cell>
          <cell r="J18">
            <v>1</v>
          </cell>
          <cell r="K18">
            <v>1</v>
          </cell>
          <cell r="L18">
            <v>1</v>
          </cell>
          <cell r="M18">
            <v>1</v>
          </cell>
          <cell r="N18">
            <v>1</v>
          </cell>
          <cell r="O18">
            <v>1</v>
          </cell>
          <cell r="P18">
            <v>1</v>
          </cell>
          <cell r="Q18">
            <v>1</v>
          </cell>
          <cell r="R18">
            <v>1</v>
          </cell>
          <cell r="S18">
            <v>1</v>
          </cell>
          <cell r="T18">
            <v>1</v>
          </cell>
          <cell r="U18">
            <v>1</v>
          </cell>
          <cell r="V18">
            <v>1</v>
          </cell>
          <cell r="W18">
            <v>1</v>
          </cell>
          <cell r="X18">
            <v>1</v>
          </cell>
          <cell r="Y18">
            <v>1</v>
          </cell>
        </row>
        <row r="20">
          <cell r="A20" t="str">
            <v>Рост заработной платы</v>
          </cell>
          <cell r="B20">
            <v>0</v>
          </cell>
          <cell r="C20">
            <v>0</v>
          </cell>
          <cell r="D20">
            <v>6</v>
          </cell>
          <cell r="E20">
            <v>6</v>
          </cell>
          <cell r="F20">
            <v>5</v>
          </cell>
          <cell r="G20">
            <v>5</v>
          </cell>
          <cell r="H20">
            <v>5</v>
          </cell>
          <cell r="I20">
            <v>5</v>
          </cell>
          <cell r="J20">
            <v>5</v>
          </cell>
          <cell r="K20">
            <v>4</v>
          </cell>
          <cell r="L20">
            <v>4</v>
          </cell>
          <cell r="M20">
            <v>4</v>
          </cell>
          <cell r="N20">
            <v>4</v>
          </cell>
          <cell r="O20">
            <v>4</v>
          </cell>
          <cell r="P20">
            <v>4</v>
          </cell>
          <cell r="Q20">
            <v>4</v>
          </cell>
          <cell r="R20">
            <v>4</v>
          </cell>
          <cell r="S20">
            <v>4</v>
          </cell>
          <cell r="T20">
            <v>4</v>
          </cell>
          <cell r="U20">
            <v>4</v>
          </cell>
          <cell r="V20">
            <v>4</v>
          </cell>
          <cell r="W20">
            <v>4</v>
          </cell>
          <cell r="X20">
            <v>4</v>
          </cell>
          <cell r="Y20">
            <v>4</v>
          </cell>
        </row>
        <row r="21">
          <cell r="A21" t="str">
            <v>Индекс роста заработной платы</v>
          </cell>
          <cell r="B21">
            <v>1</v>
          </cell>
          <cell r="C21">
            <v>1</v>
          </cell>
          <cell r="D21">
            <v>1</v>
          </cell>
          <cell r="E21">
            <v>1</v>
          </cell>
          <cell r="F21">
            <v>1</v>
          </cell>
          <cell r="G21">
            <v>1</v>
          </cell>
          <cell r="H21">
            <v>1</v>
          </cell>
          <cell r="I21">
            <v>1</v>
          </cell>
          <cell r="J21">
            <v>1</v>
          </cell>
          <cell r="K21">
            <v>1</v>
          </cell>
          <cell r="L21">
            <v>1</v>
          </cell>
          <cell r="M21">
            <v>1</v>
          </cell>
          <cell r="N21">
            <v>1</v>
          </cell>
          <cell r="O21">
            <v>1</v>
          </cell>
          <cell r="P21">
            <v>1</v>
          </cell>
          <cell r="Q21">
            <v>1</v>
          </cell>
          <cell r="R21">
            <v>1</v>
          </cell>
          <cell r="S21">
            <v>1</v>
          </cell>
          <cell r="T21">
            <v>1</v>
          </cell>
          <cell r="U21">
            <v>1</v>
          </cell>
          <cell r="V21">
            <v>1</v>
          </cell>
          <cell r="W21">
            <v>1</v>
          </cell>
          <cell r="X21">
            <v>1</v>
          </cell>
          <cell r="Y21">
            <v>1</v>
          </cell>
        </row>
        <row r="22">
          <cell r="A22" t="str">
            <v>Накопленный индекс роста заработной платы</v>
          </cell>
          <cell r="B22">
            <v>1</v>
          </cell>
          <cell r="C22">
            <v>1</v>
          </cell>
          <cell r="D22">
            <v>1</v>
          </cell>
          <cell r="E22">
            <v>1</v>
          </cell>
          <cell r="F22">
            <v>1</v>
          </cell>
          <cell r="G22">
            <v>1</v>
          </cell>
          <cell r="H22">
            <v>1</v>
          </cell>
          <cell r="I22">
            <v>1</v>
          </cell>
          <cell r="J22">
            <v>1</v>
          </cell>
          <cell r="K22">
            <v>1</v>
          </cell>
          <cell r="L22">
            <v>1</v>
          </cell>
          <cell r="M22">
            <v>1</v>
          </cell>
          <cell r="N22">
            <v>1</v>
          </cell>
          <cell r="O22">
            <v>1</v>
          </cell>
          <cell r="P22">
            <v>1</v>
          </cell>
          <cell r="Q22">
            <v>2</v>
          </cell>
          <cell r="R22">
            <v>2</v>
          </cell>
          <cell r="S22">
            <v>2</v>
          </cell>
          <cell r="T22">
            <v>2</v>
          </cell>
          <cell r="U22">
            <v>2</v>
          </cell>
          <cell r="V22">
            <v>2</v>
          </cell>
          <cell r="W22">
            <v>2</v>
          </cell>
          <cell r="X22">
            <v>2</v>
          </cell>
          <cell r="Y22">
            <v>2</v>
          </cell>
        </row>
        <row r="24">
          <cell r="A24" t="str">
            <v>Рост цен на электроэнергию на оптовом рынке, %</v>
          </cell>
          <cell r="B24">
            <v>0</v>
          </cell>
          <cell r="C24">
            <v>5</v>
          </cell>
          <cell r="D24">
            <v>4</v>
          </cell>
          <cell r="E24">
            <v>4</v>
          </cell>
          <cell r="F24">
            <v>4</v>
          </cell>
          <cell r="G24">
            <v>4</v>
          </cell>
          <cell r="H24">
            <v>4</v>
          </cell>
          <cell r="I24">
            <v>4</v>
          </cell>
          <cell r="J24">
            <v>4</v>
          </cell>
          <cell r="K24">
            <v>4</v>
          </cell>
          <cell r="L24">
            <v>4</v>
          </cell>
          <cell r="M24">
            <v>4</v>
          </cell>
          <cell r="N24">
            <v>4</v>
          </cell>
          <cell r="O24">
            <v>4</v>
          </cell>
          <cell r="P24">
            <v>4</v>
          </cell>
          <cell r="Q24">
            <v>4</v>
          </cell>
          <cell r="R24">
            <v>4</v>
          </cell>
          <cell r="S24">
            <v>4</v>
          </cell>
          <cell r="T24">
            <v>4</v>
          </cell>
          <cell r="U24">
            <v>4</v>
          </cell>
          <cell r="V24">
            <v>4</v>
          </cell>
          <cell r="W24">
            <v>4</v>
          </cell>
          <cell r="X24">
            <v>4</v>
          </cell>
          <cell r="Y24">
            <v>4</v>
          </cell>
        </row>
        <row r="25">
          <cell r="A25" t="str">
            <v>Индекс роста цен на электроэнергию</v>
          </cell>
          <cell r="B25">
            <v>1</v>
          </cell>
          <cell r="C25">
            <v>1</v>
          </cell>
          <cell r="D25">
            <v>1</v>
          </cell>
          <cell r="E25">
            <v>1</v>
          </cell>
          <cell r="F25">
            <v>1</v>
          </cell>
          <cell r="G25">
            <v>1</v>
          </cell>
          <cell r="H25">
            <v>1</v>
          </cell>
          <cell r="I25">
            <v>1</v>
          </cell>
          <cell r="J25">
            <v>1</v>
          </cell>
          <cell r="K25">
            <v>1</v>
          </cell>
          <cell r="L25">
            <v>1</v>
          </cell>
          <cell r="M25">
            <v>1</v>
          </cell>
          <cell r="N25">
            <v>1</v>
          </cell>
          <cell r="O25">
            <v>1</v>
          </cell>
          <cell r="P25">
            <v>1</v>
          </cell>
          <cell r="Q25">
            <v>1</v>
          </cell>
          <cell r="R25">
            <v>1</v>
          </cell>
          <cell r="S25">
            <v>1</v>
          </cell>
          <cell r="T25">
            <v>1</v>
          </cell>
          <cell r="U25">
            <v>1</v>
          </cell>
          <cell r="V25">
            <v>1</v>
          </cell>
          <cell r="W25">
            <v>1</v>
          </cell>
          <cell r="X25">
            <v>1</v>
          </cell>
          <cell r="Y25">
            <v>1</v>
          </cell>
        </row>
        <row r="26">
          <cell r="A26" t="str">
            <v>Накопленный индекс роста цен на электроэнергию</v>
          </cell>
          <cell r="B26">
            <v>1</v>
          </cell>
          <cell r="C26">
            <v>1</v>
          </cell>
          <cell r="D26">
            <v>1</v>
          </cell>
          <cell r="E26">
            <v>1</v>
          </cell>
          <cell r="F26">
            <v>1</v>
          </cell>
          <cell r="G26">
            <v>1</v>
          </cell>
          <cell r="H26">
            <v>1</v>
          </cell>
          <cell r="I26">
            <v>1</v>
          </cell>
          <cell r="J26">
            <v>1</v>
          </cell>
          <cell r="K26">
            <v>1</v>
          </cell>
          <cell r="L26">
            <v>1</v>
          </cell>
          <cell r="M26">
            <v>1</v>
          </cell>
          <cell r="N26">
            <v>1</v>
          </cell>
          <cell r="O26">
            <v>1</v>
          </cell>
          <cell r="P26">
            <v>1</v>
          </cell>
          <cell r="Q26">
            <v>1</v>
          </cell>
          <cell r="R26">
            <v>1</v>
          </cell>
          <cell r="S26">
            <v>2</v>
          </cell>
          <cell r="T26">
            <v>2</v>
          </cell>
          <cell r="U26">
            <v>2</v>
          </cell>
          <cell r="V26">
            <v>2</v>
          </cell>
          <cell r="W26">
            <v>2</v>
          </cell>
          <cell r="X26">
            <v>2</v>
          </cell>
          <cell r="Y26">
            <v>2</v>
          </cell>
        </row>
        <row r="28">
          <cell r="A28" t="str">
            <v>CIRR</v>
          </cell>
          <cell r="B28">
            <v>3</v>
          </cell>
          <cell r="C28">
            <v>3</v>
          </cell>
          <cell r="D28">
            <v>3</v>
          </cell>
          <cell r="E28">
            <v>3</v>
          </cell>
          <cell r="F28">
            <v>3</v>
          </cell>
          <cell r="G28">
            <v>3</v>
          </cell>
          <cell r="H28">
            <v>3</v>
          </cell>
          <cell r="I28">
            <v>3</v>
          </cell>
          <cell r="J28">
            <v>3</v>
          </cell>
          <cell r="K28">
            <v>3</v>
          </cell>
          <cell r="L28">
            <v>3</v>
          </cell>
          <cell r="M28">
            <v>3</v>
          </cell>
          <cell r="N28">
            <v>3</v>
          </cell>
          <cell r="O28">
            <v>3</v>
          </cell>
          <cell r="P28">
            <v>3</v>
          </cell>
          <cell r="Q28">
            <v>3</v>
          </cell>
          <cell r="R28">
            <v>3</v>
          </cell>
          <cell r="S28">
            <v>3</v>
          </cell>
          <cell r="T28">
            <v>3</v>
          </cell>
          <cell r="U28">
            <v>3</v>
          </cell>
          <cell r="V28">
            <v>3</v>
          </cell>
          <cell r="W28">
            <v>3</v>
          </cell>
          <cell r="X28">
            <v>3</v>
          </cell>
          <cell r="Y28">
            <v>3</v>
          </cell>
        </row>
        <row r="29">
          <cell r="A29" t="str">
            <v>LIBOR 6M</v>
          </cell>
          <cell r="B29">
            <v>3.346E-3</v>
          </cell>
          <cell r="C29">
            <v>3.346E-3</v>
          </cell>
          <cell r="D29">
            <v>3.346E-3</v>
          </cell>
          <cell r="E29">
            <v>3.346E-3</v>
          </cell>
          <cell r="F29">
            <v>3.346E-3</v>
          </cell>
          <cell r="G29">
            <v>3.346E-3</v>
          </cell>
          <cell r="H29">
            <v>3.346E-3</v>
          </cell>
          <cell r="I29">
            <v>3.346E-3</v>
          </cell>
          <cell r="J29">
            <v>3.346E-3</v>
          </cell>
          <cell r="K29">
            <v>3.346E-3</v>
          </cell>
          <cell r="L29">
            <v>3.346E-3</v>
          </cell>
          <cell r="M29">
            <v>3.346E-3</v>
          </cell>
          <cell r="N29">
            <v>3.346E-3</v>
          </cell>
          <cell r="O29">
            <v>3.346E-3</v>
          </cell>
          <cell r="P29">
            <v>3.346E-3</v>
          </cell>
          <cell r="Q29">
            <v>3.346E-3</v>
          </cell>
          <cell r="R29">
            <v>3.346E-3</v>
          </cell>
          <cell r="S29">
            <v>3.346E-3</v>
          </cell>
          <cell r="T29">
            <v>3.346E-3</v>
          </cell>
          <cell r="U29">
            <v>3.346E-3</v>
          </cell>
          <cell r="V29">
            <v>3.346E-3</v>
          </cell>
          <cell r="W29">
            <v>3.346E-3</v>
          </cell>
          <cell r="X29">
            <v>3.346E-3</v>
          </cell>
          <cell r="Y29">
            <v>3.346E-3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8">
          <cell r="A8" t="str">
            <v>ключ</v>
          </cell>
          <cell r="C8" t="str">
            <v>1 кв. 2012</v>
          </cell>
          <cell r="D8" t="str">
            <v>2 кв. 2012</v>
          </cell>
          <cell r="E8" t="str">
            <v>3 кв. 2012</v>
          </cell>
          <cell r="F8" t="str">
            <v>4 кв. 2012</v>
          </cell>
          <cell r="G8" t="str">
            <v>1 кв. 2013</v>
          </cell>
          <cell r="H8" t="str">
            <v>2 кв. 2013</v>
          </cell>
          <cell r="I8" t="str">
            <v>3 кв. 2013</v>
          </cell>
          <cell r="J8" t="str">
            <v>4 кв. 2013</v>
          </cell>
          <cell r="K8" t="str">
            <v>1 кв. 2014</v>
          </cell>
          <cell r="L8" t="str">
            <v>2 кв. 2014</v>
          </cell>
          <cell r="M8" t="str">
            <v>3 кв. 2014</v>
          </cell>
          <cell r="N8" t="str">
            <v>4 кв. 2014</v>
          </cell>
          <cell r="O8" t="str">
            <v>1 кв. 2015</v>
          </cell>
          <cell r="P8" t="str">
            <v>2 кв. 2015</v>
          </cell>
          <cell r="Q8" t="str">
            <v>3 кв. 2015</v>
          </cell>
          <cell r="R8" t="str">
            <v>4 кв. 2015</v>
          </cell>
          <cell r="S8" t="str">
            <v>1 кв. 2016</v>
          </cell>
          <cell r="T8" t="str">
            <v>2 кв. 2016</v>
          </cell>
          <cell r="U8" t="str">
            <v>3 кв. 2016</v>
          </cell>
          <cell r="V8" t="str">
            <v>4 кв. 2016</v>
          </cell>
          <cell r="W8" t="str">
            <v>1 кв. 2017</v>
          </cell>
          <cell r="X8" t="str">
            <v>2 кв. 2017</v>
          </cell>
          <cell r="Y8" t="str">
            <v>3 кв. 2017</v>
          </cell>
          <cell r="Z8" t="str">
            <v>4 кв. 2017</v>
          </cell>
          <cell r="AA8" t="str">
            <v>1 кв. 2018</v>
          </cell>
          <cell r="AB8" t="str">
            <v>2 кв. 2018</v>
          </cell>
          <cell r="AC8" t="str">
            <v>3 кв. 2018</v>
          </cell>
          <cell r="AD8" t="str">
            <v>4 кв. 2018</v>
          </cell>
          <cell r="AE8" t="str">
            <v>1 кв. 2019</v>
          </cell>
          <cell r="AF8" t="str">
            <v>2 кв. 2019</v>
          </cell>
          <cell r="AG8" t="str">
            <v>3 кв. 2019</v>
          </cell>
          <cell r="AH8" t="str">
            <v>4 кв. 2019</v>
          </cell>
          <cell r="AI8" t="str">
            <v>1 кв. 2020</v>
          </cell>
          <cell r="AJ8" t="str">
            <v>2 кв. 2020</v>
          </cell>
          <cell r="AK8" t="str">
            <v>3 кв. 2020</v>
          </cell>
          <cell r="AL8" t="str">
            <v>4 кв. 2020</v>
          </cell>
          <cell r="AM8" t="str">
            <v>1 кв. 2021</v>
          </cell>
          <cell r="AN8" t="str">
            <v>2 кв. 2021</v>
          </cell>
          <cell r="AO8" t="str">
            <v>3 кв. 2021</v>
          </cell>
          <cell r="AP8" t="str">
            <v>4 кв. 2021</v>
          </cell>
          <cell r="AQ8" t="str">
            <v>1 кв. 2022</v>
          </cell>
          <cell r="AR8" t="str">
            <v>2 кв. 2022</v>
          </cell>
          <cell r="AS8" t="str">
            <v>3 кв. 2022</v>
          </cell>
          <cell r="AT8" t="str">
            <v>4 кв. 2022</v>
          </cell>
          <cell r="AU8" t="str">
            <v>1 кв. 2023</v>
          </cell>
          <cell r="AV8" t="str">
            <v>2 кв. 2023</v>
          </cell>
          <cell r="AW8" t="str">
            <v>3 кв. 2023</v>
          </cell>
          <cell r="AX8" t="str">
            <v>4 кв. 2023</v>
          </cell>
          <cell r="AY8" t="str">
            <v>1 кв. 2024</v>
          </cell>
          <cell r="AZ8" t="str">
            <v>2 кв. 2024</v>
          </cell>
          <cell r="BA8" t="str">
            <v>3 кв. 2024</v>
          </cell>
          <cell r="BB8" t="str">
            <v>4 кв. 2024</v>
          </cell>
          <cell r="BC8" t="str">
            <v>1 кв. 2025</v>
          </cell>
          <cell r="BD8" t="str">
            <v>2 кв. 2025</v>
          </cell>
          <cell r="BE8" t="str">
            <v>3 кв. 2025</v>
          </cell>
          <cell r="BF8" t="str">
            <v>4 кв. 2025</v>
          </cell>
          <cell r="BG8" t="str">
            <v>1 кв. 2026</v>
          </cell>
          <cell r="BH8" t="str">
            <v>2 кв. 2026</v>
          </cell>
          <cell r="BI8" t="str">
            <v>3 кв. 2026</v>
          </cell>
          <cell r="BJ8" t="str">
            <v>4 кв. 2026</v>
          </cell>
          <cell r="BK8" t="str">
            <v>1 кв. 2027</v>
          </cell>
          <cell r="BL8" t="str">
            <v>2 кв. 2027</v>
          </cell>
          <cell r="BM8" t="str">
            <v>3 кв. 2027</v>
          </cell>
          <cell r="BN8" t="str">
            <v>4 кв. 2027</v>
          </cell>
          <cell r="BO8" t="str">
            <v>1 кв. 2028</v>
          </cell>
          <cell r="BP8" t="str">
            <v>2 кв. 2028</v>
          </cell>
          <cell r="BQ8" t="str">
            <v>3 кв. 2028</v>
          </cell>
          <cell r="BR8" t="str">
            <v>4 кв. 2028</v>
          </cell>
          <cell r="BS8" t="str">
            <v>1 кв. 2029</v>
          </cell>
          <cell r="BT8" t="str">
            <v>2 кв. 2029</v>
          </cell>
          <cell r="BU8" t="str">
            <v>3 кв. 2029</v>
          </cell>
          <cell r="BV8" t="str">
            <v>4 кв. 2029</v>
          </cell>
          <cell r="BW8" t="str">
            <v>1 кв. 2030</v>
          </cell>
          <cell r="BX8" t="str">
            <v>2 кв. 2030</v>
          </cell>
          <cell r="BY8" t="str">
            <v>3 кв. 2030</v>
          </cell>
          <cell r="BZ8" t="str">
            <v>4 кв. 2030</v>
          </cell>
          <cell r="CA8" t="str">
            <v>1 кв. 2031</v>
          </cell>
          <cell r="CB8" t="str">
            <v>2 кв. 2031</v>
          </cell>
          <cell r="CC8" t="str">
            <v>3 кв. 2031</v>
          </cell>
          <cell r="CD8" t="str">
            <v>4 кв. 2031</v>
          </cell>
          <cell r="CE8" t="str">
            <v>1 кв. 2032</v>
          </cell>
          <cell r="CF8" t="str">
            <v>2 кв. 2032</v>
          </cell>
          <cell r="CG8" t="str">
            <v>3 кв. 2032</v>
          </cell>
          <cell r="CH8" t="str">
            <v>4 кв. 2032</v>
          </cell>
          <cell r="CI8" t="str">
            <v>1 кв. 2033</v>
          </cell>
          <cell r="CJ8" t="str">
            <v>2 кв. 2033</v>
          </cell>
          <cell r="CK8" t="str">
            <v>3 кв. 2033</v>
          </cell>
          <cell r="CL8" t="str">
            <v>4 кв. 2033</v>
          </cell>
          <cell r="CM8" t="str">
            <v>1 кв. 2034</v>
          </cell>
          <cell r="CN8" t="str">
            <v>2 кв. 2034</v>
          </cell>
          <cell r="CO8" t="str">
            <v>3 кв. 2034</v>
          </cell>
          <cell r="CP8" t="str">
            <v>4 кв. 2034</v>
          </cell>
          <cell r="CQ8" t="str">
            <v>1 кв. 2035</v>
          </cell>
          <cell r="CR8" t="str">
            <v>2 кв. 2035</v>
          </cell>
          <cell r="CS8" t="str">
            <v>3 кв. 2035</v>
          </cell>
          <cell r="CT8" t="str">
            <v>4 кв. 2035</v>
          </cell>
        </row>
        <row r="30">
          <cell r="A30" t="str">
            <v>Оборудование</v>
          </cell>
          <cell r="B30" t="str">
            <v>руб.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94505114</v>
          </cell>
          <cell r="W30">
            <v>94505114</v>
          </cell>
          <cell r="X30">
            <v>94505114</v>
          </cell>
          <cell r="Y30">
            <v>94505114</v>
          </cell>
          <cell r="Z30">
            <v>94505114</v>
          </cell>
          <cell r="AA30">
            <v>94505114</v>
          </cell>
          <cell r="AB30">
            <v>94505114</v>
          </cell>
          <cell r="AC30">
            <v>94505114</v>
          </cell>
          <cell r="AD30">
            <v>94505114</v>
          </cell>
          <cell r="AE30">
            <v>94505114</v>
          </cell>
          <cell r="AF30">
            <v>94505114</v>
          </cell>
          <cell r="AG30">
            <v>94505114</v>
          </cell>
          <cell r="AH30">
            <v>94505114</v>
          </cell>
          <cell r="AI30">
            <v>94505114</v>
          </cell>
          <cell r="AJ30">
            <v>94505114</v>
          </cell>
          <cell r="AK30">
            <v>94505114</v>
          </cell>
          <cell r="AL30">
            <v>94505114</v>
          </cell>
          <cell r="AM30">
            <v>94505114</v>
          </cell>
          <cell r="AN30">
            <v>94505114</v>
          </cell>
          <cell r="AO30">
            <v>94505114</v>
          </cell>
          <cell r="AP30">
            <v>94505114</v>
          </cell>
          <cell r="AQ30">
            <v>94505114</v>
          </cell>
          <cell r="AR30">
            <v>94505114</v>
          </cell>
          <cell r="AS30">
            <v>94505114</v>
          </cell>
          <cell r="AT30">
            <v>94505114</v>
          </cell>
          <cell r="AU30">
            <v>94505114</v>
          </cell>
          <cell r="AV30">
            <v>94505114</v>
          </cell>
          <cell r="AW30">
            <v>94505114</v>
          </cell>
          <cell r="AX30">
            <v>94505114</v>
          </cell>
          <cell r="AY30">
            <v>94505114</v>
          </cell>
          <cell r="AZ30">
            <v>94505114</v>
          </cell>
          <cell r="BA30">
            <v>94505114</v>
          </cell>
          <cell r="BB30">
            <v>94505114</v>
          </cell>
          <cell r="BC30">
            <v>94505114</v>
          </cell>
          <cell r="BD30">
            <v>94505114</v>
          </cell>
          <cell r="BE30">
            <v>94505114</v>
          </cell>
          <cell r="BF30">
            <v>94505114</v>
          </cell>
          <cell r="BG30">
            <v>94505114</v>
          </cell>
          <cell r="BH30">
            <v>94505114</v>
          </cell>
          <cell r="BI30">
            <v>94505114</v>
          </cell>
          <cell r="BJ30">
            <v>94505114</v>
          </cell>
          <cell r="BK30">
            <v>94505114</v>
          </cell>
          <cell r="BL30">
            <v>94505114</v>
          </cell>
          <cell r="BM30">
            <v>94505114</v>
          </cell>
          <cell r="BN30">
            <v>94505114</v>
          </cell>
          <cell r="BO30">
            <v>94505114</v>
          </cell>
          <cell r="BP30">
            <v>94505114</v>
          </cell>
          <cell r="BQ30">
            <v>94505114</v>
          </cell>
          <cell r="BR30">
            <v>94505114</v>
          </cell>
          <cell r="BS30">
            <v>94505114</v>
          </cell>
          <cell r="BT30">
            <v>94505114</v>
          </cell>
          <cell r="BU30">
            <v>94505114</v>
          </cell>
          <cell r="BV30">
            <v>94505114</v>
          </cell>
          <cell r="BW30">
            <v>94505114</v>
          </cell>
          <cell r="BX30">
            <v>94505114</v>
          </cell>
          <cell r="BY30">
            <v>94505114</v>
          </cell>
          <cell r="BZ30">
            <v>94505114</v>
          </cell>
          <cell r="CA30">
            <v>94505114</v>
          </cell>
          <cell r="CB30">
            <v>94505114</v>
          </cell>
          <cell r="CC30">
            <v>94505114</v>
          </cell>
          <cell r="CD30">
            <v>94505114</v>
          </cell>
          <cell r="CE30">
            <v>94505114</v>
          </cell>
          <cell r="CF30">
            <v>94505114</v>
          </cell>
          <cell r="CG30">
            <v>94505114</v>
          </cell>
          <cell r="CH30">
            <v>94505114</v>
          </cell>
          <cell r="CI30">
            <v>94505114</v>
          </cell>
          <cell r="CJ30">
            <v>94505114</v>
          </cell>
          <cell r="CK30">
            <v>94505114</v>
          </cell>
          <cell r="CL30">
            <v>94505114</v>
          </cell>
          <cell r="CM30">
            <v>94505114</v>
          </cell>
          <cell r="CN30">
            <v>94505114</v>
          </cell>
          <cell r="CO30">
            <v>94505114</v>
          </cell>
          <cell r="CP30">
            <v>94505114</v>
          </cell>
          <cell r="CQ30">
            <v>94505114</v>
          </cell>
          <cell r="CR30">
            <v>94505114</v>
          </cell>
          <cell r="CS30">
            <v>94505114</v>
          </cell>
          <cell r="CT30">
            <v>94505114</v>
          </cell>
        </row>
        <row r="31">
          <cell r="A31" t="str">
            <v>Здания и сооружения</v>
          </cell>
          <cell r="B31" t="str">
            <v>руб.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229922737</v>
          </cell>
          <cell r="W31">
            <v>229922737</v>
          </cell>
          <cell r="X31">
            <v>229922737</v>
          </cell>
          <cell r="Y31">
            <v>229922737</v>
          </cell>
          <cell r="Z31">
            <v>229922737</v>
          </cell>
          <cell r="AA31">
            <v>229922737</v>
          </cell>
          <cell r="AB31">
            <v>229922737</v>
          </cell>
          <cell r="AC31">
            <v>229922737</v>
          </cell>
          <cell r="AD31">
            <v>229922737</v>
          </cell>
          <cell r="AE31">
            <v>229922737</v>
          </cell>
          <cell r="AF31">
            <v>229922737</v>
          </cell>
          <cell r="AG31">
            <v>229922737</v>
          </cell>
          <cell r="AH31">
            <v>229922737</v>
          </cell>
          <cell r="AI31">
            <v>229922737</v>
          </cell>
          <cell r="AJ31">
            <v>229922737</v>
          </cell>
          <cell r="AK31">
            <v>229922737</v>
          </cell>
          <cell r="AL31">
            <v>229922737</v>
          </cell>
          <cell r="AM31">
            <v>229922737</v>
          </cell>
          <cell r="AN31">
            <v>229922737</v>
          </cell>
          <cell r="AO31">
            <v>229922737</v>
          </cell>
          <cell r="AP31">
            <v>229922737</v>
          </cell>
          <cell r="AQ31">
            <v>229922737</v>
          </cell>
          <cell r="AR31">
            <v>229922737</v>
          </cell>
          <cell r="AS31">
            <v>229922737</v>
          </cell>
          <cell r="AT31">
            <v>229922737</v>
          </cell>
          <cell r="AU31">
            <v>229922737</v>
          </cell>
          <cell r="AV31">
            <v>229922737</v>
          </cell>
          <cell r="AW31">
            <v>229922737</v>
          </cell>
          <cell r="AX31">
            <v>229922737</v>
          </cell>
          <cell r="AY31">
            <v>229922737</v>
          </cell>
          <cell r="AZ31">
            <v>229922737</v>
          </cell>
          <cell r="BA31">
            <v>229922737</v>
          </cell>
          <cell r="BB31">
            <v>229922737</v>
          </cell>
          <cell r="BC31">
            <v>229922737</v>
          </cell>
          <cell r="BD31">
            <v>229922737</v>
          </cell>
          <cell r="BE31">
            <v>229922737</v>
          </cell>
          <cell r="BF31">
            <v>229922737</v>
          </cell>
          <cell r="BG31">
            <v>229922737</v>
          </cell>
          <cell r="BH31">
            <v>229922737</v>
          </cell>
          <cell r="BI31">
            <v>229922737</v>
          </cell>
          <cell r="BJ31">
            <v>229922737</v>
          </cell>
          <cell r="BK31">
            <v>229922737</v>
          </cell>
          <cell r="BL31">
            <v>229922737</v>
          </cell>
          <cell r="BM31">
            <v>229922737</v>
          </cell>
          <cell r="BN31">
            <v>229922737</v>
          </cell>
          <cell r="BO31">
            <v>229922737</v>
          </cell>
          <cell r="BP31">
            <v>229922737</v>
          </cell>
          <cell r="BQ31">
            <v>229922737</v>
          </cell>
          <cell r="BR31">
            <v>229922737</v>
          </cell>
          <cell r="BS31">
            <v>229922737</v>
          </cell>
          <cell r="BT31">
            <v>229922737</v>
          </cell>
          <cell r="BU31">
            <v>229922737</v>
          </cell>
          <cell r="BV31">
            <v>229922737</v>
          </cell>
          <cell r="BW31">
            <v>229922737</v>
          </cell>
          <cell r="BX31">
            <v>229922737</v>
          </cell>
          <cell r="BY31">
            <v>229922737</v>
          </cell>
          <cell r="BZ31">
            <v>229922737</v>
          </cell>
          <cell r="CA31">
            <v>229922737</v>
          </cell>
          <cell r="CB31">
            <v>229922737</v>
          </cell>
          <cell r="CC31">
            <v>229922737</v>
          </cell>
          <cell r="CD31">
            <v>229922737</v>
          </cell>
          <cell r="CE31">
            <v>229922737</v>
          </cell>
          <cell r="CF31">
            <v>229922737</v>
          </cell>
          <cell r="CG31">
            <v>229922737</v>
          </cell>
          <cell r="CH31">
            <v>229922737</v>
          </cell>
          <cell r="CI31">
            <v>229922737</v>
          </cell>
          <cell r="CJ31">
            <v>229922737</v>
          </cell>
          <cell r="CK31">
            <v>229922737</v>
          </cell>
          <cell r="CL31">
            <v>229922737</v>
          </cell>
          <cell r="CM31">
            <v>229922737</v>
          </cell>
          <cell r="CN31">
            <v>229922737</v>
          </cell>
          <cell r="CO31">
            <v>229922737</v>
          </cell>
          <cell r="CP31">
            <v>229922737</v>
          </cell>
          <cell r="CQ31">
            <v>229922737</v>
          </cell>
          <cell r="CR31">
            <v>229922737</v>
          </cell>
          <cell r="CS31">
            <v>229922737</v>
          </cell>
          <cell r="CT31">
            <v>229922737</v>
          </cell>
        </row>
        <row r="32">
          <cell r="A32" t="str">
            <v>Итого</v>
          </cell>
          <cell r="B32" t="str">
            <v>руб.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324427851</v>
          </cell>
          <cell r="W32">
            <v>324427851</v>
          </cell>
          <cell r="X32">
            <v>324427851</v>
          </cell>
          <cell r="Y32">
            <v>324427851</v>
          </cell>
          <cell r="Z32">
            <v>324427851</v>
          </cell>
          <cell r="AA32">
            <v>324427851</v>
          </cell>
          <cell r="AB32">
            <v>324427851</v>
          </cell>
          <cell r="AC32">
            <v>324427851</v>
          </cell>
          <cell r="AD32">
            <v>324427851</v>
          </cell>
          <cell r="AE32">
            <v>324427851</v>
          </cell>
          <cell r="AF32">
            <v>324427851</v>
          </cell>
          <cell r="AG32">
            <v>324427851</v>
          </cell>
          <cell r="AH32">
            <v>324427851</v>
          </cell>
          <cell r="AI32">
            <v>324427851</v>
          </cell>
          <cell r="AJ32">
            <v>324427851</v>
          </cell>
          <cell r="AK32">
            <v>324427851</v>
          </cell>
          <cell r="AL32">
            <v>324427851</v>
          </cell>
          <cell r="AM32">
            <v>324427851</v>
          </cell>
          <cell r="AN32">
            <v>324427851</v>
          </cell>
          <cell r="AO32">
            <v>324427851</v>
          </cell>
          <cell r="AP32">
            <v>324427851</v>
          </cell>
          <cell r="AQ32">
            <v>324427851</v>
          </cell>
          <cell r="AR32">
            <v>324427851</v>
          </cell>
          <cell r="AS32">
            <v>324427851</v>
          </cell>
          <cell r="AT32">
            <v>324427851</v>
          </cell>
          <cell r="AU32">
            <v>324427851</v>
          </cell>
          <cell r="AV32">
            <v>324427851</v>
          </cell>
          <cell r="AW32">
            <v>324427851</v>
          </cell>
          <cell r="AX32">
            <v>324427851</v>
          </cell>
          <cell r="AY32">
            <v>324427851</v>
          </cell>
          <cell r="AZ32">
            <v>324427851</v>
          </cell>
          <cell r="BA32">
            <v>324427851</v>
          </cell>
          <cell r="BB32">
            <v>324427851</v>
          </cell>
          <cell r="BC32">
            <v>324427851</v>
          </cell>
          <cell r="BD32">
            <v>324427851</v>
          </cell>
          <cell r="BE32">
            <v>324427851</v>
          </cell>
          <cell r="BF32">
            <v>324427851</v>
          </cell>
          <cell r="BG32">
            <v>324427851</v>
          </cell>
          <cell r="BH32">
            <v>324427851</v>
          </cell>
          <cell r="BI32">
            <v>324427851</v>
          </cell>
          <cell r="BJ32">
            <v>324427851</v>
          </cell>
          <cell r="BK32">
            <v>324427851</v>
          </cell>
          <cell r="BL32">
            <v>324427851</v>
          </cell>
          <cell r="BM32">
            <v>324427851</v>
          </cell>
          <cell r="BN32">
            <v>324427851</v>
          </cell>
          <cell r="BO32">
            <v>324427851</v>
          </cell>
          <cell r="BP32">
            <v>324427851</v>
          </cell>
          <cell r="BQ32">
            <v>324427851</v>
          </cell>
          <cell r="BR32">
            <v>324427851</v>
          </cell>
          <cell r="BS32">
            <v>324427851</v>
          </cell>
          <cell r="BT32">
            <v>324427851</v>
          </cell>
          <cell r="BU32">
            <v>324427851</v>
          </cell>
          <cell r="BV32">
            <v>324427851</v>
          </cell>
          <cell r="BW32">
            <v>324427851</v>
          </cell>
          <cell r="BX32">
            <v>324427851</v>
          </cell>
          <cell r="BY32">
            <v>324427851</v>
          </cell>
          <cell r="BZ32">
            <v>324427851</v>
          </cell>
          <cell r="CA32">
            <v>324427851</v>
          </cell>
          <cell r="CB32">
            <v>324427851</v>
          </cell>
          <cell r="CC32">
            <v>324427851</v>
          </cell>
          <cell r="CD32">
            <v>324427851</v>
          </cell>
          <cell r="CE32">
            <v>324427851</v>
          </cell>
          <cell r="CF32">
            <v>324427851</v>
          </cell>
          <cell r="CG32">
            <v>324427851</v>
          </cell>
          <cell r="CH32">
            <v>324427851</v>
          </cell>
          <cell r="CI32">
            <v>324427851</v>
          </cell>
          <cell r="CJ32">
            <v>324427851</v>
          </cell>
          <cell r="CK32">
            <v>324427851</v>
          </cell>
          <cell r="CL32">
            <v>324427851</v>
          </cell>
          <cell r="CM32">
            <v>324427851</v>
          </cell>
          <cell r="CN32">
            <v>324427851</v>
          </cell>
          <cell r="CO32">
            <v>324427851</v>
          </cell>
          <cell r="CP32">
            <v>324427851</v>
          </cell>
          <cell r="CQ32">
            <v>324427851</v>
          </cell>
          <cell r="CR32">
            <v>324427851</v>
          </cell>
          <cell r="CS32">
            <v>324427851</v>
          </cell>
          <cell r="CT32">
            <v>324427851</v>
          </cell>
        </row>
      </sheetData>
      <sheetData sheetId="19">
        <row r="8">
          <cell r="A8" t="str">
            <v>ключ</v>
          </cell>
          <cell r="C8" t="str">
            <v>1 кв. 2012</v>
          </cell>
          <cell r="D8" t="str">
            <v>2 кв. 2012</v>
          </cell>
          <cell r="E8" t="str">
            <v>3 кв. 2012</v>
          </cell>
          <cell r="F8" t="str">
            <v>4 кв. 2012</v>
          </cell>
          <cell r="G8" t="str">
            <v>1 кв. 2013</v>
          </cell>
          <cell r="H8" t="str">
            <v>2 кв. 2013</v>
          </cell>
          <cell r="I8" t="str">
            <v>3 кв. 2013</v>
          </cell>
          <cell r="J8" t="str">
            <v>4 кв. 2013</v>
          </cell>
          <cell r="K8" t="str">
            <v>1 кв. 2014</v>
          </cell>
          <cell r="L8" t="str">
            <v>2 кв. 2014</v>
          </cell>
          <cell r="M8" t="str">
            <v>3 кв. 2014</v>
          </cell>
          <cell r="N8" t="str">
            <v>4 кв. 2014</v>
          </cell>
          <cell r="O8" t="str">
            <v>1 кв. 2015</v>
          </cell>
          <cell r="P8" t="str">
            <v>2 кв. 2015</v>
          </cell>
          <cell r="Q8" t="str">
            <v>3 кв. 2015</v>
          </cell>
          <cell r="R8" t="str">
            <v>4 кв. 2015</v>
          </cell>
          <cell r="S8" t="str">
            <v>1 кв. 2016</v>
          </cell>
          <cell r="T8" t="str">
            <v>2 кв. 2016</v>
          </cell>
          <cell r="U8" t="str">
            <v>3 кв. 2016</v>
          </cell>
          <cell r="V8" t="str">
            <v>4 кв. 2016</v>
          </cell>
          <cell r="W8" t="str">
            <v>1 кв. 2017</v>
          </cell>
          <cell r="X8" t="str">
            <v>2 кв. 2017</v>
          </cell>
          <cell r="Y8" t="str">
            <v>3 кв. 2017</v>
          </cell>
          <cell r="Z8" t="str">
            <v>4 кв. 2017</v>
          </cell>
          <cell r="AA8" t="str">
            <v>1 кв. 2018</v>
          </cell>
          <cell r="AB8" t="str">
            <v>2 кв. 2018</v>
          </cell>
          <cell r="AC8" t="str">
            <v>3 кв. 2018</v>
          </cell>
          <cell r="AD8" t="str">
            <v>4 кв. 2018</v>
          </cell>
          <cell r="AE8" t="str">
            <v>1 кв. 2019</v>
          </cell>
          <cell r="AF8" t="str">
            <v>2 кв. 2019</v>
          </cell>
          <cell r="AG8" t="str">
            <v>3 кв. 2019</v>
          </cell>
          <cell r="AH8" t="str">
            <v>4 кв. 2019</v>
          </cell>
          <cell r="AI8" t="str">
            <v>1 кв. 2020</v>
          </cell>
          <cell r="AJ8" t="str">
            <v>2 кв. 2020</v>
          </cell>
          <cell r="AK8" t="str">
            <v>3 кв. 2020</v>
          </cell>
          <cell r="AL8" t="str">
            <v>4 кв. 2020</v>
          </cell>
          <cell r="AM8" t="str">
            <v>1 кв. 2021</v>
          </cell>
          <cell r="AN8" t="str">
            <v>2 кв. 2021</v>
          </cell>
          <cell r="AO8" t="str">
            <v>3 кв. 2021</v>
          </cell>
          <cell r="AP8" t="str">
            <v>4 кв. 2021</v>
          </cell>
          <cell r="AQ8" t="str">
            <v>1 кв. 2022</v>
          </cell>
          <cell r="AR8" t="str">
            <v>2 кв. 2022</v>
          </cell>
          <cell r="AS8" t="str">
            <v>3 кв. 2022</v>
          </cell>
          <cell r="AT8" t="str">
            <v>4 кв. 2022</v>
          </cell>
          <cell r="AU8" t="str">
            <v>1 кв. 2023</v>
          </cell>
          <cell r="AV8" t="str">
            <v>2 кв. 2023</v>
          </cell>
          <cell r="AW8" t="str">
            <v>3 кв. 2023</v>
          </cell>
          <cell r="AX8" t="str">
            <v>4 кв. 2023</v>
          </cell>
          <cell r="AY8" t="str">
            <v>1 кв. 2024</v>
          </cell>
          <cell r="AZ8" t="str">
            <v>2 кв. 2024</v>
          </cell>
          <cell r="BA8" t="str">
            <v>3 кв. 2024</v>
          </cell>
          <cell r="BB8" t="str">
            <v>4 кв. 2024</v>
          </cell>
          <cell r="BC8" t="str">
            <v>1 кв. 2025</v>
          </cell>
          <cell r="BD8" t="str">
            <v>2 кв. 2025</v>
          </cell>
          <cell r="BE8" t="str">
            <v>3 кв. 2025</v>
          </cell>
          <cell r="BF8" t="str">
            <v>4 кв. 2025</v>
          </cell>
          <cell r="BG8" t="str">
            <v>1 кв. 2026</v>
          </cell>
          <cell r="BH8" t="str">
            <v>2 кв. 2026</v>
          </cell>
          <cell r="BI8" t="str">
            <v>3 кв. 2026</v>
          </cell>
          <cell r="BJ8" t="str">
            <v>4 кв. 2026</v>
          </cell>
          <cell r="BK8" t="str">
            <v>1 кв. 2027</v>
          </cell>
          <cell r="BL8" t="str">
            <v>2 кв. 2027</v>
          </cell>
          <cell r="BM8" t="str">
            <v>3 кв. 2027</v>
          </cell>
          <cell r="BN8" t="str">
            <v>4 кв. 2027</v>
          </cell>
          <cell r="BO8" t="str">
            <v>1 кв. 2028</v>
          </cell>
          <cell r="BP8" t="str">
            <v>2 кв. 2028</v>
          </cell>
          <cell r="BQ8" t="str">
            <v>3 кв. 2028</v>
          </cell>
          <cell r="BR8" t="str">
            <v>4 кв. 2028</v>
          </cell>
          <cell r="BS8" t="str">
            <v>1 кв. 2029</v>
          </cell>
          <cell r="BT8" t="str">
            <v>2 кв. 2029</v>
          </cell>
          <cell r="BU8" t="str">
            <v>3 кв. 2029</v>
          </cell>
          <cell r="BV8" t="str">
            <v>4 кв. 2029</v>
          </cell>
          <cell r="BW8" t="str">
            <v>1 кв. 2030</v>
          </cell>
          <cell r="BX8" t="str">
            <v>2 кв. 2030</v>
          </cell>
          <cell r="BY8" t="str">
            <v>3 кв. 2030</v>
          </cell>
          <cell r="BZ8" t="str">
            <v>4 кв. 2030</v>
          </cell>
          <cell r="CA8" t="str">
            <v>1 кв. 2031</v>
          </cell>
          <cell r="CB8" t="str">
            <v>2 кв. 2031</v>
          </cell>
          <cell r="CC8" t="str">
            <v>3 кв. 2031</v>
          </cell>
          <cell r="CD8" t="str">
            <v>4 кв. 2031</v>
          </cell>
          <cell r="CE8" t="str">
            <v>1 кв. 2032</v>
          </cell>
          <cell r="CF8" t="str">
            <v>2 кв. 2032</v>
          </cell>
          <cell r="CG8" t="str">
            <v>3 кв. 2032</v>
          </cell>
          <cell r="CH8" t="str">
            <v>4 кв. 2032</v>
          </cell>
          <cell r="CI8" t="str">
            <v>1 кв. 2033</v>
          </cell>
          <cell r="CJ8" t="str">
            <v>2 кв. 2033</v>
          </cell>
          <cell r="CK8" t="str">
            <v>3 кв. 2033</v>
          </cell>
          <cell r="CL8" t="str">
            <v>4 кв. 2033</v>
          </cell>
          <cell r="CM8" t="str">
            <v>1 кв. 2034</v>
          </cell>
          <cell r="CN8" t="str">
            <v>2 кв. 2034</v>
          </cell>
          <cell r="CO8" t="str">
            <v>3 кв. 2034</v>
          </cell>
          <cell r="CP8" t="str">
            <v>4 кв. 2034</v>
          </cell>
          <cell r="CQ8" t="str">
            <v>1 кв. 2035</v>
          </cell>
          <cell r="CR8" t="str">
            <v>2 кв. 2035</v>
          </cell>
          <cell r="CS8" t="str">
            <v>3 кв. 2035</v>
          </cell>
          <cell r="CT8" t="str">
            <v>4 кв. 2035</v>
          </cell>
        </row>
        <row r="34">
          <cell r="A34" t="str">
            <v>Коммерческие расходы</v>
          </cell>
        </row>
        <row r="35">
          <cell r="A35" t="str">
            <v xml:space="preserve">Расходы на доставку 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194016324</v>
          </cell>
          <cell r="W35">
            <v>197896651</v>
          </cell>
          <cell r="X35">
            <v>197896651</v>
          </cell>
          <cell r="Y35">
            <v>197896651</v>
          </cell>
          <cell r="Z35">
            <v>197896651</v>
          </cell>
          <cell r="AA35">
            <v>201854584</v>
          </cell>
          <cell r="AB35">
            <v>201854584</v>
          </cell>
          <cell r="AC35">
            <v>201854584</v>
          </cell>
          <cell r="AD35">
            <v>201854584</v>
          </cell>
          <cell r="AE35">
            <v>205891675</v>
          </cell>
          <cell r="AF35">
            <v>205891675</v>
          </cell>
          <cell r="AG35">
            <v>205891675</v>
          </cell>
          <cell r="AH35">
            <v>205891675</v>
          </cell>
          <cell r="AI35">
            <v>210009509</v>
          </cell>
          <cell r="AJ35">
            <v>210009509</v>
          </cell>
          <cell r="AK35">
            <v>210009509</v>
          </cell>
          <cell r="AL35">
            <v>210009509</v>
          </cell>
          <cell r="AM35">
            <v>214209699</v>
          </cell>
          <cell r="AN35">
            <v>214209699</v>
          </cell>
          <cell r="AO35">
            <v>214209699</v>
          </cell>
          <cell r="AP35">
            <v>214209699</v>
          </cell>
          <cell r="AQ35">
            <v>218493893</v>
          </cell>
          <cell r="AR35">
            <v>218493893</v>
          </cell>
          <cell r="AS35">
            <v>218493893</v>
          </cell>
          <cell r="AT35">
            <v>218493893</v>
          </cell>
          <cell r="AU35">
            <v>222863771</v>
          </cell>
          <cell r="AV35">
            <v>222863771</v>
          </cell>
          <cell r="AW35">
            <v>222863771</v>
          </cell>
          <cell r="AX35">
            <v>222863771</v>
          </cell>
          <cell r="AY35">
            <v>227321046</v>
          </cell>
          <cell r="AZ35">
            <v>227321046</v>
          </cell>
          <cell r="BA35">
            <v>227321046</v>
          </cell>
          <cell r="BB35">
            <v>227321046</v>
          </cell>
          <cell r="BC35">
            <v>231867467</v>
          </cell>
          <cell r="BD35">
            <v>231867467</v>
          </cell>
          <cell r="BE35">
            <v>231867467</v>
          </cell>
          <cell r="BF35">
            <v>231867467</v>
          </cell>
          <cell r="BG35">
            <v>236504817</v>
          </cell>
          <cell r="BH35">
            <v>236504817</v>
          </cell>
          <cell r="BI35">
            <v>236504817</v>
          </cell>
          <cell r="BJ35">
            <v>236504817</v>
          </cell>
          <cell r="BK35">
            <v>241234913</v>
          </cell>
          <cell r="BL35">
            <v>241234913</v>
          </cell>
          <cell r="BM35">
            <v>241234913</v>
          </cell>
          <cell r="BN35">
            <v>241234913</v>
          </cell>
          <cell r="BO35">
            <v>246059611</v>
          </cell>
          <cell r="BP35">
            <v>246059611</v>
          </cell>
          <cell r="BQ35">
            <v>246059611</v>
          </cell>
          <cell r="BR35">
            <v>246059611</v>
          </cell>
          <cell r="BS35">
            <v>250980804</v>
          </cell>
          <cell r="BT35">
            <v>250980804</v>
          </cell>
          <cell r="BU35">
            <v>250980804</v>
          </cell>
          <cell r="BV35">
            <v>250980804</v>
          </cell>
          <cell r="BW35">
            <v>256000420</v>
          </cell>
          <cell r="BX35">
            <v>256000420</v>
          </cell>
          <cell r="BY35">
            <v>256000420</v>
          </cell>
          <cell r="BZ35">
            <v>256000420</v>
          </cell>
          <cell r="CA35">
            <v>261120428</v>
          </cell>
          <cell r="CB35">
            <v>261120428</v>
          </cell>
          <cell r="CC35">
            <v>261120428</v>
          </cell>
          <cell r="CD35">
            <v>261120428</v>
          </cell>
          <cell r="CE35">
            <v>266342837</v>
          </cell>
          <cell r="CF35">
            <v>266342837</v>
          </cell>
          <cell r="CG35">
            <v>266342837</v>
          </cell>
          <cell r="CH35">
            <v>266342837</v>
          </cell>
          <cell r="CI35">
            <v>271669693</v>
          </cell>
          <cell r="CJ35">
            <v>271669693</v>
          </cell>
          <cell r="CK35">
            <v>271669693</v>
          </cell>
          <cell r="CL35">
            <v>271669693</v>
          </cell>
          <cell r="CM35">
            <v>277103087</v>
          </cell>
          <cell r="CN35">
            <v>277103087</v>
          </cell>
          <cell r="CO35">
            <v>277103087</v>
          </cell>
          <cell r="CP35">
            <v>277103087</v>
          </cell>
          <cell r="CQ35">
            <v>282645149</v>
          </cell>
          <cell r="CR35">
            <v>282645149</v>
          </cell>
          <cell r="CS35">
            <v>282645149</v>
          </cell>
          <cell r="CT35">
            <v>282645149</v>
          </cell>
        </row>
        <row r="36">
          <cell r="A36" t="str">
            <v>Ледяная акриловая кислота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63267376</v>
          </cell>
          <cell r="W36">
            <v>64532724</v>
          </cell>
          <cell r="X36">
            <v>64532724</v>
          </cell>
          <cell r="Y36">
            <v>64532724</v>
          </cell>
          <cell r="Z36">
            <v>64532724</v>
          </cell>
          <cell r="AA36">
            <v>65823378</v>
          </cell>
          <cell r="AB36">
            <v>65823378</v>
          </cell>
          <cell r="AC36">
            <v>65823378</v>
          </cell>
          <cell r="AD36">
            <v>65823378</v>
          </cell>
          <cell r="AE36">
            <v>67139846</v>
          </cell>
          <cell r="AF36">
            <v>67139846</v>
          </cell>
          <cell r="AG36">
            <v>67139846</v>
          </cell>
          <cell r="AH36">
            <v>67139846</v>
          </cell>
          <cell r="AI36">
            <v>68482643</v>
          </cell>
          <cell r="AJ36">
            <v>68482643</v>
          </cell>
          <cell r="AK36">
            <v>68482643</v>
          </cell>
          <cell r="AL36">
            <v>68482643</v>
          </cell>
          <cell r="AM36">
            <v>69852296</v>
          </cell>
          <cell r="AN36">
            <v>69852296</v>
          </cell>
          <cell r="AO36">
            <v>69852296</v>
          </cell>
          <cell r="AP36">
            <v>69852296</v>
          </cell>
          <cell r="AQ36">
            <v>71249342</v>
          </cell>
          <cell r="AR36">
            <v>71249342</v>
          </cell>
          <cell r="AS36">
            <v>71249342</v>
          </cell>
          <cell r="AT36">
            <v>71249342</v>
          </cell>
          <cell r="AU36">
            <v>72674329</v>
          </cell>
          <cell r="AV36">
            <v>72674329</v>
          </cell>
          <cell r="AW36">
            <v>72674329</v>
          </cell>
          <cell r="AX36">
            <v>72674329</v>
          </cell>
          <cell r="AY36">
            <v>74127815</v>
          </cell>
          <cell r="AZ36">
            <v>74127815</v>
          </cell>
          <cell r="BA36">
            <v>74127815</v>
          </cell>
          <cell r="BB36">
            <v>74127815</v>
          </cell>
          <cell r="BC36">
            <v>75610371</v>
          </cell>
          <cell r="BD36">
            <v>75610371</v>
          </cell>
          <cell r="BE36">
            <v>75610371</v>
          </cell>
          <cell r="BF36">
            <v>75610371</v>
          </cell>
          <cell r="BG36">
            <v>77122579</v>
          </cell>
          <cell r="BH36">
            <v>77122579</v>
          </cell>
          <cell r="BI36">
            <v>77122579</v>
          </cell>
          <cell r="BJ36">
            <v>77122579</v>
          </cell>
          <cell r="BK36">
            <v>78665031</v>
          </cell>
          <cell r="BL36">
            <v>78665031</v>
          </cell>
          <cell r="BM36">
            <v>78665031</v>
          </cell>
          <cell r="BN36">
            <v>78665031</v>
          </cell>
          <cell r="BO36">
            <v>80238331</v>
          </cell>
          <cell r="BP36">
            <v>80238331</v>
          </cell>
          <cell r="BQ36">
            <v>80238331</v>
          </cell>
          <cell r="BR36">
            <v>80238331</v>
          </cell>
          <cell r="BS36">
            <v>81843098</v>
          </cell>
          <cell r="BT36">
            <v>81843098</v>
          </cell>
          <cell r="BU36">
            <v>81843098</v>
          </cell>
          <cell r="BV36">
            <v>81843098</v>
          </cell>
          <cell r="BW36">
            <v>83479960</v>
          </cell>
          <cell r="BX36">
            <v>83479960</v>
          </cell>
          <cell r="BY36">
            <v>83479960</v>
          </cell>
          <cell r="BZ36">
            <v>83479960</v>
          </cell>
          <cell r="CA36">
            <v>85149559</v>
          </cell>
          <cell r="CB36">
            <v>85149559</v>
          </cell>
          <cell r="CC36">
            <v>85149559</v>
          </cell>
          <cell r="CD36">
            <v>85149559</v>
          </cell>
          <cell r="CE36">
            <v>86852550</v>
          </cell>
          <cell r="CF36">
            <v>86852550</v>
          </cell>
          <cell r="CG36">
            <v>86852550</v>
          </cell>
          <cell r="CH36">
            <v>86852550</v>
          </cell>
          <cell r="CI36">
            <v>88589601</v>
          </cell>
          <cell r="CJ36">
            <v>88589601</v>
          </cell>
          <cell r="CK36">
            <v>88589601</v>
          </cell>
          <cell r="CL36">
            <v>88589601</v>
          </cell>
          <cell r="CM36">
            <v>90361393</v>
          </cell>
          <cell r="CN36">
            <v>90361393</v>
          </cell>
          <cell r="CO36">
            <v>90361393</v>
          </cell>
          <cell r="CP36">
            <v>90361393</v>
          </cell>
          <cell r="CQ36">
            <v>92168621</v>
          </cell>
          <cell r="CR36">
            <v>92168621</v>
          </cell>
          <cell r="CS36">
            <v>92168621</v>
          </cell>
          <cell r="CT36">
            <v>92168621</v>
          </cell>
        </row>
        <row r="37">
          <cell r="A37" t="str">
            <v>Бутилакрилат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130748947</v>
          </cell>
          <cell r="W37">
            <v>133363926</v>
          </cell>
          <cell r="X37">
            <v>133363926</v>
          </cell>
          <cell r="Y37">
            <v>133363926</v>
          </cell>
          <cell r="Z37">
            <v>133363926</v>
          </cell>
          <cell r="AA37">
            <v>136031205</v>
          </cell>
          <cell r="AB37">
            <v>136031205</v>
          </cell>
          <cell r="AC37">
            <v>136031205</v>
          </cell>
          <cell r="AD37">
            <v>136031205</v>
          </cell>
          <cell r="AE37">
            <v>138751829</v>
          </cell>
          <cell r="AF37">
            <v>138751829</v>
          </cell>
          <cell r="AG37">
            <v>138751829</v>
          </cell>
          <cell r="AH37">
            <v>138751829</v>
          </cell>
          <cell r="AI37">
            <v>141526866</v>
          </cell>
          <cell r="AJ37">
            <v>141526866</v>
          </cell>
          <cell r="AK37">
            <v>141526866</v>
          </cell>
          <cell r="AL37">
            <v>141526866</v>
          </cell>
          <cell r="AM37">
            <v>144357403</v>
          </cell>
          <cell r="AN37">
            <v>144357403</v>
          </cell>
          <cell r="AO37">
            <v>144357403</v>
          </cell>
          <cell r="AP37">
            <v>144357403</v>
          </cell>
          <cell r="AQ37">
            <v>147244551</v>
          </cell>
          <cell r="AR37">
            <v>147244551</v>
          </cell>
          <cell r="AS37">
            <v>147244551</v>
          </cell>
          <cell r="AT37">
            <v>147244551</v>
          </cell>
          <cell r="AU37">
            <v>150189442</v>
          </cell>
          <cell r="AV37">
            <v>150189442</v>
          </cell>
          <cell r="AW37">
            <v>150189442</v>
          </cell>
          <cell r="AX37">
            <v>150189442</v>
          </cell>
          <cell r="AY37">
            <v>153193231</v>
          </cell>
          <cell r="AZ37">
            <v>153193231</v>
          </cell>
          <cell r="BA37">
            <v>153193231</v>
          </cell>
          <cell r="BB37">
            <v>153193231</v>
          </cell>
          <cell r="BC37">
            <v>156257095</v>
          </cell>
          <cell r="BD37">
            <v>156257095</v>
          </cell>
          <cell r="BE37">
            <v>156257095</v>
          </cell>
          <cell r="BF37">
            <v>156257095</v>
          </cell>
          <cell r="BG37">
            <v>159382237</v>
          </cell>
          <cell r="BH37">
            <v>159382237</v>
          </cell>
          <cell r="BI37">
            <v>159382237</v>
          </cell>
          <cell r="BJ37">
            <v>159382237</v>
          </cell>
          <cell r="BK37">
            <v>162569882</v>
          </cell>
          <cell r="BL37">
            <v>162569882</v>
          </cell>
          <cell r="BM37">
            <v>162569882</v>
          </cell>
          <cell r="BN37">
            <v>162569882</v>
          </cell>
          <cell r="BO37">
            <v>165821280</v>
          </cell>
          <cell r="BP37">
            <v>165821280</v>
          </cell>
          <cell r="BQ37">
            <v>165821280</v>
          </cell>
          <cell r="BR37">
            <v>165821280</v>
          </cell>
          <cell r="BS37">
            <v>169137705</v>
          </cell>
          <cell r="BT37">
            <v>169137705</v>
          </cell>
          <cell r="BU37">
            <v>169137705</v>
          </cell>
          <cell r="BV37">
            <v>169137705</v>
          </cell>
          <cell r="BW37">
            <v>172520459</v>
          </cell>
          <cell r="BX37">
            <v>172520459</v>
          </cell>
          <cell r="BY37">
            <v>172520459</v>
          </cell>
          <cell r="BZ37">
            <v>172520459</v>
          </cell>
          <cell r="CA37">
            <v>175970869</v>
          </cell>
          <cell r="CB37">
            <v>175970869</v>
          </cell>
          <cell r="CC37">
            <v>175970869</v>
          </cell>
          <cell r="CD37">
            <v>175970869</v>
          </cell>
          <cell r="CE37">
            <v>179490286</v>
          </cell>
          <cell r="CF37">
            <v>179490286</v>
          </cell>
          <cell r="CG37">
            <v>179490286</v>
          </cell>
          <cell r="CH37">
            <v>179490286</v>
          </cell>
          <cell r="CI37">
            <v>183080092</v>
          </cell>
          <cell r="CJ37">
            <v>183080092</v>
          </cell>
          <cell r="CK37">
            <v>183080092</v>
          </cell>
          <cell r="CL37">
            <v>183080092</v>
          </cell>
          <cell r="CM37">
            <v>186741694</v>
          </cell>
          <cell r="CN37">
            <v>186741694</v>
          </cell>
          <cell r="CO37">
            <v>186741694</v>
          </cell>
          <cell r="CP37">
            <v>186741694</v>
          </cell>
          <cell r="CQ37">
            <v>190476528</v>
          </cell>
          <cell r="CR37">
            <v>190476528</v>
          </cell>
          <cell r="CS37">
            <v>190476528</v>
          </cell>
          <cell r="CT37">
            <v>190476528</v>
          </cell>
        </row>
        <row r="38">
          <cell r="A38" t="str">
            <v>Итого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194016324</v>
          </cell>
          <cell r="W38">
            <v>197896651</v>
          </cell>
          <cell r="X38">
            <v>197896651</v>
          </cell>
          <cell r="Y38">
            <v>197896651</v>
          </cell>
          <cell r="Z38">
            <v>197896651</v>
          </cell>
          <cell r="AA38">
            <v>201854584</v>
          </cell>
          <cell r="AB38">
            <v>201854584</v>
          </cell>
          <cell r="AC38">
            <v>201854584</v>
          </cell>
          <cell r="AD38">
            <v>201854584</v>
          </cell>
          <cell r="AE38">
            <v>205891675</v>
          </cell>
          <cell r="AF38">
            <v>205891675</v>
          </cell>
          <cell r="AG38">
            <v>205891675</v>
          </cell>
          <cell r="AH38">
            <v>205891675</v>
          </cell>
          <cell r="AI38">
            <v>210009509</v>
          </cell>
          <cell r="AJ38">
            <v>210009509</v>
          </cell>
          <cell r="AK38">
            <v>210009509</v>
          </cell>
          <cell r="AL38">
            <v>210009509</v>
          </cell>
          <cell r="AM38">
            <v>214209699</v>
          </cell>
          <cell r="AN38">
            <v>214209699</v>
          </cell>
          <cell r="AO38">
            <v>214209699</v>
          </cell>
          <cell r="AP38">
            <v>214209699</v>
          </cell>
          <cell r="AQ38">
            <v>218493893</v>
          </cell>
          <cell r="AR38">
            <v>218493893</v>
          </cell>
          <cell r="AS38">
            <v>218493893</v>
          </cell>
          <cell r="AT38">
            <v>218493893</v>
          </cell>
          <cell r="AU38">
            <v>222863771</v>
          </cell>
          <cell r="AV38">
            <v>222863771</v>
          </cell>
          <cell r="AW38">
            <v>222863771</v>
          </cell>
          <cell r="AX38">
            <v>222863771</v>
          </cell>
          <cell r="AY38">
            <v>227321046</v>
          </cell>
          <cell r="AZ38">
            <v>227321046</v>
          </cell>
          <cell r="BA38">
            <v>227321046</v>
          </cell>
          <cell r="BB38">
            <v>227321046</v>
          </cell>
          <cell r="BC38">
            <v>231867467</v>
          </cell>
          <cell r="BD38">
            <v>231867467</v>
          </cell>
          <cell r="BE38">
            <v>231867467</v>
          </cell>
          <cell r="BF38">
            <v>231867467</v>
          </cell>
          <cell r="BG38">
            <v>236504817</v>
          </cell>
          <cell r="BH38">
            <v>236504817</v>
          </cell>
          <cell r="BI38">
            <v>236504817</v>
          </cell>
          <cell r="BJ38">
            <v>236504817</v>
          </cell>
          <cell r="BK38">
            <v>241234913</v>
          </cell>
          <cell r="BL38">
            <v>241234913</v>
          </cell>
          <cell r="BM38">
            <v>241234913</v>
          </cell>
          <cell r="BN38">
            <v>241234913</v>
          </cell>
          <cell r="BO38">
            <v>246059611</v>
          </cell>
          <cell r="BP38">
            <v>246059611</v>
          </cell>
          <cell r="BQ38">
            <v>246059611</v>
          </cell>
          <cell r="BR38">
            <v>246059611</v>
          </cell>
          <cell r="BS38">
            <v>250980804</v>
          </cell>
          <cell r="BT38">
            <v>250980804</v>
          </cell>
          <cell r="BU38">
            <v>250980804</v>
          </cell>
          <cell r="BV38">
            <v>250980804</v>
          </cell>
          <cell r="BW38">
            <v>256000420</v>
          </cell>
          <cell r="BX38">
            <v>256000420</v>
          </cell>
          <cell r="BY38">
            <v>256000420</v>
          </cell>
          <cell r="BZ38">
            <v>256000420</v>
          </cell>
          <cell r="CA38">
            <v>261120428</v>
          </cell>
          <cell r="CB38">
            <v>261120428</v>
          </cell>
          <cell r="CC38">
            <v>261120428</v>
          </cell>
          <cell r="CD38">
            <v>261120428</v>
          </cell>
          <cell r="CE38">
            <v>266342837</v>
          </cell>
          <cell r="CF38">
            <v>266342837</v>
          </cell>
          <cell r="CG38">
            <v>266342837</v>
          </cell>
          <cell r="CH38">
            <v>266342837</v>
          </cell>
          <cell r="CI38">
            <v>271669693</v>
          </cell>
          <cell r="CJ38">
            <v>271669693</v>
          </cell>
          <cell r="CK38">
            <v>271669693</v>
          </cell>
          <cell r="CL38">
            <v>271669693</v>
          </cell>
          <cell r="CM38">
            <v>277103087</v>
          </cell>
          <cell r="CN38">
            <v>277103087</v>
          </cell>
          <cell r="CO38">
            <v>277103087</v>
          </cell>
          <cell r="CP38">
            <v>277103087</v>
          </cell>
          <cell r="CQ38">
            <v>282645149</v>
          </cell>
          <cell r="CR38">
            <v>282645149</v>
          </cell>
          <cell r="CS38">
            <v>282645149</v>
          </cell>
          <cell r="CT38">
            <v>282645149</v>
          </cell>
        </row>
      </sheetData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>
        <row r="7">
          <cell r="J7" t="str">
            <v>2 кв. 2014</v>
          </cell>
        </row>
      </sheetData>
      <sheetData sheetId="30">
        <row r="20">
          <cell r="B20" t="str">
            <v>Управленческие расходы</v>
          </cell>
        </row>
        <row r="23">
          <cell r="B23" t="str">
            <v>Основные средства</v>
          </cell>
        </row>
        <row r="120">
          <cell r="B120" t="str">
            <v>Амортизация</v>
          </cell>
        </row>
        <row r="195">
          <cell r="B195" t="str">
            <v>ООО "Акрил Салават"</v>
          </cell>
        </row>
        <row r="196">
          <cell r="B196" t="str">
            <v>Производство</v>
          </cell>
        </row>
        <row r="243">
          <cell r="B243" t="str">
            <v>кв.</v>
          </cell>
        </row>
        <row r="256">
          <cell r="B256" t="str">
            <v>в т.ч.</v>
          </cell>
        </row>
        <row r="257">
          <cell r="B257" t="str">
            <v>руб.</v>
          </cell>
        </row>
        <row r="265">
          <cell r="B265" t="str">
            <v>Выручка</v>
          </cell>
        </row>
        <row r="266">
          <cell r="B266" t="str">
            <v>Выручка от продажи продукции</v>
          </cell>
        </row>
        <row r="267">
          <cell r="B267" t="str">
            <v>Выручка от услуг процессинга</v>
          </cell>
        </row>
        <row r="271">
          <cell r="B271" t="str">
            <v>Валовая прибыль (убыток)</v>
          </cell>
        </row>
        <row r="272">
          <cell r="B272" t="str">
            <v>Коммерческие расходы</v>
          </cell>
        </row>
        <row r="273">
          <cell r="B273" t="str">
            <v>Прибыль (убыток) от продаж</v>
          </cell>
        </row>
        <row r="275">
          <cell r="B275" t="str">
            <v>Курсовые разницы</v>
          </cell>
        </row>
        <row r="276">
          <cell r="B276" t="str">
            <v>Проценты к уплате</v>
          </cell>
        </row>
        <row r="277">
          <cell r="B277" t="str">
            <v>Прочие расходы</v>
          </cell>
        </row>
        <row r="278">
          <cell r="B278" t="str">
            <v>Прибыль (убыток) до налогообложения</v>
          </cell>
        </row>
        <row r="279">
          <cell r="B279" t="str">
            <v>Текущий налог на прибыль</v>
          </cell>
        </row>
        <row r="280">
          <cell r="B280" t="str">
            <v>Чистая прибыль (убыток)</v>
          </cell>
        </row>
        <row r="281">
          <cell r="B281" t="str">
            <v>Накопленная прибыль</v>
          </cell>
        </row>
        <row r="282">
          <cell r="B282" t="str">
            <v>Дивиденды</v>
          </cell>
        </row>
        <row r="283">
          <cell r="B283" t="str">
            <v>Нераспределённая прибыль (убыток)</v>
          </cell>
        </row>
        <row r="292">
          <cell r="B292" t="str">
            <v>Активы</v>
          </cell>
        </row>
        <row r="293">
          <cell r="B293" t="str">
            <v>Внеоборотные активы</v>
          </cell>
        </row>
        <row r="294">
          <cell r="B294" t="str">
            <v>Незавершенное строительство</v>
          </cell>
        </row>
        <row r="295">
          <cell r="B295" t="str">
            <v>Оборотные активы</v>
          </cell>
        </row>
        <row r="296">
          <cell r="B296" t="str">
            <v>Запасы</v>
          </cell>
        </row>
        <row r="297">
          <cell r="B297" t="str">
            <v>НДС по приобретенным ценностям</v>
          </cell>
        </row>
        <row r="298">
          <cell r="B298" t="str">
            <v>Дебиторская задолженность</v>
          </cell>
        </row>
        <row r="299">
          <cell r="B299" t="str">
            <v>Денежные средства</v>
          </cell>
        </row>
        <row r="300">
          <cell r="B300" t="str">
            <v>Прочие оборотные активы</v>
          </cell>
        </row>
        <row r="301">
          <cell r="B301" t="str">
            <v>Итого Активы</v>
          </cell>
        </row>
        <row r="302">
          <cell r="B302" t="str">
            <v>Капитал и обязательства</v>
          </cell>
        </row>
        <row r="303">
          <cell r="B303" t="str">
            <v>Капитал и резервы</v>
          </cell>
        </row>
        <row r="304">
          <cell r="B304" t="str">
            <v xml:space="preserve">Уставный капитал </v>
          </cell>
        </row>
        <row r="305">
          <cell r="B305" t="str">
            <v>Резервный капитал</v>
          </cell>
        </row>
        <row r="308">
          <cell r="B308" t="str">
            <v>Долгосрочные обязательства</v>
          </cell>
        </row>
        <row r="309">
          <cell r="B309" t="str">
            <v>Долгосрочные заемные средства</v>
          </cell>
        </row>
        <row r="310">
          <cell r="B310" t="str">
            <v>Отложенные налоговые обязательства</v>
          </cell>
        </row>
        <row r="311">
          <cell r="B311" t="str">
            <v>Прочие обязательства</v>
          </cell>
        </row>
        <row r="312">
          <cell r="B312" t="str">
            <v>Краткосрочные обязательства</v>
          </cell>
        </row>
        <row r="313">
          <cell r="B313" t="str">
            <v>Краткосрочные заемные средства</v>
          </cell>
        </row>
        <row r="314">
          <cell r="B314" t="str">
            <v>Кредиторская задолженность</v>
          </cell>
        </row>
        <row r="315">
          <cell r="B315" t="str">
            <v>Итого обязательства</v>
          </cell>
        </row>
        <row r="316">
          <cell r="B316" t="str">
            <v>Итого Капитал и Обязательства</v>
          </cell>
        </row>
        <row r="317">
          <cell r="B317" t="str">
            <v>Отложенные налоговые активы</v>
          </cell>
        </row>
        <row r="318">
          <cell r="B318" t="str">
            <v>Прогнозный отчет о финансовых результатах</v>
          </cell>
        </row>
        <row r="319">
          <cell r="B319" t="str">
            <v>Прямые производственные расходы</v>
          </cell>
        </row>
        <row r="320">
          <cell r="B320" t="str">
            <v>Затраты на сырье</v>
          </cell>
        </row>
        <row r="321">
          <cell r="B321" t="str">
            <v>Накладные производственные расходы</v>
          </cell>
        </row>
        <row r="322">
          <cell r="B322" t="str">
            <v>Проценты по акционерным займам</v>
          </cell>
        </row>
        <row r="325">
          <cell r="B325" t="str">
            <v>Акционерные займы</v>
          </cell>
        </row>
        <row r="326">
          <cell r="B326" t="str">
            <v>Задолженность по акционерным займам</v>
          </cell>
        </row>
        <row r="332">
          <cell r="B332" t="str">
            <v>Денежные средства на счете DSRA</v>
          </cell>
        </row>
        <row r="413">
          <cell r="B413" t="str">
            <v>Строительство</v>
          </cell>
        </row>
        <row r="418">
          <cell r="B418" t="str">
            <v>Итого</v>
          </cell>
        </row>
        <row r="486">
          <cell r="B486" t="str">
            <v>Курс рубля к доллару США</v>
          </cell>
        </row>
      </sheetData>
      <sheetData sheetId="31"/>
      <sheetData sheetId="32"/>
      <sheetData sheetId="33"/>
      <sheetData sheetId="3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workbookViewId="0">
      <selection activeCell="G35" sqref="G35"/>
    </sheetView>
  </sheetViews>
  <sheetFormatPr defaultRowHeight="12" x14ac:dyDescent="0.2"/>
  <cols>
    <col min="1" max="1" width="50" style="1" bestFit="1" customWidth="1"/>
    <col min="2" max="4" width="9.85546875" style="1" bestFit="1" customWidth="1"/>
    <col min="5" max="6" width="9.140625" style="1"/>
    <col min="7" max="7" width="47.7109375" style="1" customWidth="1"/>
    <col min="8" max="16384" width="9.140625" style="1"/>
  </cols>
  <sheetData>
    <row r="1" spans="1:10" ht="13.5" thickBot="1" x14ac:dyDescent="0.25">
      <c r="A1" s="301" t="s">
        <v>157</v>
      </c>
      <c r="B1" s="301"/>
      <c r="C1" s="301"/>
      <c r="D1" s="301"/>
      <c r="G1" s="302" t="s">
        <v>93</v>
      </c>
      <c r="H1" s="302"/>
      <c r="I1" s="302"/>
      <c r="J1" s="302"/>
    </row>
    <row r="2" spans="1:10" ht="12.75" thickBot="1" x14ac:dyDescent="0.25">
      <c r="A2" s="59" t="s">
        <v>41</v>
      </c>
      <c r="B2" s="60">
        <v>41274</v>
      </c>
      <c r="C2" s="61">
        <v>41639</v>
      </c>
      <c r="D2" s="62">
        <v>42004</v>
      </c>
      <c r="G2" s="70" t="s">
        <v>47</v>
      </c>
      <c r="H2" s="71"/>
      <c r="I2" s="72"/>
      <c r="J2" s="73"/>
    </row>
    <row r="3" spans="1:10" x14ac:dyDescent="0.2">
      <c r="A3" s="63" t="s">
        <v>9</v>
      </c>
      <c r="B3" s="64"/>
      <c r="C3" s="65"/>
      <c r="D3" s="66"/>
      <c r="G3" s="46" t="s">
        <v>44</v>
      </c>
      <c r="H3" s="47"/>
      <c r="I3" s="47"/>
      <c r="J3" s="48"/>
    </row>
    <row r="4" spans="1:10" x14ac:dyDescent="0.2">
      <c r="A4" s="26" t="s">
        <v>10</v>
      </c>
      <c r="B4" s="31">
        <f>SUM(B5:B7)</f>
        <v>7000</v>
      </c>
      <c r="C4" s="32">
        <f t="shared" ref="C4:D4" si="0">SUM(C5:C7)</f>
        <v>7000</v>
      </c>
      <c r="D4" s="33">
        <f t="shared" si="0"/>
        <v>8200</v>
      </c>
      <c r="G4" s="49" t="s">
        <v>43</v>
      </c>
      <c r="H4" s="2"/>
      <c r="I4" s="2"/>
      <c r="J4" s="8"/>
    </row>
    <row r="5" spans="1:10" x14ac:dyDescent="0.2">
      <c r="A5" s="27" t="s">
        <v>0</v>
      </c>
      <c r="B5" s="34">
        <v>5000</v>
      </c>
      <c r="C5" s="35">
        <v>5500</v>
      </c>
      <c r="D5" s="36">
        <v>6500</v>
      </c>
      <c r="G5" s="49" t="s">
        <v>42</v>
      </c>
      <c r="H5" s="2"/>
      <c r="I5" s="2"/>
      <c r="J5" s="8"/>
    </row>
    <row r="6" spans="1:10" x14ac:dyDescent="0.2">
      <c r="A6" s="27" t="s">
        <v>11</v>
      </c>
      <c r="B6" s="34">
        <v>1500</v>
      </c>
      <c r="C6" s="35">
        <v>1000</v>
      </c>
      <c r="D6" s="36">
        <v>1000</v>
      </c>
      <c r="G6" s="49" t="s">
        <v>45</v>
      </c>
      <c r="H6" s="2"/>
      <c r="I6" s="2"/>
      <c r="J6" s="8"/>
    </row>
    <row r="7" spans="1:10" ht="12.75" thickBot="1" x14ac:dyDescent="0.25">
      <c r="A7" s="28" t="s">
        <v>1</v>
      </c>
      <c r="B7" s="37">
        <v>500</v>
      </c>
      <c r="C7" s="38">
        <v>500</v>
      </c>
      <c r="D7" s="39">
        <v>700</v>
      </c>
      <c r="G7" s="50" t="s">
        <v>46</v>
      </c>
      <c r="H7" s="3"/>
      <c r="I7" s="3"/>
      <c r="J7" s="51"/>
    </row>
    <row r="8" spans="1:10" x14ac:dyDescent="0.2">
      <c r="A8" s="26" t="s">
        <v>12</v>
      </c>
      <c r="B8" s="31">
        <f>SUM(B9:B12)</f>
        <v>4400</v>
      </c>
      <c r="C8" s="32">
        <f t="shared" ref="C8:D8" si="1">SUM(C9:C12)</f>
        <v>6780</v>
      </c>
      <c r="D8" s="33">
        <f t="shared" si="1"/>
        <v>9860</v>
      </c>
    </row>
    <row r="9" spans="1:10" x14ac:dyDescent="0.2">
      <c r="A9" s="27" t="s">
        <v>2</v>
      </c>
      <c r="B9" s="34">
        <v>2000</v>
      </c>
      <c r="C9" s="35">
        <v>3000</v>
      </c>
      <c r="D9" s="36">
        <v>3500</v>
      </c>
    </row>
    <row r="10" spans="1:10" x14ac:dyDescent="0.2">
      <c r="A10" s="27" t="s">
        <v>3</v>
      </c>
      <c r="B10" s="40">
        <v>1500</v>
      </c>
      <c r="C10" s="41">
        <v>2500</v>
      </c>
      <c r="D10" s="42">
        <v>4000</v>
      </c>
    </row>
    <row r="11" spans="1:10" x14ac:dyDescent="0.2">
      <c r="A11" s="28" t="s">
        <v>13</v>
      </c>
      <c r="B11" s="37">
        <v>600</v>
      </c>
      <c r="C11" s="38">
        <v>880</v>
      </c>
      <c r="D11" s="39">
        <v>1860</v>
      </c>
    </row>
    <row r="12" spans="1:10" x14ac:dyDescent="0.2">
      <c r="A12" s="28" t="s">
        <v>4</v>
      </c>
      <c r="B12" s="37">
        <v>300</v>
      </c>
      <c r="C12" s="38">
        <v>400</v>
      </c>
      <c r="D12" s="39">
        <v>500</v>
      </c>
    </row>
    <row r="13" spans="1:10" ht="12.75" thickBot="1" x14ac:dyDescent="0.25">
      <c r="A13" s="29" t="s">
        <v>14</v>
      </c>
      <c r="B13" s="43">
        <f>B4+B8</f>
        <v>11400</v>
      </c>
      <c r="C13" s="44">
        <f>C4+C8</f>
        <v>13780</v>
      </c>
      <c r="D13" s="45">
        <f>D4+D8</f>
        <v>18060</v>
      </c>
    </row>
    <row r="14" spans="1:10" x14ac:dyDescent="0.2">
      <c r="A14" s="63" t="s">
        <v>15</v>
      </c>
      <c r="B14" s="67"/>
      <c r="C14" s="68"/>
      <c r="D14" s="69"/>
    </row>
    <row r="15" spans="1:10" x14ac:dyDescent="0.2">
      <c r="A15" s="26" t="s">
        <v>16</v>
      </c>
      <c r="B15" s="31">
        <f>SUM(B16:B18)</f>
        <v>6200</v>
      </c>
      <c r="C15" s="32">
        <f>SUM(C16:C18)</f>
        <v>7680</v>
      </c>
      <c r="D15" s="33">
        <f>SUM(D16:D18)</f>
        <v>9760</v>
      </c>
    </row>
    <row r="16" spans="1:10" x14ac:dyDescent="0.2">
      <c r="A16" s="27" t="s">
        <v>17</v>
      </c>
      <c r="B16" s="34">
        <v>3000</v>
      </c>
      <c r="C16" s="35">
        <v>3000</v>
      </c>
      <c r="D16" s="36">
        <v>3000</v>
      </c>
    </row>
    <row r="17" spans="1:4" x14ac:dyDescent="0.2">
      <c r="A17" s="27" t="s">
        <v>5</v>
      </c>
      <c r="B17" s="34">
        <v>1000</v>
      </c>
      <c r="C17" s="35">
        <v>1000</v>
      </c>
      <c r="D17" s="36">
        <v>1000</v>
      </c>
    </row>
    <row r="18" spans="1:4" x14ac:dyDescent="0.2">
      <c r="A18" s="28" t="s">
        <v>18</v>
      </c>
      <c r="B18" s="37">
        <f>B46</f>
        <v>2200</v>
      </c>
      <c r="C18" s="38">
        <f t="shared" ref="C18:D18" si="2">C46</f>
        <v>3680</v>
      </c>
      <c r="D18" s="39">
        <f t="shared" si="2"/>
        <v>5760</v>
      </c>
    </row>
    <row r="19" spans="1:4" x14ac:dyDescent="0.2">
      <c r="A19" s="26" t="s">
        <v>19</v>
      </c>
      <c r="B19" s="31">
        <f>SUM(B20:B21)</f>
        <v>3500</v>
      </c>
      <c r="C19" s="32">
        <f>SUM(C20:C21)</f>
        <v>2600</v>
      </c>
      <c r="D19" s="33">
        <f>SUM(D20:D21)</f>
        <v>4100</v>
      </c>
    </row>
    <row r="20" spans="1:4" x14ac:dyDescent="0.2">
      <c r="A20" s="27" t="s">
        <v>20</v>
      </c>
      <c r="B20" s="34">
        <v>3000</v>
      </c>
      <c r="C20" s="35">
        <v>2000</v>
      </c>
      <c r="D20" s="36">
        <v>3500</v>
      </c>
    </row>
    <row r="21" spans="1:4" x14ac:dyDescent="0.2">
      <c r="A21" s="27" t="s">
        <v>8</v>
      </c>
      <c r="B21" s="34">
        <v>500</v>
      </c>
      <c r="C21" s="35">
        <v>600</v>
      </c>
      <c r="D21" s="36">
        <v>600</v>
      </c>
    </row>
    <row r="22" spans="1:4" x14ac:dyDescent="0.2">
      <c r="A22" s="26" t="s">
        <v>21</v>
      </c>
      <c r="B22" s="31">
        <f>SUM(B23:B24)</f>
        <v>1700</v>
      </c>
      <c r="C22" s="32">
        <f t="shared" ref="C22:D22" si="3">SUM(C23:C24)</f>
        <v>3500</v>
      </c>
      <c r="D22" s="33">
        <f t="shared" si="3"/>
        <v>4200</v>
      </c>
    </row>
    <row r="23" spans="1:4" x14ac:dyDescent="0.2">
      <c r="A23" s="27" t="s">
        <v>22</v>
      </c>
      <c r="B23" s="40">
        <v>700</v>
      </c>
      <c r="C23" s="35">
        <v>1500</v>
      </c>
      <c r="D23" s="36">
        <v>1000</v>
      </c>
    </row>
    <row r="24" spans="1:4" x14ac:dyDescent="0.2">
      <c r="A24" s="27" t="s">
        <v>6</v>
      </c>
      <c r="B24" s="40">
        <v>1000</v>
      </c>
      <c r="C24" s="41">
        <v>2000</v>
      </c>
      <c r="D24" s="36">
        <v>3200</v>
      </c>
    </row>
    <row r="25" spans="1:4" x14ac:dyDescent="0.2">
      <c r="A25" s="27" t="s">
        <v>7</v>
      </c>
      <c r="B25" s="40">
        <v>300</v>
      </c>
      <c r="C25" s="41">
        <v>400</v>
      </c>
      <c r="D25" s="36">
        <v>600</v>
      </c>
    </row>
    <row r="26" spans="1:4" x14ac:dyDescent="0.2">
      <c r="A26" s="30" t="s">
        <v>23</v>
      </c>
      <c r="B26" s="31">
        <f>B19+B22</f>
        <v>5200</v>
      </c>
      <c r="C26" s="32">
        <f>C19+C22</f>
        <v>6100</v>
      </c>
      <c r="D26" s="33">
        <f>D19+D22</f>
        <v>8300</v>
      </c>
    </row>
    <row r="27" spans="1:4" ht="12.75" thickBot="1" x14ac:dyDescent="0.25">
      <c r="A27" s="29" t="s">
        <v>24</v>
      </c>
      <c r="B27" s="43">
        <f>B15+B26</f>
        <v>11400</v>
      </c>
      <c r="C27" s="44">
        <f>C15+C26</f>
        <v>13780</v>
      </c>
      <c r="D27" s="45">
        <f>D15+D26</f>
        <v>18060</v>
      </c>
    </row>
    <row r="28" spans="1:4" ht="12.75" thickBot="1" x14ac:dyDescent="0.25"/>
    <row r="29" spans="1:4" ht="12.75" thickBot="1" x14ac:dyDescent="0.25">
      <c r="A29" s="70" t="s">
        <v>41</v>
      </c>
      <c r="B29" s="71">
        <v>2012</v>
      </c>
      <c r="C29" s="72">
        <v>2013</v>
      </c>
      <c r="D29" s="73">
        <v>2014</v>
      </c>
    </row>
    <row r="30" spans="1:4" x14ac:dyDescent="0.2">
      <c r="A30" s="21" t="s">
        <v>25</v>
      </c>
      <c r="B30" s="17">
        <f>B31</f>
        <v>15000</v>
      </c>
      <c r="C30" s="4">
        <f t="shared" ref="C30:D30" si="4">C31</f>
        <v>20000</v>
      </c>
      <c r="D30" s="13">
        <f t="shared" si="4"/>
        <v>27000</v>
      </c>
    </row>
    <row r="31" spans="1:4" x14ac:dyDescent="0.2">
      <c r="A31" s="22" t="s">
        <v>26</v>
      </c>
      <c r="B31" s="18">
        <v>15000</v>
      </c>
      <c r="C31" s="5">
        <v>20000</v>
      </c>
      <c r="D31" s="14">
        <v>27000</v>
      </c>
    </row>
    <row r="32" spans="1:4" x14ac:dyDescent="0.2">
      <c r="A32" s="21" t="s">
        <v>27</v>
      </c>
      <c r="B32" s="17">
        <f>SUM(B33:B35)</f>
        <v>8500</v>
      </c>
      <c r="C32" s="4">
        <f t="shared" ref="C32:D32" si="5">SUM(C33:C35)</f>
        <v>11500</v>
      </c>
      <c r="D32" s="13">
        <f t="shared" si="5"/>
        <v>15700</v>
      </c>
    </row>
    <row r="33" spans="1:4" x14ac:dyDescent="0.2">
      <c r="A33" s="23" t="s">
        <v>28</v>
      </c>
      <c r="B33" s="18">
        <v>5000</v>
      </c>
      <c r="C33" s="5">
        <v>7000</v>
      </c>
      <c r="D33" s="14">
        <v>10000</v>
      </c>
    </row>
    <row r="34" spans="1:4" x14ac:dyDescent="0.2">
      <c r="A34" s="23" t="s">
        <v>27</v>
      </c>
      <c r="B34" s="18">
        <v>2000</v>
      </c>
      <c r="C34" s="5">
        <v>2500</v>
      </c>
      <c r="D34" s="14">
        <v>3000</v>
      </c>
    </row>
    <row r="35" spans="1:4" x14ac:dyDescent="0.2">
      <c r="A35" s="23" t="s">
        <v>29</v>
      </c>
      <c r="B35" s="18">
        <v>1500</v>
      </c>
      <c r="C35" s="5">
        <v>2000</v>
      </c>
      <c r="D35" s="14">
        <v>2700</v>
      </c>
    </row>
    <row r="36" spans="1:4" x14ac:dyDescent="0.2">
      <c r="A36" s="21" t="s">
        <v>30</v>
      </c>
      <c r="B36" s="17">
        <f>B30-B32</f>
        <v>6500</v>
      </c>
      <c r="C36" s="4">
        <f>C30-C32</f>
        <v>8500</v>
      </c>
      <c r="D36" s="13">
        <f>D30-D32</f>
        <v>11300</v>
      </c>
    </row>
    <row r="37" spans="1:4" x14ac:dyDescent="0.2">
      <c r="A37" s="12" t="s">
        <v>31</v>
      </c>
      <c r="B37" s="18">
        <v>500</v>
      </c>
      <c r="C37" s="5">
        <v>600</v>
      </c>
      <c r="D37" s="14">
        <v>800</v>
      </c>
    </row>
    <row r="38" spans="1:4" x14ac:dyDescent="0.2">
      <c r="A38" s="12" t="s">
        <v>32</v>
      </c>
      <c r="B38" s="18">
        <v>1000</v>
      </c>
      <c r="C38" s="5">
        <v>1200</v>
      </c>
      <c r="D38" s="14">
        <v>1500</v>
      </c>
    </row>
    <row r="39" spans="1:4" x14ac:dyDescent="0.2">
      <c r="A39" s="21" t="s">
        <v>33</v>
      </c>
      <c r="B39" s="17">
        <f t="shared" ref="B39:D39" si="6">B36-SUM(B37:B38)</f>
        <v>5000</v>
      </c>
      <c r="C39" s="4">
        <f>C36-SUM(C37:C38)</f>
        <v>6700</v>
      </c>
      <c r="D39" s="13">
        <f t="shared" si="6"/>
        <v>9000</v>
      </c>
    </row>
    <row r="40" spans="1:4" x14ac:dyDescent="0.2">
      <c r="A40" s="12" t="s">
        <v>34</v>
      </c>
      <c r="B40" s="18">
        <v>700</v>
      </c>
      <c r="C40" s="5">
        <v>600</v>
      </c>
      <c r="D40" s="14">
        <v>900</v>
      </c>
    </row>
    <row r="41" spans="1:4" x14ac:dyDescent="0.2">
      <c r="A41" s="12" t="s">
        <v>35</v>
      </c>
      <c r="B41" s="18">
        <v>300</v>
      </c>
      <c r="C41" s="5">
        <v>500</v>
      </c>
      <c r="D41" s="14">
        <v>500</v>
      </c>
    </row>
    <row r="42" spans="1:4" x14ac:dyDescent="0.2">
      <c r="A42" s="21" t="s">
        <v>36</v>
      </c>
      <c r="B42" s="19">
        <f>SUM(B39:B39)-SUM(B40:B41)</f>
        <v>4000</v>
      </c>
      <c r="C42" s="6">
        <f>SUM(C39:C39)-SUM(C40:C41)</f>
        <v>5600</v>
      </c>
      <c r="D42" s="15">
        <f>SUM(D39:D39)-SUM(D40:D41)</f>
        <v>7600</v>
      </c>
    </row>
    <row r="43" spans="1:4" x14ac:dyDescent="0.2">
      <c r="A43" s="12" t="s">
        <v>37</v>
      </c>
      <c r="B43" s="18">
        <v>800</v>
      </c>
      <c r="C43" s="5">
        <f>C42*0.2</f>
        <v>1120</v>
      </c>
      <c r="D43" s="14">
        <f>D42*0.2</f>
        <v>1520</v>
      </c>
    </row>
    <row r="44" spans="1:4" x14ac:dyDescent="0.2">
      <c r="A44" s="21" t="s">
        <v>38</v>
      </c>
      <c r="B44" s="20">
        <f t="shared" ref="B44:D44" si="7">B42-B43</f>
        <v>3200</v>
      </c>
      <c r="C44" s="7">
        <f t="shared" si="7"/>
        <v>4480</v>
      </c>
      <c r="D44" s="16">
        <f t="shared" si="7"/>
        <v>6080</v>
      </c>
    </row>
    <row r="45" spans="1:4" x14ac:dyDescent="0.2">
      <c r="A45" s="12" t="s">
        <v>39</v>
      </c>
      <c r="B45" s="18">
        <v>2000</v>
      </c>
      <c r="C45" s="2">
        <v>3000</v>
      </c>
      <c r="D45" s="8">
        <v>4000</v>
      </c>
    </row>
    <row r="46" spans="1:4" ht="12.75" thickBot="1" x14ac:dyDescent="0.25">
      <c r="A46" s="24" t="s">
        <v>40</v>
      </c>
      <c r="B46" s="11">
        <f>1000+B44-B45</f>
        <v>2200</v>
      </c>
      <c r="C46" s="9">
        <f>B46+C44-C45</f>
        <v>3680</v>
      </c>
      <c r="D46" s="10">
        <f>C46+D44-D45</f>
        <v>5760</v>
      </c>
    </row>
  </sheetData>
  <mergeCells count="2">
    <mergeCell ref="A1:D1"/>
    <mergeCell ref="G1:J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8"/>
  <sheetViews>
    <sheetView workbookViewId="0">
      <selection activeCell="E21" sqref="A21:E29"/>
    </sheetView>
  </sheetViews>
  <sheetFormatPr defaultRowHeight="12.75" x14ac:dyDescent="0.2"/>
  <cols>
    <col min="1" max="1" width="57.7109375" style="25" customWidth="1"/>
    <col min="2" max="2" width="20" style="25" customWidth="1"/>
    <col min="3" max="4" width="10.28515625" style="25" customWidth="1"/>
    <col min="5" max="5" width="35.5703125" style="25" bestFit="1" customWidth="1"/>
    <col min="6" max="6" width="17.7109375" style="55" customWidth="1"/>
    <col min="7" max="9" width="17.7109375" style="25" customWidth="1"/>
    <col min="10" max="255" width="9.140625" style="25"/>
    <col min="256" max="256" width="57.7109375" style="25" customWidth="1"/>
    <col min="257" max="257" width="20" style="25" customWidth="1"/>
    <col min="258" max="258" width="19.28515625" style="25" customWidth="1"/>
    <col min="259" max="259" width="10.140625" style="25" customWidth="1"/>
    <col min="260" max="260" width="29.7109375" style="25" customWidth="1"/>
    <col min="261" max="261" width="15.7109375" style="25" bestFit="1" customWidth="1"/>
    <col min="262" max="262" width="18.28515625" style="25" customWidth="1"/>
    <col min="263" max="263" width="25.42578125" style="25" customWidth="1"/>
    <col min="264" max="264" width="15.5703125" style="25" customWidth="1"/>
    <col min="265" max="511" width="9.140625" style="25"/>
    <col min="512" max="512" width="57.7109375" style="25" customWidth="1"/>
    <col min="513" max="513" width="20" style="25" customWidth="1"/>
    <col min="514" max="514" width="19.28515625" style="25" customWidth="1"/>
    <col min="515" max="515" width="10.140625" style="25" customWidth="1"/>
    <col min="516" max="516" width="29.7109375" style="25" customWidth="1"/>
    <col min="517" max="517" width="15.7109375" style="25" bestFit="1" customWidth="1"/>
    <col min="518" max="518" width="18.28515625" style="25" customWidth="1"/>
    <col min="519" max="519" width="25.42578125" style="25" customWidth="1"/>
    <col min="520" max="520" width="15.5703125" style="25" customWidth="1"/>
    <col min="521" max="767" width="9.140625" style="25"/>
    <col min="768" max="768" width="57.7109375" style="25" customWidth="1"/>
    <col min="769" max="769" width="20" style="25" customWidth="1"/>
    <col min="770" max="770" width="19.28515625" style="25" customWidth="1"/>
    <col min="771" max="771" width="10.140625" style="25" customWidth="1"/>
    <col min="772" max="772" width="29.7109375" style="25" customWidth="1"/>
    <col min="773" max="773" width="15.7109375" style="25" bestFit="1" customWidth="1"/>
    <col min="774" max="774" width="18.28515625" style="25" customWidth="1"/>
    <col min="775" max="775" width="25.42578125" style="25" customWidth="1"/>
    <col min="776" max="776" width="15.5703125" style="25" customWidth="1"/>
    <col min="777" max="1023" width="9.140625" style="25"/>
    <col min="1024" max="1024" width="57.7109375" style="25" customWidth="1"/>
    <col min="1025" max="1025" width="20" style="25" customWidth="1"/>
    <col min="1026" max="1026" width="19.28515625" style="25" customWidth="1"/>
    <col min="1027" max="1027" width="10.140625" style="25" customWidth="1"/>
    <col min="1028" max="1028" width="29.7109375" style="25" customWidth="1"/>
    <col min="1029" max="1029" width="15.7109375" style="25" bestFit="1" customWidth="1"/>
    <col min="1030" max="1030" width="18.28515625" style="25" customWidth="1"/>
    <col min="1031" max="1031" width="25.42578125" style="25" customWidth="1"/>
    <col min="1032" max="1032" width="15.5703125" style="25" customWidth="1"/>
    <col min="1033" max="1279" width="9.140625" style="25"/>
    <col min="1280" max="1280" width="57.7109375" style="25" customWidth="1"/>
    <col min="1281" max="1281" width="20" style="25" customWidth="1"/>
    <col min="1282" max="1282" width="19.28515625" style="25" customWidth="1"/>
    <col min="1283" max="1283" width="10.140625" style="25" customWidth="1"/>
    <col min="1284" max="1284" width="29.7109375" style="25" customWidth="1"/>
    <col min="1285" max="1285" width="15.7109375" style="25" bestFit="1" customWidth="1"/>
    <col min="1286" max="1286" width="18.28515625" style="25" customWidth="1"/>
    <col min="1287" max="1287" width="25.42578125" style="25" customWidth="1"/>
    <col min="1288" max="1288" width="15.5703125" style="25" customWidth="1"/>
    <col min="1289" max="1535" width="9.140625" style="25"/>
    <col min="1536" max="1536" width="57.7109375" style="25" customWidth="1"/>
    <col min="1537" max="1537" width="20" style="25" customWidth="1"/>
    <col min="1538" max="1538" width="19.28515625" style="25" customWidth="1"/>
    <col min="1539" max="1539" width="10.140625" style="25" customWidth="1"/>
    <col min="1540" max="1540" width="29.7109375" style="25" customWidth="1"/>
    <col min="1541" max="1541" width="15.7109375" style="25" bestFit="1" customWidth="1"/>
    <col min="1542" max="1542" width="18.28515625" style="25" customWidth="1"/>
    <col min="1543" max="1543" width="25.42578125" style="25" customWidth="1"/>
    <col min="1544" max="1544" width="15.5703125" style="25" customWidth="1"/>
    <col min="1545" max="1791" width="9.140625" style="25"/>
    <col min="1792" max="1792" width="57.7109375" style="25" customWidth="1"/>
    <col min="1793" max="1793" width="20" style="25" customWidth="1"/>
    <col min="1794" max="1794" width="19.28515625" style="25" customWidth="1"/>
    <col min="1795" max="1795" width="10.140625" style="25" customWidth="1"/>
    <col min="1796" max="1796" width="29.7109375" style="25" customWidth="1"/>
    <col min="1797" max="1797" width="15.7109375" style="25" bestFit="1" customWidth="1"/>
    <col min="1798" max="1798" width="18.28515625" style="25" customWidth="1"/>
    <col min="1799" max="1799" width="25.42578125" style="25" customWidth="1"/>
    <col min="1800" max="1800" width="15.5703125" style="25" customWidth="1"/>
    <col min="1801" max="2047" width="9.140625" style="25"/>
    <col min="2048" max="2048" width="57.7109375" style="25" customWidth="1"/>
    <col min="2049" max="2049" width="20" style="25" customWidth="1"/>
    <col min="2050" max="2050" width="19.28515625" style="25" customWidth="1"/>
    <col min="2051" max="2051" width="10.140625" style="25" customWidth="1"/>
    <col min="2052" max="2052" width="29.7109375" style="25" customWidth="1"/>
    <col min="2053" max="2053" width="15.7109375" style="25" bestFit="1" customWidth="1"/>
    <col min="2054" max="2054" width="18.28515625" style="25" customWidth="1"/>
    <col min="2055" max="2055" width="25.42578125" style="25" customWidth="1"/>
    <col min="2056" max="2056" width="15.5703125" style="25" customWidth="1"/>
    <col min="2057" max="2303" width="9.140625" style="25"/>
    <col min="2304" max="2304" width="57.7109375" style="25" customWidth="1"/>
    <col min="2305" max="2305" width="20" style="25" customWidth="1"/>
    <col min="2306" max="2306" width="19.28515625" style="25" customWidth="1"/>
    <col min="2307" max="2307" width="10.140625" style="25" customWidth="1"/>
    <col min="2308" max="2308" width="29.7109375" style="25" customWidth="1"/>
    <col min="2309" max="2309" width="15.7109375" style="25" bestFit="1" customWidth="1"/>
    <col min="2310" max="2310" width="18.28515625" style="25" customWidth="1"/>
    <col min="2311" max="2311" width="25.42578125" style="25" customWidth="1"/>
    <col min="2312" max="2312" width="15.5703125" style="25" customWidth="1"/>
    <col min="2313" max="2559" width="9.140625" style="25"/>
    <col min="2560" max="2560" width="57.7109375" style="25" customWidth="1"/>
    <col min="2561" max="2561" width="20" style="25" customWidth="1"/>
    <col min="2562" max="2562" width="19.28515625" style="25" customWidth="1"/>
    <col min="2563" max="2563" width="10.140625" style="25" customWidth="1"/>
    <col min="2564" max="2564" width="29.7109375" style="25" customWidth="1"/>
    <col min="2565" max="2565" width="15.7109375" style="25" bestFit="1" customWidth="1"/>
    <col min="2566" max="2566" width="18.28515625" style="25" customWidth="1"/>
    <col min="2567" max="2567" width="25.42578125" style="25" customWidth="1"/>
    <col min="2568" max="2568" width="15.5703125" style="25" customWidth="1"/>
    <col min="2569" max="2815" width="9.140625" style="25"/>
    <col min="2816" max="2816" width="57.7109375" style="25" customWidth="1"/>
    <col min="2817" max="2817" width="20" style="25" customWidth="1"/>
    <col min="2818" max="2818" width="19.28515625" style="25" customWidth="1"/>
    <col min="2819" max="2819" width="10.140625" style="25" customWidth="1"/>
    <col min="2820" max="2820" width="29.7109375" style="25" customWidth="1"/>
    <col min="2821" max="2821" width="15.7109375" style="25" bestFit="1" customWidth="1"/>
    <col min="2822" max="2822" width="18.28515625" style="25" customWidth="1"/>
    <col min="2823" max="2823" width="25.42578125" style="25" customWidth="1"/>
    <col min="2824" max="2824" width="15.5703125" style="25" customWidth="1"/>
    <col min="2825" max="3071" width="9.140625" style="25"/>
    <col min="3072" max="3072" width="57.7109375" style="25" customWidth="1"/>
    <col min="3073" max="3073" width="20" style="25" customWidth="1"/>
    <col min="3074" max="3074" width="19.28515625" style="25" customWidth="1"/>
    <col min="3075" max="3075" width="10.140625" style="25" customWidth="1"/>
    <col min="3076" max="3076" width="29.7109375" style="25" customWidth="1"/>
    <col min="3077" max="3077" width="15.7109375" style="25" bestFit="1" customWidth="1"/>
    <col min="3078" max="3078" width="18.28515625" style="25" customWidth="1"/>
    <col min="3079" max="3079" width="25.42578125" style="25" customWidth="1"/>
    <col min="3080" max="3080" width="15.5703125" style="25" customWidth="1"/>
    <col min="3081" max="3327" width="9.140625" style="25"/>
    <col min="3328" max="3328" width="57.7109375" style="25" customWidth="1"/>
    <col min="3329" max="3329" width="20" style="25" customWidth="1"/>
    <col min="3330" max="3330" width="19.28515625" style="25" customWidth="1"/>
    <col min="3331" max="3331" width="10.140625" style="25" customWidth="1"/>
    <col min="3332" max="3332" width="29.7109375" style="25" customWidth="1"/>
    <col min="3333" max="3333" width="15.7109375" style="25" bestFit="1" customWidth="1"/>
    <col min="3334" max="3334" width="18.28515625" style="25" customWidth="1"/>
    <col min="3335" max="3335" width="25.42578125" style="25" customWidth="1"/>
    <col min="3336" max="3336" width="15.5703125" style="25" customWidth="1"/>
    <col min="3337" max="3583" width="9.140625" style="25"/>
    <col min="3584" max="3584" width="57.7109375" style="25" customWidth="1"/>
    <col min="3585" max="3585" width="20" style="25" customWidth="1"/>
    <col min="3586" max="3586" width="19.28515625" style="25" customWidth="1"/>
    <col min="3587" max="3587" width="10.140625" style="25" customWidth="1"/>
    <col min="3588" max="3588" width="29.7109375" style="25" customWidth="1"/>
    <col min="3589" max="3589" width="15.7109375" style="25" bestFit="1" customWidth="1"/>
    <col min="3590" max="3590" width="18.28515625" style="25" customWidth="1"/>
    <col min="3591" max="3591" width="25.42578125" style="25" customWidth="1"/>
    <col min="3592" max="3592" width="15.5703125" style="25" customWidth="1"/>
    <col min="3593" max="3839" width="9.140625" style="25"/>
    <col min="3840" max="3840" width="57.7109375" style="25" customWidth="1"/>
    <col min="3841" max="3841" width="20" style="25" customWidth="1"/>
    <col min="3842" max="3842" width="19.28515625" style="25" customWidth="1"/>
    <col min="3843" max="3843" width="10.140625" style="25" customWidth="1"/>
    <col min="3844" max="3844" width="29.7109375" style="25" customWidth="1"/>
    <col min="3845" max="3845" width="15.7109375" style="25" bestFit="1" customWidth="1"/>
    <col min="3846" max="3846" width="18.28515625" style="25" customWidth="1"/>
    <col min="3847" max="3847" width="25.42578125" style="25" customWidth="1"/>
    <col min="3848" max="3848" width="15.5703125" style="25" customWidth="1"/>
    <col min="3849" max="4095" width="9.140625" style="25"/>
    <col min="4096" max="4096" width="57.7109375" style="25" customWidth="1"/>
    <col min="4097" max="4097" width="20" style="25" customWidth="1"/>
    <col min="4098" max="4098" width="19.28515625" style="25" customWidth="1"/>
    <col min="4099" max="4099" width="10.140625" style="25" customWidth="1"/>
    <col min="4100" max="4100" width="29.7109375" style="25" customWidth="1"/>
    <col min="4101" max="4101" width="15.7109375" style="25" bestFit="1" customWidth="1"/>
    <col min="4102" max="4102" width="18.28515625" style="25" customWidth="1"/>
    <col min="4103" max="4103" width="25.42578125" style="25" customWidth="1"/>
    <col min="4104" max="4104" width="15.5703125" style="25" customWidth="1"/>
    <col min="4105" max="4351" width="9.140625" style="25"/>
    <col min="4352" max="4352" width="57.7109375" style="25" customWidth="1"/>
    <col min="4353" max="4353" width="20" style="25" customWidth="1"/>
    <col min="4354" max="4354" width="19.28515625" style="25" customWidth="1"/>
    <col min="4355" max="4355" width="10.140625" style="25" customWidth="1"/>
    <col min="4356" max="4356" width="29.7109375" style="25" customWidth="1"/>
    <col min="4357" max="4357" width="15.7109375" style="25" bestFit="1" customWidth="1"/>
    <col min="4358" max="4358" width="18.28515625" style="25" customWidth="1"/>
    <col min="4359" max="4359" width="25.42578125" style="25" customWidth="1"/>
    <col min="4360" max="4360" width="15.5703125" style="25" customWidth="1"/>
    <col min="4361" max="4607" width="9.140625" style="25"/>
    <col min="4608" max="4608" width="57.7109375" style="25" customWidth="1"/>
    <col min="4609" max="4609" width="20" style="25" customWidth="1"/>
    <col min="4610" max="4610" width="19.28515625" style="25" customWidth="1"/>
    <col min="4611" max="4611" width="10.140625" style="25" customWidth="1"/>
    <col min="4612" max="4612" width="29.7109375" style="25" customWidth="1"/>
    <col min="4613" max="4613" width="15.7109375" style="25" bestFit="1" customWidth="1"/>
    <col min="4614" max="4614" width="18.28515625" style="25" customWidth="1"/>
    <col min="4615" max="4615" width="25.42578125" style="25" customWidth="1"/>
    <col min="4616" max="4616" width="15.5703125" style="25" customWidth="1"/>
    <col min="4617" max="4863" width="9.140625" style="25"/>
    <col min="4864" max="4864" width="57.7109375" style="25" customWidth="1"/>
    <col min="4865" max="4865" width="20" style="25" customWidth="1"/>
    <col min="4866" max="4866" width="19.28515625" style="25" customWidth="1"/>
    <col min="4867" max="4867" width="10.140625" style="25" customWidth="1"/>
    <col min="4868" max="4868" width="29.7109375" style="25" customWidth="1"/>
    <col min="4869" max="4869" width="15.7109375" style="25" bestFit="1" customWidth="1"/>
    <col min="4870" max="4870" width="18.28515625" style="25" customWidth="1"/>
    <col min="4871" max="4871" width="25.42578125" style="25" customWidth="1"/>
    <col min="4872" max="4872" width="15.5703125" style="25" customWidth="1"/>
    <col min="4873" max="5119" width="9.140625" style="25"/>
    <col min="5120" max="5120" width="57.7109375" style="25" customWidth="1"/>
    <col min="5121" max="5121" width="20" style="25" customWidth="1"/>
    <col min="5122" max="5122" width="19.28515625" style="25" customWidth="1"/>
    <col min="5123" max="5123" width="10.140625" style="25" customWidth="1"/>
    <col min="5124" max="5124" width="29.7109375" style="25" customWidth="1"/>
    <col min="5125" max="5125" width="15.7109375" style="25" bestFit="1" customWidth="1"/>
    <col min="5126" max="5126" width="18.28515625" style="25" customWidth="1"/>
    <col min="5127" max="5127" width="25.42578125" style="25" customWidth="1"/>
    <col min="5128" max="5128" width="15.5703125" style="25" customWidth="1"/>
    <col min="5129" max="5375" width="9.140625" style="25"/>
    <col min="5376" max="5376" width="57.7109375" style="25" customWidth="1"/>
    <col min="5377" max="5377" width="20" style="25" customWidth="1"/>
    <col min="5378" max="5378" width="19.28515625" style="25" customWidth="1"/>
    <col min="5379" max="5379" width="10.140625" style="25" customWidth="1"/>
    <col min="5380" max="5380" width="29.7109375" style="25" customWidth="1"/>
    <col min="5381" max="5381" width="15.7109375" style="25" bestFit="1" customWidth="1"/>
    <col min="5382" max="5382" width="18.28515625" style="25" customWidth="1"/>
    <col min="5383" max="5383" width="25.42578125" style="25" customWidth="1"/>
    <col min="5384" max="5384" width="15.5703125" style="25" customWidth="1"/>
    <col min="5385" max="5631" width="9.140625" style="25"/>
    <col min="5632" max="5632" width="57.7109375" style="25" customWidth="1"/>
    <col min="5633" max="5633" width="20" style="25" customWidth="1"/>
    <col min="5634" max="5634" width="19.28515625" style="25" customWidth="1"/>
    <col min="5635" max="5635" width="10.140625" style="25" customWidth="1"/>
    <col min="5636" max="5636" width="29.7109375" style="25" customWidth="1"/>
    <col min="5637" max="5637" width="15.7109375" style="25" bestFit="1" customWidth="1"/>
    <col min="5638" max="5638" width="18.28515625" style="25" customWidth="1"/>
    <col min="5639" max="5639" width="25.42578125" style="25" customWidth="1"/>
    <col min="5640" max="5640" width="15.5703125" style="25" customWidth="1"/>
    <col min="5641" max="5887" width="9.140625" style="25"/>
    <col min="5888" max="5888" width="57.7109375" style="25" customWidth="1"/>
    <col min="5889" max="5889" width="20" style="25" customWidth="1"/>
    <col min="5890" max="5890" width="19.28515625" style="25" customWidth="1"/>
    <col min="5891" max="5891" width="10.140625" style="25" customWidth="1"/>
    <col min="5892" max="5892" width="29.7109375" style="25" customWidth="1"/>
    <col min="5893" max="5893" width="15.7109375" style="25" bestFit="1" customWidth="1"/>
    <col min="5894" max="5894" width="18.28515625" style="25" customWidth="1"/>
    <col min="5895" max="5895" width="25.42578125" style="25" customWidth="1"/>
    <col min="5896" max="5896" width="15.5703125" style="25" customWidth="1"/>
    <col min="5897" max="6143" width="9.140625" style="25"/>
    <col min="6144" max="6144" width="57.7109375" style="25" customWidth="1"/>
    <col min="6145" max="6145" width="20" style="25" customWidth="1"/>
    <col min="6146" max="6146" width="19.28515625" style="25" customWidth="1"/>
    <col min="6147" max="6147" width="10.140625" style="25" customWidth="1"/>
    <col min="6148" max="6148" width="29.7109375" style="25" customWidth="1"/>
    <col min="6149" max="6149" width="15.7109375" style="25" bestFit="1" customWidth="1"/>
    <col min="6150" max="6150" width="18.28515625" style="25" customWidth="1"/>
    <col min="6151" max="6151" width="25.42578125" style="25" customWidth="1"/>
    <col min="6152" max="6152" width="15.5703125" style="25" customWidth="1"/>
    <col min="6153" max="6399" width="9.140625" style="25"/>
    <col min="6400" max="6400" width="57.7109375" style="25" customWidth="1"/>
    <col min="6401" max="6401" width="20" style="25" customWidth="1"/>
    <col min="6402" max="6402" width="19.28515625" style="25" customWidth="1"/>
    <col min="6403" max="6403" width="10.140625" style="25" customWidth="1"/>
    <col min="6404" max="6404" width="29.7109375" style="25" customWidth="1"/>
    <col min="6405" max="6405" width="15.7109375" style="25" bestFit="1" customWidth="1"/>
    <col min="6406" max="6406" width="18.28515625" style="25" customWidth="1"/>
    <col min="6407" max="6407" width="25.42578125" style="25" customWidth="1"/>
    <col min="6408" max="6408" width="15.5703125" style="25" customWidth="1"/>
    <col min="6409" max="6655" width="9.140625" style="25"/>
    <col min="6656" max="6656" width="57.7109375" style="25" customWidth="1"/>
    <col min="6657" max="6657" width="20" style="25" customWidth="1"/>
    <col min="6658" max="6658" width="19.28515625" style="25" customWidth="1"/>
    <col min="6659" max="6659" width="10.140625" style="25" customWidth="1"/>
    <col min="6660" max="6660" width="29.7109375" style="25" customWidth="1"/>
    <col min="6661" max="6661" width="15.7109375" style="25" bestFit="1" customWidth="1"/>
    <col min="6662" max="6662" width="18.28515625" style="25" customWidth="1"/>
    <col min="6663" max="6663" width="25.42578125" style="25" customWidth="1"/>
    <col min="6664" max="6664" width="15.5703125" style="25" customWidth="1"/>
    <col min="6665" max="6911" width="9.140625" style="25"/>
    <col min="6912" max="6912" width="57.7109375" style="25" customWidth="1"/>
    <col min="6913" max="6913" width="20" style="25" customWidth="1"/>
    <col min="6914" max="6914" width="19.28515625" style="25" customWidth="1"/>
    <col min="6915" max="6915" width="10.140625" style="25" customWidth="1"/>
    <col min="6916" max="6916" width="29.7109375" style="25" customWidth="1"/>
    <col min="6917" max="6917" width="15.7109375" style="25" bestFit="1" customWidth="1"/>
    <col min="6918" max="6918" width="18.28515625" style="25" customWidth="1"/>
    <col min="6919" max="6919" width="25.42578125" style="25" customWidth="1"/>
    <col min="6920" max="6920" width="15.5703125" style="25" customWidth="1"/>
    <col min="6921" max="7167" width="9.140625" style="25"/>
    <col min="7168" max="7168" width="57.7109375" style="25" customWidth="1"/>
    <col min="7169" max="7169" width="20" style="25" customWidth="1"/>
    <col min="7170" max="7170" width="19.28515625" style="25" customWidth="1"/>
    <col min="7171" max="7171" width="10.140625" style="25" customWidth="1"/>
    <col min="7172" max="7172" width="29.7109375" style="25" customWidth="1"/>
    <col min="7173" max="7173" width="15.7109375" style="25" bestFit="1" customWidth="1"/>
    <col min="7174" max="7174" width="18.28515625" style="25" customWidth="1"/>
    <col min="7175" max="7175" width="25.42578125" style="25" customWidth="1"/>
    <col min="7176" max="7176" width="15.5703125" style="25" customWidth="1"/>
    <col min="7177" max="7423" width="9.140625" style="25"/>
    <col min="7424" max="7424" width="57.7109375" style="25" customWidth="1"/>
    <col min="7425" max="7425" width="20" style="25" customWidth="1"/>
    <col min="7426" max="7426" width="19.28515625" style="25" customWidth="1"/>
    <col min="7427" max="7427" width="10.140625" style="25" customWidth="1"/>
    <col min="7428" max="7428" width="29.7109375" style="25" customWidth="1"/>
    <col min="7429" max="7429" width="15.7109375" style="25" bestFit="1" customWidth="1"/>
    <col min="7430" max="7430" width="18.28515625" style="25" customWidth="1"/>
    <col min="7431" max="7431" width="25.42578125" style="25" customWidth="1"/>
    <col min="7432" max="7432" width="15.5703125" style="25" customWidth="1"/>
    <col min="7433" max="7679" width="9.140625" style="25"/>
    <col min="7680" max="7680" width="57.7109375" style="25" customWidth="1"/>
    <col min="7681" max="7681" width="20" style="25" customWidth="1"/>
    <col min="7682" max="7682" width="19.28515625" style="25" customWidth="1"/>
    <col min="7683" max="7683" width="10.140625" style="25" customWidth="1"/>
    <col min="7684" max="7684" width="29.7109375" style="25" customWidth="1"/>
    <col min="7685" max="7685" width="15.7109375" style="25" bestFit="1" customWidth="1"/>
    <col min="7686" max="7686" width="18.28515625" style="25" customWidth="1"/>
    <col min="7687" max="7687" width="25.42578125" style="25" customWidth="1"/>
    <col min="7688" max="7688" width="15.5703125" style="25" customWidth="1"/>
    <col min="7689" max="7935" width="9.140625" style="25"/>
    <col min="7936" max="7936" width="57.7109375" style="25" customWidth="1"/>
    <col min="7937" max="7937" width="20" style="25" customWidth="1"/>
    <col min="7938" max="7938" width="19.28515625" style="25" customWidth="1"/>
    <col min="7939" max="7939" width="10.140625" style="25" customWidth="1"/>
    <col min="7940" max="7940" width="29.7109375" style="25" customWidth="1"/>
    <col min="7941" max="7941" width="15.7109375" style="25" bestFit="1" customWidth="1"/>
    <col min="7942" max="7942" width="18.28515625" style="25" customWidth="1"/>
    <col min="7943" max="7943" width="25.42578125" style="25" customWidth="1"/>
    <col min="7944" max="7944" width="15.5703125" style="25" customWidth="1"/>
    <col min="7945" max="8191" width="9.140625" style="25"/>
    <col min="8192" max="8192" width="57.7109375" style="25" customWidth="1"/>
    <col min="8193" max="8193" width="20" style="25" customWidth="1"/>
    <col min="8194" max="8194" width="19.28515625" style="25" customWidth="1"/>
    <col min="8195" max="8195" width="10.140625" style="25" customWidth="1"/>
    <col min="8196" max="8196" width="29.7109375" style="25" customWidth="1"/>
    <col min="8197" max="8197" width="15.7109375" style="25" bestFit="1" customWidth="1"/>
    <col min="8198" max="8198" width="18.28515625" style="25" customWidth="1"/>
    <col min="8199" max="8199" width="25.42578125" style="25" customWidth="1"/>
    <col min="8200" max="8200" width="15.5703125" style="25" customWidth="1"/>
    <col min="8201" max="8447" width="9.140625" style="25"/>
    <col min="8448" max="8448" width="57.7109375" style="25" customWidth="1"/>
    <col min="8449" max="8449" width="20" style="25" customWidth="1"/>
    <col min="8450" max="8450" width="19.28515625" style="25" customWidth="1"/>
    <col min="8451" max="8451" width="10.140625" style="25" customWidth="1"/>
    <col min="8452" max="8452" width="29.7109375" style="25" customWidth="1"/>
    <col min="8453" max="8453" width="15.7109375" style="25" bestFit="1" customWidth="1"/>
    <col min="8454" max="8454" width="18.28515625" style="25" customWidth="1"/>
    <col min="8455" max="8455" width="25.42578125" style="25" customWidth="1"/>
    <col min="8456" max="8456" width="15.5703125" style="25" customWidth="1"/>
    <col min="8457" max="8703" width="9.140625" style="25"/>
    <col min="8704" max="8704" width="57.7109375" style="25" customWidth="1"/>
    <col min="8705" max="8705" width="20" style="25" customWidth="1"/>
    <col min="8706" max="8706" width="19.28515625" style="25" customWidth="1"/>
    <col min="8707" max="8707" width="10.140625" style="25" customWidth="1"/>
    <col min="8708" max="8708" width="29.7109375" style="25" customWidth="1"/>
    <col min="8709" max="8709" width="15.7109375" style="25" bestFit="1" customWidth="1"/>
    <col min="8710" max="8710" width="18.28515625" style="25" customWidth="1"/>
    <col min="8711" max="8711" width="25.42578125" style="25" customWidth="1"/>
    <col min="8712" max="8712" width="15.5703125" style="25" customWidth="1"/>
    <col min="8713" max="8959" width="9.140625" style="25"/>
    <col min="8960" max="8960" width="57.7109375" style="25" customWidth="1"/>
    <col min="8961" max="8961" width="20" style="25" customWidth="1"/>
    <col min="8962" max="8962" width="19.28515625" style="25" customWidth="1"/>
    <col min="8963" max="8963" width="10.140625" style="25" customWidth="1"/>
    <col min="8964" max="8964" width="29.7109375" style="25" customWidth="1"/>
    <col min="8965" max="8965" width="15.7109375" style="25" bestFit="1" customWidth="1"/>
    <col min="8966" max="8966" width="18.28515625" style="25" customWidth="1"/>
    <col min="8967" max="8967" width="25.42578125" style="25" customWidth="1"/>
    <col min="8968" max="8968" width="15.5703125" style="25" customWidth="1"/>
    <col min="8969" max="9215" width="9.140625" style="25"/>
    <col min="9216" max="9216" width="57.7109375" style="25" customWidth="1"/>
    <col min="9217" max="9217" width="20" style="25" customWidth="1"/>
    <col min="9218" max="9218" width="19.28515625" style="25" customWidth="1"/>
    <col min="9219" max="9219" width="10.140625" style="25" customWidth="1"/>
    <col min="9220" max="9220" width="29.7109375" style="25" customWidth="1"/>
    <col min="9221" max="9221" width="15.7109375" style="25" bestFit="1" customWidth="1"/>
    <col min="9222" max="9222" width="18.28515625" style="25" customWidth="1"/>
    <col min="9223" max="9223" width="25.42578125" style="25" customWidth="1"/>
    <col min="9224" max="9224" width="15.5703125" style="25" customWidth="1"/>
    <col min="9225" max="9471" width="9.140625" style="25"/>
    <col min="9472" max="9472" width="57.7109375" style="25" customWidth="1"/>
    <col min="9473" max="9473" width="20" style="25" customWidth="1"/>
    <col min="9474" max="9474" width="19.28515625" style="25" customWidth="1"/>
    <col min="9475" max="9475" width="10.140625" style="25" customWidth="1"/>
    <col min="9476" max="9476" width="29.7109375" style="25" customWidth="1"/>
    <col min="9477" max="9477" width="15.7109375" style="25" bestFit="1" customWidth="1"/>
    <col min="9478" max="9478" width="18.28515625" style="25" customWidth="1"/>
    <col min="9479" max="9479" width="25.42578125" style="25" customWidth="1"/>
    <col min="9480" max="9480" width="15.5703125" style="25" customWidth="1"/>
    <col min="9481" max="9727" width="9.140625" style="25"/>
    <col min="9728" max="9728" width="57.7109375" style="25" customWidth="1"/>
    <col min="9729" max="9729" width="20" style="25" customWidth="1"/>
    <col min="9730" max="9730" width="19.28515625" style="25" customWidth="1"/>
    <col min="9731" max="9731" width="10.140625" style="25" customWidth="1"/>
    <col min="9732" max="9732" width="29.7109375" style="25" customWidth="1"/>
    <col min="9733" max="9733" width="15.7109375" style="25" bestFit="1" customWidth="1"/>
    <col min="9734" max="9734" width="18.28515625" style="25" customWidth="1"/>
    <col min="9735" max="9735" width="25.42578125" style="25" customWidth="1"/>
    <col min="9736" max="9736" width="15.5703125" style="25" customWidth="1"/>
    <col min="9737" max="9983" width="9.140625" style="25"/>
    <col min="9984" max="9984" width="57.7109375" style="25" customWidth="1"/>
    <col min="9985" max="9985" width="20" style="25" customWidth="1"/>
    <col min="9986" max="9986" width="19.28515625" style="25" customWidth="1"/>
    <col min="9987" max="9987" width="10.140625" style="25" customWidth="1"/>
    <col min="9988" max="9988" width="29.7109375" style="25" customWidth="1"/>
    <col min="9989" max="9989" width="15.7109375" style="25" bestFit="1" customWidth="1"/>
    <col min="9990" max="9990" width="18.28515625" style="25" customWidth="1"/>
    <col min="9991" max="9991" width="25.42578125" style="25" customWidth="1"/>
    <col min="9992" max="9992" width="15.5703125" style="25" customWidth="1"/>
    <col min="9993" max="10239" width="9.140625" style="25"/>
    <col min="10240" max="10240" width="57.7109375" style="25" customWidth="1"/>
    <col min="10241" max="10241" width="20" style="25" customWidth="1"/>
    <col min="10242" max="10242" width="19.28515625" style="25" customWidth="1"/>
    <col min="10243" max="10243" width="10.140625" style="25" customWidth="1"/>
    <col min="10244" max="10244" width="29.7109375" style="25" customWidth="1"/>
    <col min="10245" max="10245" width="15.7109375" style="25" bestFit="1" customWidth="1"/>
    <col min="10246" max="10246" width="18.28515625" style="25" customWidth="1"/>
    <col min="10247" max="10247" width="25.42578125" style="25" customWidth="1"/>
    <col min="10248" max="10248" width="15.5703125" style="25" customWidth="1"/>
    <col min="10249" max="10495" width="9.140625" style="25"/>
    <col min="10496" max="10496" width="57.7109375" style="25" customWidth="1"/>
    <col min="10497" max="10497" width="20" style="25" customWidth="1"/>
    <col min="10498" max="10498" width="19.28515625" style="25" customWidth="1"/>
    <col min="10499" max="10499" width="10.140625" style="25" customWidth="1"/>
    <col min="10500" max="10500" width="29.7109375" style="25" customWidth="1"/>
    <col min="10501" max="10501" width="15.7109375" style="25" bestFit="1" customWidth="1"/>
    <col min="10502" max="10502" width="18.28515625" style="25" customWidth="1"/>
    <col min="10503" max="10503" width="25.42578125" style="25" customWidth="1"/>
    <col min="10504" max="10504" width="15.5703125" style="25" customWidth="1"/>
    <col min="10505" max="10751" width="9.140625" style="25"/>
    <col min="10752" max="10752" width="57.7109375" style="25" customWidth="1"/>
    <col min="10753" max="10753" width="20" style="25" customWidth="1"/>
    <col min="10754" max="10754" width="19.28515625" style="25" customWidth="1"/>
    <col min="10755" max="10755" width="10.140625" style="25" customWidth="1"/>
    <col min="10756" max="10756" width="29.7109375" style="25" customWidth="1"/>
    <col min="10757" max="10757" width="15.7109375" style="25" bestFit="1" customWidth="1"/>
    <col min="10758" max="10758" width="18.28515625" style="25" customWidth="1"/>
    <col min="10759" max="10759" width="25.42578125" style="25" customWidth="1"/>
    <col min="10760" max="10760" width="15.5703125" style="25" customWidth="1"/>
    <col min="10761" max="11007" width="9.140625" style="25"/>
    <col min="11008" max="11008" width="57.7109375" style="25" customWidth="1"/>
    <col min="11009" max="11009" width="20" style="25" customWidth="1"/>
    <col min="11010" max="11010" width="19.28515625" style="25" customWidth="1"/>
    <col min="11011" max="11011" width="10.140625" style="25" customWidth="1"/>
    <col min="11012" max="11012" width="29.7109375" style="25" customWidth="1"/>
    <col min="11013" max="11013" width="15.7109375" style="25" bestFit="1" customWidth="1"/>
    <col min="11014" max="11014" width="18.28515625" style="25" customWidth="1"/>
    <col min="11015" max="11015" width="25.42578125" style="25" customWidth="1"/>
    <col min="11016" max="11016" width="15.5703125" style="25" customWidth="1"/>
    <col min="11017" max="11263" width="9.140625" style="25"/>
    <col min="11264" max="11264" width="57.7109375" style="25" customWidth="1"/>
    <col min="11265" max="11265" width="20" style="25" customWidth="1"/>
    <col min="11266" max="11266" width="19.28515625" style="25" customWidth="1"/>
    <col min="11267" max="11267" width="10.140625" style="25" customWidth="1"/>
    <col min="11268" max="11268" width="29.7109375" style="25" customWidth="1"/>
    <col min="11269" max="11269" width="15.7109375" style="25" bestFit="1" customWidth="1"/>
    <col min="11270" max="11270" width="18.28515625" style="25" customWidth="1"/>
    <col min="11271" max="11271" width="25.42578125" style="25" customWidth="1"/>
    <col min="11272" max="11272" width="15.5703125" style="25" customWidth="1"/>
    <col min="11273" max="11519" width="9.140625" style="25"/>
    <col min="11520" max="11520" width="57.7109375" style="25" customWidth="1"/>
    <col min="11521" max="11521" width="20" style="25" customWidth="1"/>
    <col min="11522" max="11522" width="19.28515625" style="25" customWidth="1"/>
    <col min="11523" max="11523" width="10.140625" style="25" customWidth="1"/>
    <col min="11524" max="11524" width="29.7109375" style="25" customWidth="1"/>
    <col min="11525" max="11525" width="15.7109375" style="25" bestFit="1" customWidth="1"/>
    <col min="11526" max="11526" width="18.28515625" style="25" customWidth="1"/>
    <col min="11527" max="11527" width="25.42578125" style="25" customWidth="1"/>
    <col min="11528" max="11528" width="15.5703125" style="25" customWidth="1"/>
    <col min="11529" max="11775" width="9.140625" style="25"/>
    <col min="11776" max="11776" width="57.7109375" style="25" customWidth="1"/>
    <col min="11777" max="11777" width="20" style="25" customWidth="1"/>
    <col min="11778" max="11778" width="19.28515625" style="25" customWidth="1"/>
    <col min="11779" max="11779" width="10.140625" style="25" customWidth="1"/>
    <col min="11780" max="11780" width="29.7109375" style="25" customWidth="1"/>
    <col min="11781" max="11781" width="15.7109375" style="25" bestFit="1" customWidth="1"/>
    <col min="11782" max="11782" width="18.28515625" style="25" customWidth="1"/>
    <col min="11783" max="11783" width="25.42578125" style="25" customWidth="1"/>
    <col min="11784" max="11784" width="15.5703125" style="25" customWidth="1"/>
    <col min="11785" max="12031" width="9.140625" style="25"/>
    <col min="12032" max="12032" width="57.7109375" style="25" customWidth="1"/>
    <col min="12033" max="12033" width="20" style="25" customWidth="1"/>
    <col min="12034" max="12034" width="19.28515625" style="25" customWidth="1"/>
    <col min="12035" max="12035" width="10.140625" style="25" customWidth="1"/>
    <col min="12036" max="12036" width="29.7109375" style="25" customWidth="1"/>
    <col min="12037" max="12037" width="15.7109375" style="25" bestFit="1" customWidth="1"/>
    <col min="12038" max="12038" width="18.28515625" style="25" customWidth="1"/>
    <col min="12039" max="12039" width="25.42578125" style="25" customWidth="1"/>
    <col min="12040" max="12040" width="15.5703125" style="25" customWidth="1"/>
    <col min="12041" max="12287" width="9.140625" style="25"/>
    <col min="12288" max="12288" width="57.7109375" style="25" customWidth="1"/>
    <col min="12289" max="12289" width="20" style="25" customWidth="1"/>
    <col min="12290" max="12290" width="19.28515625" style="25" customWidth="1"/>
    <col min="12291" max="12291" width="10.140625" style="25" customWidth="1"/>
    <col min="12292" max="12292" width="29.7109375" style="25" customWidth="1"/>
    <col min="12293" max="12293" width="15.7109375" style="25" bestFit="1" customWidth="1"/>
    <col min="12294" max="12294" width="18.28515625" style="25" customWidth="1"/>
    <col min="12295" max="12295" width="25.42578125" style="25" customWidth="1"/>
    <col min="12296" max="12296" width="15.5703125" style="25" customWidth="1"/>
    <col min="12297" max="12543" width="9.140625" style="25"/>
    <col min="12544" max="12544" width="57.7109375" style="25" customWidth="1"/>
    <col min="12545" max="12545" width="20" style="25" customWidth="1"/>
    <col min="12546" max="12546" width="19.28515625" style="25" customWidth="1"/>
    <col min="12547" max="12547" width="10.140625" style="25" customWidth="1"/>
    <col min="12548" max="12548" width="29.7109375" style="25" customWidth="1"/>
    <col min="12549" max="12549" width="15.7109375" style="25" bestFit="1" customWidth="1"/>
    <col min="12550" max="12550" width="18.28515625" style="25" customWidth="1"/>
    <col min="12551" max="12551" width="25.42578125" style="25" customWidth="1"/>
    <col min="12552" max="12552" width="15.5703125" style="25" customWidth="1"/>
    <col min="12553" max="12799" width="9.140625" style="25"/>
    <col min="12800" max="12800" width="57.7109375" style="25" customWidth="1"/>
    <col min="12801" max="12801" width="20" style="25" customWidth="1"/>
    <col min="12802" max="12802" width="19.28515625" style="25" customWidth="1"/>
    <col min="12803" max="12803" width="10.140625" style="25" customWidth="1"/>
    <col min="12804" max="12804" width="29.7109375" style="25" customWidth="1"/>
    <col min="12805" max="12805" width="15.7109375" style="25" bestFit="1" customWidth="1"/>
    <col min="12806" max="12806" width="18.28515625" style="25" customWidth="1"/>
    <col min="12807" max="12807" width="25.42578125" style="25" customWidth="1"/>
    <col min="12808" max="12808" width="15.5703125" style="25" customWidth="1"/>
    <col min="12809" max="13055" width="9.140625" style="25"/>
    <col min="13056" max="13056" width="57.7109375" style="25" customWidth="1"/>
    <col min="13057" max="13057" width="20" style="25" customWidth="1"/>
    <col min="13058" max="13058" width="19.28515625" style="25" customWidth="1"/>
    <col min="13059" max="13059" width="10.140625" style="25" customWidth="1"/>
    <col min="13060" max="13060" width="29.7109375" style="25" customWidth="1"/>
    <col min="13061" max="13061" width="15.7109375" style="25" bestFit="1" customWidth="1"/>
    <col min="13062" max="13062" width="18.28515625" style="25" customWidth="1"/>
    <col min="13063" max="13063" width="25.42578125" style="25" customWidth="1"/>
    <col min="13064" max="13064" width="15.5703125" style="25" customWidth="1"/>
    <col min="13065" max="13311" width="9.140625" style="25"/>
    <col min="13312" max="13312" width="57.7109375" style="25" customWidth="1"/>
    <col min="13313" max="13313" width="20" style="25" customWidth="1"/>
    <col min="13314" max="13314" width="19.28515625" style="25" customWidth="1"/>
    <col min="13315" max="13315" width="10.140625" style="25" customWidth="1"/>
    <col min="13316" max="13316" width="29.7109375" style="25" customWidth="1"/>
    <col min="13317" max="13317" width="15.7109375" style="25" bestFit="1" customWidth="1"/>
    <col min="13318" max="13318" width="18.28515625" style="25" customWidth="1"/>
    <col min="13319" max="13319" width="25.42578125" style="25" customWidth="1"/>
    <col min="13320" max="13320" width="15.5703125" style="25" customWidth="1"/>
    <col min="13321" max="13567" width="9.140625" style="25"/>
    <col min="13568" max="13568" width="57.7109375" style="25" customWidth="1"/>
    <col min="13569" max="13569" width="20" style="25" customWidth="1"/>
    <col min="13570" max="13570" width="19.28515625" style="25" customWidth="1"/>
    <col min="13571" max="13571" width="10.140625" style="25" customWidth="1"/>
    <col min="13572" max="13572" width="29.7109375" style="25" customWidth="1"/>
    <col min="13573" max="13573" width="15.7109375" style="25" bestFit="1" customWidth="1"/>
    <col min="13574" max="13574" width="18.28515625" style="25" customWidth="1"/>
    <col min="13575" max="13575" width="25.42578125" style="25" customWidth="1"/>
    <col min="13576" max="13576" width="15.5703125" style="25" customWidth="1"/>
    <col min="13577" max="13823" width="9.140625" style="25"/>
    <col min="13824" max="13824" width="57.7109375" style="25" customWidth="1"/>
    <col min="13825" max="13825" width="20" style="25" customWidth="1"/>
    <col min="13826" max="13826" width="19.28515625" style="25" customWidth="1"/>
    <col min="13827" max="13827" width="10.140625" style="25" customWidth="1"/>
    <col min="13828" max="13828" width="29.7109375" style="25" customWidth="1"/>
    <col min="13829" max="13829" width="15.7109375" style="25" bestFit="1" customWidth="1"/>
    <col min="13830" max="13830" width="18.28515625" style="25" customWidth="1"/>
    <col min="13831" max="13831" width="25.42578125" style="25" customWidth="1"/>
    <col min="13832" max="13832" width="15.5703125" style="25" customWidth="1"/>
    <col min="13833" max="14079" width="9.140625" style="25"/>
    <col min="14080" max="14080" width="57.7109375" style="25" customWidth="1"/>
    <col min="14081" max="14081" width="20" style="25" customWidth="1"/>
    <col min="14082" max="14082" width="19.28515625" style="25" customWidth="1"/>
    <col min="14083" max="14083" width="10.140625" style="25" customWidth="1"/>
    <col min="14084" max="14084" width="29.7109375" style="25" customWidth="1"/>
    <col min="14085" max="14085" width="15.7109375" style="25" bestFit="1" customWidth="1"/>
    <col min="14086" max="14086" width="18.28515625" style="25" customWidth="1"/>
    <col min="14087" max="14087" width="25.42578125" style="25" customWidth="1"/>
    <col min="14088" max="14088" width="15.5703125" style="25" customWidth="1"/>
    <col min="14089" max="14335" width="9.140625" style="25"/>
    <col min="14336" max="14336" width="57.7109375" style="25" customWidth="1"/>
    <col min="14337" max="14337" width="20" style="25" customWidth="1"/>
    <col min="14338" max="14338" width="19.28515625" style="25" customWidth="1"/>
    <col min="14339" max="14339" width="10.140625" style="25" customWidth="1"/>
    <col min="14340" max="14340" width="29.7109375" style="25" customWidth="1"/>
    <col min="14341" max="14341" width="15.7109375" style="25" bestFit="1" customWidth="1"/>
    <col min="14342" max="14342" width="18.28515625" style="25" customWidth="1"/>
    <col min="14343" max="14343" width="25.42578125" style="25" customWidth="1"/>
    <col min="14344" max="14344" width="15.5703125" style="25" customWidth="1"/>
    <col min="14345" max="14591" width="9.140625" style="25"/>
    <col min="14592" max="14592" width="57.7109375" style="25" customWidth="1"/>
    <col min="14593" max="14593" width="20" style="25" customWidth="1"/>
    <col min="14594" max="14594" width="19.28515625" style="25" customWidth="1"/>
    <col min="14595" max="14595" width="10.140625" style="25" customWidth="1"/>
    <col min="14596" max="14596" width="29.7109375" style="25" customWidth="1"/>
    <col min="14597" max="14597" width="15.7109375" style="25" bestFit="1" customWidth="1"/>
    <col min="14598" max="14598" width="18.28515625" style="25" customWidth="1"/>
    <col min="14599" max="14599" width="25.42578125" style="25" customWidth="1"/>
    <col min="14600" max="14600" width="15.5703125" style="25" customWidth="1"/>
    <col min="14601" max="14847" width="9.140625" style="25"/>
    <col min="14848" max="14848" width="57.7109375" style="25" customWidth="1"/>
    <col min="14849" max="14849" width="20" style="25" customWidth="1"/>
    <col min="14850" max="14850" width="19.28515625" style="25" customWidth="1"/>
    <col min="14851" max="14851" width="10.140625" style="25" customWidth="1"/>
    <col min="14852" max="14852" width="29.7109375" style="25" customWidth="1"/>
    <col min="14853" max="14853" width="15.7109375" style="25" bestFit="1" customWidth="1"/>
    <col min="14854" max="14854" width="18.28515625" style="25" customWidth="1"/>
    <col min="14855" max="14855" width="25.42578125" style="25" customWidth="1"/>
    <col min="14856" max="14856" width="15.5703125" style="25" customWidth="1"/>
    <col min="14857" max="15103" width="9.140625" style="25"/>
    <col min="15104" max="15104" width="57.7109375" style="25" customWidth="1"/>
    <col min="15105" max="15105" width="20" style="25" customWidth="1"/>
    <col min="15106" max="15106" width="19.28515625" style="25" customWidth="1"/>
    <col min="15107" max="15107" width="10.140625" style="25" customWidth="1"/>
    <col min="15108" max="15108" width="29.7109375" style="25" customWidth="1"/>
    <col min="15109" max="15109" width="15.7109375" style="25" bestFit="1" customWidth="1"/>
    <col min="15110" max="15110" width="18.28515625" style="25" customWidth="1"/>
    <col min="15111" max="15111" width="25.42578125" style="25" customWidth="1"/>
    <col min="15112" max="15112" width="15.5703125" style="25" customWidth="1"/>
    <col min="15113" max="15359" width="9.140625" style="25"/>
    <col min="15360" max="15360" width="57.7109375" style="25" customWidth="1"/>
    <col min="15361" max="15361" width="20" style="25" customWidth="1"/>
    <col min="15362" max="15362" width="19.28515625" style="25" customWidth="1"/>
    <col min="15363" max="15363" width="10.140625" style="25" customWidth="1"/>
    <col min="15364" max="15364" width="29.7109375" style="25" customWidth="1"/>
    <col min="15365" max="15365" width="15.7109375" style="25" bestFit="1" customWidth="1"/>
    <col min="15366" max="15366" width="18.28515625" style="25" customWidth="1"/>
    <col min="15367" max="15367" width="25.42578125" style="25" customWidth="1"/>
    <col min="15368" max="15368" width="15.5703125" style="25" customWidth="1"/>
    <col min="15369" max="15615" width="9.140625" style="25"/>
    <col min="15616" max="15616" width="57.7109375" style="25" customWidth="1"/>
    <col min="15617" max="15617" width="20" style="25" customWidth="1"/>
    <col min="15618" max="15618" width="19.28515625" style="25" customWidth="1"/>
    <col min="15619" max="15619" width="10.140625" style="25" customWidth="1"/>
    <col min="15620" max="15620" width="29.7109375" style="25" customWidth="1"/>
    <col min="15621" max="15621" width="15.7109375" style="25" bestFit="1" customWidth="1"/>
    <col min="15622" max="15622" width="18.28515625" style="25" customWidth="1"/>
    <col min="15623" max="15623" width="25.42578125" style="25" customWidth="1"/>
    <col min="15624" max="15624" width="15.5703125" style="25" customWidth="1"/>
    <col min="15625" max="15871" width="9.140625" style="25"/>
    <col min="15872" max="15872" width="57.7109375" style="25" customWidth="1"/>
    <col min="15873" max="15873" width="20" style="25" customWidth="1"/>
    <col min="15874" max="15874" width="19.28515625" style="25" customWidth="1"/>
    <col min="15875" max="15875" width="10.140625" style="25" customWidth="1"/>
    <col min="15876" max="15876" width="29.7109375" style="25" customWidth="1"/>
    <col min="15877" max="15877" width="15.7109375" style="25" bestFit="1" customWidth="1"/>
    <col min="15878" max="15878" width="18.28515625" style="25" customWidth="1"/>
    <col min="15879" max="15879" width="25.42578125" style="25" customWidth="1"/>
    <col min="15880" max="15880" width="15.5703125" style="25" customWidth="1"/>
    <col min="15881" max="16127" width="9.140625" style="25"/>
    <col min="16128" max="16128" width="57.7109375" style="25" customWidth="1"/>
    <col min="16129" max="16129" width="20" style="25" customWidth="1"/>
    <col min="16130" max="16130" width="19.28515625" style="25" customWidth="1"/>
    <col min="16131" max="16131" width="10.140625" style="25" customWidth="1"/>
    <col min="16132" max="16132" width="29.7109375" style="25" customWidth="1"/>
    <col min="16133" max="16133" width="15.7109375" style="25" bestFit="1" customWidth="1"/>
    <col min="16134" max="16134" width="18.28515625" style="25" customWidth="1"/>
    <col min="16135" max="16135" width="25.42578125" style="25" customWidth="1"/>
    <col min="16136" max="16136" width="15.5703125" style="25" customWidth="1"/>
    <col min="16137" max="16384" width="9.140625" style="25"/>
  </cols>
  <sheetData>
    <row r="1" spans="1:11" x14ac:dyDescent="0.2">
      <c r="A1" s="54" t="s">
        <v>129</v>
      </c>
    </row>
    <row r="2" spans="1:11" ht="13.5" thickBot="1" x14ac:dyDescent="0.25">
      <c r="A2" s="306" t="s">
        <v>157</v>
      </c>
      <c r="B2" s="306"/>
      <c r="E2" s="305" t="s">
        <v>93</v>
      </c>
      <c r="F2" s="305"/>
      <c r="G2" s="305"/>
      <c r="H2" s="305"/>
      <c r="I2" s="305"/>
    </row>
    <row r="3" spans="1:11" ht="26.25" thickBot="1" x14ac:dyDescent="0.25">
      <c r="A3" s="80" t="s">
        <v>41</v>
      </c>
      <c r="B3" s="74" t="s">
        <v>130</v>
      </c>
      <c r="E3" s="86" t="s">
        <v>150</v>
      </c>
      <c r="F3" s="93" t="s">
        <v>154</v>
      </c>
      <c r="G3" s="103" t="s">
        <v>132</v>
      </c>
      <c r="H3" s="113" t="s">
        <v>133</v>
      </c>
      <c r="I3" s="103" t="s">
        <v>134</v>
      </c>
    </row>
    <row r="4" spans="1:11" x14ac:dyDescent="0.2">
      <c r="A4" s="81" t="s">
        <v>131</v>
      </c>
      <c r="B4" s="75">
        <v>6000</v>
      </c>
      <c r="E4" s="87" t="s">
        <v>54</v>
      </c>
      <c r="F4" s="94"/>
      <c r="G4" s="104"/>
      <c r="H4" s="94"/>
      <c r="I4" s="104"/>
    </row>
    <row r="5" spans="1:11" x14ac:dyDescent="0.2">
      <c r="A5" s="82" t="s">
        <v>188</v>
      </c>
      <c r="B5" s="76">
        <v>500</v>
      </c>
      <c r="E5" s="88" t="s">
        <v>65</v>
      </c>
      <c r="F5" s="95"/>
      <c r="G5" s="105"/>
      <c r="H5" s="95"/>
      <c r="I5" s="105"/>
    </row>
    <row r="6" spans="1:11" x14ac:dyDescent="0.2">
      <c r="A6" s="82" t="s">
        <v>135</v>
      </c>
      <c r="B6" s="76">
        <v>300</v>
      </c>
      <c r="E6" s="89" t="s">
        <v>151</v>
      </c>
      <c r="F6" s="96">
        <f>F4-F5</f>
        <v>0</v>
      </c>
      <c r="G6" s="106">
        <f t="shared" ref="G6:I6" si="0">G4-G5</f>
        <v>0</v>
      </c>
      <c r="H6" s="96">
        <f t="shared" si="0"/>
        <v>0</v>
      </c>
      <c r="I6" s="106">
        <f t="shared" si="0"/>
        <v>0</v>
      </c>
    </row>
    <row r="7" spans="1:11" x14ac:dyDescent="0.2">
      <c r="A7" s="82" t="s">
        <v>136</v>
      </c>
      <c r="B7" s="76">
        <v>236000</v>
      </c>
      <c r="E7" s="90" t="s">
        <v>140</v>
      </c>
      <c r="F7" s="97">
        <f>SUM(F8:F13)</f>
        <v>0</v>
      </c>
      <c r="G7" s="107">
        <f t="shared" ref="G7:I7" si="1">SUM(G8:G13)</f>
        <v>0</v>
      </c>
      <c r="H7" s="97">
        <f t="shared" si="1"/>
        <v>0</v>
      </c>
      <c r="I7" s="107">
        <f t="shared" si="1"/>
        <v>0</v>
      </c>
    </row>
    <row r="8" spans="1:11" ht="14.25" x14ac:dyDescent="0.2">
      <c r="A8" s="82" t="s">
        <v>175</v>
      </c>
      <c r="B8" s="76">
        <v>100</v>
      </c>
      <c r="E8" s="88"/>
      <c r="F8" s="95"/>
      <c r="G8" s="105"/>
      <c r="H8" s="95"/>
      <c r="I8" s="105"/>
    </row>
    <row r="9" spans="1:11" x14ac:dyDescent="0.2">
      <c r="A9" s="82" t="s">
        <v>137</v>
      </c>
      <c r="B9" s="76">
        <v>60000</v>
      </c>
      <c r="C9" s="56"/>
      <c r="D9" s="56"/>
      <c r="E9" s="88"/>
      <c r="F9" s="95"/>
      <c r="G9" s="105"/>
      <c r="H9" s="95"/>
      <c r="I9" s="105"/>
    </row>
    <row r="10" spans="1:11" x14ac:dyDescent="0.2">
      <c r="A10" s="82" t="s">
        <v>138</v>
      </c>
      <c r="B10" s="76">
        <v>10</v>
      </c>
      <c r="E10" s="91"/>
      <c r="F10" s="98"/>
      <c r="G10" s="108"/>
      <c r="H10" s="98"/>
      <c r="I10" s="108"/>
    </row>
    <row r="11" spans="1:11" x14ac:dyDescent="0.2">
      <c r="A11" s="82" t="s">
        <v>139</v>
      </c>
      <c r="B11" s="76">
        <v>40000</v>
      </c>
      <c r="C11" s="56"/>
      <c r="D11" s="56"/>
      <c r="E11" s="91"/>
      <c r="F11" s="99"/>
      <c r="G11" s="109"/>
      <c r="H11" s="99"/>
      <c r="I11" s="109"/>
    </row>
    <row r="12" spans="1:11" x14ac:dyDescent="0.2">
      <c r="A12" s="82" t="s">
        <v>141</v>
      </c>
      <c r="B12" s="76">
        <v>600000</v>
      </c>
      <c r="C12" s="56"/>
      <c r="D12" s="56"/>
      <c r="E12" s="91"/>
      <c r="F12" s="99"/>
      <c r="G12" s="109"/>
      <c r="H12" s="99"/>
      <c r="I12" s="109"/>
    </row>
    <row r="13" spans="1:11" x14ac:dyDescent="0.2">
      <c r="A13" s="82" t="s">
        <v>142</v>
      </c>
      <c r="B13" s="76">
        <v>0</v>
      </c>
      <c r="C13" s="55"/>
      <c r="D13" s="55"/>
      <c r="E13" s="91"/>
      <c r="F13" s="99"/>
      <c r="G13" s="109"/>
      <c r="H13" s="99"/>
      <c r="I13" s="109"/>
    </row>
    <row r="14" spans="1:11" x14ac:dyDescent="0.2">
      <c r="A14" s="82" t="s">
        <v>143</v>
      </c>
      <c r="B14" s="77">
        <v>0.01</v>
      </c>
      <c r="C14" s="55"/>
      <c r="D14" s="55"/>
      <c r="E14" s="89" t="s">
        <v>155</v>
      </c>
      <c r="F14" s="96">
        <f>F6-F7</f>
        <v>0</v>
      </c>
      <c r="G14" s="106">
        <f t="shared" ref="G14:I14" si="2">G6-G7</f>
        <v>0</v>
      </c>
      <c r="H14" s="96">
        <f t="shared" si="2"/>
        <v>0</v>
      </c>
      <c r="I14" s="106">
        <f t="shared" si="2"/>
        <v>0</v>
      </c>
    </row>
    <row r="15" spans="1:11" x14ac:dyDescent="0.2">
      <c r="A15" s="82" t="s">
        <v>176</v>
      </c>
      <c r="B15" s="76">
        <v>500000</v>
      </c>
      <c r="C15" s="55"/>
      <c r="D15" s="55"/>
      <c r="E15" s="90" t="s">
        <v>146</v>
      </c>
      <c r="F15" s="97">
        <f>SUM(F16:F19)</f>
        <v>0</v>
      </c>
      <c r="G15" s="107">
        <f t="shared" ref="G15:I15" si="3">SUM(G16:G19)</f>
        <v>0</v>
      </c>
      <c r="H15" s="97">
        <f t="shared" si="3"/>
        <v>0</v>
      </c>
      <c r="I15" s="107">
        <f t="shared" si="3"/>
        <v>0</v>
      </c>
    </row>
    <row r="16" spans="1:11" x14ac:dyDescent="0.2">
      <c r="A16" s="82" t="s">
        <v>177</v>
      </c>
      <c r="B16" s="76">
        <v>500000</v>
      </c>
      <c r="C16" s="55"/>
      <c r="D16" s="55"/>
      <c r="E16" s="88"/>
      <c r="F16" s="95"/>
      <c r="G16" s="105"/>
      <c r="H16" s="95"/>
      <c r="I16" s="105"/>
      <c r="K16" s="57"/>
    </row>
    <row r="17" spans="1:11" x14ac:dyDescent="0.2">
      <c r="A17" s="82" t="s">
        <v>178</v>
      </c>
      <c r="B17" s="76">
        <v>400000</v>
      </c>
      <c r="C17" s="55"/>
      <c r="D17" s="55"/>
      <c r="E17" s="88"/>
      <c r="F17" s="95"/>
      <c r="G17" s="105"/>
      <c r="H17" s="95"/>
      <c r="I17" s="105"/>
    </row>
    <row r="18" spans="1:11" ht="14.25" x14ac:dyDescent="0.2">
      <c r="A18" s="82" t="s">
        <v>149</v>
      </c>
      <c r="B18" s="76">
        <v>1800</v>
      </c>
      <c r="C18" s="55"/>
      <c r="D18" s="55"/>
      <c r="E18" s="88"/>
      <c r="F18" s="95"/>
      <c r="G18" s="105"/>
      <c r="H18" s="95"/>
      <c r="I18" s="105"/>
    </row>
    <row r="19" spans="1:11" x14ac:dyDescent="0.2">
      <c r="A19" s="82" t="s">
        <v>144</v>
      </c>
      <c r="B19" s="78">
        <v>1</v>
      </c>
      <c r="C19" s="55"/>
      <c r="D19" s="55"/>
      <c r="E19" s="91"/>
      <c r="F19" s="98"/>
      <c r="G19" s="108"/>
      <c r="H19" s="98"/>
      <c r="I19" s="108"/>
    </row>
    <row r="20" spans="1:11" ht="13.5" thickBot="1" x14ac:dyDescent="0.25">
      <c r="A20" s="83" t="s">
        <v>145</v>
      </c>
      <c r="B20" s="79">
        <v>1.4</v>
      </c>
      <c r="C20" s="55"/>
      <c r="D20" s="55"/>
      <c r="E20" s="89" t="s">
        <v>77</v>
      </c>
      <c r="F20" s="96">
        <f>F14-F15</f>
        <v>0</v>
      </c>
      <c r="G20" s="106">
        <f>G14-G15</f>
        <v>0</v>
      </c>
      <c r="H20" s="96">
        <f>H14-H15</f>
        <v>0</v>
      </c>
      <c r="I20" s="106">
        <f>I14-I15</f>
        <v>0</v>
      </c>
    </row>
    <row r="21" spans="1:11" x14ac:dyDescent="0.2">
      <c r="B21" s="55"/>
      <c r="C21" s="55"/>
      <c r="D21" s="55"/>
      <c r="E21" s="91"/>
      <c r="F21" s="100"/>
      <c r="G21" s="110"/>
      <c r="H21" s="100"/>
      <c r="I21" s="110"/>
    </row>
    <row r="22" spans="1:11" ht="12.75" customHeight="1" x14ac:dyDescent="0.2">
      <c r="B22" s="55"/>
      <c r="C22" s="55"/>
      <c r="D22" s="55"/>
      <c r="E22" s="91"/>
      <c r="F22" s="100"/>
      <c r="G22" s="110"/>
      <c r="H22" s="100"/>
      <c r="I22" s="110"/>
    </row>
    <row r="23" spans="1:11" ht="12.75" customHeight="1" x14ac:dyDescent="0.2">
      <c r="A23" s="304" t="s">
        <v>189</v>
      </c>
      <c r="B23" s="304"/>
      <c r="E23" s="89" t="s">
        <v>79</v>
      </c>
      <c r="F23" s="96">
        <f>F20-F21-F22</f>
        <v>0</v>
      </c>
      <c r="G23" s="106">
        <f>G20-G21-G22</f>
        <v>0</v>
      </c>
      <c r="H23" s="96">
        <f>H20-H21-H22</f>
        <v>0</v>
      </c>
      <c r="I23" s="106">
        <f>I20-I21-I22</f>
        <v>0</v>
      </c>
    </row>
    <row r="24" spans="1:11" ht="12.75" customHeight="1" x14ac:dyDescent="0.2">
      <c r="A24" s="304"/>
      <c r="B24" s="304"/>
      <c r="E24" s="88" t="s">
        <v>156</v>
      </c>
      <c r="F24" s="101"/>
      <c r="G24" s="111"/>
      <c r="H24" s="101"/>
      <c r="I24" s="111"/>
    </row>
    <row r="25" spans="1:11" ht="12.75" customHeight="1" x14ac:dyDescent="0.2">
      <c r="A25" s="304"/>
      <c r="B25" s="304"/>
      <c r="E25" s="91"/>
      <c r="F25" s="100"/>
      <c r="G25" s="110"/>
      <c r="H25" s="100"/>
      <c r="I25" s="110"/>
      <c r="K25" s="57"/>
    </row>
    <row r="26" spans="1:11" ht="12.75" customHeight="1" x14ac:dyDescent="0.2">
      <c r="A26" s="304"/>
      <c r="B26" s="304"/>
      <c r="E26" s="91" t="s">
        <v>147</v>
      </c>
      <c r="F26" s="99"/>
      <c r="G26" s="108"/>
      <c r="H26" s="98"/>
      <c r="I26" s="108"/>
      <c r="K26" s="57"/>
    </row>
    <row r="27" spans="1:11" ht="12.75" customHeight="1" thickBot="1" x14ac:dyDescent="0.25">
      <c r="A27" s="304"/>
      <c r="B27" s="304"/>
      <c r="E27" s="92" t="s">
        <v>148</v>
      </c>
      <c r="F27" s="102"/>
      <c r="G27" s="112"/>
      <c r="H27" s="102"/>
      <c r="I27" s="112"/>
    </row>
    <row r="28" spans="1:11" x14ac:dyDescent="0.2">
      <c r="A28" s="304"/>
      <c r="B28" s="304"/>
    </row>
    <row r="29" spans="1:11" x14ac:dyDescent="0.2">
      <c r="A29" s="304"/>
      <c r="B29" s="304"/>
    </row>
    <row r="30" spans="1:11" ht="75" customHeight="1" x14ac:dyDescent="0.2">
      <c r="A30" s="304" t="s">
        <v>190</v>
      </c>
      <c r="B30" s="304"/>
    </row>
    <row r="31" spans="1:11" ht="97.5" customHeight="1" x14ac:dyDescent="0.2">
      <c r="A31" s="304" t="s">
        <v>191</v>
      </c>
      <c r="B31" s="304"/>
      <c r="K31" s="58"/>
    </row>
    <row r="32" spans="1:11" ht="27" customHeight="1" x14ac:dyDescent="0.2">
      <c r="A32" s="304" t="s">
        <v>192</v>
      </c>
      <c r="B32" s="304"/>
    </row>
    <row r="33" spans="1:2" ht="51" customHeight="1" x14ac:dyDescent="0.2">
      <c r="A33" s="304" t="s">
        <v>193</v>
      </c>
      <c r="B33" s="304"/>
    </row>
    <row r="34" spans="1:2" x14ac:dyDescent="0.2">
      <c r="A34" s="303" t="s">
        <v>194</v>
      </c>
      <c r="B34" s="303"/>
    </row>
    <row r="35" spans="1:2" x14ac:dyDescent="0.2">
      <c r="A35" s="303" t="s">
        <v>195</v>
      </c>
      <c r="B35" s="303"/>
    </row>
    <row r="36" spans="1:2" x14ac:dyDescent="0.2">
      <c r="A36" s="303" t="s">
        <v>196</v>
      </c>
      <c r="B36" s="303"/>
    </row>
    <row r="37" spans="1:2" x14ac:dyDescent="0.2">
      <c r="A37" s="303" t="s">
        <v>197</v>
      </c>
      <c r="B37" s="303"/>
    </row>
    <row r="38" spans="1:2" ht="32.25" customHeight="1" x14ac:dyDescent="0.2">
      <c r="A38" s="304" t="s">
        <v>198</v>
      </c>
      <c r="B38" s="304"/>
    </row>
  </sheetData>
  <mergeCells count="12">
    <mergeCell ref="E2:I2"/>
    <mergeCell ref="A2:B2"/>
    <mergeCell ref="A23:B29"/>
    <mergeCell ref="A35:B35"/>
    <mergeCell ref="A36:B36"/>
    <mergeCell ref="A37:B37"/>
    <mergeCell ref="A38:B38"/>
    <mergeCell ref="A30:B30"/>
    <mergeCell ref="A31:B31"/>
    <mergeCell ref="A32:B32"/>
    <mergeCell ref="A33:B33"/>
    <mergeCell ref="A34:B34"/>
  </mergeCells>
  <pageMargins left="0.37" right="0.36" top="0.74803149606299213" bottom="0.74803149606299213" header="0.31496062992125984" footer="0.31496062992125984"/>
  <pageSetup paperSize="9" scale="66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"/>
  <sheetViews>
    <sheetView topLeftCell="A4" workbookViewId="0">
      <selection activeCell="E21" sqref="A21:E29"/>
    </sheetView>
  </sheetViews>
  <sheetFormatPr defaultRowHeight="15" x14ac:dyDescent="0.25"/>
  <cols>
    <col min="1" max="6" width="15.7109375" customWidth="1"/>
    <col min="9" max="9" width="34.42578125" customWidth="1"/>
    <col min="10" max="14" width="12.7109375" customWidth="1"/>
  </cols>
  <sheetData>
    <row r="1" spans="1:14" ht="15.75" thickBot="1" x14ac:dyDescent="0.3">
      <c r="A1" s="301" t="s">
        <v>157</v>
      </c>
      <c r="B1" s="301"/>
      <c r="C1" s="301"/>
      <c r="D1" s="301"/>
      <c r="E1" s="301"/>
      <c r="F1" s="301"/>
      <c r="I1" s="305" t="s">
        <v>93</v>
      </c>
      <c r="J1" s="305"/>
      <c r="K1" s="305"/>
      <c r="L1" s="305"/>
      <c r="M1" s="305"/>
      <c r="N1" s="305"/>
    </row>
    <row r="2" spans="1:14" ht="26.25" thickBot="1" x14ac:dyDescent="0.3">
      <c r="A2" s="121" t="s">
        <v>180</v>
      </c>
      <c r="B2" s="122" t="s">
        <v>48</v>
      </c>
      <c r="C2" s="132" t="s">
        <v>49</v>
      </c>
      <c r="D2" s="122" t="s">
        <v>50</v>
      </c>
      <c r="E2" s="132" t="s">
        <v>51</v>
      </c>
      <c r="F2" s="142" t="s">
        <v>52</v>
      </c>
      <c r="I2" s="121" t="s">
        <v>180</v>
      </c>
      <c r="J2" s="122" t="s">
        <v>48</v>
      </c>
      <c r="K2" s="132" t="s">
        <v>49</v>
      </c>
      <c r="L2" s="122" t="s">
        <v>50</v>
      </c>
      <c r="M2" s="132" t="s">
        <v>51</v>
      </c>
      <c r="N2" s="142" t="s">
        <v>52</v>
      </c>
    </row>
    <row r="3" spans="1:14" x14ac:dyDescent="0.25">
      <c r="A3" s="280" t="s">
        <v>54</v>
      </c>
      <c r="B3" s="281">
        <f>SUM(B4:B13)</f>
        <v>1246000</v>
      </c>
      <c r="C3" s="282">
        <f t="shared" ref="C3:F3" si="0">SUM(C4:C13)</f>
        <v>1498000</v>
      </c>
      <c r="D3" s="281">
        <f t="shared" si="0"/>
        <v>1896000</v>
      </c>
      <c r="E3" s="282">
        <f t="shared" si="0"/>
        <v>920000</v>
      </c>
      <c r="F3" s="283">
        <f t="shared" si="0"/>
        <v>983000</v>
      </c>
      <c r="I3" s="120" t="s">
        <v>54</v>
      </c>
      <c r="J3" s="123">
        <f>SUM(J4:J13)</f>
        <v>1246000</v>
      </c>
      <c r="K3" s="133">
        <f t="shared" ref="K3:N3" si="1">SUM(K4:K13)</f>
        <v>1498000</v>
      </c>
      <c r="L3" s="123">
        <f t="shared" si="1"/>
        <v>1896000</v>
      </c>
      <c r="M3" s="133">
        <f t="shared" si="1"/>
        <v>920000</v>
      </c>
      <c r="N3" s="143">
        <f t="shared" si="1"/>
        <v>983000</v>
      </c>
    </row>
    <row r="4" spans="1:14" x14ac:dyDescent="0.25">
      <c r="A4" s="115" t="s">
        <v>55</v>
      </c>
      <c r="B4" s="124">
        <v>115000</v>
      </c>
      <c r="C4" s="134">
        <v>165000</v>
      </c>
      <c r="D4" s="124">
        <v>185000</v>
      </c>
      <c r="E4" s="134">
        <v>103000</v>
      </c>
      <c r="F4" s="144">
        <v>110000</v>
      </c>
      <c r="I4" s="115" t="s">
        <v>55</v>
      </c>
      <c r="J4" s="124">
        <v>115000</v>
      </c>
      <c r="K4" s="134">
        <v>165000</v>
      </c>
      <c r="L4" s="124">
        <v>185000</v>
      </c>
      <c r="M4" s="134">
        <v>103000</v>
      </c>
      <c r="N4" s="144">
        <v>110000</v>
      </c>
    </row>
    <row r="5" spans="1:14" x14ac:dyDescent="0.25">
      <c r="A5" s="115" t="s">
        <v>56</v>
      </c>
      <c r="B5" s="124">
        <v>122000</v>
      </c>
      <c r="C5" s="134">
        <v>158000</v>
      </c>
      <c r="D5" s="124">
        <v>169000</v>
      </c>
      <c r="E5" s="134">
        <v>120000</v>
      </c>
      <c r="F5" s="144">
        <v>120000</v>
      </c>
      <c r="I5" s="115" t="s">
        <v>56</v>
      </c>
      <c r="J5" s="124">
        <v>122000</v>
      </c>
      <c r="K5" s="134">
        <v>158000</v>
      </c>
      <c r="L5" s="124">
        <v>169000</v>
      </c>
      <c r="M5" s="134">
        <v>120000</v>
      </c>
      <c r="N5" s="144">
        <v>120000</v>
      </c>
    </row>
    <row r="6" spans="1:14" x14ac:dyDescent="0.25">
      <c r="A6" s="115" t="s">
        <v>57</v>
      </c>
      <c r="B6" s="124">
        <v>108000</v>
      </c>
      <c r="C6" s="134">
        <v>139000</v>
      </c>
      <c r="D6" s="124">
        <v>147000</v>
      </c>
      <c r="E6" s="134">
        <v>98000</v>
      </c>
      <c r="F6" s="144">
        <v>100000</v>
      </c>
      <c r="I6" s="115" t="s">
        <v>57</v>
      </c>
      <c r="J6" s="124">
        <v>108000</v>
      </c>
      <c r="K6" s="134">
        <v>139000</v>
      </c>
      <c r="L6" s="124">
        <v>147000</v>
      </c>
      <c r="M6" s="134">
        <v>98000</v>
      </c>
      <c r="N6" s="144">
        <v>100000</v>
      </c>
    </row>
    <row r="7" spans="1:14" x14ac:dyDescent="0.25">
      <c r="A7" s="115" t="s">
        <v>58</v>
      </c>
      <c r="B7" s="125">
        <v>127000</v>
      </c>
      <c r="C7" s="135">
        <v>138000</v>
      </c>
      <c r="D7" s="125">
        <v>217000</v>
      </c>
      <c r="E7" s="135">
        <v>117000</v>
      </c>
      <c r="F7" s="145">
        <v>87000</v>
      </c>
      <c r="I7" s="115" t="s">
        <v>58</v>
      </c>
      <c r="J7" s="125">
        <v>127000</v>
      </c>
      <c r="K7" s="135">
        <v>138000</v>
      </c>
      <c r="L7" s="125">
        <v>217000</v>
      </c>
      <c r="M7" s="135">
        <v>117000</v>
      </c>
      <c r="N7" s="145">
        <v>87000</v>
      </c>
    </row>
    <row r="8" spans="1:14" x14ac:dyDescent="0.25">
      <c r="A8" s="115" t="s">
        <v>59</v>
      </c>
      <c r="B8" s="125">
        <v>169000</v>
      </c>
      <c r="C8" s="135">
        <v>156000</v>
      </c>
      <c r="D8" s="125">
        <v>198000</v>
      </c>
      <c r="E8" s="135">
        <v>85000</v>
      </c>
      <c r="F8" s="145">
        <v>93000</v>
      </c>
      <c r="I8" s="115" t="s">
        <v>59</v>
      </c>
      <c r="J8" s="125">
        <v>169000</v>
      </c>
      <c r="K8" s="135">
        <v>156000</v>
      </c>
      <c r="L8" s="125">
        <v>198000</v>
      </c>
      <c r="M8" s="135">
        <v>85000</v>
      </c>
      <c r="N8" s="145">
        <v>93000</v>
      </c>
    </row>
    <row r="9" spans="1:14" x14ac:dyDescent="0.25">
      <c r="A9" s="115" t="s">
        <v>60</v>
      </c>
      <c r="B9" s="125">
        <v>103000</v>
      </c>
      <c r="C9" s="135">
        <v>125000</v>
      </c>
      <c r="D9" s="125">
        <v>196000</v>
      </c>
      <c r="E9" s="135">
        <v>96000</v>
      </c>
      <c r="F9" s="145">
        <v>65000</v>
      </c>
      <c r="I9" s="115" t="s">
        <v>60</v>
      </c>
      <c r="J9" s="125">
        <v>103000</v>
      </c>
      <c r="K9" s="135">
        <v>125000</v>
      </c>
      <c r="L9" s="125">
        <v>196000</v>
      </c>
      <c r="M9" s="135">
        <v>96000</v>
      </c>
      <c r="N9" s="145">
        <v>65000</v>
      </c>
    </row>
    <row r="10" spans="1:14" x14ac:dyDescent="0.25">
      <c r="A10" s="115" t="s">
        <v>61</v>
      </c>
      <c r="B10" s="125">
        <v>147000</v>
      </c>
      <c r="C10" s="135">
        <v>143000</v>
      </c>
      <c r="D10" s="125">
        <v>178000</v>
      </c>
      <c r="E10" s="135">
        <v>77000</v>
      </c>
      <c r="F10" s="145">
        <v>138000</v>
      </c>
      <c r="I10" s="115" t="s">
        <v>61</v>
      </c>
      <c r="J10" s="125">
        <v>147000</v>
      </c>
      <c r="K10" s="135">
        <v>143000</v>
      </c>
      <c r="L10" s="125">
        <v>178000</v>
      </c>
      <c r="M10" s="135">
        <v>77000</v>
      </c>
      <c r="N10" s="145">
        <v>138000</v>
      </c>
    </row>
    <row r="11" spans="1:14" x14ac:dyDescent="0.25">
      <c r="A11" s="115" t="s">
        <v>62</v>
      </c>
      <c r="B11" s="125">
        <v>149000</v>
      </c>
      <c r="C11" s="135">
        <v>159000</v>
      </c>
      <c r="D11" s="125">
        <v>249000</v>
      </c>
      <c r="E11" s="135">
        <v>69000</v>
      </c>
      <c r="F11" s="145">
        <v>112000</v>
      </c>
      <c r="I11" s="115" t="s">
        <v>62</v>
      </c>
      <c r="J11" s="125">
        <v>149000</v>
      </c>
      <c r="K11" s="135">
        <v>159000</v>
      </c>
      <c r="L11" s="125">
        <v>249000</v>
      </c>
      <c r="M11" s="135">
        <v>69000</v>
      </c>
      <c r="N11" s="145">
        <v>112000</v>
      </c>
    </row>
    <row r="12" spans="1:14" x14ac:dyDescent="0.25">
      <c r="A12" s="115" t="s">
        <v>63</v>
      </c>
      <c r="B12" s="125">
        <v>77000</v>
      </c>
      <c r="C12" s="135">
        <v>178000</v>
      </c>
      <c r="D12" s="125">
        <v>172000</v>
      </c>
      <c r="E12" s="135">
        <v>72000</v>
      </c>
      <c r="F12" s="145">
        <v>74000</v>
      </c>
      <c r="I12" s="115" t="s">
        <v>63</v>
      </c>
      <c r="J12" s="125">
        <v>77000</v>
      </c>
      <c r="K12" s="135">
        <v>178000</v>
      </c>
      <c r="L12" s="125">
        <v>172000</v>
      </c>
      <c r="M12" s="135">
        <v>72000</v>
      </c>
      <c r="N12" s="145">
        <v>74000</v>
      </c>
    </row>
    <row r="13" spans="1:14" ht="15.75" thickBot="1" x14ac:dyDescent="0.3">
      <c r="A13" s="284" t="s">
        <v>64</v>
      </c>
      <c r="B13" s="285">
        <v>129000</v>
      </c>
      <c r="C13" s="286">
        <v>137000</v>
      </c>
      <c r="D13" s="285">
        <v>185000</v>
      </c>
      <c r="E13" s="286">
        <v>83000</v>
      </c>
      <c r="F13" s="287">
        <v>84000</v>
      </c>
      <c r="I13" s="115" t="s">
        <v>64</v>
      </c>
      <c r="J13" s="125">
        <v>129000</v>
      </c>
      <c r="K13" s="135">
        <v>137000</v>
      </c>
      <c r="L13" s="125">
        <v>185000</v>
      </c>
      <c r="M13" s="135">
        <v>83000</v>
      </c>
      <c r="N13" s="145">
        <v>84000</v>
      </c>
    </row>
    <row r="14" spans="1:14" ht="15.75" thickBot="1" x14ac:dyDescent="0.3">
      <c r="A14" s="271"/>
      <c r="B14" s="272"/>
      <c r="C14" s="272"/>
      <c r="D14" s="272"/>
      <c r="E14" s="272"/>
      <c r="F14" s="272"/>
      <c r="I14" s="114" t="s">
        <v>65</v>
      </c>
      <c r="J14" s="126"/>
      <c r="K14" s="136"/>
      <c r="L14" s="126"/>
      <c r="M14" s="136"/>
      <c r="N14" s="146"/>
    </row>
    <row r="15" spans="1:14" ht="15.75" thickBot="1" x14ac:dyDescent="0.3">
      <c r="A15" s="276" t="s">
        <v>181</v>
      </c>
      <c r="B15" s="277" t="s">
        <v>182</v>
      </c>
      <c r="I15" s="114" t="s">
        <v>66</v>
      </c>
      <c r="J15" s="126"/>
      <c r="K15" s="136"/>
      <c r="L15" s="126"/>
      <c r="M15" s="136"/>
      <c r="N15" s="146"/>
    </row>
    <row r="16" spans="1:14" x14ac:dyDescent="0.25">
      <c r="A16" s="261" t="s">
        <v>55</v>
      </c>
      <c r="B16" s="264" t="s">
        <v>58</v>
      </c>
      <c r="I16" s="116" t="s">
        <v>67</v>
      </c>
      <c r="J16" s="125"/>
      <c r="K16" s="135"/>
      <c r="L16" s="125"/>
      <c r="M16" s="135"/>
      <c r="N16" s="145"/>
    </row>
    <row r="17" spans="1:14" x14ac:dyDescent="0.25">
      <c r="A17" s="262" t="s">
        <v>56</v>
      </c>
      <c r="B17" s="265" t="s">
        <v>59</v>
      </c>
      <c r="I17" s="114" t="s">
        <v>68</v>
      </c>
      <c r="J17" s="126"/>
      <c r="K17" s="136"/>
      <c r="L17" s="126"/>
      <c r="M17" s="136"/>
      <c r="N17" s="146"/>
    </row>
    <row r="18" spans="1:14" x14ac:dyDescent="0.25">
      <c r="A18" s="262" t="s">
        <v>57</v>
      </c>
      <c r="B18" s="265" t="s">
        <v>60</v>
      </c>
      <c r="I18" s="114" t="s">
        <v>69</v>
      </c>
      <c r="J18" s="127"/>
      <c r="K18" s="137"/>
      <c r="L18" s="127"/>
      <c r="M18" s="137"/>
      <c r="N18" s="147"/>
    </row>
    <row r="19" spans="1:14" x14ac:dyDescent="0.25">
      <c r="A19" s="262"/>
      <c r="B19" s="265" t="s">
        <v>61</v>
      </c>
      <c r="I19" s="117" t="s">
        <v>70</v>
      </c>
      <c r="J19" s="128"/>
      <c r="K19" s="138"/>
      <c r="L19" s="128"/>
      <c r="M19" s="138"/>
      <c r="N19" s="148"/>
    </row>
    <row r="20" spans="1:14" x14ac:dyDescent="0.25">
      <c r="A20" s="262"/>
      <c r="B20" s="265" t="s">
        <v>62</v>
      </c>
      <c r="I20" s="118" t="s">
        <v>71</v>
      </c>
      <c r="J20" s="129"/>
      <c r="K20" s="139"/>
      <c r="L20" s="129"/>
      <c r="M20" s="139"/>
      <c r="N20" s="149"/>
    </row>
    <row r="21" spans="1:14" x14ac:dyDescent="0.25">
      <c r="A21" s="262"/>
      <c r="B21" s="265" t="s">
        <v>63</v>
      </c>
      <c r="I21" s="117" t="s">
        <v>72</v>
      </c>
      <c r="J21" s="128"/>
      <c r="K21" s="138"/>
      <c r="L21" s="128"/>
      <c r="M21" s="138"/>
      <c r="N21" s="148"/>
    </row>
    <row r="22" spans="1:14" ht="15.75" thickBot="1" x14ac:dyDescent="0.3">
      <c r="A22" s="263"/>
      <c r="B22" s="266" t="s">
        <v>64</v>
      </c>
      <c r="I22" s="117" t="s">
        <v>73</v>
      </c>
      <c r="J22" s="128"/>
      <c r="K22" s="138"/>
      <c r="L22" s="128"/>
      <c r="M22" s="138"/>
      <c r="N22" s="148"/>
    </row>
    <row r="23" spans="1:14" ht="15.75" thickBot="1" x14ac:dyDescent="0.3">
      <c r="I23" s="117" t="s">
        <v>74</v>
      </c>
      <c r="J23" s="128"/>
      <c r="K23" s="138"/>
      <c r="L23" s="128"/>
      <c r="M23" s="138"/>
      <c r="N23" s="148"/>
    </row>
    <row r="24" spans="1:14" ht="15.75" thickBot="1" x14ac:dyDescent="0.3">
      <c r="A24" s="311" t="s">
        <v>186</v>
      </c>
      <c r="B24" s="312"/>
      <c r="C24" s="278" t="s">
        <v>187</v>
      </c>
      <c r="I24" s="117" t="s">
        <v>75</v>
      </c>
      <c r="J24" s="128"/>
      <c r="K24" s="138"/>
      <c r="L24" s="128"/>
      <c r="M24" s="138"/>
      <c r="N24" s="148"/>
    </row>
    <row r="25" spans="1:14" x14ac:dyDescent="0.25">
      <c r="A25" s="313" t="s">
        <v>72</v>
      </c>
      <c r="B25" s="314"/>
      <c r="C25" s="273">
        <v>150000</v>
      </c>
      <c r="I25" s="117" t="s">
        <v>76</v>
      </c>
      <c r="J25" s="128"/>
      <c r="K25" s="138"/>
      <c r="L25" s="128"/>
      <c r="M25" s="138"/>
      <c r="N25" s="148"/>
    </row>
    <row r="26" spans="1:14" x14ac:dyDescent="0.25">
      <c r="A26" s="307" t="s">
        <v>73</v>
      </c>
      <c r="B26" s="308"/>
      <c r="C26" s="274">
        <v>500000</v>
      </c>
      <c r="I26" s="114" t="s">
        <v>77</v>
      </c>
      <c r="J26" s="127"/>
      <c r="K26" s="137"/>
      <c r="L26" s="127"/>
      <c r="M26" s="137"/>
      <c r="N26" s="147"/>
    </row>
    <row r="27" spans="1:14" x14ac:dyDescent="0.25">
      <c r="A27" s="307" t="s">
        <v>74</v>
      </c>
      <c r="B27" s="308"/>
      <c r="C27" s="274">
        <v>700000</v>
      </c>
      <c r="I27" s="117" t="s">
        <v>78</v>
      </c>
      <c r="J27" s="130"/>
      <c r="K27" s="140"/>
      <c r="L27" s="130"/>
      <c r="M27" s="140"/>
      <c r="N27" s="150"/>
    </row>
    <row r="28" spans="1:14" ht="15.75" thickBot="1" x14ac:dyDescent="0.3">
      <c r="A28" s="307" t="s">
        <v>75</v>
      </c>
      <c r="B28" s="308"/>
      <c r="C28" s="274">
        <v>600000</v>
      </c>
      <c r="I28" s="119" t="s">
        <v>79</v>
      </c>
      <c r="J28" s="131"/>
      <c r="K28" s="141"/>
      <c r="L28" s="131"/>
      <c r="M28" s="141"/>
      <c r="N28" s="151"/>
    </row>
    <row r="29" spans="1:14" ht="15.75" thickBot="1" x14ac:dyDescent="0.3">
      <c r="A29" s="309" t="s">
        <v>76</v>
      </c>
      <c r="B29" s="310"/>
      <c r="C29" s="275">
        <v>400000</v>
      </c>
    </row>
    <row r="30" spans="1:14" ht="15.75" thickBot="1" x14ac:dyDescent="0.3">
      <c r="I30" s="170" t="s">
        <v>80</v>
      </c>
      <c r="J30" s="169"/>
    </row>
    <row r="31" spans="1:14" ht="25.5" thickBot="1" x14ac:dyDescent="0.3">
      <c r="A31" s="279" t="s">
        <v>119</v>
      </c>
      <c r="B31" s="278" t="s">
        <v>183</v>
      </c>
      <c r="C31" s="278" t="s">
        <v>184</v>
      </c>
      <c r="D31" s="278" t="s">
        <v>185</v>
      </c>
    </row>
    <row r="32" spans="1:14" x14ac:dyDescent="0.25">
      <c r="A32" s="268" t="s">
        <v>48</v>
      </c>
      <c r="B32" s="269">
        <v>39468</v>
      </c>
      <c r="C32" s="288">
        <v>100000</v>
      </c>
      <c r="D32" s="288">
        <v>100</v>
      </c>
    </row>
    <row r="33" spans="1:4" x14ac:dyDescent="0.25">
      <c r="A33" s="265" t="s">
        <v>49</v>
      </c>
      <c r="B33" s="270">
        <v>39598</v>
      </c>
      <c r="C33" s="274">
        <v>120000</v>
      </c>
      <c r="D33" s="274">
        <v>200</v>
      </c>
    </row>
    <row r="34" spans="1:4" x14ac:dyDescent="0.25">
      <c r="A34" s="265" t="s">
        <v>50</v>
      </c>
      <c r="B34" s="270">
        <v>40384</v>
      </c>
      <c r="C34" s="274">
        <v>90000</v>
      </c>
      <c r="D34" s="274">
        <v>500</v>
      </c>
    </row>
    <row r="35" spans="1:4" x14ac:dyDescent="0.25">
      <c r="A35" s="265" t="s">
        <v>51</v>
      </c>
      <c r="B35" s="270">
        <v>41401</v>
      </c>
      <c r="C35" s="274">
        <v>70000</v>
      </c>
      <c r="D35" s="274">
        <v>50</v>
      </c>
    </row>
    <row r="36" spans="1:4" ht="15.75" thickBot="1" x14ac:dyDescent="0.3">
      <c r="A36" s="260" t="s">
        <v>52</v>
      </c>
      <c r="B36" s="267">
        <v>41491</v>
      </c>
      <c r="C36" s="289">
        <v>140000</v>
      </c>
      <c r="D36" s="289">
        <v>300</v>
      </c>
    </row>
  </sheetData>
  <mergeCells count="8">
    <mergeCell ref="A27:B27"/>
    <mergeCell ref="A28:B28"/>
    <mergeCell ref="A29:B29"/>
    <mergeCell ref="A1:F1"/>
    <mergeCell ref="I1:N1"/>
    <mergeCell ref="A24:B24"/>
    <mergeCell ref="A25:B25"/>
    <mergeCell ref="A26:B2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5"/>
  <sheetViews>
    <sheetView workbookViewId="0">
      <selection activeCell="E21" sqref="A21:E29"/>
    </sheetView>
  </sheetViews>
  <sheetFormatPr defaultRowHeight="12.75" x14ac:dyDescent="0.2"/>
  <cols>
    <col min="1" max="1" width="47.28515625" style="25" bestFit="1" customWidth="1"/>
    <col min="2" max="2" width="20" style="25" customWidth="1"/>
    <col min="3" max="4" width="10.28515625" style="25" customWidth="1"/>
    <col min="5" max="5" width="35.5703125" style="25" bestFit="1" customWidth="1"/>
    <col min="6" max="6" width="17.7109375" style="55" customWidth="1"/>
    <col min="7" max="11" width="17.7109375" style="25" customWidth="1"/>
    <col min="12" max="255" width="9.140625" style="25"/>
    <col min="256" max="256" width="57.7109375" style="25" customWidth="1"/>
    <col min="257" max="257" width="20" style="25" customWidth="1"/>
    <col min="258" max="258" width="19.28515625" style="25" customWidth="1"/>
    <col min="259" max="259" width="10.140625" style="25" customWidth="1"/>
    <col min="260" max="260" width="29.7109375" style="25" customWidth="1"/>
    <col min="261" max="261" width="15.7109375" style="25" bestFit="1" customWidth="1"/>
    <col min="262" max="262" width="18.28515625" style="25" customWidth="1"/>
    <col min="263" max="263" width="25.42578125" style="25" customWidth="1"/>
    <col min="264" max="264" width="15.5703125" style="25" customWidth="1"/>
    <col min="265" max="511" width="9.140625" style="25"/>
    <col min="512" max="512" width="57.7109375" style="25" customWidth="1"/>
    <col min="513" max="513" width="20" style="25" customWidth="1"/>
    <col min="514" max="514" width="19.28515625" style="25" customWidth="1"/>
    <col min="515" max="515" width="10.140625" style="25" customWidth="1"/>
    <col min="516" max="516" width="29.7109375" style="25" customWidth="1"/>
    <col min="517" max="517" width="15.7109375" style="25" bestFit="1" customWidth="1"/>
    <col min="518" max="518" width="18.28515625" style="25" customWidth="1"/>
    <col min="519" max="519" width="25.42578125" style="25" customWidth="1"/>
    <col min="520" max="520" width="15.5703125" style="25" customWidth="1"/>
    <col min="521" max="767" width="9.140625" style="25"/>
    <col min="768" max="768" width="57.7109375" style="25" customWidth="1"/>
    <col min="769" max="769" width="20" style="25" customWidth="1"/>
    <col min="770" max="770" width="19.28515625" style="25" customWidth="1"/>
    <col min="771" max="771" width="10.140625" style="25" customWidth="1"/>
    <col min="772" max="772" width="29.7109375" style="25" customWidth="1"/>
    <col min="773" max="773" width="15.7109375" style="25" bestFit="1" customWidth="1"/>
    <col min="774" max="774" width="18.28515625" style="25" customWidth="1"/>
    <col min="775" max="775" width="25.42578125" style="25" customWidth="1"/>
    <col min="776" max="776" width="15.5703125" style="25" customWidth="1"/>
    <col min="777" max="1023" width="9.140625" style="25"/>
    <col min="1024" max="1024" width="57.7109375" style="25" customWidth="1"/>
    <col min="1025" max="1025" width="20" style="25" customWidth="1"/>
    <col min="1026" max="1026" width="19.28515625" style="25" customWidth="1"/>
    <col min="1027" max="1027" width="10.140625" style="25" customWidth="1"/>
    <col min="1028" max="1028" width="29.7109375" style="25" customWidth="1"/>
    <col min="1029" max="1029" width="15.7109375" style="25" bestFit="1" customWidth="1"/>
    <col min="1030" max="1030" width="18.28515625" style="25" customWidth="1"/>
    <col min="1031" max="1031" width="25.42578125" style="25" customWidth="1"/>
    <col min="1032" max="1032" width="15.5703125" style="25" customWidth="1"/>
    <col min="1033" max="1279" width="9.140625" style="25"/>
    <col min="1280" max="1280" width="57.7109375" style="25" customWidth="1"/>
    <col min="1281" max="1281" width="20" style="25" customWidth="1"/>
    <col min="1282" max="1282" width="19.28515625" style="25" customWidth="1"/>
    <col min="1283" max="1283" width="10.140625" style="25" customWidth="1"/>
    <col min="1284" max="1284" width="29.7109375" style="25" customWidth="1"/>
    <col min="1285" max="1285" width="15.7109375" style="25" bestFit="1" customWidth="1"/>
    <col min="1286" max="1286" width="18.28515625" style="25" customWidth="1"/>
    <col min="1287" max="1287" width="25.42578125" style="25" customWidth="1"/>
    <col min="1288" max="1288" width="15.5703125" style="25" customWidth="1"/>
    <col min="1289" max="1535" width="9.140625" style="25"/>
    <col min="1536" max="1536" width="57.7109375" style="25" customWidth="1"/>
    <col min="1537" max="1537" width="20" style="25" customWidth="1"/>
    <col min="1538" max="1538" width="19.28515625" style="25" customWidth="1"/>
    <col min="1539" max="1539" width="10.140625" style="25" customWidth="1"/>
    <col min="1540" max="1540" width="29.7109375" style="25" customWidth="1"/>
    <col min="1541" max="1541" width="15.7109375" style="25" bestFit="1" customWidth="1"/>
    <col min="1542" max="1542" width="18.28515625" style="25" customWidth="1"/>
    <col min="1543" max="1543" width="25.42578125" style="25" customWidth="1"/>
    <col min="1544" max="1544" width="15.5703125" style="25" customWidth="1"/>
    <col min="1545" max="1791" width="9.140625" style="25"/>
    <col min="1792" max="1792" width="57.7109375" style="25" customWidth="1"/>
    <col min="1793" max="1793" width="20" style="25" customWidth="1"/>
    <col min="1794" max="1794" width="19.28515625" style="25" customWidth="1"/>
    <col min="1795" max="1795" width="10.140625" style="25" customWidth="1"/>
    <col min="1796" max="1796" width="29.7109375" style="25" customWidth="1"/>
    <col min="1797" max="1797" width="15.7109375" style="25" bestFit="1" customWidth="1"/>
    <col min="1798" max="1798" width="18.28515625" style="25" customWidth="1"/>
    <col min="1799" max="1799" width="25.42578125" style="25" customWidth="1"/>
    <col min="1800" max="1800" width="15.5703125" style="25" customWidth="1"/>
    <col min="1801" max="2047" width="9.140625" style="25"/>
    <col min="2048" max="2048" width="57.7109375" style="25" customWidth="1"/>
    <col min="2049" max="2049" width="20" style="25" customWidth="1"/>
    <col min="2050" max="2050" width="19.28515625" style="25" customWidth="1"/>
    <col min="2051" max="2051" width="10.140625" style="25" customWidth="1"/>
    <col min="2052" max="2052" width="29.7109375" style="25" customWidth="1"/>
    <col min="2053" max="2053" width="15.7109375" style="25" bestFit="1" customWidth="1"/>
    <col min="2054" max="2054" width="18.28515625" style="25" customWidth="1"/>
    <col min="2055" max="2055" width="25.42578125" style="25" customWidth="1"/>
    <col min="2056" max="2056" width="15.5703125" style="25" customWidth="1"/>
    <col min="2057" max="2303" width="9.140625" style="25"/>
    <col min="2304" max="2304" width="57.7109375" style="25" customWidth="1"/>
    <col min="2305" max="2305" width="20" style="25" customWidth="1"/>
    <col min="2306" max="2306" width="19.28515625" style="25" customWidth="1"/>
    <col min="2307" max="2307" width="10.140625" style="25" customWidth="1"/>
    <col min="2308" max="2308" width="29.7109375" style="25" customWidth="1"/>
    <col min="2309" max="2309" width="15.7109375" style="25" bestFit="1" customWidth="1"/>
    <col min="2310" max="2310" width="18.28515625" style="25" customWidth="1"/>
    <col min="2311" max="2311" width="25.42578125" style="25" customWidth="1"/>
    <col min="2312" max="2312" width="15.5703125" style="25" customWidth="1"/>
    <col min="2313" max="2559" width="9.140625" style="25"/>
    <col min="2560" max="2560" width="57.7109375" style="25" customWidth="1"/>
    <col min="2561" max="2561" width="20" style="25" customWidth="1"/>
    <col min="2562" max="2562" width="19.28515625" style="25" customWidth="1"/>
    <col min="2563" max="2563" width="10.140625" style="25" customWidth="1"/>
    <col min="2564" max="2564" width="29.7109375" style="25" customWidth="1"/>
    <col min="2565" max="2565" width="15.7109375" style="25" bestFit="1" customWidth="1"/>
    <col min="2566" max="2566" width="18.28515625" style="25" customWidth="1"/>
    <col min="2567" max="2567" width="25.42578125" style="25" customWidth="1"/>
    <col min="2568" max="2568" width="15.5703125" style="25" customWidth="1"/>
    <col min="2569" max="2815" width="9.140625" style="25"/>
    <col min="2816" max="2816" width="57.7109375" style="25" customWidth="1"/>
    <col min="2817" max="2817" width="20" style="25" customWidth="1"/>
    <col min="2818" max="2818" width="19.28515625" style="25" customWidth="1"/>
    <col min="2819" max="2819" width="10.140625" style="25" customWidth="1"/>
    <col min="2820" max="2820" width="29.7109375" style="25" customWidth="1"/>
    <col min="2821" max="2821" width="15.7109375" style="25" bestFit="1" customWidth="1"/>
    <col min="2822" max="2822" width="18.28515625" style="25" customWidth="1"/>
    <col min="2823" max="2823" width="25.42578125" style="25" customWidth="1"/>
    <col min="2824" max="2824" width="15.5703125" style="25" customWidth="1"/>
    <col min="2825" max="3071" width="9.140625" style="25"/>
    <col min="3072" max="3072" width="57.7109375" style="25" customWidth="1"/>
    <col min="3073" max="3073" width="20" style="25" customWidth="1"/>
    <col min="3074" max="3074" width="19.28515625" style="25" customWidth="1"/>
    <col min="3075" max="3075" width="10.140625" style="25" customWidth="1"/>
    <col min="3076" max="3076" width="29.7109375" style="25" customWidth="1"/>
    <col min="3077" max="3077" width="15.7109375" style="25" bestFit="1" customWidth="1"/>
    <col min="3078" max="3078" width="18.28515625" style="25" customWidth="1"/>
    <col min="3079" max="3079" width="25.42578125" style="25" customWidth="1"/>
    <col min="3080" max="3080" width="15.5703125" style="25" customWidth="1"/>
    <col min="3081" max="3327" width="9.140625" style="25"/>
    <col min="3328" max="3328" width="57.7109375" style="25" customWidth="1"/>
    <col min="3329" max="3329" width="20" style="25" customWidth="1"/>
    <col min="3330" max="3330" width="19.28515625" style="25" customWidth="1"/>
    <col min="3331" max="3331" width="10.140625" style="25" customWidth="1"/>
    <col min="3332" max="3332" width="29.7109375" style="25" customWidth="1"/>
    <col min="3333" max="3333" width="15.7109375" style="25" bestFit="1" customWidth="1"/>
    <col min="3334" max="3334" width="18.28515625" style="25" customWidth="1"/>
    <col min="3335" max="3335" width="25.42578125" style="25" customWidth="1"/>
    <col min="3336" max="3336" width="15.5703125" style="25" customWidth="1"/>
    <col min="3337" max="3583" width="9.140625" style="25"/>
    <col min="3584" max="3584" width="57.7109375" style="25" customWidth="1"/>
    <col min="3585" max="3585" width="20" style="25" customWidth="1"/>
    <col min="3586" max="3586" width="19.28515625" style="25" customWidth="1"/>
    <col min="3587" max="3587" width="10.140625" style="25" customWidth="1"/>
    <col min="3588" max="3588" width="29.7109375" style="25" customWidth="1"/>
    <col min="3589" max="3589" width="15.7109375" style="25" bestFit="1" customWidth="1"/>
    <col min="3590" max="3590" width="18.28515625" style="25" customWidth="1"/>
    <col min="3591" max="3591" width="25.42578125" style="25" customWidth="1"/>
    <col min="3592" max="3592" width="15.5703125" style="25" customWidth="1"/>
    <col min="3593" max="3839" width="9.140625" style="25"/>
    <col min="3840" max="3840" width="57.7109375" style="25" customWidth="1"/>
    <col min="3841" max="3841" width="20" style="25" customWidth="1"/>
    <col min="3842" max="3842" width="19.28515625" style="25" customWidth="1"/>
    <col min="3843" max="3843" width="10.140625" style="25" customWidth="1"/>
    <col min="3844" max="3844" width="29.7109375" style="25" customWidth="1"/>
    <col min="3845" max="3845" width="15.7109375" style="25" bestFit="1" customWidth="1"/>
    <col min="3846" max="3846" width="18.28515625" style="25" customWidth="1"/>
    <col min="3847" max="3847" width="25.42578125" style="25" customWidth="1"/>
    <col min="3848" max="3848" width="15.5703125" style="25" customWidth="1"/>
    <col min="3849" max="4095" width="9.140625" style="25"/>
    <col min="4096" max="4096" width="57.7109375" style="25" customWidth="1"/>
    <col min="4097" max="4097" width="20" style="25" customWidth="1"/>
    <col min="4098" max="4098" width="19.28515625" style="25" customWidth="1"/>
    <col min="4099" max="4099" width="10.140625" style="25" customWidth="1"/>
    <col min="4100" max="4100" width="29.7109375" style="25" customWidth="1"/>
    <col min="4101" max="4101" width="15.7109375" style="25" bestFit="1" customWidth="1"/>
    <col min="4102" max="4102" width="18.28515625" style="25" customWidth="1"/>
    <col min="4103" max="4103" width="25.42578125" style="25" customWidth="1"/>
    <col min="4104" max="4104" width="15.5703125" style="25" customWidth="1"/>
    <col min="4105" max="4351" width="9.140625" style="25"/>
    <col min="4352" max="4352" width="57.7109375" style="25" customWidth="1"/>
    <col min="4353" max="4353" width="20" style="25" customWidth="1"/>
    <col min="4354" max="4354" width="19.28515625" style="25" customWidth="1"/>
    <col min="4355" max="4355" width="10.140625" style="25" customWidth="1"/>
    <col min="4356" max="4356" width="29.7109375" style="25" customWidth="1"/>
    <col min="4357" max="4357" width="15.7109375" style="25" bestFit="1" customWidth="1"/>
    <col min="4358" max="4358" width="18.28515625" style="25" customWidth="1"/>
    <col min="4359" max="4359" width="25.42578125" style="25" customWidth="1"/>
    <col min="4360" max="4360" width="15.5703125" style="25" customWidth="1"/>
    <col min="4361" max="4607" width="9.140625" style="25"/>
    <col min="4608" max="4608" width="57.7109375" style="25" customWidth="1"/>
    <col min="4609" max="4609" width="20" style="25" customWidth="1"/>
    <col min="4610" max="4610" width="19.28515625" style="25" customWidth="1"/>
    <col min="4611" max="4611" width="10.140625" style="25" customWidth="1"/>
    <col min="4612" max="4612" width="29.7109375" style="25" customWidth="1"/>
    <col min="4613" max="4613" width="15.7109375" style="25" bestFit="1" customWidth="1"/>
    <col min="4614" max="4614" width="18.28515625" style="25" customWidth="1"/>
    <col min="4615" max="4615" width="25.42578125" style="25" customWidth="1"/>
    <col min="4616" max="4616" width="15.5703125" style="25" customWidth="1"/>
    <col min="4617" max="4863" width="9.140625" style="25"/>
    <col min="4864" max="4864" width="57.7109375" style="25" customWidth="1"/>
    <col min="4865" max="4865" width="20" style="25" customWidth="1"/>
    <col min="4866" max="4866" width="19.28515625" style="25" customWidth="1"/>
    <col min="4867" max="4867" width="10.140625" style="25" customWidth="1"/>
    <col min="4868" max="4868" width="29.7109375" style="25" customWidth="1"/>
    <col min="4869" max="4869" width="15.7109375" style="25" bestFit="1" customWidth="1"/>
    <col min="4870" max="4870" width="18.28515625" style="25" customWidth="1"/>
    <col min="4871" max="4871" width="25.42578125" style="25" customWidth="1"/>
    <col min="4872" max="4872" width="15.5703125" style="25" customWidth="1"/>
    <col min="4873" max="5119" width="9.140625" style="25"/>
    <col min="5120" max="5120" width="57.7109375" style="25" customWidth="1"/>
    <col min="5121" max="5121" width="20" style="25" customWidth="1"/>
    <col min="5122" max="5122" width="19.28515625" style="25" customWidth="1"/>
    <col min="5123" max="5123" width="10.140625" style="25" customWidth="1"/>
    <col min="5124" max="5124" width="29.7109375" style="25" customWidth="1"/>
    <col min="5125" max="5125" width="15.7109375" style="25" bestFit="1" customWidth="1"/>
    <col min="5126" max="5126" width="18.28515625" style="25" customWidth="1"/>
    <col min="5127" max="5127" width="25.42578125" style="25" customWidth="1"/>
    <col min="5128" max="5128" width="15.5703125" style="25" customWidth="1"/>
    <col min="5129" max="5375" width="9.140625" style="25"/>
    <col min="5376" max="5376" width="57.7109375" style="25" customWidth="1"/>
    <col min="5377" max="5377" width="20" style="25" customWidth="1"/>
    <col min="5378" max="5378" width="19.28515625" style="25" customWidth="1"/>
    <col min="5379" max="5379" width="10.140625" style="25" customWidth="1"/>
    <col min="5380" max="5380" width="29.7109375" style="25" customWidth="1"/>
    <col min="5381" max="5381" width="15.7109375" style="25" bestFit="1" customWidth="1"/>
    <col min="5382" max="5382" width="18.28515625" style="25" customWidth="1"/>
    <col min="5383" max="5383" width="25.42578125" style="25" customWidth="1"/>
    <col min="5384" max="5384" width="15.5703125" style="25" customWidth="1"/>
    <col min="5385" max="5631" width="9.140625" style="25"/>
    <col min="5632" max="5632" width="57.7109375" style="25" customWidth="1"/>
    <col min="5633" max="5633" width="20" style="25" customWidth="1"/>
    <col min="5634" max="5634" width="19.28515625" style="25" customWidth="1"/>
    <col min="5635" max="5635" width="10.140625" style="25" customWidth="1"/>
    <col min="5636" max="5636" width="29.7109375" style="25" customWidth="1"/>
    <col min="5637" max="5637" width="15.7109375" style="25" bestFit="1" customWidth="1"/>
    <col min="5638" max="5638" width="18.28515625" style="25" customWidth="1"/>
    <col min="5639" max="5639" width="25.42578125" style="25" customWidth="1"/>
    <col min="5640" max="5640" width="15.5703125" style="25" customWidth="1"/>
    <col min="5641" max="5887" width="9.140625" style="25"/>
    <col min="5888" max="5888" width="57.7109375" style="25" customWidth="1"/>
    <col min="5889" max="5889" width="20" style="25" customWidth="1"/>
    <col min="5890" max="5890" width="19.28515625" style="25" customWidth="1"/>
    <col min="5891" max="5891" width="10.140625" style="25" customWidth="1"/>
    <col min="5892" max="5892" width="29.7109375" style="25" customWidth="1"/>
    <col min="5893" max="5893" width="15.7109375" style="25" bestFit="1" customWidth="1"/>
    <col min="5894" max="5894" width="18.28515625" style="25" customWidth="1"/>
    <col min="5895" max="5895" width="25.42578125" style="25" customWidth="1"/>
    <col min="5896" max="5896" width="15.5703125" style="25" customWidth="1"/>
    <col min="5897" max="6143" width="9.140625" style="25"/>
    <col min="6144" max="6144" width="57.7109375" style="25" customWidth="1"/>
    <col min="6145" max="6145" width="20" style="25" customWidth="1"/>
    <col min="6146" max="6146" width="19.28515625" style="25" customWidth="1"/>
    <col min="6147" max="6147" width="10.140625" style="25" customWidth="1"/>
    <col min="6148" max="6148" width="29.7109375" style="25" customWidth="1"/>
    <col min="6149" max="6149" width="15.7109375" style="25" bestFit="1" customWidth="1"/>
    <col min="6150" max="6150" width="18.28515625" style="25" customWidth="1"/>
    <col min="6151" max="6151" width="25.42578125" style="25" customWidth="1"/>
    <col min="6152" max="6152" width="15.5703125" style="25" customWidth="1"/>
    <col min="6153" max="6399" width="9.140625" style="25"/>
    <col min="6400" max="6400" width="57.7109375" style="25" customWidth="1"/>
    <col min="6401" max="6401" width="20" style="25" customWidth="1"/>
    <col min="6402" max="6402" width="19.28515625" style="25" customWidth="1"/>
    <col min="6403" max="6403" width="10.140625" style="25" customWidth="1"/>
    <col min="6404" max="6404" width="29.7109375" style="25" customWidth="1"/>
    <col min="6405" max="6405" width="15.7109375" style="25" bestFit="1" customWidth="1"/>
    <col min="6406" max="6406" width="18.28515625" style="25" customWidth="1"/>
    <col min="6407" max="6407" width="25.42578125" style="25" customWidth="1"/>
    <col min="6408" max="6408" width="15.5703125" style="25" customWidth="1"/>
    <col min="6409" max="6655" width="9.140625" style="25"/>
    <col min="6656" max="6656" width="57.7109375" style="25" customWidth="1"/>
    <col min="6657" max="6657" width="20" style="25" customWidth="1"/>
    <col min="6658" max="6658" width="19.28515625" style="25" customWidth="1"/>
    <col min="6659" max="6659" width="10.140625" style="25" customWidth="1"/>
    <col min="6660" max="6660" width="29.7109375" style="25" customWidth="1"/>
    <col min="6661" max="6661" width="15.7109375" style="25" bestFit="1" customWidth="1"/>
    <col min="6662" max="6662" width="18.28515625" style="25" customWidth="1"/>
    <col min="6663" max="6663" width="25.42578125" style="25" customWidth="1"/>
    <col min="6664" max="6664" width="15.5703125" style="25" customWidth="1"/>
    <col min="6665" max="6911" width="9.140625" style="25"/>
    <col min="6912" max="6912" width="57.7109375" style="25" customWidth="1"/>
    <col min="6913" max="6913" width="20" style="25" customWidth="1"/>
    <col min="6914" max="6914" width="19.28515625" style="25" customWidth="1"/>
    <col min="6915" max="6915" width="10.140625" style="25" customWidth="1"/>
    <col min="6916" max="6916" width="29.7109375" style="25" customWidth="1"/>
    <col min="6917" max="6917" width="15.7109375" style="25" bestFit="1" customWidth="1"/>
    <col min="6918" max="6918" width="18.28515625" style="25" customWidth="1"/>
    <col min="6919" max="6919" width="25.42578125" style="25" customWidth="1"/>
    <col min="6920" max="6920" width="15.5703125" style="25" customWidth="1"/>
    <col min="6921" max="7167" width="9.140625" style="25"/>
    <col min="7168" max="7168" width="57.7109375" style="25" customWidth="1"/>
    <col min="7169" max="7169" width="20" style="25" customWidth="1"/>
    <col min="7170" max="7170" width="19.28515625" style="25" customWidth="1"/>
    <col min="7171" max="7171" width="10.140625" style="25" customWidth="1"/>
    <col min="7172" max="7172" width="29.7109375" style="25" customWidth="1"/>
    <col min="7173" max="7173" width="15.7109375" style="25" bestFit="1" customWidth="1"/>
    <col min="7174" max="7174" width="18.28515625" style="25" customWidth="1"/>
    <col min="7175" max="7175" width="25.42578125" style="25" customWidth="1"/>
    <col min="7176" max="7176" width="15.5703125" style="25" customWidth="1"/>
    <col min="7177" max="7423" width="9.140625" style="25"/>
    <col min="7424" max="7424" width="57.7109375" style="25" customWidth="1"/>
    <col min="7425" max="7425" width="20" style="25" customWidth="1"/>
    <col min="7426" max="7426" width="19.28515625" style="25" customWidth="1"/>
    <col min="7427" max="7427" width="10.140625" style="25" customWidth="1"/>
    <col min="7428" max="7428" width="29.7109375" style="25" customWidth="1"/>
    <col min="7429" max="7429" width="15.7109375" style="25" bestFit="1" customWidth="1"/>
    <col min="7430" max="7430" width="18.28515625" style="25" customWidth="1"/>
    <col min="7431" max="7431" width="25.42578125" style="25" customWidth="1"/>
    <col min="7432" max="7432" width="15.5703125" style="25" customWidth="1"/>
    <col min="7433" max="7679" width="9.140625" style="25"/>
    <col min="7680" max="7680" width="57.7109375" style="25" customWidth="1"/>
    <col min="7681" max="7681" width="20" style="25" customWidth="1"/>
    <col min="7682" max="7682" width="19.28515625" style="25" customWidth="1"/>
    <col min="7683" max="7683" width="10.140625" style="25" customWidth="1"/>
    <col min="7684" max="7684" width="29.7109375" style="25" customWidth="1"/>
    <col min="7685" max="7685" width="15.7109375" style="25" bestFit="1" customWidth="1"/>
    <col min="7686" max="7686" width="18.28515625" style="25" customWidth="1"/>
    <col min="7687" max="7687" width="25.42578125" style="25" customWidth="1"/>
    <col min="7688" max="7688" width="15.5703125" style="25" customWidth="1"/>
    <col min="7689" max="7935" width="9.140625" style="25"/>
    <col min="7936" max="7936" width="57.7109375" style="25" customWidth="1"/>
    <col min="7937" max="7937" width="20" style="25" customWidth="1"/>
    <col min="7938" max="7938" width="19.28515625" style="25" customWidth="1"/>
    <col min="7939" max="7939" width="10.140625" style="25" customWidth="1"/>
    <col min="7940" max="7940" width="29.7109375" style="25" customWidth="1"/>
    <col min="7941" max="7941" width="15.7109375" style="25" bestFit="1" customWidth="1"/>
    <col min="7942" max="7942" width="18.28515625" style="25" customWidth="1"/>
    <col min="7943" max="7943" width="25.42578125" style="25" customWidth="1"/>
    <col min="7944" max="7944" width="15.5703125" style="25" customWidth="1"/>
    <col min="7945" max="8191" width="9.140625" style="25"/>
    <col min="8192" max="8192" width="57.7109375" style="25" customWidth="1"/>
    <col min="8193" max="8193" width="20" style="25" customWidth="1"/>
    <col min="8194" max="8194" width="19.28515625" style="25" customWidth="1"/>
    <col min="8195" max="8195" width="10.140625" style="25" customWidth="1"/>
    <col min="8196" max="8196" width="29.7109375" style="25" customWidth="1"/>
    <col min="8197" max="8197" width="15.7109375" style="25" bestFit="1" customWidth="1"/>
    <col min="8198" max="8198" width="18.28515625" style="25" customWidth="1"/>
    <col min="8199" max="8199" width="25.42578125" style="25" customWidth="1"/>
    <col min="8200" max="8200" width="15.5703125" style="25" customWidth="1"/>
    <col min="8201" max="8447" width="9.140625" style="25"/>
    <col min="8448" max="8448" width="57.7109375" style="25" customWidth="1"/>
    <col min="8449" max="8449" width="20" style="25" customWidth="1"/>
    <col min="8450" max="8450" width="19.28515625" style="25" customWidth="1"/>
    <col min="8451" max="8451" width="10.140625" style="25" customWidth="1"/>
    <col min="8452" max="8452" width="29.7109375" style="25" customWidth="1"/>
    <col min="8453" max="8453" width="15.7109375" style="25" bestFit="1" customWidth="1"/>
    <col min="8454" max="8454" width="18.28515625" style="25" customWidth="1"/>
    <col min="8455" max="8455" width="25.42578125" style="25" customWidth="1"/>
    <col min="8456" max="8456" width="15.5703125" style="25" customWidth="1"/>
    <col min="8457" max="8703" width="9.140625" style="25"/>
    <col min="8704" max="8704" width="57.7109375" style="25" customWidth="1"/>
    <col min="8705" max="8705" width="20" style="25" customWidth="1"/>
    <col min="8706" max="8706" width="19.28515625" style="25" customWidth="1"/>
    <col min="8707" max="8707" width="10.140625" style="25" customWidth="1"/>
    <col min="8708" max="8708" width="29.7109375" style="25" customWidth="1"/>
    <col min="8709" max="8709" width="15.7109375" style="25" bestFit="1" customWidth="1"/>
    <col min="8710" max="8710" width="18.28515625" style="25" customWidth="1"/>
    <col min="8711" max="8711" width="25.42578125" style="25" customWidth="1"/>
    <col min="8712" max="8712" width="15.5703125" style="25" customWidth="1"/>
    <col min="8713" max="8959" width="9.140625" style="25"/>
    <col min="8960" max="8960" width="57.7109375" style="25" customWidth="1"/>
    <col min="8961" max="8961" width="20" style="25" customWidth="1"/>
    <col min="8962" max="8962" width="19.28515625" style="25" customWidth="1"/>
    <col min="8963" max="8963" width="10.140625" style="25" customWidth="1"/>
    <col min="8964" max="8964" width="29.7109375" style="25" customWidth="1"/>
    <col min="8965" max="8965" width="15.7109375" style="25" bestFit="1" customWidth="1"/>
    <col min="8966" max="8966" width="18.28515625" style="25" customWidth="1"/>
    <col min="8967" max="8967" width="25.42578125" style="25" customWidth="1"/>
    <col min="8968" max="8968" width="15.5703125" style="25" customWidth="1"/>
    <col min="8969" max="9215" width="9.140625" style="25"/>
    <col min="9216" max="9216" width="57.7109375" style="25" customWidth="1"/>
    <col min="9217" max="9217" width="20" style="25" customWidth="1"/>
    <col min="9218" max="9218" width="19.28515625" style="25" customWidth="1"/>
    <col min="9219" max="9219" width="10.140625" style="25" customWidth="1"/>
    <col min="9220" max="9220" width="29.7109375" style="25" customWidth="1"/>
    <col min="9221" max="9221" width="15.7109375" style="25" bestFit="1" customWidth="1"/>
    <col min="9222" max="9222" width="18.28515625" style="25" customWidth="1"/>
    <col min="9223" max="9223" width="25.42578125" style="25" customWidth="1"/>
    <col min="9224" max="9224" width="15.5703125" style="25" customWidth="1"/>
    <col min="9225" max="9471" width="9.140625" style="25"/>
    <col min="9472" max="9472" width="57.7109375" style="25" customWidth="1"/>
    <col min="9473" max="9473" width="20" style="25" customWidth="1"/>
    <col min="9474" max="9474" width="19.28515625" style="25" customWidth="1"/>
    <col min="9475" max="9475" width="10.140625" style="25" customWidth="1"/>
    <col min="9476" max="9476" width="29.7109375" style="25" customWidth="1"/>
    <col min="9477" max="9477" width="15.7109375" style="25" bestFit="1" customWidth="1"/>
    <col min="9478" max="9478" width="18.28515625" style="25" customWidth="1"/>
    <col min="9479" max="9479" width="25.42578125" style="25" customWidth="1"/>
    <col min="9480" max="9480" width="15.5703125" style="25" customWidth="1"/>
    <col min="9481" max="9727" width="9.140625" style="25"/>
    <col min="9728" max="9728" width="57.7109375" style="25" customWidth="1"/>
    <col min="9729" max="9729" width="20" style="25" customWidth="1"/>
    <col min="9730" max="9730" width="19.28515625" style="25" customWidth="1"/>
    <col min="9731" max="9731" width="10.140625" style="25" customWidth="1"/>
    <col min="9732" max="9732" width="29.7109375" style="25" customWidth="1"/>
    <col min="9733" max="9733" width="15.7109375" style="25" bestFit="1" customWidth="1"/>
    <col min="9734" max="9734" width="18.28515625" style="25" customWidth="1"/>
    <col min="9735" max="9735" width="25.42578125" style="25" customWidth="1"/>
    <col min="9736" max="9736" width="15.5703125" style="25" customWidth="1"/>
    <col min="9737" max="9983" width="9.140625" style="25"/>
    <col min="9984" max="9984" width="57.7109375" style="25" customWidth="1"/>
    <col min="9985" max="9985" width="20" style="25" customWidth="1"/>
    <col min="9986" max="9986" width="19.28515625" style="25" customWidth="1"/>
    <col min="9987" max="9987" width="10.140625" style="25" customWidth="1"/>
    <col min="9988" max="9988" width="29.7109375" style="25" customWidth="1"/>
    <col min="9989" max="9989" width="15.7109375" style="25" bestFit="1" customWidth="1"/>
    <col min="9990" max="9990" width="18.28515625" style="25" customWidth="1"/>
    <col min="9991" max="9991" width="25.42578125" style="25" customWidth="1"/>
    <col min="9992" max="9992" width="15.5703125" style="25" customWidth="1"/>
    <col min="9993" max="10239" width="9.140625" style="25"/>
    <col min="10240" max="10240" width="57.7109375" style="25" customWidth="1"/>
    <col min="10241" max="10241" width="20" style="25" customWidth="1"/>
    <col min="10242" max="10242" width="19.28515625" style="25" customWidth="1"/>
    <col min="10243" max="10243" width="10.140625" style="25" customWidth="1"/>
    <col min="10244" max="10244" width="29.7109375" style="25" customWidth="1"/>
    <col min="10245" max="10245" width="15.7109375" style="25" bestFit="1" customWidth="1"/>
    <col min="10246" max="10246" width="18.28515625" style="25" customWidth="1"/>
    <col min="10247" max="10247" width="25.42578125" style="25" customWidth="1"/>
    <col min="10248" max="10248" width="15.5703125" style="25" customWidth="1"/>
    <col min="10249" max="10495" width="9.140625" style="25"/>
    <col min="10496" max="10496" width="57.7109375" style="25" customWidth="1"/>
    <col min="10497" max="10497" width="20" style="25" customWidth="1"/>
    <col min="10498" max="10498" width="19.28515625" style="25" customWidth="1"/>
    <col min="10499" max="10499" width="10.140625" style="25" customWidth="1"/>
    <col min="10500" max="10500" width="29.7109375" style="25" customWidth="1"/>
    <col min="10501" max="10501" width="15.7109375" style="25" bestFit="1" customWidth="1"/>
    <col min="10502" max="10502" width="18.28515625" style="25" customWidth="1"/>
    <col min="10503" max="10503" width="25.42578125" style="25" customWidth="1"/>
    <col min="10504" max="10504" width="15.5703125" style="25" customWidth="1"/>
    <col min="10505" max="10751" width="9.140625" style="25"/>
    <col min="10752" max="10752" width="57.7109375" style="25" customWidth="1"/>
    <col min="10753" max="10753" width="20" style="25" customWidth="1"/>
    <col min="10754" max="10754" width="19.28515625" style="25" customWidth="1"/>
    <col min="10755" max="10755" width="10.140625" style="25" customWidth="1"/>
    <col min="10756" max="10756" width="29.7109375" style="25" customWidth="1"/>
    <col min="10757" max="10757" width="15.7109375" style="25" bestFit="1" customWidth="1"/>
    <col min="10758" max="10758" width="18.28515625" style="25" customWidth="1"/>
    <col min="10759" max="10759" width="25.42578125" style="25" customWidth="1"/>
    <col min="10760" max="10760" width="15.5703125" style="25" customWidth="1"/>
    <col min="10761" max="11007" width="9.140625" style="25"/>
    <col min="11008" max="11008" width="57.7109375" style="25" customWidth="1"/>
    <col min="11009" max="11009" width="20" style="25" customWidth="1"/>
    <col min="11010" max="11010" width="19.28515625" style="25" customWidth="1"/>
    <col min="11011" max="11011" width="10.140625" style="25" customWidth="1"/>
    <col min="11012" max="11012" width="29.7109375" style="25" customWidth="1"/>
    <col min="11013" max="11013" width="15.7109375" style="25" bestFit="1" customWidth="1"/>
    <col min="11014" max="11014" width="18.28515625" style="25" customWidth="1"/>
    <col min="11015" max="11015" width="25.42578125" style="25" customWidth="1"/>
    <col min="11016" max="11016" width="15.5703125" style="25" customWidth="1"/>
    <col min="11017" max="11263" width="9.140625" style="25"/>
    <col min="11264" max="11264" width="57.7109375" style="25" customWidth="1"/>
    <col min="11265" max="11265" width="20" style="25" customWidth="1"/>
    <col min="11266" max="11266" width="19.28515625" style="25" customWidth="1"/>
    <col min="11267" max="11267" width="10.140625" style="25" customWidth="1"/>
    <col min="11268" max="11268" width="29.7109375" style="25" customWidth="1"/>
    <col min="11269" max="11269" width="15.7109375" style="25" bestFit="1" customWidth="1"/>
    <col min="11270" max="11270" width="18.28515625" style="25" customWidth="1"/>
    <col min="11271" max="11271" width="25.42578125" style="25" customWidth="1"/>
    <col min="11272" max="11272" width="15.5703125" style="25" customWidth="1"/>
    <col min="11273" max="11519" width="9.140625" style="25"/>
    <col min="11520" max="11520" width="57.7109375" style="25" customWidth="1"/>
    <col min="11521" max="11521" width="20" style="25" customWidth="1"/>
    <col min="11522" max="11522" width="19.28515625" style="25" customWidth="1"/>
    <col min="11523" max="11523" width="10.140625" style="25" customWidth="1"/>
    <col min="11524" max="11524" width="29.7109375" style="25" customWidth="1"/>
    <col min="11525" max="11525" width="15.7109375" style="25" bestFit="1" customWidth="1"/>
    <col min="11526" max="11526" width="18.28515625" style="25" customWidth="1"/>
    <col min="11527" max="11527" width="25.42578125" style="25" customWidth="1"/>
    <col min="11528" max="11528" width="15.5703125" style="25" customWidth="1"/>
    <col min="11529" max="11775" width="9.140625" style="25"/>
    <col min="11776" max="11776" width="57.7109375" style="25" customWidth="1"/>
    <col min="11777" max="11777" width="20" style="25" customWidth="1"/>
    <col min="11778" max="11778" width="19.28515625" style="25" customWidth="1"/>
    <col min="11779" max="11779" width="10.140625" style="25" customWidth="1"/>
    <col min="11780" max="11780" width="29.7109375" style="25" customWidth="1"/>
    <col min="11781" max="11781" width="15.7109375" style="25" bestFit="1" customWidth="1"/>
    <col min="11782" max="11782" width="18.28515625" style="25" customWidth="1"/>
    <col min="11783" max="11783" width="25.42578125" style="25" customWidth="1"/>
    <col min="11784" max="11784" width="15.5703125" style="25" customWidth="1"/>
    <col min="11785" max="12031" width="9.140625" style="25"/>
    <col min="12032" max="12032" width="57.7109375" style="25" customWidth="1"/>
    <col min="12033" max="12033" width="20" style="25" customWidth="1"/>
    <col min="12034" max="12034" width="19.28515625" style="25" customWidth="1"/>
    <col min="12035" max="12035" width="10.140625" style="25" customWidth="1"/>
    <col min="12036" max="12036" width="29.7109375" style="25" customWidth="1"/>
    <col min="12037" max="12037" width="15.7109375" style="25" bestFit="1" customWidth="1"/>
    <col min="12038" max="12038" width="18.28515625" style="25" customWidth="1"/>
    <col min="12039" max="12039" width="25.42578125" style="25" customWidth="1"/>
    <col min="12040" max="12040" width="15.5703125" style="25" customWidth="1"/>
    <col min="12041" max="12287" width="9.140625" style="25"/>
    <col min="12288" max="12288" width="57.7109375" style="25" customWidth="1"/>
    <col min="12289" max="12289" width="20" style="25" customWidth="1"/>
    <col min="12290" max="12290" width="19.28515625" style="25" customWidth="1"/>
    <col min="12291" max="12291" width="10.140625" style="25" customWidth="1"/>
    <col min="12292" max="12292" width="29.7109375" style="25" customWidth="1"/>
    <col min="12293" max="12293" width="15.7109375" style="25" bestFit="1" customWidth="1"/>
    <col min="12294" max="12294" width="18.28515625" style="25" customWidth="1"/>
    <col min="12295" max="12295" width="25.42578125" style="25" customWidth="1"/>
    <col min="12296" max="12296" width="15.5703125" style="25" customWidth="1"/>
    <col min="12297" max="12543" width="9.140625" style="25"/>
    <col min="12544" max="12544" width="57.7109375" style="25" customWidth="1"/>
    <col min="12545" max="12545" width="20" style="25" customWidth="1"/>
    <col min="12546" max="12546" width="19.28515625" style="25" customWidth="1"/>
    <col min="12547" max="12547" width="10.140625" style="25" customWidth="1"/>
    <col min="12548" max="12548" width="29.7109375" style="25" customWidth="1"/>
    <col min="12549" max="12549" width="15.7109375" style="25" bestFit="1" customWidth="1"/>
    <col min="12550" max="12550" width="18.28515625" style="25" customWidth="1"/>
    <col min="12551" max="12551" width="25.42578125" style="25" customWidth="1"/>
    <col min="12552" max="12552" width="15.5703125" style="25" customWidth="1"/>
    <col min="12553" max="12799" width="9.140625" style="25"/>
    <col min="12800" max="12800" width="57.7109375" style="25" customWidth="1"/>
    <col min="12801" max="12801" width="20" style="25" customWidth="1"/>
    <col min="12802" max="12802" width="19.28515625" style="25" customWidth="1"/>
    <col min="12803" max="12803" width="10.140625" style="25" customWidth="1"/>
    <col min="12804" max="12804" width="29.7109375" style="25" customWidth="1"/>
    <col min="12805" max="12805" width="15.7109375" style="25" bestFit="1" customWidth="1"/>
    <col min="12806" max="12806" width="18.28515625" style="25" customWidth="1"/>
    <col min="12807" max="12807" width="25.42578125" style="25" customWidth="1"/>
    <col min="12808" max="12808" width="15.5703125" style="25" customWidth="1"/>
    <col min="12809" max="13055" width="9.140625" style="25"/>
    <col min="13056" max="13056" width="57.7109375" style="25" customWidth="1"/>
    <col min="13057" max="13057" width="20" style="25" customWidth="1"/>
    <col min="13058" max="13058" width="19.28515625" style="25" customWidth="1"/>
    <col min="13059" max="13059" width="10.140625" style="25" customWidth="1"/>
    <col min="13060" max="13060" width="29.7109375" style="25" customWidth="1"/>
    <col min="13061" max="13061" width="15.7109375" style="25" bestFit="1" customWidth="1"/>
    <col min="13062" max="13062" width="18.28515625" style="25" customWidth="1"/>
    <col min="13063" max="13063" width="25.42578125" style="25" customWidth="1"/>
    <col min="13064" max="13064" width="15.5703125" style="25" customWidth="1"/>
    <col min="13065" max="13311" width="9.140625" style="25"/>
    <col min="13312" max="13312" width="57.7109375" style="25" customWidth="1"/>
    <col min="13313" max="13313" width="20" style="25" customWidth="1"/>
    <col min="13314" max="13314" width="19.28515625" style="25" customWidth="1"/>
    <col min="13315" max="13315" width="10.140625" style="25" customWidth="1"/>
    <col min="13316" max="13316" width="29.7109375" style="25" customWidth="1"/>
    <col min="13317" max="13317" width="15.7109375" style="25" bestFit="1" customWidth="1"/>
    <col min="13318" max="13318" width="18.28515625" style="25" customWidth="1"/>
    <col min="13319" max="13319" width="25.42578125" style="25" customWidth="1"/>
    <col min="13320" max="13320" width="15.5703125" style="25" customWidth="1"/>
    <col min="13321" max="13567" width="9.140625" style="25"/>
    <col min="13568" max="13568" width="57.7109375" style="25" customWidth="1"/>
    <col min="13569" max="13569" width="20" style="25" customWidth="1"/>
    <col min="13570" max="13570" width="19.28515625" style="25" customWidth="1"/>
    <col min="13571" max="13571" width="10.140625" style="25" customWidth="1"/>
    <col min="13572" max="13572" width="29.7109375" style="25" customWidth="1"/>
    <col min="13573" max="13573" width="15.7109375" style="25" bestFit="1" customWidth="1"/>
    <col min="13574" max="13574" width="18.28515625" style="25" customWidth="1"/>
    <col min="13575" max="13575" width="25.42578125" style="25" customWidth="1"/>
    <col min="13576" max="13576" width="15.5703125" style="25" customWidth="1"/>
    <col min="13577" max="13823" width="9.140625" style="25"/>
    <col min="13824" max="13824" width="57.7109375" style="25" customWidth="1"/>
    <col min="13825" max="13825" width="20" style="25" customWidth="1"/>
    <col min="13826" max="13826" width="19.28515625" style="25" customWidth="1"/>
    <col min="13827" max="13827" width="10.140625" style="25" customWidth="1"/>
    <col min="13828" max="13828" width="29.7109375" style="25" customWidth="1"/>
    <col min="13829" max="13829" width="15.7109375" style="25" bestFit="1" customWidth="1"/>
    <col min="13830" max="13830" width="18.28515625" style="25" customWidth="1"/>
    <col min="13831" max="13831" width="25.42578125" style="25" customWidth="1"/>
    <col min="13832" max="13832" width="15.5703125" style="25" customWidth="1"/>
    <col min="13833" max="14079" width="9.140625" style="25"/>
    <col min="14080" max="14080" width="57.7109375" style="25" customWidth="1"/>
    <col min="14081" max="14081" width="20" style="25" customWidth="1"/>
    <col min="14082" max="14082" width="19.28515625" style="25" customWidth="1"/>
    <col min="14083" max="14083" width="10.140625" style="25" customWidth="1"/>
    <col min="14084" max="14084" width="29.7109375" style="25" customWidth="1"/>
    <col min="14085" max="14085" width="15.7109375" style="25" bestFit="1" customWidth="1"/>
    <col min="14086" max="14086" width="18.28515625" style="25" customWidth="1"/>
    <col min="14087" max="14087" width="25.42578125" style="25" customWidth="1"/>
    <col min="14088" max="14088" width="15.5703125" style="25" customWidth="1"/>
    <col min="14089" max="14335" width="9.140625" style="25"/>
    <col min="14336" max="14336" width="57.7109375" style="25" customWidth="1"/>
    <col min="14337" max="14337" width="20" style="25" customWidth="1"/>
    <col min="14338" max="14338" width="19.28515625" style="25" customWidth="1"/>
    <col min="14339" max="14339" width="10.140625" style="25" customWidth="1"/>
    <col min="14340" max="14340" width="29.7109375" style="25" customWidth="1"/>
    <col min="14341" max="14341" width="15.7109375" style="25" bestFit="1" customWidth="1"/>
    <col min="14342" max="14342" width="18.28515625" style="25" customWidth="1"/>
    <col min="14343" max="14343" width="25.42578125" style="25" customWidth="1"/>
    <col min="14344" max="14344" width="15.5703125" style="25" customWidth="1"/>
    <col min="14345" max="14591" width="9.140625" style="25"/>
    <col min="14592" max="14592" width="57.7109375" style="25" customWidth="1"/>
    <col min="14593" max="14593" width="20" style="25" customWidth="1"/>
    <col min="14594" max="14594" width="19.28515625" style="25" customWidth="1"/>
    <col min="14595" max="14595" width="10.140625" style="25" customWidth="1"/>
    <col min="14596" max="14596" width="29.7109375" style="25" customWidth="1"/>
    <col min="14597" max="14597" width="15.7109375" style="25" bestFit="1" customWidth="1"/>
    <col min="14598" max="14598" width="18.28515625" style="25" customWidth="1"/>
    <col min="14599" max="14599" width="25.42578125" style="25" customWidth="1"/>
    <col min="14600" max="14600" width="15.5703125" style="25" customWidth="1"/>
    <col min="14601" max="14847" width="9.140625" style="25"/>
    <col min="14848" max="14848" width="57.7109375" style="25" customWidth="1"/>
    <col min="14849" max="14849" width="20" style="25" customWidth="1"/>
    <col min="14850" max="14850" width="19.28515625" style="25" customWidth="1"/>
    <col min="14851" max="14851" width="10.140625" style="25" customWidth="1"/>
    <col min="14852" max="14852" width="29.7109375" style="25" customWidth="1"/>
    <col min="14853" max="14853" width="15.7109375" style="25" bestFit="1" customWidth="1"/>
    <col min="14854" max="14854" width="18.28515625" style="25" customWidth="1"/>
    <col min="14855" max="14855" width="25.42578125" style="25" customWidth="1"/>
    <col min="14856" max="14856" width="15.5703125" style="25" customWidth="1"/>
    <col min="14857" max="15103" width="9.140625" style="25"/>
    <col min="15104" max="15104" width="57.7109375" style="25" customWidth="1"/>
    <col min="15105" max="15105" width="20" style="25" customWidth="1"/>
    <col min="15106" max="15106" width="19.28515625" style="25" customWidth="1"/>
    <col min="15107" max="15107" width="10.140625" style="25" customWidth="1"/>
    <col min="15108" max="15108" width="29.7109375" style="25" customWidth="1"/>
    <col min="15109" max="15109" width="15.7109375" style="25" bestFit="1" customWidth="1"/>
    <col min="15110" max="15110" width="18.28515625" style="25" customWidth="1"/>
    <col min="15111" max="15111" width="25.42578125" style="25" customWidth="1"/>
    <col min="15112" max="15112" width="15.5703125" style="25" customWidth="1"/>
    <col min="15113" max="15359" width="9.140625" style="25"/>
    <col min="15360" max="15360" width="57.7109375" style="25" customWidth="1"/>
    <col min="15361" max="15361" width="20" style="25" customWidth="1"/>
    <col min="15362" max="15362" width="19.28515625" style="25" customWidth="1"/>
    <col min="15363" max="15363" width="10.140625" style="25" customWidth="1"/>
    <col min="15364" max="15364" width="29.7109375" style="25" customWidth="1"/>
    <col min="15365" max="15365" width="15.7109375" style="25" bestFit="1" customWidth="1"/>
    <col min="15366" max="15366" width="18.28515625" style="25" customWidth="1"/>
    <col min="15367" max="15367" width="25.42578125" style="25" customWidth="1"/>
    <col min="15368" max="15368" width="15.5703125" style="25" customWidth="1"/>
    <col min="15369" max="15615" width="9.140625" style="25"/>
    <col min="15616" max="15616" width="57.7109375" style="25" customWidth="1"/>
    <col min="15617" max="15617" width="20" style="25" customWidth="1"/>
    <col min="15618" max="15618" width="19.28515625" style="25" customWidth="1"/>
    <col min="15619" max="15619" width="10.140625" style="25" customWidth="1"/>
    <col min="15620" max="15620" width="29.7109375" style="25" customWidth="1"/>
    <col min="15621" max="15621" width="15.7109375" style="25" bestFit="1" customWidth="1"/>
    <col min="15622" max="15622" width="18.28515625" style="25" customWidth="1"/>
    <col min="15623" max="15623" width="25.42578125" style="25" customWidth="1"/>
    <col min="15624" max="15624" width="15.5703125" style="25" customWidth="1"/>
    <col min="15625" max="15871" width="9.140625" style="25"/>
    <col min="15872" max="15872" width="57.7109375" style="25" customWidth="1"/>
    <col min="15873" max="15873" width="20" style="25" customWidth="1"/>
    <col min="15874" max="15874" width="19.28515625" style="25" customWidth="1"/>
    <col min="15875" max="15875" width="10.140625" style="25" customWidth="1"/>
    <col min="15876" max="15876" width="29.7109375" style="25" customWidth="1"/>
    <col min="15877" max="15877" width="15.7109375" style="25" bestFit="1" customWidth="1"/>
    <col min="15878" max="15878" width="18.28515625" style="25" customWidth="1"/>
    <col min="15879" max="15879" width="25.42578125" style="25" customWidth="1"/>
    <col min="15880" max="15880" width="15.5703125" style="25" customWidth="1"/>
    <col min="15881" max="16127" width="9.140625" style="25"/>
    <col min="16128" max="16128" width="57.7109375" style="25" customWidth="1"/>
    <col min="16129" max="16129" width="20" style="25" customWidth="1"/>
    <col min="16130" max="16130" width="19.28515625" style="25" customWidth="1"/>
    <col min="16131" max="16131" width="10.140625" style="25" customWidth="1"/>
    <col min="16132" max="16132" width="29.7109375" style="25" customWidth="1"/>
    <col min="16133" max="16133" width="15.7109375" style="25" bestFit="1" customWidth="1"/>
    <col min="16134" max="16134" width="18.28515625" style="25" customWidth="1"/>
    <col min="16135" max="16135" width="25.42578125" style="25" customWidth="1"/>
    <col min="16136" max="16136" width="15.5703125" style="25" customWidth="1"/>
    <col min="16137" max="16384" width="9.140625" style="25"/>
  </cols>
  <sheetData>
    <row r="1" spans="1:11" x14ac:dyDescent="0.2">
      <c r="A1" s="54" t="s">
        <v>129</v>
      </c>
      <c r="F1" s="55">
        <v>1</v>
      </c>
      <c r="G1" s="55">
        <v>1</v>
      </c>
      <c r="H1" s="55">
        <v>1</v>
      </c>
      <c r="I1" s="55">
        <v>1</v>
      </c>
      <c r="J1" s="55">
        <v>1</v>
      </c>
      <c r="K1" s="55">
        <v>1</v>
      </c>
    </row>
    <row r="2" spans="1:11" ht="13.5" thickBot="1" x14ac:dyDescent="0.25">
      <c r="A2" s="306" t="s">
        <v>157</v>
      </c>
      <c r="B2" s="306"/>
      <c r="E2" s="302" t="s">
        <v>179</v>
      </c>
      <c r="F2" s="302"/>
      <c r="G2" s="302"/>
      <c r="H2" s="302"/>
      <c r="I2" s="302"/>
      <c r="J2" s="302"/>
      <c r="K2" s="302"/>
    </row>
    <row r="3" spans="1:11" ht="13.5" thickBot="1" x14ac:dyDescent="0.25">
      <c r="A3" s="80" t="s">
        <v>41</v>
      </c>
      <c r="B3" s="74" t="s">
        <v>130</v>
      </c>
      <c r="E3" s="86" t="s">
        <v>41</v>
      </c>
      <c r="F3" s="153">
        <v>2014</v>
      </c>
      <c r="G3" s="160">
        <v>2015</v>
      </c>
      <c r="H3" s="162">
        <v>2016</v>
      </c>
      <c r="I3" s="160">
        <v>2017</v>
      </c>
      <c r="J3" s="162">
        <v>2018</v>
      </c>
      <c r="K3" s="160">
        <v>2019</v>
      </c>
    </row>
    <row r="4" spans="1:11" x14ac:dyDescent="0.2">
      <c r="A4" s="81" t="s">
        <v>165</v>
      </c>
      <c r="B4" s="75">
        <v>3000000</v>
      </c>
      <c r="E4" s="87" t="s">
        <v>54</v>
      </c>
      <c r="F4" s="154"/>
      <c r="G4" s="161">
        <f>B4</f>
        <v>3000000</v>
      </c>
      <c r="H4" s="163">
        <f>G4*(1+$B$5)</f>
        <v>3300000.0000000005</v>
      </c>
      <c r="I4" s="163">
        <f>H4*(1+$B$5)</f>
        <v>3630000.0000000009</v>
      </c>
      <c r="J4" s="163">
        <f>I4*(1+$B$5)</f>
        <v>3993000.0000000014</v>
      </c>
      <c r="K4" s="163">
        <f>J4*(1+$B$5)</f>
        <v>4392300.0000000019</v>
      </c>
    </row>
    <row r="5" spans="1:11" x14ac:dyDescent="0.2">
      <c r="A5" s="82" t="s">
        <v>166</v>
      </c>
      <c r="B5" s="77">
        <v>0.1</v>
      </c>
      <c r="E5" s="88" t="s">
        <v>65</v>
      </c>
      <c r="F5" s="155"/>
      <c r="G5" s="105">
        <f>G4*(1-$B$6)</f>
        <v>1800000</v>
      </c>
      <c r="H5" s="105">
        <f>H4*(1-$B$6)</f>
        <v>1980000.0000000002</v>
      </c>
      <c r="I5" s="105">
        <f t="shared" ref="I5:K5" si="0">I4*(1-$B$6)</f>
        <v>2178000.0000000005</v>
      </c>
      <c r="J5" s="105">
        <f t="shared" si="0"/>
        <v>2395800.0000000009</v>
      </c>
      <c r="K5" s="105">
        <f t="shared" si="0"/>
        <v>2635380.0000000009</v>
      </c>
    </row>
    <row r="6" spans="1:11" x14ac:dyDescent="0.2">
      <c r="A6" s="82" t="s">
        <v>160</v>
      </c>
      <c r="B6" s="77">
        <v>0.4</v>
      </c>
      <c r="E6" s="89" t="s">
        <v>151</v>
      </c>
      <c r="F6" s="156">
        <f>F4-F5</f>
        <v>0</v>
      </c>
      <c r="G6" s="106">
        <f t="shared" ref="G6:I6" si="1">G4-G5</f>
        <v>1200000</v>
      </c>
      <c r="H6" s="96">
        <f t="shared" si="1"/>
        <v>1320000.0000000002</v>
      </c>
      <c r="I6" s="106">
        <f t="shared" si="1"/>
        <v>1452000.0000000005</v>
      </c>
      <c r="J6" s="96">
        <f t="shared" ref="J6" si="2">J4-J5</f>
        <v>1597200.0000000005</v>
      </c>
      <c r="K6" s="106">
        <f t="shared" ref="K6" si="3">K4-K5</f>
        <v>1756920.0000000009</v>
      </c>
    </row>
    <row r="7" spans="1:11" x14ac:dyDescent="0.2">
      <c r="A7" s="82" t="s">
        <v>158</v>
      </c>
      <c r="B7" s="76">
        <v>280000</v>
      </c>
      <c r="E7" s="90" t="s">
        <v>140</v>
      </c>
      <c r="F7" s="157">
        <f>SUM(F8:F9)</f>
        <v>342000</v>
      </c>
      <c r="G7" s="107">
        <f>SUM(G8:G9)</f>
        <v>342000</v>
      </c>
      <c r="H7" s="97">
        <f>SUM(H8:H9)</f>
        <v>342000</v>
      </c>
      <c r="I7" s="107">
        <f>SUM(I8:I9)</f>
        <v>342000</v>
      </c>
      <c r="J7" s="97">
        <f t="shared" ref="J7:K7" si="4">SUM(J8:J9)</f>
        <v>342000</v>
      </c>
      <c r="K7" s="107">
        <f t="shared" si="4"/>
        <v>342000</v>
      </c>
    </row>
    <row r="8" spans="1:11" x14ac:dyDescent="0.2">
      <c r="A8" s="82" t="s">
        <v>159</v>
      </c>
      <c r="B8" s="76">
        <v>62000</v>
      </c>
      <c r="E8" s="88" t="s">
        <v>152</v>
      </c>
      <c r="F8" s="105">
        <f>$B$7</f>
        <v>280000</v>
      </c>
      <c r="G8" s="105">
        <f>$B$7</f>
        <v>280000</v>
      </c>
      <c r="H8" s="105">
        <f t="shared" ref="H8:K8" si="5">$B$7</f>
        <v>280000</v>
      </c>
      <c r="I8" s="105">
        <f t="shared" si="5"/>
        <v>280000</v>
      </c>
      <c r="J8" s="105">
        <f t="shared" si="5"/>
        <v>280000</v>
      </c>
      <c r="K8" s="105">
        <f t="shared" si="5"/>
        <v>280000</v>
      </c>
    </row>
    <row r="9" spans="1:11" x14ac:dyDescent="0.2">
      <c r="A9" s="82" t="s">
        <v>168</v>
      </c>
      <c r="B9" s="76">
        <v>600000</v>
      </c>
      <c r="C9" s="56"/>
      <c r="D9" s="56"/>
      <c r="E9" s="88" t="s">
        <v>153</v>
      </c>
      <c r="F9" s="155">
        <f>$B$8</f>
        <v>62000</v>
      </c>
      <c r="G9" s="155">
        <f t="shared" ref="G9:K9" si="6">$B$8</f>
        <v>62000</v>
      </c>
      <c r="H9" s="155">
        <f t="shared" si="6"/>
        <v>62000</v>
      </c>
      <c r="I9" s="155">
        <f t="shared" si="6"/>
        <v>62000</v>
      </c>
      <c r="J9" s="155">
        <f t="shared" si="6"/>
        <v>62000</v>
      </c>
      <c r="K9" s="155">
        <f t="shared" si="6"/>
        <v>62000</v>
      </c>
    </row>
    <row r="10" spans="1:11" x14ac:dyDescent="0.2">
      <c r="A10" s="82" t="s">
        <v>169</v>
      </c>
      <c r="B10" s="76">
        <v>300000</v>
      </c>
      <c r="E10" s="89" t="s">
        <v>164</v>
      </c>
      <c r="F10" s="156">
        <f>F6-F7</f>
        <v>-342000</v>
      </c>
      <c r="G10" s="106">
        <f>G6-G7</f>
        <v>858000</v>
      </c>
      <c r="H10" s="96">
        <f t="shared" ref="H10:K10" si="7">H6-H7</f>
        <v>978000.00000000023</v>
      </c>
      <c r="I10" s="106">
        <f t="shared" si="7"/>
        <v>1110000.0000000005</v>
      </c>
      <c r="J10" s="96">
        <f t="shared" si="7"/>
        <v>1255200.0000000005</v>
      </c>
      <c r="K10" s="106">
        <f t="shared" si="7"/>
        <v>1414920.0000000009</v>
      </c>
    </row>
    <row r="11" spans="1:11" ht="13.5" thickBot="1" x14ac:dyDescent="0.25">
      <c r="A11" s="83" t="s">
        <v>167</v>
      </c>
      <c r="B11" s="152">
        <v>0.2</v>
      </c>
      <c r="C11" s="56"/>
      <c r="D11" s="56"/>
      <c r="E11" s="89" t="s">
        <v>161</v>
      </c>
      <c r="F11" s="156">
        <f>SUM(F12:F13)</f>
        <v>-900000</v>
      </c>
      <c r="G11" s="106">
        <f>SUM(G12:G13)</f>
        <v>0</v>
      </c>
      <c r="H11" s="96">
        <f>SUM(H12:H13)</f>
        <v>0</v>
      </c>
      <c r="I11" s="106">
        <f>SUM(I12:I13)</f>
        <v>0</v>
      </c>
      <c r="J11" s="96"/>
      <c r="K11" s="106"/>
    </row>
    <row r="12" spans="1:11" x14ac:dyDescent="0.2">
      <c r="C12" s="56"/>
      <c r="D12" s="56"/>
      <c r="E12" s="91" t="s">
        <v>162</v>
      </c>
      <c r="F12" s="158">
        <f>-B9</f>
        <v>-600000</v>
      </c>
      <c r="G12" s="109"/>
      <c r="H12" s="99"/>
      <c r="I12" s="109"/>
      <c r="J12" s="99"/>
      <c r="K12" s="109"/>
    </row>
    <row r="13" spans="1:11" x14ac:dyDescent="0.2">
      <c r="C13" s="55"/>
      <c r="D13" s="55"/>
      <c r="E13" s="91" t="s">
        <v>163</v>
      </c>
      <c r="F13" s="158">
        <f>-B10</f>
        <v>-300000</v>
      </c>
      <c r="G13" s="109"/>
      <c r="H13" s="99"/>
      <c r="I13" s="109"/>
      <c r="J13" s="99"/>
      <c r="K13" s="109"/>
    </row>
    <row r="14" spans="1:11" ht="13.5" thickBot="1" x14ac:dyDescent="0.25">
      <c r="C14" s="55"/>
      <c r="D14" s="55"/>
      <c r="E14" s="92"/>
      <c r="F14" s="159">
        <f>F10+F11</f>
        <v>-1242000</v>
      </c>
      <c r="G14" s="159">
        <f>G10+G11</f>
        <v>858000</v>
      </c>
      <c r="H14" s="159">
        <f t="shared" ref="H14:K14" si="8">H10+H11</f>
        <v>978000.00000000023</v>
      </c>
      <c r="I14" s="159">
        <f t="shared" si="8"/>
        <v>1110000.0000000005</v>
      </c>
      <c r="J14" s="159">
        <f t="shared" si="8"/>
        <v>1255200.0000000005</v>
      </c>
      <c r="K14" s="159">
        <f t="shared" si="8"/>
        <v>1414920.0000000009</v>
      </c>
    </row>
    <row r="15" spans="1:11" ht="13.5" thickBot="1" x14ac:dyDescent="0.25">
      <c r="A15" s="302" t="s">
        <v>93</v>
      </c>
      <c r="B15" s="302"/>
      <c r="C15" s="55"/>
      <c r="D15" s="55"/>
      <c r="F15" s="295">
        <f>1/(1+$B$11)^SUM($F$1:F1)</f>
        <v>0.83333333333333337</v>
      </c>
      <c r="G15" s="295">
        <f>1/(1+$B$11)^SUM($F$1:G1)</f>
        <v>0.69444444444444442</v>
      </c>
      <c r="H15" s="295">
        <f>1/(1+$B$11)^SUM($F$1:H1)</f>
        <v>0.57870370370370372</v>
      </c>
      <c r="I15" s="295">
        <f>1/(1+$B$11)^SUM($F$1:I1)</f>
        <v>0.48225308641975312</v>
      </c>
      <c r="J15" s="295">
        <f>1/(1+$B$11)^SUM($F$1:J1)</f>
        <v>0.4018775720164609</v>
      </c>
      <c r="K15" s="295">
        <f>1/(1+$B$11)^SUM($F$1:K1)</f>
        <v>0.33489797668038412</v>
      </c>
    </row>
    <row r="16" spans="1:11" ht="13.5" thickBot="1" x14ac:dyDescent="0.25">
      <c r="A16" s="164" t="s">
        <v>41</v>
      </c>
      <c r="B16" s="167" t="s">
        <v>130</v>
      </c>
      <c r="C16" s="55"/>
      <c r="D16" s="55"/>
    </row>
    <row r="17" spans="1:11" ht="13.5" thickBot="1" x14ac:dyDescent="0.25">
      <c r="A17" s="165" t="s">
        <v>173</v>
      </c>
      <c r="B17" s="300">
        <f>SUM(F19:K19)</f>
        <v>2.3926380368098159</v>
      </c>
      <c r="C17" s="55"/>
      <c r="D17" s="55"/>
    </row>
    <row r="18" spans="1:11" x14ac:dyDescent="0.2">
      <c r="A18" s="166" t="s">
        <v>174</v>
      </c>
      <c r="B18" s="300">
        <f>SUM(F22:K22)</f>
        <v>2.7759509202453989</v>
      </c>
      <c r="C18" s="55"/>
      <c r="D18" s="55"/>
      <c r="F18" s="294">
        <f>F14</f>
        <v>-1242000</v>
      </c>
      <c r="G18" s="294">
        <f>F18+G14</f>
        <v>-384000</v>
      </c>
      <c r="H18" s="294">
        <f>G18+H14</f>
        <v>594000.00000000023</v>
      </c>
      <c r="I18" s="294">
        <f t="shared" ref="I18:K18" si="9">H18+I14</f>
        <v>1704000.0000000007</v>
      </c>
      <c r="J18" s="294">
        <f t="shared" si="9"/>
        <v>2959200.0000000009</v>
      </c>
      <c r="K18" s="294">
        <f t="shared" si="9"/>
        <v>4374120.0000000019</v>
      </c>
    </row>
    <row r="19" spans="1:11" x14ac:dyDescent="0.2">
      <c r="A19" s="166" t="s">
        <v>172</v>
      </c>
      <c r="B19" s="297">
        <f>SUMPRODUCT(F14:K14,F15:K15)</f>
        <v>1640397.0550411532</v>
      </c>
      <c r="C19" s="55"/>
      <c r="D19" s="55"/>
      <c r="F19" s="298">
        <f>IF(F18&lt;0,1,IF(E18&lt;0,1-F18/F14,0))</f>
        <v>1</v>
      </c>
      <c r="G19" s="298">
        <f t="shared" ref="G19:K19" si="10">IF(G18&lt;0,1,IF(F18&lt;0,1-G18/G14,0))</f>
        <v>1</v>
      </c>
      <c r="H19" s="298">
        <f>IF(H18&lt;0,1,IF(G18&lt;0,1-H18/H14,0))</f>
        <v>0.3926380368098159</v>
      </c>
      <c r="I19" s="298">
        <f t="shared" si="10"/>
        <v>0</v>
      </c>
      <c r="J19" s="298">
        <f t="shared" si="10"/>
        <v>0</v>
      </c>
      <c r="K19" s="298">
        <f t="shared" si="10"/>
        <v>0</v>
      </c>
    </row>
    <row r="20" spans="1:11" x14ac:dyDescent="0.2">
      <c r="A20" s="166" t="s">
        <v>171</v>
      </c>
      <c r="B20" s="296">
        <f>IRR(F14:K14)</f>
        <v>0.74665351361491505</v>
      </c>
      <c r="C20" s="55"/>
      <c r="D20" s="55"/>
      <c r="F20" s="25"/>
    </row>
    <row r="21" spans="1:11" ht="13.5" thickBot="1" x14ac:dyDescent="0.25">
      <c r="A21" s="168" t="s">
        <v>170</v>
      </c>
      <c r="B21" s="299">
        <f>SUMPRODUCT(F10:K10,F15:K15)/-SUMPRODUCT(F11:K11,F15:K15)</f>
        <v>3.1871960733882045</v>
      </c>
      <c r="C21" s="55"/>
      <c r="D21" s="55"/>
      <c r="F21" s="294">
        <f>F14*F15</f>
        <v>-1035000</v>
      </c>
      <c r="G21" s="294">
        <f>F21+G14*G15</f>
        <v>-439166.66666666674</v>
      </c>
      <c r="H21" s="294">
        <f>G21+H14*H15</f>
        <v>126805.55555555562</v>
      </c>
      <c r="I21" s="294">
        <f t="shared" ref="I21:J21" si="11">H21+I14*I15</f>
        <v>662106.48148148181</v>
      </c>
      <c r="J21" s="294">
        <f t="shared" si="11"/>
        <v>1166543.2098765438</v>
      </c>
      <c r="K21" s="294">
        <f>J21+K14*K15</f>
        <v>1640397.0550411532</v>
      </c>
    </row>
    <row r="22" spans="1:11" x14ac:dyDescent="0.2">
      <c r="F22" s="298">
        <f>IF(F21&lt;0,1,IF(E21&lt;0,1-F21/(F14*F15),0))</f>
        <v>1</v>
      </c>
      <c r="G22" s="298">
        <f t="shared" ref="G22:K22" si="12">IF(G21&lt;0,1,IF(F21&lt;0,1-G21/(G14*G15),0))</f>
        <v>1</v>
      </c>
      <c r="H22" s="298">
        <f t="shared" si="12"/>
        <v>0.77595092024539869</v>
      </c>
      <c r="I22" s="298">
        <f t="shared" si="12"/>
        <v>0</v>
      </c>
      <c r="J22" s="298">
        <f t="shared" si="12"/>
        <v>0</v>
      </c>
      <c r="K22" s="298">
        <f t="shared" si="12"/>
        <v>0</v>
      </c>
    </row>
    <row r="23" spans="1:11" x14ac:dyDescent="0.2">
      <c r="F23" s="25"/>
    </row>
    <row r="24" spans="1:11" x14ac:dyDescent="0.2">
      <c r="F24" s="25"/>
    </row>
    <row r="25" spans="1:11" ht="99" customHeight="1" x14ac:dyDescent="0.2">
      <c r="A25" s="304" t="s">
        <v>199</v>
      </c>
      <c r="B25" s="304"/>
      <c r="F25" s="25"/>
    </row>
    <row r="26" spans="1:11" ht="56.25" customHeight="1" x14ac:dyDescent="0.2">
      <c r="A26" s="304" t="s">
        <v>200</v>
      </c>
      <c r="B26" s="304"/>
      <c r="F26" s="25"/>
    </row>
    <row r="27" spans="1:11" ht="64.5" customHeight="1" x14ac:dyDescent="0.2">
      <c r="A27" s="304" t="s">
        <v>201</v>
      </c>
      <c r="B27" s="304"/>
    </row>
    <row r="28" spans="1:11" ht="40.5" customHeight="1" x14ac:dyDescent="0.2">
      <c r="A28" s="304" t="s">
        <v>202</v>
      </c>
      <c r="B28" s="304"/>
    </row>
    <row r="29" spans="1:11" ht="65.25" customHeight="1" x14ac:dyDescent="0.2">
      <c r="A29" s="304" t="s">
        <v>203</v>
      </c>
      <c r="B29" s="304"/>
      <c r="K29" s="58"/>
    </row>
    <row r="30" spans="1:11" x14ac:dyDescent="0.2">
      <c r="A30" s="304" t="s">
        <v>204</v>
      </c>
      <c r="B30" s="304"/>
    </row>
    <row r="31" spans="1:11" x14ac:dyDescent="0.2">
      <c r="A31" s="303" t="s">
        <v>205</v>
      </c>
      <c r="B31" s="303"/>
    </row>
    <row r="32" spans="1:11" x14ac:dyDescent="0.2">
      <c r="A32" s="303" t="s">
        <v>206</v>
      </c>
      <c r="B32" s="303"/>
    </row>
    <row r="33" spans="1:2" x14ac:dyDescent="0.2">
      <c r="A33" s="303" t="s">
        <v>207</v>
      </c>
      <c r="B33" s="303"/>
    </row>
    <row r="34" spans="1:2" x14ac:dyDescent="0.2">
      <c r="A34" s="303" t="s">
        <v>208</v>
      </c>
      <c r="B34" s="303"/>
    </row>
    <row r="35" spans="1:2" x14ac:dyDescent="0.2">
      <c r="A35" s="303" t="s">
        <v>209</v>
      </c>
      <c r="B35" s="303"/>
    </row>
  </sheetData>
  <mergeCells count="14">
    <mergeCell ref="A2:B2"/>
    <mergeCell ref="A15:B15"/>
    <mergeCell ref="E2:K2"/>
    <mergeCell ref="A25:B25"/>
    <mergeCell ref="A26:B26"/>
    <mergeCell ref="A32:B32"/>
    <mergeCell ref="A33:B33"/>
    <mergeCell ref="A34:B34"/>
    <mergeCell ref="A35:B35"/>
    <mergeCell ref="A27:B27"/>
    <mergeCell ref="A28:B28"/>
    <mergeCell ref="A29:B29"/>
    <mergeCell ref="A30:B30"/>
    <mergeCell ref="A31:B31"/>
  </mergeCells>
  <pageMargins left="0.37" right="0.36" top="0.74803149606299213" bottom="0.74803149606299213" header="0.31496062992125984" footer="0.31496062992125984"/>
  <pageSetup paperSize="9" scale="66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workbookViewId="0">
      <selection activeCell="E21" sqref="A21:E29"/>
    </sheetView>
  </sheetViews>
  <sheetFormatPr defaultRowHeight="12.75" x14ac:dyDescent="0.2"/>
  <cols>
    <col min="1" max="4" width="15.7109375" style="25" customWidth="1"/>
    <col min="5" max="16384" width="9.140625" style="25"/>
  </cols>
  <sheetData>
    <row r="1" spans="1:4" ht="13.5" thickBot="1" x14ac:dyDescent="0.25">
      <c r="A1" s="305" t="s">
        <v>157</v>
      </c>
      <c r="B1" s="305"/>
      <c r="C1" s="305"/>
      <c r="D1" s="305"/>
    </row>
    <row r="2" spans="1:4" ht="13.5" thickBot="1" x14ac:dyDescent="0.25">
      <c r="A2" s="172" t="s">
        <v>81</v>
      </c>
      <c r="B2" s="176" t="s">
        <v>87</v>
      </c>
      <c r="C2" s="186" t="s">
        <v>54</v>
      </c>
      <c r="D2" s="181" t="s">
        <v>65</v>
      </c>
    </row>
    <row r="3" spans="1:4" x14ac:dyDescent="0.2">
      <c r="A3" s="173" t="s">
        <v>48</v>
      </c>
      <c r="B3" s="177" t="s">
        <v>88</v>
      </c>
      <c r="C3" s="187">
        <v>100000</v>
      </c>
      <c r="D3" s="182">
        <v>60000</v>
      </c>
    </row>
    <row r="4" spans="1:4" x14ac:dyDescent="0.2">
      <c r="A4" s="88" t="s">
        <v>49</v>
      </c>
      <c r="B4" s="178" t="s">
        <v>89</v>
      </c>
      <c r="C4" s="188">
        <v>20000</v>
      </c>
      <c r="D4" s="183">
        <v>15000</v>
      </c>
    </row>
    <row r="5" spans="1:4" x14ac:dyDescent="0.2">
      <c r="A5" s="88" t="s">
        <v>50</v>
      </c>
      <c r="B5" s="178" t="s">
        <v>90</v>
      </c>
      <c r="C5" s="188">
        <v>15000</v>
      </c>
      <c r="D5" s="183">
        <v>10000</v>
      </c>
    </row>
    <row r="6" spans="1:4" x14ac:dyDescent="0.2">
      <c r="A6" s="88" t="s">
        <v>51</v>
      </c>
      <c r="B6" s="178" t="s">
        <v>88</v>
      </c>
      <c r="C6" s="188">
        <v>80000</v>
      </c>
      <c r="D6" s="183">
        <v>50000</v>
      </c>
    </row>
    <row r="7" spans="1:4" x14ac:dyDescent="0.2">
      <c r="A7" s="88" t="s">
        <v>52</v>
      </c>
      <c r="B7" s="178" t="s">
        <v>91</v>
      </c>
      <c r="C7" s="188">
        <v>45000</v>
      </c>
      <c r="D7" s="183">
        <v>30000</v>
      </c>
    </row>
    <row r="8" spans="1:4" x14ac:dyDescent="0.2">
      <c r="A8" s="88" t="s">
        <v>82</v>
      </c>
      <c r="B8" s="178" t="s">
        <v>89</v>
      </c>
      <c r="C8" s="188">
        <v>55000</v>
      </c>
      <c r="D8" s="183">
        <v>35000</v>
      </c>
    </row>
    <row r="9" spans="1:4" x14ac:dyDescent="0.2">
      <c r="A9" s="88" t="s">
        <v>83</v>
      </c>
      <c r="B9" s="178" t="s">
        <v>92</v>
      </c>
      <c r="C9" s="188">
        <v>50000</v>
      </c>
      <c r="D9" s="183">
        <v>31000</v>
      </c>
    </row>
    <row r="10" spans="1:4" x14ac:dyDescent="0.2">
      <c r="A10" s="88" t="s">
        <v>84</v>
      </c>
      <c r="B10" s="178" t="s">
        <v>88</v>
      </c>
      <c r="C10" s="188">
        <v>75000</v>
      </c>
      <c r="D10" s="183">
        <v>45000</v>
      </c>
    </row>
    <row r="11" spans="1:4" x14ac:dyDescent="0.2">
      <c r="A11" s="88" t="s">
        <v>85</v>
      </c>
      <c r="B11" s="178" t="s">
        <v>88</v>
      </c>
      <c r="C11" s="188">
        <v>80000</v>
      </c>
      <c r="D11" s="183">
        <v>50000</v>
      </c>
    </row>
    <row r="12" spans="1:4" ht="13.5" thickBot="1" x14ac:dyDescent="0.25">
      <c r="A12" s="174" t="s">
        <v>86</v>
      </c>
      <c r="B12" s="179" t="s">
        <v>90</v>
      </c>
      <c r="C12" s="189">
        <v>65000</v>
      </c>
      <c r="D12" s="184">
        <v>40000</v>
      </c>
    </row>
    <row r="13" spans="1:4" ht="13.5" thickBot="1" x14ac:dyDescent="0.25">
      <c r="A13" s="175" t="s">
        <v>53</v>
      </c>
      <c r="B13" s="180"/>
      <c r="C13" s="190">
        <f>SUM(C3:C12)</f>
        <v>585000</v>
      </c>
      <c r="D13" s="185">
        <f>SUM(D3:D12)</f>
        <v>366000</v>
      </c>
    </row>
    <row r="15" spans="1:4" ht="13.5" thickBot="1" x14ac:dyDescent="0.25">
      <c r="A15" s="305" t="s">
        <v>93</v>
      </c>
      <c r="B15" s="305"/>
      <c r="C15" s="305"/>
    </row>
    <row r="16" spans="1:4" ht="13.5" thickBot="1" x14ac:dyDescent="0.25">
      <c r="A16" s="192" t="s">
        <v>87</v>
      </c>
      <c r="B16" s="186" t="s">
        <v>54</v>
      </c>
      <c r="C16" s="181" t="s">
        <v>65</v>
      </c>
    </row>
    <row r="17" spans="1:5" ht="13.5" thickBot="1" x14ac:dyDescent="0.25">
      <c r="A17" s="193" t="s">
        <v>88</v>
      </c>
      <c r="B17" s="173">
        <f>SUMIF($B$3:$B$12,A17,$C$3:$C$12)</f>
        <v>335000</v>
      </c>
      <c r="C17" s="173">
        <f>SUMIF($B$3:$B$12,A17,$D$3:$D$12)</f>
        <v>205000</v>
      </c>
    </row>
    <row r="18" spans="1:5" ht="13.5" thickBot="1" x14ac:dyDescent="0.25">
      <c r="A18" s="194" t="s">
        <v>89</v>
      </c>
      <c r="B18" s="173">
        <f t="shared" ref="B18:B21" si="0">SUMIF($B$3:$B$12,A18,$C$3:$C$12)</f>
        <v>75000</v>
      </c>
      <c r="C18" s="173">
        <f t="shared" ref="C18:C21" si="1">SUMIF($B$3:$B$12,A18,$D$3:$D$12)</f>
        <v>50000</v>
      </c>
      <c r="E18" s="294"/>
    </row>
    <row r="19" spans="1:5" ht="13.5" thickBot="1" x14ac:dyDescent="0.25">
      <c r="A19" s="194" t="s">
        <v>90</v>
      </c>
      <c r="B19" s="173">
        <f t="shared" si="0"/>
        <v>80000</v>
      </c>
      <c r="C19" s="173">
        <f t="shared" si="1"/>
        <v>50000</v>
      </c>
      <c r="D19" s="293">
        <f>(B19-C19)/B19</f>
        <v>0.375</v>
      </c>
      <c r="E19" s="294"/>
    </row>
    <row r="20" spans="1:5" ht="13.5" thickBot="1" x14ac:dyDescent="0.25">
      <c r="A20" s="194" t="s">
        <v>91</v>
      </c>
      <c r="B20" s="173">
        <f t="shared" si="0"/>
        <v>45000</v>
      </c>
      <c r="C20" s="173">
        <f t="shared" si="1"/>
        <v>30000</v>
      </c>
    </row>
    <row r="21" spans="1:5" ht="13.5" thickBot="1" x14ac:dyDescent="0.25">
      <c r="A21" s="195" t="s">
        <v>92</v>
      </c>
      <c r="B21" s="173">
        <f t="shared" si="0"/>
        <v>50000</v>
      </c>
      <c r="C21" s="173">
        <f t="shared" si="1"/>
        <v>31000</v>
      </c>
    </row>
    <row r="22" spans="1:5" ht="15" x14ac:dyDescent="0.25">
      <c r="B22"/>
    </row>
    <row r="23" spans="1:5" ht="15" x14ac:dyDescent="0.25">
      <c r="B23"/>
    </row>
    <row r="24" spans="1:5" ht="15" x14ac:dyDescent="0.25">
      <c r="B24"/>
    </row>
    <row r="25" spans="1:5" ht="15" x14ac:dyDescent="0.25">
      <c r="B25"/>
    </row>
  </sheetData>
  <mergeCells count="2">
    <mergeCell ref="A1:D1"/>
    <mergeCell ref="A15:C15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2"/>
  <sheetViews>
    <sheetView workbookViewId="0">
      <selection activeCell="E21" sqref="A21:E29"/>
    </sheetView>
  </sheetViews>
  <sheetFormatPr defaultRowHeight="15" x14ac:dyDescent="0.25"/>
  <cols>
    <col min="1" max="1" width="4" bestFit="1" customWidth="1"/>
    <col min="2" max="2" width="17.42578125" bestFit="1" customWidth="1"/>
    <col min="3" max="3" width="7.42578125" bestFit="1" customWidth="1"/>
    <col min="4" max="4" width="9.42578125" customWidth="1"/>
    <col min="5" max="5" width="11" bestFit="1" customWidth="1"/>
    <col min="7" max="7" width="17.42578125" bestFit="1" customWidth="1"/>
    <col min="8" max="8" width="13.7109375" customWidth="1"/>
    <col min="9" max="9" width="15.42578125" bestFit="1" customWidth="1"/>
  </cols>
  <sheetData>
    <row r="1" spans="1:8" ht="15.75" thickBot="1" x14ac:dyDescent="0.3">
      <c r="A1" s="305" t="s">
        <v>157</v>
      </c>
      <c r="B1" s="305"/>
      <c r="C1" s="305"/>
      <c r="D1" s="305"/>
      <c r="E1" s="305"/>
      <c r="F1" s="305"/>
      <c r="G1" s="305"/>
      <c r="H1" s="305"/>
    </row>
    <row r="2" spans="1:8" s="53" customFormat="1" ht="15.75" thickBot="1" x14ac:dyDescent="0.3">
      <c r="A2" s="200" t="s">
        <v>106</v>
      </c>
      <c r="B2" s="208" t="s">
        <v>111</v>
      </c>
      <c r="C2" s="204" t="s">
        <v>107</v>
      </c>
      <c r="D2" s="198" t="s">
        <v>108</v>
      </c>
      <c r="E2" s="199" t="s">
        <v>109</v>
      </c>
      <c r="G2" s="216" t="s">
        <v>127</v>
      </c>
      <c r="H2" s="211">
        <v>750</v>
      </c>
    </row>
    <row r="3" spans="1:8" ht="15.75" thickBot="1" x14ac:dyDescent="0.3">
      <c r="A3" s="201">
        <v>1</v>
      </c>
      <c r="B3" s="209" t="s">
        <v>112</v>
      </c>
      <c r="C3" s="205">
        <v>56</v>
      </c>
      <c r="D3" s="196">
        <f>$H$2*(1-INDEX($G$4:$H$8,MATCH(B3,$G$4:$G$8,0),2))</f>
        <v>697.5</v>
      </c>
      <c r="E3" s="197">
        <f>C3*D3</f>
        <v>39060</v>
      </c>
      <c r="G3" s="217" t="s">
        <v>111</v>
      </c>
      <c r="H3" s="212" t="s">
        <v>117</v>
      </c>
    </row>
    <row r="4" spans="1:8" x14ac:dyDescent="0.25">
      <c r="A4" s="202">
        <v>2</v>
      </c>
      <c r="B4" s="117" t="s">
        <v>113</v>
      </c>
      <c r="C4" s="206">
        <v>29</v>
      </c>
      <c r="D4" s="196">
        <f t="shared" ref="D4:D67" si="0">$H$2*(1-INDEX($G$4:$H$8,MATCH(B4,$G$4:$G$8,0),2))</f>
        <v>712.5</v>
      </c>
      <c r="E4" s="197">
        <f t="shared" ref="E4:E13" si="1">C4*D4</f>
        <v>20662.5</v>
      </c>
      <c r="G4" s="209" t="s">
        <v>112</v>
      </c>
      <c r="H4" s="213">
        <v>7.0000000000000007E-2</v>
      </c>
    </row>
    <row r="5" spans="1:8" x14ac:dyDescent="0.25">
      <c r="A5" s="202">
        <v>3</v>
      </c>
      <c r="B5" s="117" t="s">
        <v>113</v>
      </c>
      <c r="C5" s="206">
        <v>91</v>
      </c>
      <c r="D5" s="196">
        <f t="shared" si="0"/>
        <v>712.5</v>
      </c>
      <c r="E5" s="197">
        <f t="shared" si="1"/>
        <v>64837.5</v>
      </c>
      <c r="G5" s="117" t="s">
        <v>113</v>
      </c>
      <c r="H5" s="214">
        <v>0.05</v>
      </c>
    </row>
    <row r="6" spans="1:8" x14ac:dyDescent="0.25">
      <c r="A6" s="202">
        <v>4</v>
      </c>
      <c r="B6" s="117" t="s">
        <v>112</v>
      </c>
      <c r="C6" s="206">
        <v>6</v>
      </c>
      <c r="D6" s="196">
        <f t="shared" si="0"/>
        <v>697.5</v>
      </c>
      <c r="E6" s="197">
        <f t="shared" si="1"/>
        <v>4185</v>
      </c>
      <c r="G6" s="117" t="s">
        <v>114</v>
      </c>
      <c r="H6" s="214">
        <v>0.1</v>
      </c>
    </row>
    <row r="7" spans="1:8" x14ac:dyDescent="0.25">
      <c r="A7" s="202">
        <v>5</v>
      </c>
      <c r="B7" s="117" t="s">
        <v>114</v>
      </c>
      <c r="C7" s="206">
        <v>26</v>
      </c>
      <c r="D7" s="196">
        <f t="shared" si="0"/>
        <v>675</v>
      </c>
      <c r="E7" s="197">
        <f t="shared" si="1"/>
        <v>17550</v>
      </c>
      <c r="G7" s="117" t="s">
        <v>115</v>
      </c>
      <c r="H7" s="214">
        <v>0.08</v>
      </c>
    </row>
    <row r="8" spans="1:8" ht="15.75" thickBot="1" x14ac:dyDescent="0.3">
      <c r="A8" s="202">
        <v>6</v>
      </c>
      <c r="B8" s="117" t="s">
        <v>116</v>
      </c>
      <c r="C8" s="206">
        <v>65</v>
      </c>
      <c r="D8" s="196">
        <f t="shared" si="0"/>
        <v>750</v>
      </c>
      <c r="E8" s="197">
        <f t="shared" si="1"/>
        <v>48750</v>
      </c>
      <c r="G8" s="210" t="s">
        <v>116</v>
      </c>
      <c r="H8" s="215">
        <v>0</v>
      </c>
    </row>
    <row r="9" spans="1:8" x14ac:dyDescent="0.25">
      <c r="A9" s="202">
        <v>7</v>
      </c>
      <c r="B9" s="117" t="s">
        <v>114</v>
      </c>
      <c r="C9" s="206">
        <v>75</v>
      </c>
      <c r="D9" s="196">
        <f t="shared" si="0"/>
        <v>675</v>
      </c>
      <c r="E9" s="197">
        <f t="shared" si="1"/>
        <v>50625</v>
      </c>
    </row>
    <row r="10" spans="1:8" x14ac:dyDescent="0.25">
      <c r="A10" s="202">
        <v>8</v>
      </c>
      <c r="B10" s="117" t="s">
        <v>116</v>
      </c>
      <c r="C10" s="206">
        <v>4</v>
      </c>
      <c r="D10" s="196">
        <f t="shared" si="0"/>
        <v>750</v>
      </c>
      <c r="E10" s="197">
        <f t="shared" si="1"/>
        <v>3000</v>
      </c>
    </row>
    <row r="11" spans="1:8" x14ac:dyDescent="0.25">
      <c r="A11" s="202">
        <v>9</v>
      </c>
      <c r="B11" s="117" t="s">
        <v>115</v>
      </c>
      <c r="C11" s="206">
        <v>6</v>
      </c>
      <c r="D11" s="196">
        <f t="shared" si="0"/>
        <v>690</v>
      </c>
      <c r="E11" s="197">
        <f>C11*D11</f>
        <v>4140</v>
      </c>
    </row>
    <row r="12" spans="1:8" x14ac:dyDescent="0.25">
      <c r="A12" s="202">
        <v>10</v>
      </c>
      <c r="B12" s="117" t="s">
        <v>116</v>
      </c>
      <c r="C12" s="206">
        <v>24</v>
      </c>
      <c r="D12" s="196">
        <f t="shared" si="0"/>
        <v>750</v>
      </c>
      <c r="E12" s="197">
        <f t="shared" si="1"/>
        <v>18000</v>
      </c>
    </row>
    <row r="13" spans="1:8" x14ac:dyDescent="0.25">
      <c r="A13" s="202">
        <v>11</v>
      </c>
      <c r="B13" s="117" t="s">
        <v>115</v>
      </c>
      <c r="C13" s="206">
        <v>19</v>
      </c>
      <c r="D13" s="196">
        <f t="shared" si="0"/>
        <v>690</v>
      </c>
      <c r="E13" s="197">
        <f t="shared" si="1"/>
        <v>13110</v>
      </c>
    </row>
    <row r="14" spans="1:8" x14ac:dyDescent="0.25">
      <c r="A14" s="202">
        <v>12</v>
      </c>
      <c r="B14" s="117" t="s">
        <v>115</v>
      </c>
      <c r="C14" s="206">
        <v>33</v>
      </c>
      <c r="D14" s="196">
        <f t="shared" si="0"/>
        <v>690</v>
      </c>
      <c r="E14" s="197">
        <f>C14*D14</f>
        <v>22770</v>
      </c>
    </row>
    <row r="15" spans="1:8" ht="15.75" thickBot="1" x14ac:dyDescent="0.3">
      <c r="A15" s="202">
        <v>13</v>
      </c>
      <c r="B15" s="117" t="s">
        <v>115</v>
      </c>
      <c r="C15" s="206">
        <v>66</v>
      </c>
      <c r="D15" s="196">
        <f t="shared" si="0"/>
        <v>690</v>
      </c>
      <c r="E15" s="197">
        <f>C15*D15</f>
        <v>45540</v>
      </c>
      <c r="G15" s="305" t="s">
        <v>93</v>
      </c>
      <c r="H15" s="305"/>
    </row>
    <row r="16" spans="1:8" ht="15.75" thickBot="1" x14ac:dyDescent="0.3">
      <c r="A16" s="202">
        <v>14</v>
      </c>
      <c r="B16" s="117" t="s">
        <v>115</v>
      </c>
      <c r="C16" s="206">
        <v>36</v>
      </c>
      <c r="D16" s="196">
        <f t="shared" si="0"/>
        <v>690</v>
      </c>
      <c r="E16" s="197">
        <f t="shared" ref="E16:E78" si="2">C16*D16</f>
        <v>24840</v>
      </c>
      <c r="G16" s="217" t="s">
        <v>111</v>
      </c>
      <c r="H16" s="218" t="s">
        <v>110</v>
      </c>
    </row>
    <row r="17" spans="1:8" x14ac:dyDescent="0.25">
      <c r="A17" s="202">
        <v>15</v>
      </c>
      <c r="B17" s="117" t="s">
        <v>114</v>
      </c>
      <c r="C17" s="206">
        <v>43</v>
      </c>
      <c r="D17" s="196">
        <f t="shared" si="0"/>
        <v>675</v>
      </c>
      <c r="E17" s="197">
        <f t="shared" si="2"/>
        <v>29025</v>
      </c>
      <c r="G17" s="209" t="s">
        <v>112</v>
      </c>
      <c r="H17" s="290">
        <f>SUMIF($B$3:$B$102,G17,$E$3:$E$102)</f>
        <v>613102.5</v>
      </c>
    </row>
    <row r="18" spans="1:8" x14ac:dyDescent="0.25">
      <c r="A18" s="202">
        <v>16</v>
      </c>
      <c r="B18" s="117" t="s">
        <v>116</v>
      </c>
      <c r="C18" s="206">
        <v>11</v>
      </c>
      <c r="D18" s="196">
        <f t="shared" si="0"/>
        <v>750</v>
      </c>
      <c r="E18" s="197">
        <f t="shared" si="2"/>
        <v>8250</v>
      </c>
      <c r="G18" s="117" t="s">
        <v>113</v>
      </c>
      <c r="H18" s="290">
        <f t="shared" ref="H18:H20" si="3">SUMIF($B$3:$B$102,G18,$E$3:$E$102)</f>
        <v>993225</v>
      </c>
    </row>
    <row r="19" spans="1:8" x14ac:dyDescent="0.25">
      <c r="A19" s="202">
        <v>17</v>
      </c>
      <c r="B19" s="117" t="s">
        <v>116</v>
      </c>
      <c r="C19" s="206">
        <v>5</v>
      </c>
      <c r="D19" s="196">
        <f t="shared" si="0"/>
        <v>750</v>
      </c>
      <c r="E19" s="197">
        <f t="shared" si="2"/>
        <v>3750</v>
      </c>
      <c r="G19" s="117" t="s">
        <v>114</v>
      </c>
      <c r="H19" s="290">
        <f t="shared" si="3"/>
        <v>530550</v>
      </c>
    </row>
    <row r="20" spans="1:8" x14ac:dyDescent="0.25">
      <c r="A20" s="202">
        <v>18</v>
      </c>
      <c r="B20" s="117" t="s">
        <v>115</v>
      </c>
      <c r="C20" s="206">
        <v>26</v>
      </c>
      <c r="D20" s="196">
        <f t="shared" si="0"/>
        <v>690</v>
      </c>
      <c r="E20" s="197">
        <f t="shared" si="2"/>
        <v>17940</v>
      </c>
      <c r="G20" s="117" t="s">
        <v>115</v>
      </c>
      <c r="H20" s="290">
        <f t="shared" si="3"/>
        <v>997740</v>
      </c>
    </row>
    <row r="21" spans="1:8" ht="15.75" thickBot="1" x14ac:dyDescent="0.3">
      <c r="A21" s="202">
        <v>19</v>
      </c>
      <c r="B21" s="117" t="s">
        <v>113</v>
      </c>
      <c r="C21" s="206">
        <v>72</v>
      </c>
      <c r="D21" s="196">
        <f t="shared" si="0"/>
        <v>712.5</v>
      </c>
      <c r="E21" s="197">
        <f t="shared" si="2"/>
        <v>51300</v>
      </c>
      <c r="G21" s="210" t="s">
        <v>116</v>
      </c>
      <c r="H21" s="290">
        <f>SUMIF($B$3:$B$102,G21,$E$3:$E$102)</f>
        <v>508500</v>
      </c>
    </row>
    <row r="22" spans="1:8" x14ac:dyDescent="0.25">
      <c r="A22" s="202">
        <v>20</v>
      </c>
      <c r="B22" s="117" t="s">
        <v>113</v>
      </c>
      <c r="C22" s="206">
        <v>46</v>
      </c>
      <c r="D22" s="196">
        <f t="shared" si="0"/>
        <v>712.5</v>
      </c>
      <c r="E22" s="197">
        <f t="shared" si="2"/>
        <v>32775</v>
      </c>
    </row>
    <row r="23" spans="1:8" x14ac:dyDescent="0.25">
      <c r="A23" s="202">
        <v>21</v>
      </c>
      <c r="B23" s="117" t="s">
        <v>113</v>
      </c>
      <c r="C23" s="206">
        <v>54</v>
      </c>
      <c r="D23" s="196">
        <f t="shared" si="0"/>
        <v>712.5</v>
      </c>
      <c r="E23" s="197">
        <f t="shared" si="2"/>
        <v>38475</v>
      </c>
    </row>
    <row r="24" spans="1:8" x14ac:dyDescent="0.25">
      <c r="A24" s="202">
        <v>22</v>
      </c>
      <c r="B24" s="117" t="s">
        <v>116</v>
      </c>
      <c r="C24" s="206">
        <v>36</v>
      </c>
      <c r="D24" s="196">
        <f t="shared" si="0"/>
        <v>750</v>
      </c>
      <c r="E24" s="197">
        <f t="shared" si="2"/>
        <v>27000</v>
      </c>
    </row>
    <row r="25" spans="1:8" x14ac:dyDescent="0.25">
      <c r="A25" s="202">
        <v>23</v>
      </c>
      <c r="B25" s="117" t="s">
        <v>113</v>
      </c>
      <c r="C25" s="206">
        <v>92</v>
      </c>
      <c r="D25" s="196">
        <f t="shared" si="0"/>
        <v>712.5</v>
      </c>
      <c r="E25" s="197">
        <f t="shared" si="2"/>
        <v>65550</v>
      </c>
    </row>
    <row r="26" spans="1:8" x14ac:dyDescent="0.25">
      <c r="A26" s="202">
        <v>24</v>
      </c>
      <c r="B26" s="117" t="s">
        <v>113</v>
      </c>
      <c r="C26" s="206">
        <v>65</v>
      </c>
      <c r="D26" s="196">
        <f t="shared" si="0"/>
        <v>712.5</v>
      </c>
      <c r="E26" s="197">
        <f t="shared" si="2"/>
        <v>46312.5</v>
      </c>
    </row>
    <row r="27" spans="1:8" x14ac:dyDescent="0.25">
      <c r="A27" s="202">
        <v>25</v>
      </c>
      <c r="B27" s="117" t="s">
        <v>114</v>
      </c>
      <c r="C27" s="206">
        <v>94</v>
      </c>
      <c r="D27" s="196">
        <f t="shared" si="0"/>
        <v>675</v>
      </c>
      <c r="E27" s="197">
        <f t="shared" si="2"/>
        <v>63450</v>
      </c>
    </row>
    <row r="28" spans="1:8" x14ac:dyDescent="0.25">
      <c r="A28" s="202">
        <v>26</v>
      </c>
      <c r="B28" s="117" t="s">
        <v>113</v>
      </c>
      <c r="C28" s="206">
        <v>58</v>
      </c>
      <c r="D28" s="196">
        <f t="shared" si="0"/>
        <v>712.5</v>
      </c>
      <c r="E28" s="197">
        <f t="shared" si="2"/>
        <v>41325</v>
      </c>
    </row>
    <row r="29" spans="1:8" x14ac:dyDescent="0.25">
      <c r="A29" s="202">
        <v>27</v>
      </c>
      <c r="B29" s="117" t="s">
        <v>115</v>
      </c>
      <c r="C29" s="206">
        <v>30</v>
      </c>
      <c r="D29" s="196">
        <f t="shared" si="0"/>
        <v>690</v>
      </c>
      <c r="E29" s="197">
        <f t="shared" si="2"/>
        <v>20700</v>
      </c>
    </row>
    <row r="30" spans="1:8" x14ac:dyDescent="0.25">
      <c r="A30" s="202">
        <v>28</v>
      </c>
      <c r="B30" s="117" t="s">
        <v>114</v>
      </c>
      <c r="C30" s="206">
        <v>60</v>
      </c>
      <c r="D30" s="196">
        <f t="shared" si="0"/>
        <v>675</v>
      </c>
      <c r="E30" s="197">
        <f t="shared" si="2"/>
        <v>40500</v>
      </c>
    </row>
    <row r="31" spans="1:8" x14ac:dyDescent="0.25">
      <c r="A31" s="202">
        <v>29</v>
      </c>
      <c r="B31" s="117" t="s">
        <v>112</v>
      </c>
      <c r="C31" s="206">
        <v>97</v>
      </c>
      <c r="D31" s="196">
        <f t="shared" si="0"/>
        <v>697.5</v>
      </c>
      <c r="E31" s="197">
        <f t="shared" si="2"/>
        <v>67657.5</v>
      </c>
    </row>
    <row r="32" spans="1:8" x14ac:dyDescent="0.25">
      <c r="A32" s="202">
        <v>30</v>
      </c>
      <c r="B32" s="117" t="s">
        <v>113</v>
      </c>
      <c r="C32" s="206">
        <v>100</v>
      </c>
      <c r="D32" s="196">
        <f t="shared" si="0"/>
        <v>712.5</v>
      </c>
      <c r="E32" s="197">
        <f t="shared" si="2"/>
        <v>71250</v>
      </c>
    </row>
    <row r="33" spans="1:5" x14ac:dyDescent="0.25">
      <c r="A33" s="202">
        <v>31</v>
      </c>
      <c r="B33" s="117" t="s">
        <v>115</v>
      </c>
      <c r="C33" s="206">
        <v>69</v>
      </c>
      <c r="D33" s="196">
        <f t="shared" si="0"/>
        <v>690</v>
      </c>
      <c r="E33" s="197">
        <f t="shared" si="2"/>
        <v>47610</v>
      </c>
    </row>
    <row r="34" spans="1:5" x14ac:dyDescent="0.25">
      <c r="A34" s="202">
        <v>32</v>
      </c>
      <c r="B34" s="117" t="s">
        <v>112</v>
      </c>
      <c r="C34" s="206">
        <v>72</v>
      </c>
      <c r="D34" s="196">
        <f t="shared" si="0"/>
        <v>697.5</v>
      </c>
      <c r="E34" s="197">
        <f t="shared" si="2"/>
        <v>50220</v>
      </c>
    </row>
    <row r="35" spans="1:5" x14ac:dyDescent="0.25">
      <c r="A35" s="202">
        <v>33</v>
      </c>
      <c r="B35" s="117" t="s">
        <v>112</v>
      </c>
      <c r="C35" s="206">
        <v>4</v>
      </c>
      <c r="D35" s="196">
        <f t="shared" si="0"/>
        <v>697.5</v>
      </c>
      <c r="E35" s="197">
        <f t="shared" si="2"/>
        <v>2790</v>
      </c>
    </row>
    <row r="36" spans="1:5" x14ac:dyDescent="0.25">
      <c r="A36" s="202">
        <v>34</v>
      </c>
      <c r="B36" s="117" t="s">
        <v>114</v>
      </c>
      <c r="C36" s="206">
        <v>77</v>
      </c>
      <c r="D36" s="196">
        <f t="shared" si="0"/>
        <v>675</v>
      </c>
      <c r="E36" s="197">
        <f t="shared" si="2"/>
        <v>51975</v>
      </c>
    </row>
    <row r="37" spans="1:5" x14ac:dyDescent="0.25">
      <c r="A37" s="202">
        <v>35</v>
      </c>
      <c r="B37" s="117" t="s">
        <v>114</v>
      </c>
      <c r="C37" s="206">
        <v>73</v>
      </c>
      <c r="D37" s="196">
        <f t="shared" si="0"/>
        <v>675</v>
      </c>
      <c r="E37" s="197">
        <f t="shared" si="2"/>
        <v>49275</v>
      </c>
    </row>
    <row r="38" spans="1:5" x14ac:dyDescent="0.25">
      <c r="A38" s="202">
        <v>36</v>
      </c>
      <c r="B38" s="117" t="s">
        <v>113</v>
      </c>
      <c r="C38" s="206">
        <v>86</v>
      </c>
      <c r="D38" s="196">
        <f t="shared" si="0"/>
        <v>712.5</v>
      </c>
      <c r="E38" s="197">
        <f t="shared" si="2"/>
        <v>61275</v>
      </c>
    </row>
    <row r="39" spans="1:5" x14ac:dyDescent="0.25">
      <c r="A39" s="202">
        <v>37</v>
      </c>
      <c r="B39" s="117" t="s">
        <v>115</v>
      </c>
      <c r="C39" s="206">
        <v>14</v>
      </c>
      <c r="D39" s="196">
        <f t="shared" si="0"/>
        <v>690</v>
      </c>
      <c r="E39" s="197">
        <f t="shared" si="2"/>
        <v>9660</v>
      </c>
    </row>
    <row r="40" spans="1:5" x14ac:dyDescent="0.25">
      <c r="A40" s="202">
        <v>38</v>
      </c>
      <c r="B40" s="117" t="s">
        <v>113</v>
      </c>
      <c r="C40" s="206">
        <v>21</v>
      </c>
      <c r="D40" s="196">
        <f t="shared" si="0"/>
        <v>712.5</v>
      </c>
      <c r="E40" s="197">
        <f t="shared" si="2"/>
        <v>14962.5</v>
      </c>
    </row>
    <row r="41" spans="1:5" x14ac:dyDescent="0.25">
      <c r="A41" s="202">
        <v>39</v>
      </c>
      <c r="B41" s="117" t="s">
        <v>116</v>
      </c>
      <c r="C41" s="206">
        <v>49</v>
      </c>
      <c r="D41" s="196">
        <f t="shared" si="0"/>
        <v>750</v>
      </c>
      <c r="E41" s="197">
        <f t="shared" si="2"/>
        <v>36750</v>
      </c>
    </row>
    <row r="42" spans="1:5" x14ac:dyDescent="0.25">
      <c r="A42" s="202">
        <v>40</v>
      </c>
      <c r="B42" s="117" t="s">
        <v>112</v>
      </c>
      <c r="C42" s="206">
        <v>60</v>
      </c>
      <c r="D42" s="196">
        <f t="shared" si="0"/>
        <v>697.5</v>
      </c>
      <c r="E42" s="197">
        <f t="shared" si="2"/>
        <v>41850</v>
      </c>
    </row>
    <row r="43" spans="1:5" x14ac:dyDescent="0.25">
      <c r="A43" s="202">
        <v>41</v>
      </c>
      <c r="B43" s="117" t="s">
        <v>115</v>
      </c>
      <c r="C43" s="206">
        <v>6</v>
      </c>
      <c r="D43" s="196">
        <f t="shared" si="0"/>
        <v>690</v>
      </c>
      <c r="E43" s="197">
        <f t="shared" si="2"/>
        <v>4140</v>
      </c>
    </row>
    <row r="44" spans="1:5" x14ac:dyDescent="0.25">
      <c r="A44" s="202">
        <v>42</v>
      </c>
      <c r="B44" s="117" t="s">
        <v>112</v>
      </c>
      <c r="C44" s="206">
        <v>23</v>
      </c>
      <c r="D44" s="196">
        <f t="shared" si="0"/>
        <v>697.5</v>
      </c>
      <c r="E44" s="197">
        <f t="shared" si="2"/>
        <v>16042.5</v>
      </c>
    </row>
    <row r="45" spans="1:5" x14ac:dyDescent="0.25">
      <c r="A45" s="202">
        <v>43</v>
      </c>
      <c r="B45" s="117" t="s">
        <v>116</v>
      </c>
      <c r="C45" s="206">
        <v>31</v>
      </c>
      <c r="D45" s="196">
        <f t="shared" si="0"/>
        <v>750</v>
      </c>
      <c r="E45" s="197">
        <f t="shared" si="2"/>
        <v>23250</v>
      </c>
    </row>
    <row r="46" spans="1:5" x14ac:dyDescent="0.25">
      <c r="A46" s="202">
        <v>44</v>
      </c>
      <c r="B46" s="117" t="s">
        <v>115</v>
      </c>
      <c r="C46" s="206">
        <v>79</v>
      </c>
      <c r="D46" s="196">
        <f t="shared" si="0"/>
        <v>690</v>
      </c>
      <c r="E46" s="197">
        <f t="shared" si="2"/>
        <v>54510</v>
      </c>
    </row>
    <row r="47" spans="1:5" x14ac:dyDescent="0.25">
      <c r="A47" s="202">
        <v>45</v>
      </c>
      <c r="B47" s="117" t="s">
        <v>116</v>
      </c>
      <c r="C47" s="206">
        <v>87</v>
      </c>
      <c r="D47" s="196">
        <f t="shared" si="0"/>
        <v>750</v>
      </c>
      <c r="E47" s="197">
        <f t="shared" si="2"/>
        <v>65250</v>
      </c>
    </row>
    <row r="48" spans="1:5" x14ac:dyDescent="0.25">
      <c r="A48" s="202">
        <v>46</v>
      </c>
      <c r="B48" s="117" t="s">
        <v>113</v>
      </c>
      <c r="C48" s="206">
        <v>96</v>
      </c>
      <c r="D48" s="196">
        <f t="shared" si="0"/>
        <v>712.5</v>
      </c>
      <c r="E48" s="197">
        <f t="shared" si="2"/>
        <v>68400</v>
      </c>
    </row>
    <row r="49" spans="1:5" x14ac:dyDescent="0.25">
      <c r="A49" s="202">
        <v>47</v>
      </c>
      <c r="B49" s="117" t="s">
        <v>112</v>
      </c>
      <c r="C49" s="206">
        <v>83</v>
      </c>
      <c r="D49" s="196">
        <f t="shared" si="0"/>
        <v>697.5</v>
      </c>
      <c r="E49" s="197">
        <f t="shared" si="2"/>
        <v>57892.5</v>
      </c>
    </row>
    <row r="50" spans="1:5" x14ac:dyDescent="0.25">
      <c r="A50" s="202">
        <v>48</v>
      </c>
      <c r="B50" s="117" t="s">
        <v>113</v>
      </c>
      <c r="C50" s="206">
        <v>26</v>
      </c>
      <c r="D50" s="196">
        <f t="shared" si="0"/>
        <v>712.5</v>
      </c>
      <c r="E50" s="197">
        <f t="shared" si="2"/>
        <v>18525</v>
      </c>
    </row>
    <row r="51" spans="1:5" x14ac:dyDescent="0.25">
      <c r="A51" s="202">
        <v>49</v>
      </c>
      <c r="B51" s="117" t="s">
        <v>115</v>
      </c>
      <c r="C51" s="206">
        <v>59</v>
      </c>
      <c r="D51" s="196">
        <f t="shared" si="0"/>
        <v>690</v>
      </c>
      <c r="E51" s="197">
        <f t="shared" si="2"/>
        <v>40710</v>
      </c>
    </row>
    <row r="52" spans="1:5" x14ac:dyDescent="0.25">
      <c r="A52" s="202">
        <v>50</v>
      </c>
      <c r="B52" s="117" t="s">
        <v>115</v>
      </c>
      <c r="C52" s="206">
        <v>67</v>
      </c>
      <c r="D52" s="196">
        <f t="shared" si="0"/>
        <v>690</v>
      </c>
      <c r="E52" s="197">
        <f t="shared" si="2"/>
        <v>46230</v>
      </c>
    </row>
    <row r="53" spans="1:5" x14ac:dyDescent="0.25">
      <c r="A53" s="202">
        <v>51</v>
      </c>
      <c r="B53" s="117" t="s">
        <v>116</v>
      </c>
      <c r="C53" s="206">
        <v>37</v>
      </c>
      <c r="D53" s="196">
        <f t="shared" si="0"/>
        <v>750</v>
      </c>
      <c r="E53" s="197">
        <f t="shared" si="2"/>
        <v>27750</v>
      </c>
    </row>
    <row r="54" spans="1:5" x14ac:dyDescent="0.25">
      <c r="A54" s="202">
        <v>52</v>
      </c>
      <c r="B54" s="117" t="s">
        <v>116</v>
      </c>
      <c r="C54" s="206">
        <v>89</v>
      </c>
      <c r="D54" s="196">
        <f t="shared" si="0"/>
        <v>750</v>
      </c>
      <c r="E54" s="197">
        <f t="shared" si="2"/>
        <v>66750</v>
      </c>
    </row>
    <row r="55" spans="1:5" x14ac:dyDescent="0.25">
      <c r="A55" s="202">
        <v>53</v>
      </c>
      <c r="B55" s="117" t="s">
        <v>113</v>
      </c>
      <c r="C55" s="206">
        <v>15</v>
      </c>
      <c r="D55" s="196">
        <f t="shared" si="0"/>
        <v>712.5</v>
      </c>
      <c r="E55" s="197">
        <f t="shared" si="2"/>
        <v>10687.5</v>
      </c>
    </row>
    <row r="56" spans="1:5" x14ac:dyDescent="0.25">
      <c r="A56" s="202">
        <v>54</v>
      </c>
      <c r="B56" s="117" t="s">
        <v>115</v>
      </c>
      <c r="C56" s="206">
        <v>85</v>
      </c>
      <c r="D56" s="196">
        <f t="shared" si="0"/>
        <v>690</v>
      </c>
      <c r="E56" s="197">
        <f t="shared" si="2"/>
        <v>58650</v>
      </c>
    </row>
    <row r="57" spans="1:5" x14ac:dyDescent="0.25">
      <c r="A57" s="202">
        <v>55</v>
      </c>
      <c r="B57" s="117" t="s">
        <v>115</v>
      </c>
      <c r="C57" s="206">
        <v>48</v>
      </c>
      <c r="D57" s="196">
        <f t="shared" si="0"/>
        <v>690</v>
      </c>
      <c r="E57" s="197">
        <f t="shared" si="2"/>
        <v>33120</v>
      </c>
    </row>
    <row r="58" spans="1:5" x14ac:dyDescent="0.25">
      <c r="A58" s="202">
        <v>56</v>
      </c>
      <c r="B58" s="117" t="s">
        <v>115</v>
      </c>
      <c r="C58" s="206">
        <v>85</v>
      </c>
      <c r="D58" s="196">
        <f t="shared" si="0"/>
        <v>690</v>
      </c>
      <c r="E58" s="197">
        <f t="shared" si="2"/>
        <v>58650</v>
      </c>
    </row>
    <row r="59" spans="1:5" x14ac:dyDescent="0.25">
      <c r="A59" s="202">
        <v>57</v>
      </c>
      <c r="B59" s="117" t="s">
        <v>112</v>
      </c>
      <c r="C59" s="206">
        <v>61</v>
      </c>
      <c r="D59" s="196">
        <f t="shared" si="0"/>
        <v>697.5</v>
      </c>
      <c r="E59" s="197">
        <f t="shared" si="2"/>
        <v>42547.5</v>
      </c>
    </row>
    <row r="60" spans="1:5" x14ac:dyDescent="0.25">
      <c r="A60" s="202">
        <v>58</v>
      </c>
      <c r="B60" s="117" t="s">
        <v>113</v>
      </c>
      <c r="C60" s="206">
        <v>65</v>
      </c>
      <c r="D60" s="196">
        <f t="shared" si="0"/>
        <v>712.5</v>
      </c>
      <c r="E60" s="197">
        <f t="shared" si="2"/>
        <v>46312.5</v>
      </c>
    </row>
    <row r="61" spans="1:5" x14ac:dyDescent="0.25">
      <c r="A61" s="202">
        <v>59</v>
      </c>
      <c r="B61" s="117" t="s">
        <v>116</v>
      </c>
      <c r="C61" s="206">
        <v>77</v>
      </c>
      <c r="D61" s="196">
        <f t="shared" si="0"/>
        <v>750</v>
      </c>
      <c r="E61" s="197">
        <f t="shared" si="2"/>
        <v>57750</v>
      </c>
    </row>
    <row r="62" spans="1:5" x14ac:dyDescent="0.25">
      <c r="A62" s="202">
        <v>60</v>
      </c>
      <c r="B62" s="117" t="s">
        <v>113</v>
      </c>
      <c r="C62" s="206">
        <v>13</v>
      </c>
      <c r="D62" s="196">
        <f t="shared" si="0"/>
        <v>712.5</v>
      </c>
      <c r="E62" s="197">
        <f t="shared" si="2"/>
        <v>9262.5</v>
      </c>
    </row>
    <row r="63" spans="1:5" x14ac:dyDescent="0.25">
      <c r="A63" s="202">
        <v>61</v>
      </c>
      <c r="B63" s="117" t="s">
        <v>112</v>
      </c>
      <c r="C63" s="206">
        <v>60</v>
      </c>
      <c r="D63" s="196">
        <f t="shared" si="0"/>
        <v>697.5</v>
      </c>
      <c r="E63" s="197">
        <f t="shared" si="2"/>
        <v>41850</v>
      </c>
    </row>
    <row r="64" spans="1:5" x14ac:dyDescent="0.25">
      <c r="A64" s="202">
        <v>62</v>
      </c>
      <c r="B64" s="117" t="s">
        <v>112</v>
      </c>
      <c r="C64" s="206">
        <v>52</v>
      </c>
      <c r="D64" s="196">
        <f t="shared" si="0"/>
        <v>697.5</v>
      </c>
      <c r="E64" s="197">
        <f t="shared" si="2"/>
        <v>36270</v>
      </c>
    </row>
    <row r="65" spans="1:5" x14ac:dyDescent="0.25">
      <c r="A65" s="202">
        <v>63</v>
      </c>
      <c r="B65" s="117" t="s">
        <v>115</v>
      </c>
      <c r="C65" s="206">
        <v>99</v>
      </c>
      <c r="D65" s="196">
        <f t="shared" si="0"/>
        <v>690</v>
      </c>
      <c r="E65" s="197">
        <f t="shared" si="2"/>
        <v>68310</v>
      </c>
    </row>
    <row r="66" spans="1:5" x14ac:dyDescent="0.25">
      <c r="A66" s="202">
        <v>64</v>
      </c>
      <c r="B66" s="117" t="s">
        <v>113</v>
      </c>
      <c r="C66" s="206">
        <v>27</v>
      </c>
      <c r="D66" s="196">
        <f t="shared" si="0"/>
        <v>712.5</v>
      </c>
      <c r="E66" s="197">
        <f t="shared" si="2"/>
        <v>19237.5</v>
      </c>
    </row>
    <row r="67" spans="1:5" x14ac:dyDescent="0.25">
      <c r="A67" s="202">
        <v>65</v>
      </c>
      <c r="B67" s="117" t="s">
        <v>115</v>
      </c>
      <c r="C67" s="206">
        <v>100</v>
      </c>
      <c r="D67" s="196">
        <f t="shared" si="0"/>
        <v>690</v>
      </c>
      <c r="E67" s="197">
        <f t="shared" si="2"/>
        <v>69000</v>
      </c>
    </row>
    <row r="68" spans="1:5" x14ac:dyDescent="0.25">
      <c r="A68" s="202">
        <v>66</v>
      </c>
      <c r="B68" s="117" t="s">
        <v>116</v>
      </c>
      <c r="C68" s="206">
        <v>6</v>
      </c>
      <c r="D68" s="196">
        <f t="shared" ref="D68:D102" si="4">$H$2*(1-INDEX($G$4:$H$8,MATCH(B68,$G$4:$G$8,0),2))</f>
        <v>750</v>
      </c>
      <c r="E68" s="197">
        <f t="shared" si="2"/>
        <v>4500</v>
      </c>
    </row>
    <row r="69" spans="1:5" x14ac:dyDescent="0.25">
      <c r="A69" s="202">
        <v>67</v>
      </c>
      <c r="B69" s="117" t="s">
        <v>113</v>
      </c>
      <c r="C69" s="206">
        <v>37</v>
      </c>
      <c r="D69" s="196">
        <f t="shared" si="4"/>
        <v>712.5</v>
      </c>
      <c r="E69" s="197">
        <f t="shared" si="2"/>
        <v>26362.5</v>
      </c>
    </row>
    <row r="70" spans="1:5" x14ac:dyDescent="0.25">
      <c r="A70" s="202">
        <v>68</v>
      </c>
      <c r="B70" s="117" t="s">
        <v>115</v>
      </c>
      <c r="C70" s="206">
        <v>43</v>
      </c>
      <c r="D70" s="196">
        <f t="shared" si="4"/>
        <v>690</v>
      </c>
      <c r="E70" s="197">
        <f t="shared" si="2"/>
        <v>29670</v>
      </c>
    </row>
    <row r="71" spans="1:5" x14ac:dyDescent="0.25">
      <c r="A71" s="202">
        <v>69</v>
      </c>
      <c r="B71" s="117" t="s">
        <v>114</v>
      </c>
      <c r="C71" s="206">
        <v>95</v>
      </c>
      <c r="D71" s="196">
        <f t="shared" si="4"/>
        <v>675</v>
      </c>
      <c r="E71" s="197">
        <f t="shared" si="2"/>
        <v>64125</v>
      </c>
    </row>
    <row r="72" spans="1:5" x14ac:dyDescent="0.25">
      <c r="A72" s="202">
        <v>70</v>
      </c>
      <c r="B72" s="117" t="s">
        <v>114</v>
      </c>
      <c r="C72" s="206">
        <v>20</v>
      </c>
      <c r="D72" s="196">
        <f t="shared" si="4"/>
        <v>675</v>
      </c>
      <c r="E72" s="197">
        <f t="shared" si="2"/>
        <v>13500</v>
      </c>
    </row>
    <row r="73" spans="1:5" x14ac:dyDescent="0.25">
      <c r="A73" s="202">
        <v>71</v>
      </c>
      <c r="B73" s="117" t="s">
        <v>113</v>
      </c>
      <c r="C73" s="206">
        <v>17</v>
      </c>
      <c r="D73" s="196">
        <f t="shared" si="4"/>
        <v>712.5</v>
      </c>
      <c r="E73" s="197">
        <f t="shared" si="2"/>
        <v>12112.5</v>
      </c>
    </row>
    <row r="74" spans="1:5" x14ac:dyDescent="0.25">
      <c r="A74" s="202">
        <v>72</v>
      </c>
      <c r="B74" s="117" t="s">
        <v>115</v>
      </c>
      <c r="C74" s="206">
        <v>59</v>
      </c>
      <c r="D74" s="196">
        <f t="shared" si="4"/>
        <v>690</v>
      </c>
      <c r="E74" s="197">
        <f t="shared" si="2"/>
        <v>40710</v>
      </c>
    </row>
    <row r="75" spans="1:5" x14ac:dyDescent="0.25">
      <c r="A75" s="202">
        <v>73</v>
      </c>
      <c r="B75" s="117" t="s">
        <v>115</v>
      </c>
      <c r="C75" s="206">
        <v>2</v>
      </c>
      <c r="D75" s="196">
        <f t="shared" si="4"/>
        <v>690</v>
      </c>
      <c r="E75" s="197">
        <f t="shared" si="2"/>
        <v>1380</v>
      </c>
    </row>
    <row r="76" spans="1:5" x14ac:dyDescent="0.25">
      <c r="A76" s="202">
        <v>74</v>
      </c>
      <c r="B76" s="117" t="s">
        <v>115</v>
      </c>
      <c r="C76" s="206">
        <v>59</v>
      </c>
      <c r="D76" s="196">
        <f t="shared" si="4"/>
        <v>690</v>
      </c>
      <c r="E76" s="197">
        <f t="shared" si="2"/>
        <v>40710</v>
      </c>
    </row>
    <row r="77" spans="1:5" x14ac:dyDescent="0.25">
      <c r="A77" s="202">
        <v>75</v>
      </c>
      <c r="B77" s="117" t="s">
        <v>114</v>
      </c>
      <c r="C77" s="206">
        <v>54</v>
      </c>
      <c r="D77" s="196">
        <f t="shared" si="4"/>
        <v>675</v>
      </c>
      <c r="E77" s="197">
        <f t="shared" si="2"/>
        <v>36450</v>
      </c>
    </row>
    <row r="78" spans="1:5" x14ac:dyDescent="0.25">
      <c r="A78" s="202">
        <v>76</v>
      </c>
      <c r="B78" s="117" t="s">
        <v>115</v>
      </c>
      <c r="C78" s="206">
        <v>14</v>
      </c>
      <c r="D78" s="196">
        <f t="shared" si="4"/>
        <v>690</v>
      </c>
      <c r="E78" s="197">
        <f t="shared" si="2"/>
        <v>9660</v>
      </c>
    </row>
    <row r="79" spans="1:5" x14ac:dyDescent="0.25">
      <c r="A79" s="202">
        <v>77</v>
      </c>
      <c r="B79" s="117" t="s">
        <v>112</v>
      </c>
      <c r="C79" s="206">
        <v>63</v>
      </c>
      <c r="D79" s="196">
        <f t="shared" si="4"/>
        <v>697.5</v>
      </c>
      <c r="E79" s="197">
        <f t="shared" ref="E79:E102" si="5">C79*D79</f>
        <v>43942.5</v>
      </c>
    </row>
    <row r="80" spans="1:5" x14ac:dyDescent="0.25">
      <c r="A80" s="202">
        <v>78</v>
      </c>
      <c r="B80" s="117" t="s">
        <v>115</v>
      </c>
      <c r="C80" s="206">
        <v>20</v>
      </c>
      <c r="D80" s="196">
        <f t="shared" si="4"/>
        <v>690</v>
      </c>
      <c r="E80" s="197">
        <f t="shared" si="5"/>
        <v>13800</v>
      </c>
    </row>
    <row r="81" spans="1:5" x14ac:dyDescent="0.25">
      <c r="A81" s="202">
        <v>79</v>
      </c>
      <c r="B81" s="117" t="s">
        <v>115</v>
      </c>
      <c r="C81" s="206">
        <v>58</v>
      </c>
      <c r="D81" s="196">
        <f t="shared" si="4"/>
        <v>690</v>
      </c>
      <c r="E81" s="197">
        <f t="shared" si="5"/>
        <v>40020</v>
      </c>
    </row>
    <row r="82" spans="1:5" x14ac:dyDescent="0.25">
      <c r="A82" s="202">
        <v>80</v>
      </c>
      <c r="B82" s="117" t="s">
        <v>115</v>
      </c>
      <c r="C82" s="206">
        <v>59</v>
      </c>
      <c r="D82" s="196">
        <f t="shared" si="4"/>
        <v>690</v>
      </c>
      <c r="E82" s="197">
        <f t="shared" si="5"/>
        <v>40710</v>
      </c>
    </row>
    <row r="83" spans="1:5" x14ac:dyDescent="0.25">
      <c r="A83" s="202">
        <v>81</v>
      </c>
      <c r="B83" s="117" t="s">
        <v>116</v>
      </c>
      <c r="C83" s="206">
        <v>82</v>
      </c>
      <c r="D83" s="196">
        <f t="shared" si="4"/>
        <v>750</v>
      </c>
      <c r="E83" s="197">
        <f t="shared" si="5"/>
        <v>61500</v>
      </c>
    </row>
    <row r="84" spans="1:5" x14ac:dyDescent="0.25">
      <c r="A84" s="202">
        <v>82</v>
      </c>
      <c r="B84" s="117" t="s">
        <v>115</v>
      </c>
      <c r="C84" s="206">
        <v>28</v>
      </c>
      <c r="D84" s="196">
        <f t="shared" si="4"/>
        <v>690</v>
      </c>
      <c r="E84" s="197">
        <f t="shared" si="5"/>
        <v>19320</v>
      </c>
    </row>
    <row r="85" spans="1:5" x14ac:dyDescent="0.25">
      <c r="A85" s="202">
        <v>83</v>
      </c>
      <c r="B85" s="117" t="s">
        <v>112</v>
      </c>
      <c r="C85" s="206">
        <v>67</v>
      </c>
      <c r="D85" s="196">
        <f t="shared" si="4"/>
        <v>697.5</v>
      </c>
      <c r="E85" s="197">
        <f t="shared" si="5"/>
        <v>46732.5</v>
      </c>
    </row>
    <row r="86" spans="1:5" x14ac:dyDescent="0.25">
      <c r="A86" s="202">
        <v>84</v>
      </c>
      <c r="B86" s="117" t="s">
        <v>114</v>
      </c>
      <c r="C86" s="206">
        <v>60</v>
      </c>
      <c r="D86" s="196">
        <f t="shared" si="4"/>
        <v>675</v>
      </c>
      <c r="E86" s="197">
        <f t="shared" si="5"/>
        <v>40500</v>
      </c>
    </row>
    <row r="87" spans="1:5" x14ac:dyDescent="0.25">
      <c r="A87" s="202">
        <v>85</v>
      </c>
      <c r="B87" s="117" t="s">
        <v>114</v>
      </c>
      <c r="C87" s="206">
        <v>16</v>
      </c>
      <c r="D87" s="196">
        <f t="shared" si="4"/>
        <v>675</v>
      </c>
      <c r="E87" s="197">
        <f t="shared" si="5"/>
        <v>10800</v>
      </c>
    </row>
    <row r="88" spans="1:5" x14ac:dyDescent="0.25">
      <c r="A88" s="202">
        <v>86</v>
      </c>
      <c r="B88" s="117" t="s">
        <v>113</v>
      </c>
      <c r="C88" s="206">
        <v>42</v>
      </c>
      <c r="D88" s="196">
        <f t="shared" si="4"/>
        <v>712.5</v>
      </c>
      <c r="E88" s="197">
        <f t="shared" si="5"/>
        <v>29925</v>
      </c>
    </row>
    <row r="89" spans="1:5" x14ac:dyDescent="0.25">
      <c r="A89" s="202">
        <v>87</v>
      </c>
      <c r="B89" s="117" t="s">
        <v>115</v>
      </c>
      <c r="C89" s="206">
        <v>6</v>
      </c>
      <c r="D89" s="196">
        <f t="shared" si="4"/>
        <v>690</v>
      </c>
      <c r="E89" s="197">
        <f t="shared" si="5"/>
        <v>4140</v>
      </c>
    </row>
    <row r="90" spans="1:5" x14ac:dyDescent="0.25">
      <c r="A90" s="202">
        <v>88</v>
      </c>
      <c r="B90" s="117" t="s">
        <v>116</v>
      </c>
      <c r="C90" s="206">
        <v>26</v>
      </c>
      <c r="D90" s="196">
        <f t="shared" si="4"/>
        <v>750</v>
      </c>
      <c r="E90" s="197">
        <f t="shared" si="5"/>
        <v>19500</v>
      </c>
    </row>
    <row r="91" spans="1:5" x14ac:dyDescent="0.25">
      <c r="A91" s="202">
        <v>89</v>
      </c>
      <c r="B91" s="117" t="s">
        <v>112</v>
      </c>
      <c r="C91" s="206">
        <v>95</v>
      </c>
      <c r="D91" s="196">
        <f t="shared" si="4"/>
        <v>697.5</v>
      </c>
      <c r="E91" s="197">
        <f t="shared" si="5"/>
        <v>66262.5</v>
      </c>
    </row>
    <row r="92" spans="1:5" x14ac:dyDescent="0.25">
      <c r="A92" s="202">
        <v>90</v>
      </c>
      <c r="B92" s="117" t="s">
        <v>113</v>
      </c>
      <c r="C92" s="206">
        <v>100</v>
      </c>
      <c r="D92" s="196">
        <f t="shared" si="4"/>
        <v>712.5</v>
      </c>
      <c r="E92" s="197">
        <f t="shared" si="5"/>
        <v>71250</v>
      </c>
    </row>
    <row r="93" spans="1:5" x14ac:dyDescent="0.25">
      <c r="A93" s="202">
        <v>91</v>
      </c>
      <c r="B93" s="117" t="s">
        <v>115</v>
      </c>
      <c r="C93" s="206">
        <v>68</v>
      </c>
      <c r="D93" s="196">
        <f t="shared" si="4"/>
        <v>690</v>
      </c>
      <c r="E93" s="197">
        <f t="shared" si="5"/>
        <v>46920</v>
      </c>
    </row>
    <row r="94" spans="1:5" x14ac:dyDescent="0.25">
      <c r="A94" s="202">
        <v>92</v>
      </c>
      <c r="B94" s="117" t="s">
        <v>113</v>
      </c>
      <c r="C94" s="206">
        <v>58</v>
      </c>
      <c r="D94" s="196">
        <f t="shared" si="4"/>
        <v>712.5</v>
      </c>
      <c r="E94" s="197">
        <f t="shared" si="5"/>
        <v>41325</v>
      </c>
    </row>
    <row r="95" spans="1:5" x14ac:dyDescent="0.25">
      <c r="A95" s="202">
        <v>93</v>
      </c>
      <c r="B95" s="117" t="s">
        <v>113</v>
      </c>
      <c r="C95" s="206">
        <v>71</v>
      </c>
      <c r="D95" s="196">
        <f t="shared" si="4"/>
        <v>712.5</v>
      </c>
      <c r="E95" s="197">
        <f t="shared" si="5"/>
        <v>50587.5</v>
      </c>
    </row>
    <row r="96" spans="1:5" x14ac:dyDescent="0.25">
      <c r="A96" s="202">
        <v>94</v>
      </c>
      <c r="B96" s="117" t="s">
        <v>112</v>
      </c>
      <c r="C96" s="206">
        <v>80</v>
      </c>
      <c r="D96" s="196">
        <f t="shared" si="4"/>
        <v>697.5</v>
      </c>
      <c r="E96" s="197">
        <f t="shared" si="5"/>
        <v>55800</v>
      </c>
    </row>
    <row r="97" spans="1:5" x14ac:dyDescent="0.25">
      <c r="A97" s="202">
        <v>95</v>
      </c>
      <c r="B97" s="117" t="s">
        <v>115</v>
      </c>
      <c r="C97" s="206">
        <v>23</v>
      </c>
      <c r="D97" s="196">
        <f t="shared" si="4"/>
        <v>690</v>
      </c>
      <c r="E97" s="197">
        <f t="shared" si="5"/>
        <v>15870</v>
      </c>
    </row>
    <row r="98" spans="1:5" x14ac:dyDescent="0.25">
      <c r="A98" s="202">
        <v>96</v>
      </c>
      <c r="B98" s="117" t="s">
        <v>113</v>
      </c>
      <c r="C98" s="206">
        <v>28</v>
      </c>
      <c r="D98" s="196">
        <f t="shared" si="4"/>
        <v>712.5</v>
      </c>
      <c r="E98" s="197">
        <f t="shared" si="5"/>
        <v>19950</v>
      </c>
    </row>
    <row r="99" spans="1:5" x14ac:dyDescent="0.25">
      <c r="A99" s="202">
        <v>97</v>
      </c>
      <c r="B99" s="117" t="s">
        <v>113</v>
      </c>
      <c r="C99" s="206">
        <v>85</v>
      </c>
      <c r="D99" s="196">
        <f t="shared" si="4"/>
        <v>712.5</v>
      </c>
      <c r="E99" s="197">
        <f t="shared" si="5"/>
        <v>60562.5</v>
      </c>
    </row>
    <row r="100" spans="1:5" x14ac:dyDescent="0.25">
      <c r="A100" s="202">
        <v>98</v>
      </c>
      <c r="B100" s="117" t="s">
        <v>114</v>
      </c>
      <c r="C100" s="206">
        <v>93</v>
      </c>
      <c r="D100" s="196">
        <f t="shared" si="4"/>
        <v>675</v>
      </c>
      <c r="E100" s="197">
        <f t="shared" si="5"/>
        <v>62775</v>
      </c>
    </row>
    <row r="101" spans="1:5" x14ac:dyDescent="0.25">
      <c r="A101" s="202">
        <v>99</v>
      </c>
      <c r="B101" s="117" t="s">
        <v>116</v>
      </c>
      <c r="C101" s="206">
        <v>49</v>
      </c>
      <c r="D101" s="196">
        <f t="shared" si="4"/>
        <v>750</v>
      </c>
      <c r="E101" s="197">
        <f t="shared" si="5"/>
        <v>36750</v>
      </c>
    </row>
    <row r="102" spans="1:5" ht="15.75" thickBot="1" x14ac:dyDescent="0.3">
      <c r="A102" s="203">
        <v>100</v>
      </c>
      <c r="B102" s="210" t="s">
        <v>115</v>
      </c>
      <c r="C102" s="207">
        <v>80</v>
      </c>
      <c r="D102" s="196">
        <f t="shared" si="4"/>
        <v>690</v>
      </c>
      <c r="E102" s="197">
        <f t="shared" si="5"/>
        <v>55200</v>
      </c>
    </row>
  </sheetData>
  <mergeCells count="2">
    <mergeCell ref="A1:H1"/>
    <mergeCell ref="G15:H15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workbookViewId="0">
      <selection activeCell="E21" sqref="E21"/>
    </sheetView>
  </sheetViews>
  <sheetFormatPr defaultRowHeight="15" x14ac:dyDescent="0.25"/>
  <cols>
    <col min="1" max="1" width="10.140625" bestFit="1" customWidth="1"/>
    <col min="2" max="2" width="15" bestFit="1" customWidth="1"/>
    <col min="3" max="3" width="16.5703125" bestFit="1" customWidth="1"/>
    <col min="4" max="4" width="7.28515625" bestFit="1" customWidth="1"/>
    <col min="6" max="6" width="16.5703125" bestFit="1" customWidth="1"/>
    <col min="7" max="7" width="15" bestFit="1" customWidth="1"/>
    <col min="8" max="8" width="12.28515625" customWidth="1"/>
  </cols>
  <sheetData>
    <row r="1" spans="1:8" ht="15.75" thickBot="1" x14ac:dyDescent="0.3">
      <c r="A1" s="305" t="s">
        <v>157</v>
      </c>
      <c r="B1" s="305"/>
      <c r="C1" s="305"/>
      <c r="D1" s="305"/>
    </row>
    <row r="2" spans="1:8" ht="15.75" thickBot="1" x14ac:dyDescent="0.3">
      <c r="A2" s="219" t="s">
        <v>118</v>
      </c>
      <c r="B2" s="225" t="s">
        <v>119</v>
      </c>
      <c r="C2" s="219" t="s">
        <v>120</v>
      </c>
      <c r="D2" s="229" t="s">
        <v>110</v>
      </c>
    </row>
    <row r="3" spans="1:8" x14ac:dyDescent="0.25">
      <c r="A3" s="220">
        <v>39835</v>
      </c>
      <c r="B3" s="226" t="s">
        <v>121</v>
      </c>
      <c r="C3" s="209" t="s">
        <v>122</v>
      </c>
      <c r="D3" s="230">
        <v>5600</v>
      </c>
    </row>
    <row r="4" spans="1:8" x14ac:dyDescent="0.25">
      <c r="A4" s="221">
        <v>39857</v>
      </c>
      <c r="B4" s="227" t="s">
        <v>123</v>
      </c>
      <c r="C4" s="117" t="s">
        <v>122</v>
      </c>
      <c r="D4" s="223">
        <v>1700</v>
      </c>
    </row>
    <row r="5" spans="1:8" x14ac:dyDescent="0.25">
      <c r="A5" s="221">
        <v>39859</v>
      </c>
      <c r="B5" s="227" t="s">
        <v>123</v>
      </c>
      <c r="C5" s="117" t="s">
        <v>124</v>
      </c>
      <c r="D5" s="223">
        <v>6600</v>
      </c>
    </row>
    <row r="6" spans="1:8" x14ac:dyDescent="0.25">
      <c r="A6" s="221">
        <v>39867</v>
      </c>
      <c r="B6" s="227" t="s">
        <v>121</v>
      </c>
      <c r="C6" s="117" t="s">
        <v>122</v>
      </c>
      <c r="D6" s="223">
        <v>1400</v>
      </c>
    </row>
    <row r="7" spans="1:8" x14ac:dyDescent="0.25">
      <c r="A7" s="221">
        <v>39869</v>
      </c>
      <c r="B7" s="227" t="s">
        <v>123</v>
      </c>
      <c r="C7" s="117" t="s">
        <v>124</v>
      </c>
      <c r="D7" s="223">
        <v>7900</v>
      </c>
    </row>
    <row r="8" spans="1:8" x14ac:dyDescent="0.25">
      <c r="A8" s="221">
        <v>39873</v>
      </c>
      <c r="B8" s="227" t="s">
        <v>125</v>
      </c>
      <c r="C8" s="117" t="s">
        <v>122</v>
      </c>
      <c r="D8" s="223">
        <v>8300</v>
      </c>
    </row>
    <row r="9" spans="1:8" x14ac:dyDescent="0.25">
      <c r="A9" s="221">
        <v>39880</v>
      </c>
      <c r="B9" s="227" t="s">
        <v>123</v>
      </c>
      <c r="C9" s="117" t="s">
        <v>124</v>
      </c>
      <c r="D9" s="223">
        <v>4200</v>
      </c>
    </row>
    <row r="10" spans="1:8" ht="15.75" thickBot="1" x14ac:dyDescent="0.3">
      <c r="A10" s="221">
        <v>39890</v>
      </c>
      <c r="B10" s="227" t="s">
        <v>121</v>
      </c>
      <c r="C10" s="117" t="s">
        <v>124</v>
      </c>
      <c r="D10" s="223">
        <v>6700</v>
      </c>
      <c r="F10" s="315" t="s">
        <v>93</v>
      </c>
      <c r="G10" s="315"/>
      <c r="H10" s="315"/>
    </row>
    <row r="11" spans="1:8" ht="15.75" thickBot="1" x14ac:dyDescent="0.3">
      <c r="A11" s="221">
        <v>39902</v>
      </c>
      <c r="B11" s="227" t="s">
        <v>126</v>
      </c>
      <c r="C11" s="117" t="s">
        <v>124</v>
      </c>
      <c r="D11" s="223">
        <v>6400</v>
      </c>
      <c r="F11" s="219" t="s">
        <v>120</v>
      </c>
      <c r="G11" s="219" t="s">
        <v>119</v>
      </c>
      <c r="H11" s="229" t="s">
        <v>110</v>
      </c>
    </row>
    <row r="12" spans="1:8" x14ac:dyDescent="0.25">
      <c r="A12" s="221">
        <v>39924</v>
      </c>
      <c r="B12" s="227" t="s">
        <v>121</v>
      </c>
      <c r="C12" s="117" t="s">
        <v>122</v>
      </c>
      <c r="D12" s="223">
        <v>4300</v>
      </c>
      <c r="F12" s="209" t="s">
        <v>122</v>
      </c>
      <c r="G12" s="209" t="s">
        <v>121</v>
      </c>
      <c r="H12" s="230">
        <f>SUMIFS($D$3:$D$33,$B$3:$B$33,G12,$C$3:$C$33,F12)</f>
        <v>36500</v>
      </c>
    </row>
    <row r="13" spans="1:8" x14ac:dyDescent="0.25">
      <c r="A13" s="221">
        <v>39928</v>
      </c>
      <c r="B13" s="227" t="s">
        <v>123</v>
      </c>
      <c r="C13" s="117" t="s">
        <v>124</v>
      </c>
      <c r="D13" s="223">
        <v>1800</v>
      </c>
      <c r="F13" s="117" t="s">
        <v>122</v>
      </c>
      <c r="G13" s="117" t="s">
        <v>123</v>
      </c>
      <c r="H13" s="230">
        <f t="shared" ref="H13:H19" si="0">SUMIFS($D$3:$D$33,$B$3:$B$33,G13,$C$3:$C$33,F13)</f>
        <v>13600</v>
      </c>
    </row>
    <row r="14" spans="1:8" x14ac:dyDescent="0.25">
      <c r="A14" s="221">
        <v>39946</v>
      </c>
      <c r="B14" s="227" t="s">
        <v>121</v>
      </c>
      <c r="C14" s="117" t="s">
        <v>124</v>
      </c>
      <c r="D14" s="223">
        <v>3200</v>
      </c>
      <c r="F14" s="117" t="s">
        <v>122</v>
      </c>
      <c r="G14" s="117" t="s">
        <v>125</v>
      </c>
      <c r="H14" s="230">
        <f t="shared" si="0"/>
        <v>14100</v>
      </c>
    </row>
    <row r="15" spans="1:8" x14ac:dyDescent="0.25">
      <c r="A15" s="221">
        <v>39953</v>
      </c>
      <c r="B15" s="227" t="s">
        <v>121</v>
      </c>
      <c r="C15" s="117" t="s">
        <v>122</v>
      </c>
      <c r="D15" s="223">
        <v>4300</v>
      </c>
      <c r="F15" s="117" t="s">
        <v>122</v>
      </c>
      <c r="G15" s="117" t="s">
        <v>126</v>
      </c>
      <c r="H15" s="230">
        <f t="shared" si="0"/>
        <v>7800</v>
      </c>
    </row>
    <row r="16" spans="1:8" x14ac:dyDescent="0.25">
      <c r="A16" s="221">
        <v>39967</v>
      </c>
      <c r="B16" s="227" t="s">
        <v>121</v>
      </c>
      <c r="C16" s="117" t="s">
        <v>122</v>
      </c>
      <c r="D16" s="223">
        <v>3700</v>
      </c>
      <c r="F16" s="117" t="s">
        <v>124</v>
      </c>
      <c r="G16" s="117" t="s">
        <v>121</v>
      </c>
      <c r="H16" s="230">
        <f t="shared" si="0"/>
        <v>17300</v>
      </c>
    </row>
    <row r="17" spans="1:8" x14ac:dyDescent="0.25">
      <c r="A17" s="221">
        <v>39971</v>
      </c>
      <c r="B17" s="227" t="s">
        <v>125</v>
      </c>
      <c r="C17" s="117" t="s">
        <v>124</v>
      </c>
      <c r="D17" s="223">
        <v>5700</v>
      </c>
      <c r="F17" s="117" t="s">
        <v>124</v>
      </c>
      <c r="G17" s="117" t="s">
        <v>123</v>
      </c>
      <c r="H17" s="230">
        <f t="shared" si="0"/>
        <v>35200</v>
      </c>
    </row>
    <row r="18" spans="1:8" x14ac:dyDescent="0.25">
      <c r="A18" s="221">
        <v>39978</v>
      </c>
      <c r="B18" s="227" t="s">
        <v>123</v>
      </c>
      <c r="C18" s="117" t="s">
        <v>124</v>
      </c>
      <c r="D18" s="223">
        <v>5800</v>
      </c>
      <c r="F18" s="117" t="s">
        <v>124</v>
      </c>
      <c r="G18" s="117" t="s">
        <v>125</v>
      </c>
      <c r="H18" s="230">
        <f t="shared" si="0"/>
        <v>16100</v>
      </c>
    </row>
    <row r="19" spans="1:8" ht="15.75" thickBot="1" x14ac:dyDescent="0.3">
      <c r="A19" s="221">
        <v>39979</v>
      </c>
      <c r="B19" s="227" t="s">
        <v>121</v>
      </c>
      <c r="C19" s="117" t="s">
        <v>122</v>
      </c>
      <c r="D19" s="223">
        <v>6600</v>
      </c>
      <c r="F19" s="210" t="s">
        <v>124</v>
      </c>
      <c r="G19" s="210" t="s">
        <v>126</v>
      </c>
      <c r="H19" s="230">
        <f t="shared" si="0"/>
        <v>14600</v>
      </c>
    </row>
    <row r="20" spans="1:8" x14ac:dyDescent="0.25">
      <c r="A20" s="221">
        <v>39995</v>
      </c>
      <c r="B20" s="227" t="s">
        <v>121</v>
      </c>
      <c r="C20" s="117" t="s">
        <v>122</v>
      </c>
      <c r="D20" s="223">
        <v>7000</v>
      </c>
    </row>
    <row r="21" spans="1:8" x14ac:dyDescent="0.25">
      <c r="A21" s="221">
        <v>39998</v>
      </c>
      <c r="B21" s="227" t="s">
        <v>125</v>
      </c>
      <c r="C21" s="117" t="s">
        <v>124</v>
      </c>
      <c r="D21" s="223">
        <v>6700</v>
      </c>
    </row>
    <row r="22" spans="1:8" x14ac:dyDescent="0.25">
      <c r="A22" s="221">
        <v>40014</v>
      </c>
      <c r="B22" s="227" t="s">
        <v>126</v>
      </c>
      <c r="C22" s="117" t="s">
        <v>124</v>
      </c>
      <c r="D22" s="223">
        <v>1500</v>
      </c>
    </row>
    <row r="23" spans="1:8" x14ac:dyDescent="0.25">
      <c r="A23" s="221">
        <v>40027</v>
      </c>
      <c r="B23" s="227" t="s">
        <v>126</v>
      </c>
      <c r="C23" s="117" t="s">
        <v>122</v>
      </c>
      <c r="D23" s="223">
        <v>4900</v>
      </c>
    </row>
    <row r="24" spans="1:8" x14ac:dyDescent="0.25">
      <c r="A24" s="221">
        <v>40031</v>
      </c>
      <c r="B24" s="227" t="s">
        <v>123</v>
      </c>
      <c r="C24" s="117" t="s">
        <v>122</v>
      </c>
      <c r="D24" s="223">
        <v>6400</v>
      </c>
    </row>
    <row r="25" spans="1:8" x14ac:dyDescent="0.25">
      <c r="A25" s="221">
        <v>40037</v>
      </c>
      <c r="B25" s="227" t="s">
        <v>125</v>
      </c>
      <c r="C25" s="117" t="s">
        <v>124</v>
      </c>
      <c r="D25" s="223">
        <v>3700</v>
      </c>
    </row>
    <row r="26" spans="1:8" x14ac:dyDescent="0.25">
      <c r="A26" s="221">
        <v>40062</v>
      </c>
      <c r="B26" s="227" t="s">
        <v>123</v>
      </c>
      <c r="C26" s="117" t="s">
        <v>124</v>
      </c>
      <c r="D26" s="223">
        <v>2300</v>
      </c>
    </row>
    <row r="27" spans="1:8" x14ac:dyDescent="0.25">
      <c r="A27" s="221">
        <v>40067</v>
      </c>
      <c r="B27" s="227" t="s">
        <v>126</v>
      </c>
      <c r="C27" s="117" t="s">
        <v>124</v>
      </c>
      <c r="D27" s="223">
        <v>6700</v>
      </c>
    </row>
    <row r="28" spans="1:8" x14ac:dyDescent="0.25">
      <c r="A28" s="221">
        <v>40075</v>
      </c>
      <c r="B28" s="227" t="s">
        <v>125</v>
      </c>
      <c r="C28" s="117" t="s">
        <v>122</v>
      </c>
      <c r="D28" s="223">
        <v>5800</v>
      </c>
    </row>
    <row r="29" spans="1:8" x14ac:dyDescent="0.25">
      <c r="A29" s="221">
        <v>40107</v>
      </c>
      <c r="B29" s="227" t="s">
        <v>123</v>
      </c>
      <c r="C29" s="117" t="s">
        <v>124</v>
      </c>
      <c r="D29" s="223">
        <v>6600</v>
      </c>
    </row>
    <row r="30" spans="1:8" x14ac:dyDescent="0.25">
      <c r="A30" s="221">
        <v>40112</v>
      </c>
      <c r="B30" s="227" t="s">
        <v>121</v>
      </c>
      <c r="C30" s="117" t="s">
        <v>124</v>
      </c>
      <c r="D30" s="223">
        <v>7400</v>
      </c>
    </row>
    <row r="31" spans="1:8" x14ac:dyDescent="0.25">
      <c r="A31" s="221">
        <v>40138</v>
      </c>
      <c r="B31" s="227" t="s">
        <v>123</v>
      </c>
      <c r="C31" s="117" t="s">
        <v>122</v>
      </c>
      <c r="D31" s="223">
        <v>5500</v>
      </c>
    </row>
    <row r="32" spans="1:8" x14ac:dyDescent="0.25">
      <c r="A32" s="221">
        <v>40156</v>
      </c>
      <c r="B32" s="227" t="s">
        <v>126</v>
      </c>
      <c r="C32" s="117" t="s">
        <v>122</v>
      </c>
      <c r="D32" s="223">
        <v>2900</v>
      </c>
    </row>
    <row r="33" spans="1:4" ht="15.75" thickBot="1" x14ac:dyDescent="0.3">
      <c r="A33" s="222">
        <v>40176</v>
      </c>
      <c r="B33" s="228" t="s">
        <v>121</v>
      </c>
      <c r="C33" s="210" t="s">
        <v>122</v>
      </c>
      <c r="D33" s="224">
        <v>3600</v>
      </c>
    </row>
  </sheetData>
  <mergeCells count="2">
    <mergeCell ref="A1:D1"/>
    <mergeCell ref="F10:H10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2"/>
  <sheetViews>
    <sheetView tabSelected="1" workbookViewId="0">
      <selection activeCell="C18" sqref="C18:C22"/>
    </sheetView>
  </sheetViews>
  <sheetFormatPr defaultRowHeight="15" x14ac:dyDescent="0.25"/>
  <cols>
    <col min="1" max="26" width="15.7109375" customWidth="1"/>
  </cols>
  <sheetData>
    <row r="1" spans="1:26" ht="15.75" thickBot="1" x14ac:dyDescent="0.3">
      <c r="A1" s="302" t="s">
        <v>157</v>
      </c>
      <c r="B1" s="302"/>
      <c r="C1" s="302"/>
      <c r="D1" s="302"/>
      <c r="E1" s="302"/>
      <c r="F1" s="302"/>
      <c r="G1" s="302"/>
      <c r="H1" s="302"/>
      <c r="I1" s="302"/>
      <c r="J1" s="302"/>
      <c r="K1" s="302"/>
      <c r="L1" s="302"/>
      <c r="M1" s="302"/>
      <c r="N1" s="302"/>
      <c r="O1" s="302"/>
      <c r="P1" s="302"/>
      <c r="Q1" s="302"/>
      <c r="R1" s="302"/>
      <c r="S1" s="302"/>
      <c r="T1" s="302"/>
      <c r="U1" s="302"/>
      <c r="V1" s="302"/>
      <c r="W1" s="302"/>
      <c r="X1" s="302"/>
      <c r="Y1" s="302"/>
      <c r="Z1" s="302"/>
    </row>
    <row r="2" spans="1:26" x14ac:dyDescent="0.25">
      <c r="A2" s="319" t="s">
        <v>81</v>
      </c>
      <c r="B2" s="321" t="s">
        <v>87</v>
      </c>
      <c r="C2" s="316" t="s">
        <v>94</v>
      </c>
      <c r="D2" s="317"/>
      <c r="E2" s="316" t="s">
        <v>95</v>
      </c>
      <c r="F2" s="317"/>
      <c r="G2" s="316" t="s">
        <v>96</v>
      </c>
      <c r="H2" s="317"/>
      <c r="I2" s="316" t="s">
        <v>97</v>
      </c>
      <c r="J2" s="317"/>
      <c r="K2" s="318" t="s">
        <v>98</v>
      </c>
      <c r="L2" s="318"/>
      <c r="M2" s="316" t="s">
        <v>99</v>
      </c>
      <c r="N2" s="317"/>
      <c r="O2" s="318" t="s">
        <v>100</v>
      </c>
      <c r="P2" s="318"/>
      <c r="Q2" s="316" t="s">
        <v>101</v>
      </c>
      <c r="R2" s="317"/>
      <c r="S2" s="318" t="s">
        <v>102</v>
      </c>
      <c r="T2" s="318"/>
      <c r="U2" s="316" t="s">
        <v>103</v>
      </c>
      <c r="V2" s="317"/>
      <c r="W2" s="318" t="s">
        <v>104</v>
      </c>
      <c r="X2" s="318"/>
      <c r="Y2" s="316" t="s">
        <v>105</v>
      </c>
      <c r="Z2" s="317"/>
    </row>
    <row r="3" spans="1:26" ht="15.75" thickBot="1" x14ac:dyDescent="0.3">
      <c r="A3" s="320"/>
      <c r="B3" s="322"/>
      <c r="C3" s="245" t="s">
        <v>54</v>
      </c>
      <c r="D3" s="232" t="s">
        <v>65</v>
      </c>
      <c r="E3" s="245" t="s">
        <v>54</v>
      </c>
      <c r="F3" s="232" t="s">
        <v>65</v>
      </c>
      <c r="G3" s="245" t="s">
        <v>54</v>
      </c>
      <c r="H3" s="232" t="s">
        <v>65</v>
      </c>
      <c r="I3" s="245" t="s">
        <v>54</v>
      </c>
      <c r="J3" s="232" t="s">
        <v>65</v>
      </c>
      <c r="K3" s="233" t="s">
        <v>54</v>
      </c>
      <c r="L3" s="250" t="s">
        <v>65</v>
      </c>
      <c r="M3" s="245" t="s">
        <v>54</v>
      </c>
      <c r="N3" s="232" t="s">
        <v>65</v>
      </c>
      <c r="O3" s="233" t="s">
        <v>54</v>
      </c>
      <c r="P3" s="250" t="s">
        <v>65</v>
      </c>
      <c r="Q3" s="245" t="s">
        <v>54</v>
      </c>
      <c r="R3" s="232" t="s">
        <v>65</v>
      </c>
      <c r="S3" s="233" t="s">
        <v>54</v>
      </c>
      <c r="T3" s="250" t="s">
        <v>65</v>
      </c>
      <c r="U3" s="245" t="s">
        <v>54</v>
      </c>
      <c r="V3" s="232" t="s">
        <v>65</v>
      </c>
      <c r="W3" s="233" t="s">
        <v>54</v>
      </c>
      <c r="X3" s="250" t="s">
        <v>65</v>
      </c>
      <c r="Y3" s="245" t="s">
        <v>54</v>
      </c>
      <c r="Z3" s="232" t="s">
        <v>65</v>
      </c>
    </row>
    <row r="4" spans="1:26" x14ac:dyDescent="0.25">
      <c r="A4" s="85" t="s">
        <v>48</v>
      </c>
      <c r="B4" s="236" t="s">
        <v>88</v>
      </c>
      <c r="C4" s="246">
        <v>100000</v>
      </c>
      <c r="D4" s="231">
        <v>60000</v>
      </c>
      <c r="E4" s="246">
        <v>120000</v>
      </c>
      <c r="F4" s="231">
        <v>72000</v>
      </c>
      <c r="G4" s="246">
        <v>130000</v>
      </c>
      <c r="H4" s="231">
        <v>78000</v>
      </c>
      <c r="I4" s="246">
        <v>110000</v>
      </c>
      <c r="J4" s="231">
        <v>70000</v>
      </c>
      <c r="K4" s="234">
        <v>90000</v>
      </c>
      <c r="L4" s="251">
        <v>50000</v>
      </c>
      <c r="M4" s="246">
        <v>130000</v>
      </c>
      <c r="N4" s="231">
        <v>78000</v>
      </c>
      <c r="O4" s="234">
        <v>105000</v>
      </c>
      <c r="P4" s="251">
        <v>65000</v>
      </c>
      <c r="Q4" s="246">
        <v>140000</v>
      </c>
      <c r="R4" s="231">
        <v>84000</v>
      </c>
      <c r="S4" s="234">
        <v>120000</v>
      </c>
      <c r="T4" s="251">
        <v>72000</v>
      </c>
      <c r="U4" s="246">
        <v>115000</v>
      </c>
      <c r="V4" s="231">
        <v>75000</v>
      </c>
      <c r="W4" s="234">
        <v>140000</v>
      </c>
      <c r="X4" s="251">
        <v>84000</v>
      </c>
      <c r="Y4" s="246">
        <v>150000</v>
      </c>
      <c r="Z4" s="231">
        <v>90000</v>
      </c>
    </row>
    <row r="5" spans="1:26" x14ac:dyDescent="0.25">
      <c r="A5" s="84" t="s">
        <v>49</v>
      </c>
      <c r="B5" s="191" t="s">
        <v>89</v>
      </c>
      <c r="C5" s="247">
        <v>20000</v>
      </c>
      <c r="D5" s="171">
        <v>15000</v>
      </c>
      <c r="E5" s="247">
        <v>24000</v>
      </c>
      <c r="F5" s="171">
        <v>18000</v>
      </c>
      <c r="G5" s="247">
        <v>26000</v>
      </c>
      <c r="H5" s="171">
        <v>19500</v>
      </c>
      <c r="I5" s="247">
        <v>30000</v>
      </c>
      <c r="J5" s="171">
        <v>25000</v>
      </c>
      <c r="K5" s="235">
        <v>10000</v>
      </c>
      <c r="L5" s="252">
        <v>7000</v>
      </c>
      <c r="M5" s="247">
        <v>26000</v>
      </c>
      <c r="N5" s="171">
        <v>19500</v>
      </c>
      <c r="O5" s="235">
        <v>25000</v>
      </c>
      <c r="P5" s="252">
        <v>20000</v>
      </c>
      <c r="Q5" s="247">
        <v>28000</v>
      </c>
      <c r="R5" s="171">
        <v>21000</v>
      </c>
      <c r="S5" s="235">
        <v>24000</v>
      </c>
      <c r="T5" s="252">
        <v>18000</v>
      </c>
      <c r="U5" s="247">
        <v>35000</v>
      </c>
      <c r="V5" s="171">
        <v>30000</v>
      </c>
      <c r="W5" s="235">
        <v>28000</v>
      </c>
      <c r="X5" s="252">
        <v>21000</v>
      </c>
      <c r="Y5" s="247">
        <v>30000</v>
      </c>
      <c r="Z5" s="171">
        <v>22500</v>
      </c>
    </row>
    <row r="6" spans="1:26" x14ac:dyDescent="0.25">
      <c r="A6" s="84" t="s">
        <v>50</v>
      </c>
      <c r="B6" s="191" t="s">
        <v>90</v>
      </c>
      <c r="C6" s="247">
        <v>15000</v>
      </c>
      <c r="D6" s="171">
        <v>10000</v>
      </c>
      <c r="E6" s="247">
        <v>18000</v>
      </c>
      <c r="F6" s="171">
        <v>12000</v>
      </c>
      <c r="G6" s="247">
        <v>19500</v>
      </c>
      <c r="H6" s="171">
        <v>13000</v>
      </c>
      <c r="I6" s="247">
        <v>25000</v>
      </c>
      <c r="J6" s="171">
        <v>20000</v>
      </c>
      <c r="K6" s="235">
        <v>15000</v>
      </c>
      <c r="L6" s="252">
        <v>10000</v>
      </c>
      <c r="M6" s="247">
        <v>19500</v>
      </c>
      <c r="N6" s="171">
        <v>13000</v>
      </c>
      <c r="O6" s="235">
        <v>20000</v>
      </c>
      <c r="P6" s="252">
        <v>15000</v>
      </c>
      <c r="Q6" s="247">
        <v>21000</v>
      </c>
      <c r="R6" s="171">
        <v>14000</v>
      </c>
      <c r="S6" s="235">
        <v>18000</v>
      </c>
      <c r="T6" s="252">
        <v>12000</v>
      </c>
      <c r="U6" s="247">
        <v>30000</v>
      </c>
      <c r="V6" s="171">
        <v>25000</v>
      </c>
      <c r="W6" s="235">
        <v>21000</v>
      </c>
      <c r="X6" s="252">
        <v>14000</v>
      </c>
      <c r="Y6" s="247">
        <v>22500</v>
      </c>
      <c r="Z6" s="171">
        <v>15000</v>
      </c>
    </row>
    <row r="7" spans="1:26" x14ac:dyDescent="0.25">
      <c r="A7" s="84" t="s">
        <v>51</v>
      </c>
      <c r="B7" s="191" t="s">
        <v>88</v>
      </c>
      <c r="C7" s="247">
        <v>80000</v>
      </c>
      <c r="D7" s="171">
        <v>50000</v>
      </c>
      <c r="E7" s="247">
        <v>96000</v>
      </c>
      <c r="F7" s="171">
        <v>60000</v>
      </c>
      <c r="G7" s="247">
        <v>104000</v>
      </c>
      <c r="H7" s="171">
        <v>65000</v>
      </c>
      <c r="I7" s="247">
        <v>90000</v>
      </c>
      <c r="J7" s="171">
        <v>60000</v>
      </c>
      <c r="K7" s="235">
        <v>70000</v>
      </c>
      <c r="L7" s="252">
        <v>40000</v>
      </c>
      <c r="M7" s="247">
        <v>104000</v>
      </c>
      <c r="N7" s="171">
        <v>65000</v>
      </c>
      <c r="O7" s="235">
        <v>85000</v>
      </c>
      <c r="P7" s="252">
        <v>55000</v>
      </c>
      <c r="Q7" s="247">
        <v>112000</v>
      </c>
      <c r="R7" s="171">
        <v>70000</v>
      </c>
      <c r="S7" s="235">
        <v>96000</v>
      </c>
      <c r="T7" s="252">
        <v>60000</v>
      </c>
      <c r="U7" s="247">
        <v>95000</v>
      </c>
      <c r="V7" s="171">
        <v>65000</v>
      </c>
      <c r="W7" s="235">
        <v>112000</v>
      </c>
      <c r="X7" s="252">
        <v>70000</v>
      </c>
      <c r="Y7" s="247">
        <v>120000</v>
      </c>
      <c r="Z7" s="171">
        <v>75000</v>
      </c>
    </row>
    <row r="8" spans="1:26" x14ac:dyDescent="0.25">
      <c r="A8" s="84" t="s">
        <v>52</v>
      </c>
      <c r="B8" s="191" t="s">
        <v>91</v>
      </c>
      <c r="C8" s="247">
        <v>45000</v>
      </c>
      <c r="D8" s="171">
        <v>30000</v>
      </c>
      <c r="E8" s="247">
        <v>54000</v>
      </c>
      <c r="F8" s="171">
        <v>36000</v>
      </c>
      <c r="G8" s="247">
        <v>58500</v>
      </c>
      <c r="H8" s="171">
        <v>39000</v>
      </c>
      <c r="I8" s="247">
        <v>55000</v>
      </c>
      <c r="J8" s="171">
        <v>40000</v>
      </c>
      <c r="K8" s="235">
        <v>35000</v>
      </c>
      <c r="L8" s="252">
        <v>20000</v>
      </c>
      <c r="M8" s="247">
        <v>58500</v>
      </c>
      <c r="N8" s="171">
        <v>39000</v>
      </c>
      <c r="O8" s="235">
        <v>50000</v>
      </c>
      <c r="P8" s="252">
        <v>35000</v>
      </c>
      <c r="Q8" s="247">
        <v>62999</v>
      </c>
      <c r="R8" s="171">
        <v>42000</v>
      </c>
      <c r="S8" s="235">
        <v>54000</v>
      </c>
      <c r="T8" s="252">
        <v>36000</v>
      </c>
      <c r="U8" s="247">
        <v>60000</v>
      </c>
      <c r="V8" s="171">
        <v>45000</v>
      </c>
      <c r="W8" s="235">
        <v>62999</v>
      </c>
      <c r="X8" s="252">
        <v>42000</v>
      </c>
      <c r="Y8" s="247">
        <v>67500</v>
      </c>
      <c r="Z8" s="171">
        <v>45000</v>
      </c>
    </row>
    <row r="9" spans="1:26" x14ac:dyDescent="0.25">
      <c r="A9" s="84" t="s">
        <v>82</v>
      </c>
      <c r="B9" s="191" t="s">
        <v>89</v>
      </c>
      <c r="C9" s="247">
        <v>55000</v>
      </c>
      <c r="D9" s="171">
        <v>35000</v>
      </c>
      <c r="E9" s="247">
        <v>66000</v>
      </c>
      <c r="F9" s="171">
        <v>42000</v>
      </c>
      <c r="G9" s="247">
        <v>71500</v>
      </c>
      <c r="H9" s="171">
        <v>45500</v>
      </c>
      <c r="I9" s="247">
        <v>65000</v>
      </c>
      <c r="J9" s="171">
        <v>45000</v>
      </c>
      <c r="K9" s="235">
        <v>45000</v>
      </c>
      <c r="L9" s="252">
        <v>25000</v>
      </c>
      <c r="M9" s="247">
        <v>71500</v>
      </c>
      <c r="N9" s="171">
        <v>45500</v>
      </c>
      <c r="O9" s="235">
        <v>60000</v>
      </c>
      <c r="P9" s="252">
        <v>40000</v>
      </c>
      <c r="Q9" s="247">
        <v>77000</v>
      </c>
      <c r="R9" s="171">
        <v>49000</v>
      </c>
      <c r="S9" s="235">
        <v>66000</v>
      </c>
      <c r="T9" s="252">
        <v>42000</v>
      </c>
      <c r="U9" s="247">
        <v>70000</v>
      </c>
      <c r="V9" s="171">
        <v>50000</v>
      </c>
      <c r="W9" s="235">
        <v>77000</v>
      </c>
      <c r="X9" s="252">
        <v>49000</v>
      </c>
      <c r="Y9" s="247">
        <v>82500</v>
      </c>
      <c r="Z9" s="171">
        <v>52500</v>
      </c>
    </row>
    <row r="10" spans="1:26" x14ac:dyDescent="0.25">
      <c r="A10" s="84" t="s">
        <v>83</v>
      </c>
      <c r="B10" s="191" t="s">
        <v>92</v>
      </c>
      <c r="C10" s="247">
        <v>50000</v>
      </c>
      <c r="D10" s="171">
        <v>31000</v>
      </c>
      <c r="E10" s="247">
        <v>60000</v>
      </c>
      <c r="F10" s="171">
        <v>37200</v>
      </c>
      <c r="G10" s="247">
        <v>65000</v>
      </c>
      <c r="H10" s="171">
        <v>40300</v>
      </c>
      <c r="I10" s="247">
        <v>60000</v>
      </c>
      <c r="J10" s="171">
        <v>41000</v>
      </c>
      <c r="K10" s="235">
        <v>40000</v>
      </c>
      <c r="L10" s="252">
        <v>21000</v>
      </c>
      <c r="M10" s="247">
        <v>65000</v>
      </c>
      <c r="N10" s="171">
        <v>40300</v>
      </c>
      <c r="O10" s="235">
        <v>55000</v>
      </c>
      <c r="P10" s="252">
        <v>36000</v>
      </c>
      <c r="Q10" s="247">
        <v>70000</v>
      </c>
      <c r="R10" s="171">
        <v>43400</v>
      </c>
      <c r="S10" s="235">
        <v>60000</v>
      </c>
      <c r="T10" s="252">
        <v>37200</v>
      </c>
      <c r="U10" s="247">
        <v>65000</v>
      </c>
      <c r="V10" s="171">
        <v>46000</v>
      </c>
      <c r="W10" s="235">
        <v>70000</v>
      </c>
      <c r="X10" s="252">
        <v>43400</v>
      </c>
      <c r="Y10" s="247">
        <v>75000</v>
      </c>
      <c r="Z10" s="171">
        <v>46500</v>
      </c>
    </row>
    <row r="11" spans="1:26" x14ac:dyDescent="0.25">
      <c r="A11" s="84" t="s">
        <v>84</v>
      </c>
      <c r="B11" s="191" t="s">
        <v>88</v>
      </c>
      <c r="C11" s="247">
        <v>75000</v>
      </c>
      <c r="D11" s="171">
        <v>45000</v>
      </c>
      <c r="E11" s="247">
        <v>90000</v>
      </c>
      <c r="F11" s="171">
        <v>54000</v>
      </c>
      <c r="G11" s="247">
        <v>97500</v>
      </c>
      <c r="H11" s="171">
        <v>58500</v>
      </c>
      <c r="I11" s="247">
        <v>85000</v>
      </c>
      <c r="J11" s="171">
        <v>55000</v>
      </c>
      <c r="K11" s="235">
        <v>65000</v>
      </c>
      <c r="L11" s="252">
        <v>35000</v>
      </c>
      <c r="M11" s="247">
        <v>97500</v>
      </c>
      <c r="N11" s="171">
        <v>58500</v>
      </c>
      <c r="O11" s="235">
        <v>80000</v>
      </c>
      <c r="P11" s="252">
        <v>50000</v>
      </c>
      <c r="Q11" s="247">
        <v>105000</v>
      </c>
      <c r="R11" s="171">
        <v>62999</v>
      </c>
      <c r="S11" s="235">
        <v>90000</v>
      </c>
      <c r="T11" s="252">
        <v>54000</v>
      </c>
      <c r="U11" s="247">
        <v>90000</v>
      </c>
      <c r="V11" s="171">
        <v>60000</v>
      </c>
      <c r="W11" s="235">
        <v>105000</v>
      </c>
      <c r="X11" s="252">
        <v>62999</v>
      </c>
      <c r="Y11" s="247">
        <v>112500</v>
      </c>
      <c r="Z11" s="171">
        <v>67500</v>
      </c>
    </row>
    <row r="12" spans="1:26" x14ac:dyDescent="0.25">
      <c r="A12" s="84" t="s">
        <v>85</v>
      </c>
      <c r="B12" s="191" t="s">
        <v>88</v>
      </c>
      <c r="C12" s="247">
        <v>80000</v>
      </c>
      <c r="D12" s="171">
        <v>50000</v>
      </c>
      <c r="E12" s="247">
        <v>96000</v>
      </c>
      <c r="F12" s="171">
        <v>60000</v>
      </c>
      <c r="G12" s="247">
        <v>104000</v>
      </c>
      <c r="H12" s="171">
        <v>65000</v>
      </c>
      <c r="I12" s="247">
        <v>90000</v>
      </c>
      <c r="J12" s="171">
        <v>60000</v>
      </c>
      <c r="K12" s="235">
        <v>70000</v>
      </c>
      <c r="L12" s="252">
        <v>40000</v>
      </c>
      <c r="M12" s="247">
        <v>104000</v>
      </c>
      <c r="N12" s="171">
        <v>65000</v>
      </c>
      <c r="O12" s="235">
        <v>85000</v>
      </c>
      <c r="P12" s="252">
        <v>55000</v>
      </c>
      <c r="Q12" s="247">
        <v>112000</v>
      </c>
      <c r="R12" s="171">
        <v>70000</v>
      </c>
      <c r="S12" s="235">
        <v>96000</v>
      </c>
      <c r="T12" s="252">
        <v>60000</v>
      </c>
      <c r="U12" s="247">
        <v>95000</v>
      </c>
      <c r="V12" s="171">
        <v>65000</v>
      </c>
      <c r="W12" s="235">
        <v>112000</v>
      </c>
      <c r="X12" s="252">
        <v>70000</v>
      </c>
      <c r="Y12" s="247">
        <v>120000</v>
      </c>
      <c r="Z12" s="171">
        <v>75000</v>
      </c>
    </row>
    <row r="13" spans="1:26" ht="15.75" thickBot="1" x14ac:dyDescent="0.3">
      <c r="A13" s="237" t="s">
        <v>86</v>
      </c>
      <c r="B13" s="238" t="s">
        <v>90</v>
      </c>
      <c r="C13" s="248">
        <v>65000</v>
      </c>
      <c r="D13" s="240">
        <v>40000</v>
      </c>
      <c r="E13" s="248">
        <v>78000</v>
      </c>
      <c r="F13" s="240">
        <v>48000</v>
      </c>
      <c r="G13" s="248">
        <v>84500</v>
      </c>
      <c r="H13" s="240">
        <v>52000</v>
      </c>
      <c r="I13" s="248">
        <v>75000</v>
      </c>
      <c r="J13" s="240">
        <v>50000</v>
      </c>
      <c r="K13" s="239">
        <v>55000</v>
      </c>
      <c r="L13" s="253">
        <v>30000</v>
      </c>
      <c r="M13" s="248">
        <v>84500</v>
      </c>
      <c r="N13" s="240">
        <v>52000</v>
      </c>
      <c r="O13" s="239">
        <v>70000</v>
      </c>
      <c r="P13" s="253">
        <v>45000</v>
      </c>
      <c r="Q13" s="248">
        <v>91000</v>
      </c>
      <c r="R13" s="240">
        <v>56000</v>
      </c>
      <c r="S13" s="239">
        <v>78000</v>
      </c>
      <c r="T13" s="253">
        <v>48000</v>
      </c>
      <c r="U13" s="248">
        <v>80000</v>
      </c>
      <c r="V13" s="240">
        <v>55000</v>
      </c>
      <c r="W13" s="239">
        <v>91000</v>
      </c>
      <c r="X13" s="253">
        <v>56000</v>
      </c>
      <c r="Y13" s="248">
        <v>97500</v>
      </c>
      <c r="Z13" s="240">
        <v>60000</v>
      </c>
    </row>
    <row r="14" spans="1:26" ht="15.75" thickBot="1" x14ac:dyDescent="0.3">
      <c r="A14" s="241" t="s">
        <v>53</v>
      </c>
      <c r="B14" s="242"/>
      <c r="C14" s="249">
        <f>SUM(C4:C13)</f>
        <v>585000</v>
      </c>
      <c r="D14" s="244">
        <f>SUM(D4:D13)</f>
        <v>366000</v>
      </c>
      <c r="E14" s="249">
        <f t="shared" ref="E14:Z14" si="0">SUM(E4:E13)</f>
        <v>702000</v>
      </c>
      <c r="F14" s="244">
        <f t="shared" si="0"/>
        <v>439200</v>
      </c>
      <c r="G14" s="249">
        <f t="shared" si="0"/>
        <v>760500</v>
      </c>
      <c r="H14" s="244">
        <f t="shared" si="0"/>
        <v>475800</v>
      </c>
      <c r="I14" s="249">
        <f t="shared" si="0"/>
        <v>685000</v>
      </c>
      <c r="J14" s="244">
        <f t="shared" si="0"/>
        <v>466000</v>
      </c>
      <c r="K14" s="243">
        <f t="shared" si="0"/>
        <v>495000</v>
      </c>
      <c r="L14" s="254">
        <f t="shared" si="0"/>
        <v>278000</v>
      </c>
      <c r="M14" s="249">
        <f t="shared" si="0"/>
        <v>760500</v>
      </c>
      <c r="N14" s="244">
        <f t="shared" si="0"/>
        <v>475800</v>
      </c>
      <c r="O14" s="243">
        <f t="shared" si="0"/>
        <v>635000</v>
      </c>
      <c r="P14" s="254">
        <f t="shared" si="0"/>
        <v>416000</v>
      </c>
      <c r="Q14" s="249">
        <f t="shared" si="0"/>
        <v>818999</v>
      </c>
      <c r="R14" s="244">
        <f t="shared" si="0"/>
        <v>512399</v>
      </c>
      <c r="S14" s="243">
        <f t="shared" si="0"/>
        <v>702000</v>
      </c>
      <c r="T14" s="254">
        <f t="shared" si="0"/>
        <v>439200</v>
      </c>
      <c r="U14" s="249">
        <f t="shared" si="0"/>
        <v>735000</v>
      </c>
      <c r="V14" s="244">
        <f t="shared" si="0"/>
        <v>516000</v>
      </c>
      <c r="W14" s="243">
        <f t="shared" si="0"/>
        <v>818999</v>
      </c>
      <c r="X14" s="254">
        <f t="shared" si="0"/>
        <v>512399</v>
      </c>
      <c r="Y14" s="249">
        <f t="shared" si="0"/>
        <v>877500</v>
      </c>
      <c r="Z14" s="244">
        <f t="shared" si="0"/>
        <v>549000</v>
      </c>
    </row>
    <row r="15" spans="1:26" x14ac:dyDescent="0.25">
      <c r="C15" s="291">
        <v>1</v>
      </c>
      <c r="D15" s="291">
        <v>1</v>
      </c>
      <c r="E15" s="291">
        <v>1</v>
      </c>
      <c r="F15" s="291">
        <v>1</v>
      </c>
      <c r="G15" s="291">
        <v>1</v>
      </c>
      <c r="H15" s="291">
        <v>1</v>
      </c>
      <c r="I15" s="291">
        <v>1</v>
      </c>
      <c r="J15" s="291">
        <v>1</v>
      </c>
      <c r="K15" s="291">
        <v>1</v>
      </c>
      <c r="L15" s="291">
        <v>1</v>
      </c>
      <c r="M15" s="291">
        <v>1</v>
      </c>
      <c r="N15" s="291">
        <v>1</v>
      </c>
      <c r="O15" s="291">
        <v>1</v>
      </c>
      <c r="P15" s="291">
        <v>1</v>
      </c>
      <c r="Q15" s="291">
        <v>1</v>
      </c>
      <c r="R15" s="291">
        <v>1</v>
      </c>
      <c r="S15" s="291">
        <v>1</v>
      </c>
      <c r="T15" s="291">
        <v>1</v>
      </c>
      <c r="U15" s="291">
        <v>1</v>
      </c>
      <c r="V15" s="291">
        <v>1</v>
      </c>
      <c r="W15" s="291">
        <v>1</v>
      </c>
      <c r="X15" s="291">
        <v>1</v>
      </c>
      <c r="Y15" s="291">
        <v>1</v>
      </c>
      <c r="Z15" s="291">
        <v>1</v>
      </c>
    </row>
    <row r="16" spans="1:26" ht="15.75" thickBot="1" x14ac:dyDescent="0.3">
      <c r="A16" s="305" t="s">
        <v>93</v>
      </c>
      <c r="B16" s="305"/>
      <c r="C16" s="305"/>
      <c r="E16" s="52"/>
      <c r="I16" s="52"/>
      <c r="X16" s="52"/>
    </row>
    <row r="17" spans="1:4" ht="15.75" thickBot="1" x14ac:dyDescent="0.3">
      <c r="A17" s="258" t="s">
        <v>81</v>
      </c>
      <c r="B17" s="259" t="s">
        <v>128</v>
      </c>
      <c r="C17" s="218" t="s">
        <v>54</v>
      </c>
    </row>
    <row r="18" spans="1:4" x14ac:dyDescent="0.25">
      <c r="A18" s="255" t="s">
        <v>48</v>
      </c>
      <c r="B18" s="256" t="s">
        <v>94</v>
      </c>
      <c r="C18" s="257"/>
    </row>
    <row r="19" spans="1:4" x14ac:dyDescent="0.25">
      <c r="A19" s="194" t="s">
        <v>49</v>
      </c>
      <c r="B19" s="188" t="s">
        <v>96</v>
      </c>
      <c r="C19" s="257"/>
      <c r="D19" s="292"/>
    </row>
    <row r="20" spans="1:4" x14ac:dyDescent="0.25">
      <c r="A20" s="194" t="s">
        <v>51</v>
      </c>
      <c r="B20" s="188" t="s">
        <v>99</v>
      </c>
      <c r="C20" s="257"/>
      <c r="D20" s="292"/>
    </row>
    <row r="21" spans="1:4" x14ac:dyDescent="0.25">
      <c r="A21" s="194" t="s">
        <v>83</v>
      </c>
      <c r="B21" s="188" t="s">
        <v>102</v>
      </c>
      <c r="C21" s="257"/>
      <c r="D21" s="292"/>
    </row>
    <row r="22" spans="1:4" ht="15.75" thickBot="1" x14ac:dyDescent="0.3">
      <c r="A22" s="195" t="s">
        <v>85</v>
      </c>
      <c r="B22" s="189" t="s">
        <v>105</v>
      </c>
      <c r="C22" s="257"/>
      <c r="D22" s="292"/>
    </row>
  </sheetData>
  <mergeCells count="16">
    <mergeCell ref="A1:Z1"/>
    <mergeCell ref="U2:V2"/>
    <mergeCell ref="W2:X2"/>
    <mergeCell ref="Y2:Z2"/>
    <mergeCell ref="Q2:R2"/>
    <mergeCell ref="S2:T2"/>
    <mergeCell ref="A16:C16"/>
    <mergeCell ref="I2:J2"/>
    <mergeCell ref="K2:L2"/>
    <mergeCell ref="M2:N2"/>
    <mergeCell ref="O2:P2"/>
    <mergeCell ref="G2:H2"/>
    <mergeCell ref="A2:A3"/>
    <mergeCell ref="B2:B3"/>
    <mergeCell ref="C2:D2"/>
    <mergeCell ref="E2:F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Коэффициенты</vt:lpstr>
      <vt:lpstr>Налоги</vt:lpstr>
      <vt:lpstr>Управленческий учет</vt:lpstr>
      <vt:lpstr>Инвестиции</vt:lpstr>
      <vt:lpstr>Excel 1</vt:lpstr>
      <vt:lpstr>Excel 2</vt:lpstr>
      <vt:lpstr>Excel 3</vt:lpstr>
      <vt:lpstr>Excel 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Praslov</dc:creator>
  <cp:lastModifiedBy>XTreme.ws</cp:lastModifiedBy>
  <dcterms:created xsi:type="dcterms:W3CDTF">2014-08-04T09:51:48Z</dcterms:created>
  <dcterms:modified xsi:type="dcterms:W3CDTF">2016-11-25T10:05:53Z</dcterms:modified>
</cp:coreProperties>
</file>