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195" windowHeight="105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E79" i="1" l="1"/>
  <c r="AB80" i="1" s="1"/>
  <c r="AK72" i="1"/>
  <c r="AK73" i="1"/>
  <c r="AK74" i="1"/>
  <c r="AK75" i="1"/>
  <c r="AK76" i="1"/>
  <c r="AK77" i="1"/>
  <c r="AK78" i="1"/>
  <c r="AK79" i="1"/>
  <c r="AK80" i="1"/>
  <c r="AK81" i="1"/>
  <c r="AK82" i="1"/>
  <c r="AK71" i="1"/>
  <c r="AJ72" i="1"/>
  <c r="AJ73" i="1"/>
  <c r="AJ74" i="1"/>
  <c r="AJ75" i="1"/>
  <c r="AJ76" i="1"/>
  <c r="AJ77" i="1"/>
  <c r="AJ78" i="1"/>
  <c r="AJ79" i="1"/>
  <c r="AJ80" i="1"/>
  <c r="AJ81" i="1"/>
  <c r="AJ82" i="1"/>
  <c r="AJ71" i="1"/>
  <c r="AE30" i="1"/>
  <c r="AE29" i="1"/>
  <c r="AD30" i="1"/>
  <c r="AD29" i="1"/>
  <c r="AD28" i="1"/>
  <c r="AD27" i="1"/>
  <c r="AC30" i="1"/>
  <c r="AC29" i="1"/>
  <c r="AC28" i="1"/>
  <c r="AC26" i="1"/>
  <c r="AD57" i="1" l="1"/>
  <c r="AD64" i="1" l="1"/>
  <c r="AD59" i="1"/>
  <c r="AC56" i="1"/>
  <c r="AD56" i="1" s="1"/>
  <c r="AC55" i="1"/>
  <c r="AD55" i="1" s="1"/>
  <c r="AD58" i="1"/>
  <c r="AD60" i="1"/>
  <c r="AD63" i="1"/>
  <c r="AD65" i="1"/>
  <c r="AD66" i="1"/>
  <c r="AD61" i="1" l="1"/>
  <c r="AD62" i="1"/>
  <c r="AA80" i="1" l="1"/>
  <c r="V14" i="1"/>
  <c r="AB61" i="1"/>
  <c r="AG61" i="1"/>
  <c r="AI61" i="1"/>
  <c r="AH61" i="1"/>
  <c r="V15" i="1"/>
  <c r="AB62" i="1"/>
  <c r="AG62" i="1"/>
  <c r="AI62" i="1"/>
  <c r="AH62" i="1"/>
  <c r="AC61" i="1"/>
  <c r="AC62" i="1"/>
  <c r="V18" i="1"/>
  <c r="AB65" i="1"/>
  <c r="AG65" i="1"/>
  <c r="AI65" i="1"/>
  <c r="AH65" i="1"/>
  <c r="V12" i="1"/>
  <c r="AB59" i="1"/>
  <c r="AG59" i="1"/>
  <c r="AI59" i="1"/>
  <c r="AH59" i="1"/>
  <c r="V8" i="1"/>
  <c r="AB55" i="1"/>
  <c r="AG55" i="1"/>
  <c r="AH55" i="1"/>
  <c r="AI55" i="1"/>
  <c r="V19" i="1"/>
  <c r="AB66" i="1"/>
  <c r="AC66" i="1"/>
  <c r="AG66" i="1"/>
  <c r="V11" i="1"/>
  <c r="AB58" i="1"/>
  <c r="AC58" i="1"/>
  <c r="AG58" i="1"/>
  <c r="V9" i="1"/>
  <c r="AB56" i="1"/>
  <c r="AG56" i="1"/>
  <c r="AI56" i="1"/>
  <c r="AH56" i="1"/>
  <c r="V13" i="1"/>
  <c r="AB60" i="1"/>
  <c r="AG60" i="1"/>
  <c r="AI60" i="1"/>
  <c r="AH60" i="1"/>
  <c r="AH58" i="1"/>
  <c r="AI58" i="1"/>
  <c r="AC60" i="1"/>
  <c r="AC59" i="1"/>
  <c r="V10" i="1"/>
  <c r="AB57" i="1"/>
  <c r="AG57" i="1"/>
  <c r="AI57" i="1"/>
  <c r="AH57" i="1"/>
  <c r="V17" i="1"/>
  <c r="AB64" i="1"/>
  <c r="AG64" i="1"/>
  <c r="AH64" i="1"/>
  <c r="AI64" i="1"/>
  <c r="AH66" i="1"/>
  <c r="AI66" i="1"/>
  <c r="V16" i="1"/>
  <c r="AB63" i="1"/>
  <c r="AG63" i="1"/>
  <c r="AI63" i="1"/>
  <c r="AH63" i="1"/>
  <c r="AC65" i="1"/>
  <c r="AC63" i="1"/>
  <c r="AC64" i="1"/>
  <c r="AE78" i="1"/>
  <c r="AC57" i="1"/>
</calcChain>
</file>

<file path=xl/sharedStrings.xml><?xml version="1.0" encoding="utf-8"?>
<sst xmlns="http://schemas.openxmlformats.org/spreadsheetml/2006/main" count="52" uniqueCount="49">
  <si>
    <t xml:space="preserve">Перерывы в работе, когда: 1)отсутствовал без уваж.причины  2)находился в отпуске по уходу за ребенком...(6 случаев)   3)находился в отпуске без содержания(за свой счет)                                                                                                                                            </t>
  </si>
  <si>
    <t>периоды работы, исключаемые из расчета  компенсации неотгулянного отпуска</t>
  </si>
  <si>
    <t>дата1</t>
  </si>
  <si>
    <t>дата2</t>
  </si>
  <si>
    <t>кол-во выход+празд</t>
  </si>
  <si>
    <t>Праздники, в т.ч.</t>
  </si>
  <si>
    <t/>
  </si>
  <si>
    <t>Расчетный период</t>
  </si>
  <si>
    <t>12 мес. Перед увольнением (стандарт)</t>
  </si>
  <si>
    <t>Особый порядок</t>
  </si>
  <si>
    <t>Итого период</t>
  </si>
  <si>
    <t>Дата1</t>
  </si>
  <si>
    <t>Дата2</t>
  </si>
  <si>
    <t>Дата принятия на работу</t>
  </si>
  <si>
    <t>Дата увольнения</t>
  </si>
  <si>
    <t>18.10.2015</t>
  </si>
  <si>
    <t>Отработано календарных дней</t>
  </si>
  <si>
    <t>полных лет отработано</t>
  </si>
  <si>
    <t>Не учитываемые дни</t>
  </si>
  <si>
    <t>Отработано  месяцев</t>
  </si>
  <si>
    <t>Дней неполных месяцев</t>
  </si>
  <si>
    <t>октября</t>
  </si>
  <si>
    <t>10</t>
  </si>
  <si>
    <t>Полных месяцев итого</t>
  </si>
  <si>
    <t>января</t>
  </si>
  <si>
    <t>01</t>
  </si>
  <si>
    <t>февраля</t>
  </si>
  <si>
    <t>02</t>
  </si>
  <si>
    <t>марта</t>
  </si>
  <si>
    <t>03</t>
  </si>
  <si>
    <t>апреля</t>
  </si>
  <si>
    <t>04</t>
  </si>
  <si>
    <t>мая</t>
  </si>
  <si>
    <t>05</t>
  </si>
  <si>
    <t>июня</t>
  </si>
  <si>
    <t>06</t>
  </si>
  <si>
    <t>июля</t>
  </si>
  <si>
    <t>07</t>
  </si>
  <si>
    <t>августа</t>
  </si>
  <si>
    <t>08</t>
  </si>
  <si>
    <t>сентября</t>
  </si>
  <si>
    <t>09</t>
  </si>
  <si>
    <t>ноября</t>
  </si>
  <si>
    <t>11</t>
  </si>
  <si>
    <t>декабря</t>
  </si>
  <si>
    <t>12</t>
  </si>
  <si>
    <t>Месяц</t>
  </si>
  <si>
    <t>год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</si>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</sst>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C19]dd\ mmmm\ yyyy\ \г\.;@"/>
    <numFmt numFmtId="165" formatCode="dd/mm/yy;@"/>
    <numFmt numFmtId="166" formatCode="[$-419]mmmm;@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name val="Arial Narrow"/>
      <family val="2"/>
      <charset val="204"/>
    </font>
    <font>
      <u/>
      <sz val="12"/>
      <color theme="10"/>
      <name val="Arial Narrow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9" tint="0.80001220740379042"/>
        </stop>
        <stop position="1">
          <color theme="7" tint="0.80001220740379042"/>
        </stop>
      </gradientFill>
    </fill>
    <fill>
      <patternFill patternType="solid">
        <fgColor rgb="FF92D050"/>
        <bgColor indexed="64"/>
      </patternFill>
    </fill>
    <fill>
      <patternFill patternType="solid">
        <fgColor rgb="FFFFFF00"/>
        <bgColor auto="1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theme="3"/>
      </top>
      <bottom style="medium">
        <color theme="3"/>
      </bottom>
      <diagonal/>
    </border>
    <border>
      <left style="medium">
        <color indexed="64"/>
      </left>
      <right style="medium">
        <color indexed="64"/>
      </right>
      <top style="medium">
        <color theme="3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0" fillId="0" borderId="0" xfId="0"/>
    <xf numFmtId="0" fontId="0" fillId="0" borderId="13" xfId="0" applyBorder="1" applyAlignment="1"/>
    <xf numFmtId="166" fontId="0" fillId="33" borderId="13" xfId="0" applyNumberFormat="1" applyFill="1" applyBorder="1"/>
    <xf numFmtId="165" fontId="0" fillId="33" borderId="13" xfId="0" applyNumberFormat="1" applyFill="1" applyBorder="1"/>
    <xf numFmtId="165" fontId="0" fillId="0" borderId="13" xfId="0" applyNumberFormat="1" applyFill="1" applyBorder="1"/>
    <xf numFmtId="165" fontId="0" fillId="33" borderId="13" xfId="0" applyNumberFormat="1" applyFill="1" applyBorder="1" applyAlignment="1"/>
    <xf numFmtId="165" fontId="0" fillId="33" borderId="0" xfId="0" applyNumberFormat="1" applyFill="1" applyAlignment="1">
      <alignment wrapText="1"/>
    </xf>
    <xf numFmtId="0" fontId="19" fillId="0" borderId="13" xfId="0" applyFont="1" applyBorder="1" applyAlignment="1"/>
    <xf numFmtId="165" fontId="0" fillId="0" borderId="0" xfId="0" applyNumberFormat="1" applyFill="1" applyAlignment="1">
      <alignment wrapText="1"/>
    </xf>
    <xf numFmtId="0" fontId="0" fillId="0" borderId="13" xfId="0" applyBorder="1"/>
    <xf numFmtId="14" fontId="0" fillId="0" borderId="13" xfId="0" applyNumberFormat="1" applyBorder="1"/>
    <xf numFmtId="0" fontId="0" fillId="33" borderId="13" xfId="0" applyFill="1" applyBorder="1"/>
    <xf numFmtId="0" fontId="0" fillId="0" borderId="0" xfId="0"/>
    <xf numFmtId="0" fontId="0" fillId="0" borderId="13" xfId="0" applyBorder="1"/>
    <xf numFmtId="14" fontId="0" fillId="0" borderId="13" xfId="0" applyNumberFormat="1" applyBorder="1"/>
    <xf numFmtId="14" fontId="0" fillId="33" borderId="13" xfId="0" applyNumberFormat="1" applyFill="1" applyBorder="1"/>
    <xf numFmtId="165" fontId="0" fillId="33" borderId="13" xfId="0" applyNumberFormat="1" applyFill="1" applyBorder="1"/>
    <xf numFmtId="14" fontId="0" fillId="0" borderId="19" xfId="0" applyNumberFormat="1" applyBorder="1"/>
    <xf numFmtId="0" fontId="0" fillId="0" borderId="0" xfId="0"/>
    <xf numFmtId="14" fontId="0" fillId="0" borderId="0" xfId="0" applyNumberFormat="1"/>
    <xf numFmtId="0" fontId="0" fillId="0" borderId="13" xfId="0" applyBorder="1"/>
    <xf numFmtId="0" fontId="0" fillId="33" borderId="13" xfId="0" applyFill="1" applyBorder="1"/>
    <xf numFmtId="14" fontId="0" fillId="33" borderId="13" xfId="0" applyNumberFormat="1" applyFill="1" applyBorder="1"/>
    <xf numFmtId="165" fontId="0" fillId="33" borderId="13" xfId="0" applyNumberFormat="1" applyFill="1" applyBorder="1"/>
    <xf numFmtId="49" fontId="0" fillId="0" borderId="13" xfId="0" applyNumberFormat="1" applyBorder="1"/>
    <xf numFmtId="0" fontId="0" fillId="0" borderId="0" xfId="0"/>
    <xf numFmtId="14" fontId="0" fillId="33" borderId="13" xfId="0" applyNumberFormat="1" applyFill="1" applyBorder="1"/>
    <xf numFmtId="164" fontId="0" fillId="33" borderId="13" xfId="0" applyNumberFormat="1" applyFill="1" applyBorder="1"/>
    <xf numFmtId="0" fontId="0" fillId="0" borderId="13" xfId="0" applyBorder="1"/>
    <xf numFmtId="49" fontId="0" fillId="0" borderId="13" xfId="0" applyNumberFormat="1" applyBorder="1"/>
    <xf numFmtId="0" fontId="0" fillId="34" borderId="11" xfId="0" applyFill="1" applyBorder="1"/>
    <xf numFmtId="0" fontId="0" fillId="33" borderId="13" xfId="0" applyFill="1" applyBorder="1"/>
    <xf numFmtId="0" fontId="16" fillId="35" borderId="22" xfId="0" applyFont="1" applyFill="1" applyBorder="1"/>
    <xf numFmtId="0" fontId="16" fillId="35" borderId="23" xfId="0" applyFont="1" applyFill="1" applyBorder="1"/>
    <xf numFmtId="166" fontId="0" fillId="33" borderId="13" xfId="0" applyNumberFormat="1" applyFill="1" applyBorder="1"/>
    <xf numFmtId="165" fontId="0" fillId="33" borderId="13" xfId="0" applyNumberFormat="1" applyFill="1" applyBorder="1"/>
    <xf numFmtId="165" fontId="0" fillId="33" borderId="13" xfId="0" applyNumberFormat="1" applyFill="1" applyBorder="1" applyAlignment="1"/>
    <xf numFmtId="165" fontId="0" fillId="33" borderId="0" xfId="0" applyNumberFormat="1" applyFill="1" applyAlignment="1">
      <alignment wrapText="1"/>
    </xf>
    <xf numFmtId="165" fontId="0" fillId="36" borderId="17" xfId="0" applyNumberFormat="1" applyFill="1" applyBorder="1"/>
    <xf numFmtId="0" fontId="16" fillId="33" borderId="15" xfId="0" applyFont="1" applyFill="1" applyBorder="1" applyAlignment="1">
      <alignment horizontal="justify" vertical="center"/>
    </xf>
    <xf numFmtId="0" fontId="16" fillId="33" borderId="14" xfId="0" applyFont="1" applyFill="1" applyBorder="1" applyAlignment="1">
      <alignment horizontal="justify" vertical="center"/>
    </xf>
    <xf numFmtId="0" fontId="16" fillId="33" borderId="16" xfId="0" applyFont="1" applyFill="1" applyBorder="1" applyAlignment="1">
      <alignment horizontal="justify" vertical="center"/>
    </xf>
    <xf numFmtId="0" fontId="16" fillId="33" borderId="20" xfId="0" applyFont="1" applyFill="1" applyBorder="1" applyAlignment="1">
      <alignment horizontal="justify" vertical="center" textRotation="90"/>
    </xf>
    <xf numFmtId="0" fontId="16" fillId="33" borderId="0" xfId="0" applyFont="1" applyFill="1" applyBorder="1" applyAlignment="1">
      <alignment horizontal="justify" vertical="center" textRotation="90"/>
    </xf>
    <xf numFmtId="0" fontId="16" fillId="33" borderId="10" xfId="0" applyFont="1" applyFill="1" applyBorder="1" applyAlignment="1">
      <alignment horizontal="justify" vertical="center" textRotation="90"/>
    </xf>
    <xf numFmtId="0" fontId="18" fillId="0" borderId="21" xfId="0" applyFont="1" applyBorder="1" applyAlignment="1">
      <alignment horizontal="left" vertical="top" wrapText="1"/>
    </xf>
    <xf numFmtId="0" fontId="18" fillId="0" borderId="18" xfId="0" applyFont="1" applyBorder="1" applyAlignment="1">
      <alignment horizontal="left" vertical="top" wrapText="1"/>
    </xf>
    <xf numFmtId="0" fontId="18" fillId="0" borderId="19" xfId="0" applyFont="1" applyBorder="1" applyAlignment="1">
      <alignment horizontal="left" vertical="top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0" xfId="0" applyAlignment="1">
      <alignment horizontal="center"/>
    </xf>
  </cellXfs>
  <cellStyles count="4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 2" xfId="43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V1:AK82"/>
  <sheetViews>
    <sheetView tabSelected="1" topLeftCell="L68" workbookViewId="0">
      <selection activeCell="Z73" sqref="Z73"/>
    </sheetView>
  </sheetViews>
  <sheetFormatPr defaultRowHeight="15" x14ac:dyDescent="0.25"/>
  <cols>
    <col min="1" max="1" width="1.140625" customWidth="1"/>
    <col min="2" max="2" width="10.28515625" customWidth="1"/>
    <col min="3" max="21" width="1.140625" customWidth="1"/>
    <col min="22" max="22" width="10.85546875" customWidth="1"/>
    <col min="23" max="23" width="9.85546875" customWidth="1"/>
    <col min="24" max="24" width="17.7109375" customWidth="1"/>
    <col min="25" max="26" width="9.28515625" customWidth="1"/>
    <col min="27" max="27" width="10.28515625" customWidth="1"/>
    <col min="28" max="28" width="10.140625" customWidth="1"/>
    <col min="29" max="29" width="10.28515625" customWidth="1"/>
    <col min="30" max="30" width="10.140625" customWidth="1"/>
    <col min="31" max="31" width="9.85546875" customWidth="1"/>
    <col min="34" max="34" width="10.7109375" customWidth="1"/>
    <col min="35" max="35" width="10" customWidth="1"/>
  </cols>
  <sheetData>
    <row r="1" spans="22:34" ht="15.75" thickBot="1" x14ac:dyDescent="0.3"/>
    <row r="2" spans="22:34" x14ac:dyDescent="0.25">
      <c r="V2" s="40" t="s">
        <v>46</v>
      </c>
      <c r="W2" s="43" t="s">
        <v>47</v>
      </c>
    </row>
    <row r="3" spans="22:34" x14ac:dyDescent="0.25">
      <c r="V3" s="41"/>
      <c r="W3" s="44"/>
      <c r="AG3" s="29" t="s">
        <v>24</v>
      </c>
      <c r="AH3" s="30" t="s">
        <v>25</v>
      </c>
    </row>
    <row r="4" spans="22:34" x14ac:dyDescent="0.25">
      <c r="V4" s="41"/>
      <c r="W4" s="44"/>
      <c r="AG4" s="29" t="s">
        <v>26</v>
      </c>
      <c r="AH4" s="30" t="s">
        <v>27</v>
      </c>
    </row>
    <row r="5" spans="22:34" x14ac:dyDescent="0.25">
      <c r="V5" s="41"/>
      <c r="W5" s="44"/>
      <c r="AG5" s="29" t="s">
        <v>28</v>
      </c>
      <c r="AH5" s="30" t="s">
        <v>29</v>
      </c>
    </row>
    <row r="6" spans="22:34" x14ac:dyDescent="0.25">
      <c r="V6" s="41"/>
      <c r="W6" s="44"/>
      <c r="AG6" s="29" t="s">
        <v>30</v>
      </c>
      <c r="AH6" s="30" t="s">
        <v>31</v>
      </c>
    </row>
    <row r="7" spans="22:34" ht="15.75" thickBot="1" x14ac:dyDescent="0.3">
      <c r="V7" s="42"/>
      <c r="W7" s="45"/>
      <c r="AG7" s="29" t="s">
        <v>32</v>
      </c>
      <c r="AH7" s="30" t="s">
        <v>33</v>
      </c>
    </row>
    <row r="8" spans="22:34" x14ac:dyDescent="0.25">
      <c r="V8" s="39">
        <f>IF($AD$79=TRUE,$AA$80,IF($AD$27&gt;=1,EDATE(EOMONTH($X$36,-1)+1,-12),IF($AC$28-12&lt;0,"",IF($AC$28-12=0,$AC$24,EDATE(EOMONTH($X$36,0),-12)))))</f>
        <v>42045</v>
      </c>
      <c r="W8" s="31" t="s">
        <v>6</v>
      </c>
      <c r="AG8" s="29" t="s">
        <v>34</v>
      </c>
      <c r="AH8" s="30" t="s">
        <v>35</v>
      </c>
    </row>
    <row r="9" spans="22:34" x14ac:dyDescent="0.25">
      <c r="V9" s="39">
        <f>IF($AD$79=TRUE,IF(EOMONTH($AA$80,1)&lt;$AB$80,EOMONTH($AA$80,1),IF(EOMONTH($AA$80,1)&gt;EOMONTH($AB$80,0),"",$AB$80)),IF($AC$27&gt;=1,EDATE(EOMONTH($X$36,0),-11),IF($AC$28-11&lt;0,"",IF($AC$28-11=0,$AC$24,EDATE(EOMONTH($X$36,0),-11)))))</f>
        <v>42094</v>
      </c>
      <c r="W9" s="31" t="s">
        <v>6</v>
      </c>
      <c r="AG9" s="29" t="s">
        <v>36</v>
      </c>
      <c r="AH9" s="30" t="s">
        <v>37</v>
      </c>
    </row>
    <row r="10" spans="22:34" x14ac:dyDescent="0.25">
      <c r="V10" s="39">
        <f>IF($AD$79=TRUE,IF(EOMONTH($AA$80,2)&lt;$AB$80,EOMONTH($AA$80,2),IF(EOMONTH($AA$80,2)&gt;EOMONTH($AB$80,0),"",$AB$80)),IF($AC$27&gt;=1,EDATE(EOMONTH($X$36,0),-10),IF($AC$28-10&lt;0,"",IF($AC$28-10=0,$AC$24,EDATE(EOMONTH($X$36,0),-10)))))</f>
        <v>42124</v>
      </c>
      <c r="W10" s="31">
        <v>2014</v>
      </c>
      <c r="AG10" s="29" t="s">
        <v>38</v>
      </c>
      <c r="AH10" s="30" t="s">
        <v>39</v>
      </c>
    </row>
    <row r="11" spans="22:34" x14ac:dyDescent="0.25">
      <c r="V11" s="39">
        <f>IF($AD$79=TRUE,IF(EOMONTH($AA$80,3)&lt;$AB$80,EOMONTH($AA$80,3),IF(EOMONTH($AA$80,3)&gt;EOMONTH($AB$80,0),"",$AB$80)),IF($AC$27&gt;=1,EDATE(EOMONTH($X$36,0),-9),IF($AC$28-9&lt;0,"",IF($AC$28-9=0,$AC$24,EDATE(EOMONTH($X$36,0),-9)))))</f>
        <v>42155</v>
      </c>
      <c r="W11" s="31">
        <v>2015</v>
      </c>
      <c r="AG11" s="29" t="s">
        <v>40</v>
      </c>
      <c r="AH11" s="30" t="s">
        <v>41</v>
      </c>
    </row>
    <row r="12" spans="22:34" x14ac:dyDescent="0.25">
      <c r="V12" s="39">
        <f>IF($AD$79=TRUE,IF(EOMONTH($AA$80,4)&lt;$AB$80,EOMONTH($AA$80,4),IF(EOMONTH($AA$80,4)&gt;EOMONTH($AB$80,0),"",$AB$80)),IF($AC$27&gt;=1,EDATE(EOMONTH($X$36,0),-8),IF($AC$28-8&lt;0,"",IF($AC$28-8=0,$AC$24,EDATE(EOMONTH($X$36,0),-8)))))</f>
        <v>42185</v>
      </c>
      <c r="W12" s="31">
        <v>2015</v>
      </c>
      <c r="AG12" s="29" t="s">
        <v>21</v>
      </c>
      <c r="AH12" s="30" t="s">
        <v>22</v>
      </c>
    </row>
    <row r="13" spans="22:34" x14ac:dyDescent="0.25">
      <c r="V13" s="39">
        <f>IF($AD$79=TRUE,IF(EOMONTH($AA$80,5)&lt;$AB$80,EOMONTH($AA$80,5),IF(EOMONTH($AA$80,5)&gt;EOMONTH($AB$80,0),"",$AB$80)),IF($AC$27&gt;=1,EDATE(EOMONTH($X$36,0),-7),IF($AC$28-7&lt;0,"",IF($AC$28-7=0,$AC$24,EDATE(EOMONTH($X$36,0),-7)))))</f>
        <v>42216</v>
      </c>
      <c r="W13" s="31">
        <v>2015</v>
      </c>
      <c r="AG13" s="29" t="s">
        <v>42</v>
      </c>
      <c r="AH13" s="30" t="s">
        <v>43</v>
      </c>
    </row>
    <row r="14" spans="22:34" x14ac:dyDescent="0.25">
      <c r="V14" s="39">
        <f>IF($AD$79=TRUE,IF(EOMONTH($AA$80,6)&lt;$AB$80,EOMONTH($AA$80,6),IF(EOMONTH($AA$80,6)&gt;EOMONTH($AB$80,0),"",$AB$80)),IF($AC$27&gt;=1,EDATE(EOMONTH($X$36,0),-6),IF($AC$28-6&lt;0,"",IF($AC$28-6=0,$AC$24,EDATE(EOMONTH($X$36,0),-6)))))</f>
        <v>42247</v>
      </c>
      <c r="W14" s="31">
        <v>2015</v>
      </c>
      <c r="AG14" s="29" t="s">
        <v>44</v>
      </c>
      <c r="AH14" s="30" t="s">
        <v>45</v>
      </c>
    </row>
    <row r="15" spans="22:34" x14ac:dyDescent="0.25">
      <c r="V15" s="39">
        <f>IF($AD$79=TRUE,IF(EOMONTH($AA$80,7)&lt;$AB$80,EOMONTH($AA$80,7),IF(EOMONTH($AA$80,7)&gt;EOMONTH($AB$80,0),"",$AB$80)),IF($AC$27&gt;=1,EDATE(EOMONTH($X$36,0),-5),IF($AC$28-5&lt;0,"",IF($AC$28-5=0,$AC$24,EDATE(EOMONTH($X$36,0),-5)))))</f>
        <v>42277</v>
      </c>
      <c r="W15" s="31">
        <v>2015</v>
      </c>
    </row>
    <row r="16" spans="22:34" x14ac:dyDescent="0.25">
      <c r="V16" s="39">
        <f>IF($AD$79=TRUE,IF(EOMONTH($AA$80,8)&lt;$AB$80,EOMONTH($AA$80,8),IF(EOMONTH($AA$80,8)&gt;EOMONTH($AB$80,0),"",$AB$80)),IF($AC$27&gt;=1,EDATE(EOMONTH($X$36,0),-4),IF($AC$28-4&lt;0,"",IF($AC$28-4=0,$AC$24,EDATE(EOMONTH($X$36,0),-4)))))</f>
        <v>42295</v>
      </c>
      <c r="W16" s="31">
        <v>2015</v>
      </c>
    </row>
    <row r="17" spans="22:33" x14ac:dyDescent="0.25">
      <c r="V17" s="39" t="str">
        <f>IF($AD$79=TRUE,IF(EOMONTH($AA$80,9)&lt;$AB$80,EOMONTH($AA$80,9),IF(EOMONTH($AA$80,9)&gt;EOMONTH($AB$80,0),"",$AB$80)),IF($AC$27&gt;=1,EDATE(EOMONTH($X$36,0),-3),IF($AC$28-3&lt;0,"",IF($AC$28-3=0,$AC$24,EDATE(EOMONTH($X$36,0),-3)))))</f>
        <v/>
      </c>
      <c r="W17" s="31">
        <v>2015</v>
      </c>
    </row>
    <row r="18" spans="22:33" x14ac:dyDescent="0.25">
      <c r="V18" s="39" t="str">
        <f>IF($AD$79=TRUE,IF(EOMONTH($AA$80,10)&lt;$AB$80,EOMONTH($AA$80,10),IF(EOMONTH($AA$80,10)&gt;EOMONTH($AB$80,0),"",$AB$80)),IF($AC$27&gt;=1,EDATE(EOMONTH($X$36,0),-2),IF($AC$28-2&lt;0,"",IF($AC$28-2=0,$AC$24,EDATE(EOMONTH($X$36,0),-2)))))</f>
        <v/>
      </c>
      <c r="W18" s="31">
        <v>2015</v>
      </c>
    </row>
    <row r="19" spans="22:33" ht="15.75" thickBot="1" x14ac:dyDescent="0.3">
      <c r="V19" s="39" t="str">
        <f>IF($AD$79=TRUE,IF(EOMONTH($AA$80,11)&lt;$AB$80,EOMONTH($AA$80,11),IF(EOMONTH($AA$80,11)&gt;EOMONTH($AB$80,0),"",$AB$80)),IF($AC$27&gt;=1,EDATE(EOMONTH($X$36,0),-1),IF($AC$28-1&lt;0,"",IF($AC$28-1=0,$AC$24,EDATE(EOMONTH($X$36,0),-1)))))</f>
        <v/>
      </c>
      <c r="W19" s="31">
        <v>2015</v>
      </c>
    </row>
    <row r="20" spans="22:33" ht="15.75" thickBot="1" x14ac:dyDescent="0.3">
      <c r="V20" s="34" t="s">
        <v>48</v>
      </c>
      <c r="W20" s="33"/>
    </row>
    <row r="24" spans="22:33" x14ac:dyDescent="0.25">
      <c r="V24" s="51" t="s">
        <v>13</v>
      </c>
      <c r="W24" s="51"/>
      <c r="X24" s="51"/>
      <c r="Y24" s="51"/>
      <c r="Z24" s="51"/>
      <c r="AA24" s="51"/>
      <c r="AB24" s="51"/>
      <c r="AC24" s="24">
        <v>41982</v>
      </c>
      <c r="AD24" s="20"/>
      <c r="AE24" s="19"/>
      <c r="AF24" s="19"/>
      <c r="AG24" s="19"/>
    </row>
    <row r="25" spans="22:33" x14ac:dyDescent="0.25">
      <c r="V25" s="51" t="s">
        <v>14</v>
      </c>
      <c r="W25" s="51"/>
      <c r="X25" s="51"/>
      <c r="Y25" s="51"/>
      <c r="Z25" s="51"/>
      <c r="AA25" s="51"/>
      <c r="AB25" s="51"/>
      <c r="AC25" s="23">
        <v>42295</v>
      </c>
      <c r="AD25" s="25" t="s">
        <v>15</v>
      </c>
      <c r="AE25" s="21"/>
      <c r="AF25" s="19"/>
      <c r="AG25" s="19"/>
    </row>
    <row r="26" spans="22:33" x14ac:dyDescent="0.25">
      <c r="V26" s="51" t="s">
        <v>16</v>
      </c>
      <c r="W26" s="51"/>
      <c r="X26" s="51"/>
      <c r="Y26" s="51"/>
      <c r="Z26" s="51"/>
      <c r="AA26" s="51"/>
      <c r="AB26" s="51"/>
      <c r="AC26" s="22">
        <f>IF(X36="",0,(X36-AC24)+1)</f>
        <v>314</v>
      </c>
      <c r="AD26" s="19" t="s">
        <v>17</v>
      </c>
      <c r="AE26" s="19"/>
      <c r="AF26" s="19"/>
      <c r="AG26" s="19"/>
    </row>
    <row r="27" spans="22:33" x14ac:dyDescent="0.25">
      <c r="V27" s="51" t="s">
        <v>18</v>
      </c>
      <c r="W27" s="51"/>
      <c r="X27" s="51"/>
      <c r="Y27" s="51"/>
      <c r="Z27" s="51"/>
      <c r="AA27" s="51"/>
      <c r="AB27" s="51"/>
      <c r="AC27" s="22">
        <v>0</v>
      </c>
      <c r="AD27" s="22">
        <f>IF(ROUND(AC26/365,4)&lt;1,ROUND(AC26/365,4),INT(AC26/365))</f>
        <v>0.86029999999999995</v>
      </c>
      <c r="AE27" s="19"/>
      <c r="AF27" s="19"/>
      <c r="AG27" s="19"/>
    </row>
    <row r="28" spans="22:33" x14ac:dyDescent="0.25">
      <c r="V28" s="51" t="s">
        <v>19</v>
      </c>
      <c r="W28" s="51"/>
      <c r="X28" s="51"/>
      <c r="Y28" s="51"/>
      <c r="Z28" s="51"/>
      <c r="AA28" s="51"/>
      <c r="AB28" s="51"/>
      <c r="AC28" s="22">
        <f>TRUNC((AC26-AC27)/(365.25/12),0)</f>
        <v>10</v>
      </c>
      <c r="AD28" s="22" t="str">
        <f>IF(AD25="","",MID(AD25,1,2))</f>
        <v>18</v>
      </c>
      <c r="AE28" s="51"/>
      <c r="AF28" s="51"/>
      <c r="AG28" s="51"/>
    </row>
    <row r="29" spans="22:33" x14ac:dyDescent="0.25">
      <c r="V29" s="51" t="s">
        <v>20</v>
      </c>
      <c r="W29" s="51"/>
      <c r="X29" s="51"/>
      <c r="Y29" s="51"/>
      <c r="Z29" s="51"/>
      <c r="AA29" s="51"/>
      <c r="AB29" s="51"/>
      <c r="AC29" s="22">
        <f>ROUNDUP(((AC26-AC27)/(365.25/12)-AC28)*ROUND(365.12/12,1),0)</f>
        <v>10</v>
      </c>
      <c r="AD29" s="22" t="str">
        <f>IF(AD25="","",INDEX(AG3:AH14,MATCH(AE29,AH3:AH14,0),1))</f>
        <v>октября</v>
      </c>
      <c r="AE29" s="22" t="str">
        <f>IF(AD25="","",MID(AD25,4,2))</f>
        <v>10</v>
      </c>
      <c r="AF29" s="19"/>
      <c r="AG29" s="19"/>
    </row>
    <row r="30" spans="22:33" x14ac:dyDescent="0.25">
      <c r="V30" s="51" t="s">
        <v>23</v>
      </c>
      <c r="W30" s="51"/>
      <c r="X30" s="51"/>
      <c r="Y30" s="51"/>
      <c r="Z30" s="51"/>
      <c r="AA30" s="51"/>
      <c r="AB30" s="51"/>
      <c r="AC30" s="22">
        <f>-IF(AC29&gt;=15,((AC25-AC24)+2)/(365.25/12),-TRUNC(AC28,1))</f>
        <v>10</v>
      </c>
      <c r="AD30" s="22" t="str">
        <f>IF(AD25="","",MID(AD25,7,4))</f>
        <v>2015</v>
      </c>
      <c r="AE30" s="23">
        <f>IF(AD25="","",DATE(AD30,AE29,AD28))</f>
        <v>42295</v>
      </c>
      <c r="AF30" s="19"/>
      <c r="AG30" s="19"/>
    </row>
    <row r="33" spans="24:24" x14ac:dyDescent="0.25">
      <c r="X33" s="26" t="s">
        <v>13</v>
      </c>
    </row>
    <row r="34" spans="24:24" x14ac:dyDescent="0.25">
      <c r="X34" s="28">
        <v>41982</v>
      </c>
    </row>
    <row r="35" spans="24:24" x14ac:dyDescent="0.25">
      <c r="X35" s="26" t="s">
        <v>14</v>
      </c>
    </row>
    <row r="36" spans="24:24" x14ac:dyDescent="0.25">
      <c r="X36" s="27">
        <v>42295</v>
      </c>
    </row>
    <row r="51" spans="28:35" ht="18.75" x14ac:dyDescent="0.25">
      <c r="AB51" s="46" t="s">
        <v>0</v>
      </c>
      <c r="AC51" s="47"/>
      <c r="AD51" s="47"/>
      <c r="AE51" s="47"/>
      <c r="AF51" s="47"/>
      <c r="AG51" s="47"/>
      <c r="AH51" s="47"/>
      <c r="AI51" s="48"/>
    </row>
    <row r="52" spans="28:35" x14ac:dyDescent="0.25">
      <c r="AB52" s="9"/>
      <c r="AC52" s="49" t="s">
        <v>1</v>
      </c>
      <c r="AD52" s="49"/>
      <c r="AE52" s="49"/>
      <c r="AF52" s="49"/>
      <c r="AG52" s="49"/>
      <c r="AH52" s="49"/>
      <c r="AI52" s="1"/>
    </row>
    <row r="53" spans="28:35" x14ac:dyDescent="0.25">
      <c r="AB53" s="9"/>
      <c r="AC53" s="50"/>
      <c r="AD53" s="50"/>
      <c r="AE53" s="50"/>
      <c r="AF53" s="50"/>
      <c r="AG53" s="50"/>
      <c r="AH53" s="50"/>
      <c r="AI53" s="1"/>
    </row>
    <row r="54" spans="28:35" x14ac:dyDescent="0.25">
      <c r="AB54" s="9"/>
      <c r="AC54" s="2" t="s">
        <v>2</v>
      </c>
      <c r="AD54" s="2" t="s">
        <v>3</v>
      </c>
      <c r="AE54" s="2" t="s">
        <v>4</v>
      </c>
      <c r="AF54" s="8" t="s">
        <v>5</v>
      </c>
      <c r="AG54" s="1"/>
      <c r="AH54" s="1"/>
      <c r="AI54" s="1"/>
    </row>
    <row r="55" spans="28:35" x14ac:dyDescent="0.25">
      <c r="AB55" s="7">
        <f>IFERROR(EOMONTH(V8,0),"")</f>
        <v>42063</v>
      </c>
      <c r="AC55" s="6" t="str">
        <f>IF($AD$78=TRUE,IFERROR(IF(OR(YEAR(AB55)&lt;YEAR($AC$25),MONTH(AB55)&lt;MONTH($AH$71)),"",IFERROR(IF($AD$78=TRUE,IFERROR(IF(INDEX($AI$71:$AI$82,MATCH(AB55,$AH$71:$AH$82))&gt;=EDATE(AB55+1,-1),MAX(VLOOKUP(AB55,$AH$71:$AH$82,1),EDATE(AB55+1,-1)),""),IF(AB55&lt;MIN($AH$71:$AI$82),MIN($AH$71:$AI$82),VLOOKUP(AB55,$AH$71:$AH$82,1))),IF(MONTH(AB55)=MONTH(IFERROR(IF(INDEX($AI$71:$AI$82,MATCH(AB55,$AH$71:$AH$82))&gt;=EDATE(AB55+1,-1),MAX(VLOOKUP(AB55,$AH$71:$AH$82,1),EDATE(AB55+1,-1)),""),"")),IFERROR(IF(INDEX($AI$71:$AI$82,MATCH(AB55,$AH$71:$AH$82))&gt;=EDATE(AB55+1,-1),MAX(VLOOKUP(AB55,$AH$71:$AH$82,1),EDATE(AB55+1,-1)),""),""),"")),"")),""),"")</f>
        <v/>
      </c>
      <c r="AD55" s="6" t="str">
        <f>IF($AD$78=TRUE,IFERROR(IF($AD$78=TRUE,IFERROR(IF(INDEX($AI$71:$AI$82,MATCH(AB55,$AH$71:$AH$82))&gt;=EDATE(AB55+1,-1),MIN(VLOOKUP(AB55,$AH$71:$AI$82,2),AB55),""),IF(EOMONTH(AC55,0)&lt;VLOOKUP(AC55,$AH$71:$AI$82,2),EOMONTH(AC55,0),VLOOKUP(AC55,$AH$71:$AI$82,2))),IF(AC55&lt;&gt;"",IFERROR(IF(INDEX($AI$71:$AI$82,MATCH(AB55,$AH$71:$AH$82))&gt;=EDATE(AB55+1,-1),MIN(VLOOKUP(AB55,$AH$71:$AI$82,2),AB55),""),""),"")),""),"")</f>
        <v/>
      </c>
      <c r="AE55" s="5"/>
      <c r="AF55" s="5"/>
      <c r="AG55" s="3" t="str">
        <f>IF(AB55="","",TEXT(AB55,"ДД.ММ.ГГ"))</f>
        <v>28.02.15</v>
      </c>
      <c r="AH55" s="4">
        <f>IF(AG55="","",EOMONTH(AG55,0))</f>
        <v>42063</v>
      </c>
      <c r="AI55" s="4">
        <f>IF(AG55="","",EOMONTH(AG55,-1)+1)</f>
        <v>42036</v>
      </c>
    </row>
    <row r="56" spans="28:35" x14ac:dyDescent="0.25">
      <c r="AB56" s="38">
        <f t="shared" ref="AB56:AB66" si="0">IFERROR(EOMONTH(V9,0),"")</f>
        <v>42094</v>
      </c>
      <c r="AC56" s="37" t="str">
        <f t="shared" ref="AC56" si="1">IF($AD$78=TRUE,IFERROR(IF(OR(YEAR(AB56)&lt;YEAR($AC$25),MONTH(AB56)&lt;MONTH($AH$71)),"",IFERROR(IF($AD$78=TRUE,IFERROR(IF(INDEX($AI$71:$AI$82,MATCH(AB56,$AH$71:$AH$82))&gt;=EDATE(AB56+1,-1),MAX(VLOOKUP(AB56,$AH$71:$AH$82,1),EDATE(AB56+1,-1)),""),IF(AB56&lt;MIN($AH$71:$AI$82),MIN($AH$71:$AI$82),VLOOKUP(AB56,$AH$71:$AH$82,1))),IF(MONTH(AB56)=MONTH(IFERROR(IF(INDEX($AI$71:$AI$82,MATCH(AB56,$AH$71:$AH$82))&gt;=EDATE(AB56+1,-1),MAX(VLOOKUP(AB56,$AH$71:$AH$82,1),EDATE(AB56+1,-1)),""),"")),IFERROR(IF(INDEX($AI$71:$AI$82,MATCH(AB56,$AH$71:$AH$82))&gt;=EDATE(AB56+1,-1),MAX(VLOOKUP(AB56,$AH$71:$AH$82,1),EDATE(AB56+1,-1)),""),""),"")),"")),""),"")</f>
        <v/>
      </c>
      <c r="AD56" s="37" t="str">
        <f t="shared" ref="AD56:AD66" si="2">IF($AD$78=TRUE,IFERROR(IF($AD$78=TRUE,IFERROR(IF(INDEX($AI$71:$AI$82,MATCH(AB56,$AH$71:$AH$82))&gt;=EDATE(AB56+1,-1),MIN(VLOOKUP(AB56,$AH$71:$AI$82,2),AB56),""),IF(EOMONTH(AC56,0)&lt;VLOOKUP(AC56,$AH$71:$AI$82,2),EOMONTH(AC56,0),VLOOKUP(AC56,$AH$71:$AI$82,2))),IF(AC56&lt;&gt;"",IFERROR(IF(INDEX($AI$71:$AI$82,MATCH(AB56,$AH$71:$AH$82))&gt;=EDATE(AB56+1,-1),MIN(VLOOKUP(AB56,$AH$71:$AI$82,2),AB56),""),""),"")),""),"")</f>
        <v/>
      </c>
      <c r="AE56" s="5"/>
      <c r="AF56" s="5"/>
      <c r="AG56" s="35" t="str">
        <f t="shared" ref="AG56:AG66" si="3">IF(AB56="","",TEXT(AB56,"ДД.ММ.ГГ"))</f>
        <v>31.03.15</v>
      </c>
      <c r="AH56" s="36">
        <f t="shared" ref="AH56:AH66" si="4">IF(AG56="","",EOMONTH(AG56,0))</f>
        <v>42094</v>
      </c>
      <c r="AI56" s="36">
        <f t="shared" ref="AI56:AI66" si="5">IF(AG56="","",EOMONTH(AG56,-1)+1)</f>
        <v>42064</v>
      </c>
    </row>
    <row r="57" spans="28:35" x14ac:dyDescent="0.25">
      <c r="AB57" s="38">
        <f t="shared" si="0"/>
        <v>42124</v>
      </c>
      <c r="AC57" s="37">
        <f>IFERROR(IF(INDEX($AI$71:$AI$82,MATCH(AB57,$AH$71:$AH$82))&gt;=EDATE(AB57+1,-1),MAX(VLOOKUP(AB57,$AH$71:$AH$82,1),EDATE(AB57+1,-1)),""),"")</f>
        <v>42104</v>
      </c>
      <c r="AD57" s="37" t="str">
        <f t="shared" si="2"/>
        <v/>
      </c>
      <c r="AE57" s="5"/>
      <c r="AF57" s="5"/>
      <c r="AG57" s="35" t="str">
        <f t="shared" si="3"/>
        <v>30.04.15</v>
      </c>
      <c r="AH57" s="36">
        <f t="shared" si="4"/>
        <v>42124</v>
      </c>
      <c r="AI57" s="36">
        <f t="shared" si="5"/>
        <v>42095</v>
      </c>
    </row>
    <row r="58" spans="28:35" x14ac:dyDescent="0.25">
      <c r="AB58" s="38">
        <f t="shared" si="0"/>
        <v>42155</v>
      </c>
      <c r="AC58" s="37" t="str">
        <f t="shared" ref="AC58:AC66" si="6">IFERROR(IF(INDEX($AI$71:$AI$82,MATCH(AB58,$AH$71:$AH$82))&gt;=EDATE(AB58+1,-1),MAX(VLOOKUP(AB58,$AH$71:$AH$82,1),EDATE(AB58+1,-1)),""),"")</f>
        <v/>
      </c>
      <c r="AD58" s="37" t="str">
        <f t="shared" si="2"/>
        <v/>
      </c>
      <c r="AE58" s="5"/>
      <c r="AF58" s="5"/>
      <c r="AG58" s="35" t="str">
        <f t="shared" si="3"/>
        <v>31.05.15</v>
      </c>
      <c r="AH58" s="36">
        <f t="shared" si="4"/>
        <v>42155</v>
      </c>
      <c r="AI58" s="36">
        <f t="shared" si="5"/>
        <v>42125</v>
      </c>
    </row>
    <row r="59" spans="28:35" x14ac:dyDescent="0.25">
      <c r="AB59" s="38">
        <f t="shared" si="0"/>
        <v>42185</v>
      </c>
      <c r="AC59" s="37" t="str">
        <f t="shared" si="6"/>
        <v/>
      </c>
      <c r="AD59" s="37" t="str">
        <f t="shared" si="2"/>
        <v/>
      </c>
      <c r="AE59" s="5"/>
      <c r="AF59" s="5"/>
      <c r="AG59" s="35" t="str">
        <f t="shared" si="3"/>
        <v>30.06.15</v>
      </c>
      <c r="AH59" s="36">
        <f t="shared" si="4"/>
        <v>42185</v>
      </c>
      <c r="AI59" s="36">
        <f t="shared" si="5"/>
        <v>42156</v>
      </c>
    </row>
    <row r="60" spans="28:35" x14ac:dyDescent="0.25">
      <c r="AB60" s="38">
        <f t="shared" si="0"/>
        <v>42216</v>
      </c>
      <c r="AC60" s="37" t="str">
        <f t="shared" si="6"/>
        <v/>
      </c>
      <c r="AD60" s="37" t="str">
        <f t="shared" si="2"/>
        <v/>
      </c>
      <c r="AE60" s="5"/>
      <c r="AF60" s="5"/>
      <c r="AG60" s="35" t="str">
        <f t="shared" si="3"/>
        <v>31.07.15</v>
      </c>
      <c r="AH60" s="36">
        <f t="shared" si="4"/>
        <v>42216</v>
      </c>
      <c r="AI60" s="36">
        <f t="shared" si="5"/>
        <v>42186</v>
      </c>
    </row>
    <row r="61" spans="28:35" x14ac:dyDescent="0.25">
      <c r="AB61" s="38">
        <f t="shared" si="0"/>
        <v>42247</v>
      </c>
      <c r="AC61" s="37" t="str">
        <f t="shared" si="6"/>
        <v/>
      </c>
      <c r="AD61" s="37" t="str">
        <f t="shared" si="2"/>
        <v/>
      </c>
      <c r="AE61" s="5"/>
      <c r="AF61" s="5"/>
      <c r="AG61" s="35" t="str">
        <f t="shared" si="3"/>
        <v>31.08.15</v>
      </c>
      <c r="AH61" s="36">
        <f t="shared" si="4"/>
        <v>42247</v>
      </c>
      <c r="AI61" s="36">
        <f t="shared" si="5"/>
        <v>42217</v>
      </c>
    </row>
    <row r="62" spans="28:35" x14ac:dyDescent="0.25">
      <c r="AB62" s="38">
        <f t="shared" si="0"/>
        <v>42277</v>
      </c>
      <c r="AC62" s="37" t="str">
        <f t="shared" si="6"/>
        <v/>
      </c>
      <c r="AD62" s="37" t="str">
        <f t="shared" si="2"/>
        <v/>
      </c>
      <c r="AE62" s="5"/>
      <c r="AF62" s="5"/>
      <c r="AG62" s="35" t="str">
        <f t="shared" si="3"/>
        <v>30.09.15</v>
      </c>
      <c r="AH62" s="36">
        <f t="shared" si="4"/>
        <v>42277</v>
      </c>
      <c r="AI62" s="36">
        <f t="shared" si="5"/>
        <v>42248</v>
      </c>
    </row>
    <row r="63" spans="28:35" x14ac:dyDescent="0.25">
      <c r="AB63" s="38">
        <f t="shared" si="0"/>
        <v>42308</v>
      </c>
      <c r="AC63" s="37" t="str">
        <f t="shared" si="6"/>
        <v/>
      </c>
      <c r="AD63" s="37" t="str">
        <f t="shared" si="2"/>
        <v/>
      </c>
      <c r="AE63" s="5"/>
      <c r="AF63" s="5"/>
      <c r="AG63" s="35" t="str">
        <f t="shared" si="3"/>
        <v>31.10.15</v>
      </c>
      <c r="AH63" s="36">
        <f t="shared" si="4"/>
        <v>42308</v>
      </c>
      <c r="AI63" s="36">
        <f t="shared" si="5"/>
        <v>42278</v>
      </c>
    </row>
    <row r="64" spans="28:35" x14ac:dyDescent="0.25">
      <c r="AB64" s="38" t="str">
        <f t="shared" si="0"/>
        <v/>
      </c>
      <c r="AC64" s="37" t="str">
        <f t="shared" si="6"/>
        <v/>
      </c>
      <c r="AD64" s="37" t="str">
        <f t="shared" si="2"/>
        <v/>
      </c>
      <c r="AE64" s="5"/>
      <c r="AF64" s="5"/>
      <c r="AG64" s="35" t="str">
        <f t="shared" si="3"/>
        <v/>
      </c>
      <c r="AH64" s="36" t="str">
        <f t="shared" si="4"/>
        <v/>
      </c>
      <c r="AI64" s="36" t="str">
        <f t="shared" si="5"/>
        <v/>
      </c>
    </row>
    <row r="65" spans="25:37" x14ac:dyDescent="0.25">
      <c r="AB65" s="38" t="str">
        <f t="shared" si="0"/>
        <v/>
      </c>
      <c r="AC65" s="37" t="str">
        <f t="shared" si="6"/>
        <v/>
      </c>
      <c r="AD65" s="37" t="str">
        <f t="shared" si="2"/>
        <v/>
      </c>
      <c r="AE65" s="5"/>
      <c r="AF65" s="5"/>
      <c r="AG65" s="35" t="str">
        <f t="shared" si="3"/>
        <v/>
      </c>
      <c r="AH65" s="36" t="str">
        <f t="shared" si="4"/>
        <v/>
      </c>
      <c r="AI65" s="36" t="str">
        <f t="shared" si="5"/>
        <v/>
      </c>
    </row>
    <row r="66" spans="25:37" x14ac:dyDescent="0.25">
      <c r="AB66" s="38" t="str">
        <f t="shared" si="0"/>
        <v/>
      </c>
      <c r="AC66" s="37" t="str">
        <f t="shared" si="6"/>
        <v/>
      </c>
      <c r="AD66" s="37" t="str">
        <f t="shared" si="2"/>
        <v/>
      </c>
      <c r="AE66" s="5"/>
      <c r="AF66" s="5"/>
      <c r="AG66" s="35" t="str">
        <f t="shared" si="3"/>
        <v/>
      </c>
      <c r="AH66" s="36" t="str">
        <f t="shared" si="4"/>
        <v/>
      </c>
      <c r="AI66" s="36" t="str">
        <f t="shared" si="5"/>
        <v/>
      </c>
    </row>
    <row r="71" spans="25:37" x14ac:dyDescent="0.25">
      <c r="AH71" s="11">
        <v>42055</v>
      </c>
      <c r="AI71" s="11">
        <v>42062</v>
      </c>
      <c r="AJ71" s="12">
        <f>IF(AH71="","",MONTH(AH71))</f>
        <v>2</v>
      </c>
      <c r="AK71" s="12">
        <f>IF(AI71="","",MONTH(AI71))</f>
        <v>2</v>
      </c>
    </row>
    <row r="72" spans="25:37" x14ac:dyDescent="0.25">
      <c r="AH72" s="11">
        <v>42104</v>
      </c>
      <c r="AI72" s="11">
        <v>42110</v>
      </c>
      <c r="AJ72" s="32">
        <f t="shared" ref="AJ72:AJ82" si="7">IF(AH72="","",MONTH(AH72))</f>
        <v>4</v>
      </c>
      <c r="AK72" s="32">
        <f t="shared" ref="AK72:AK82" si="8">IF(AI72="","",MONTH(AI72))</f>
        <v>4</v>
      </c>
    </row>
    <row r="73" spans="25:37" x14ac:dyDescent="0.25">
      <c r="AH73" s="11"/>
      <c r="AI73" s="11"/>
      <c r="AJ73" s="32" t="str">
        <f t="shared" si="7"/>
        <v/>
      </c>
      <c r="AK73" s="32" t="str">
        <f t="shared" si="8"/>
        <v/>
      </c>
    </row>
    <row r="74" spans="25:37" x14ac:dyDescent="0.25">
      <c r="AH74" s="10"/>
      <c r="AI74" s="10"/>
      <c r="AJ74" s="32" t="str">
        <f t="shared" si="7"/>
        <v/>
      </c>
      <c r="AK74" s="32" t="str">
        <f t="shared" si="8"/>
        <v/>
      </c>
    </row>
    <row r="75" spans="25:37" x14ac:dyDescent="0.25">
      <c r="AH75" s="10"/>
      <c r="AI75" s="10"/>
      <c r="AJ75" s="32" t="str">
        <f t="shared" si="7"/>
        <v/>
      </c>
      <c r="AK75" s="32" t="str">
        <f t="shared" si="8"/>
        <v/>
      </c>
    </row>
    <row r="76" spans="25:37" x14ac:dyDescent="0.25">
      <c r="AH76" s="10"/>
      <c r="AI76" s="10"/>
      <c r="AJ76" s="32" t="str">
        <f t="shared" si="7"/>
        <v/>
      </c>
      <c r="AK76" s="32" t="str">
        <f t="shared" si="8"/>
        <v/>
      </c>
    </row>
    <row r="77" spans="25:37" x14ac:dyDescent="0.25">
      <c r="Y77" s="51" t="s">
        <v>7</v>
      </c>
      <c r="Z77" s="51"/>
      <c r="AA77" s="51"/>
      <c r="AB77" s="13"/>
      <c r="AC77" s="13"/>
      <c r="AD77" s="13"/>
      <c r="AE77" s="13"/>
      <c r="AH77" s="10"/>
      <c r="AI77" s="10"/>
      <c r="AJ77" s="32" t="str">
        <f t="shared" si="7"/>
        <v/>
      </c>
      <c r="AK77" s="32" t="str">
        <f t="shared" si="8"/>
        <v/>
      </c>
    </row>
    <row r="78" spans="25:37" x14ac:dyDescent="0.25">
      <c r="Y78" s="13" t="s">
        <v>8</v>
      </c>
      <c r="Z78" s="13"/>
      <c r="AA78" s="13"/>
      <c r="AB78" s="13"/>
      <c r="AC78" s="13"/>
      <c r="AD78" s="14" t="b">
        <v>0</v>
      </c>
      <c r="AE78" s="17">
        <f>IF(AD79=TRUE,AA80,IF(AC27&lt;1,X34,V8))</f>
        <v>42045</v>
      </c>
      <c r="AH78" s="10"/>
      <c r="AI78" s="10"/>
      <c r="AJ78" s="32" t="str">
        <f t="shared" si="7"/>
        <v/>
      </c>
      <c r="AK78" s="32" t="str">
        <f t="shared" si="8"/>
        <v/>
      </c>
    </row>
    <row r="79" spans="25:37" x14ac:dyDescent="0.25">
      <c r="Y79" s="13" t="s">
        <v>9</v>
      </c>
      <c r="Z79" s="13"/>
      <c r="AA79" s="13"/>
      <c r="AB79" s="13"/>
      <c r="AC79" s="13"/>
      <c r="AD79" s="14" t="b">
        <v>1</v>
      </c>
      <c r="AE79" s="17">
        <f>IF(AD79=TRUE,AD81,IF(AC26&gt;=365,V19,X36))</f>
        <v>42295</v>
      </c>
      <c r="AH79" s="10"/>
      <c r="AI79" s="10"/>
      <c r="AJ79" s="32" t="str">
        <f t="shared" si="7"/>
        <v/>
      </c>
      <c r="AK79" s="32" t="str">
        <f t="shared" si="8"/>
        <v/>
      </c>
    </row>
    <row r="80" spans="25:37" x14ac:dyDescent="0.25">
      <c r="Y80" s="51" t="s">
        <v>10</v>
      </c>
      <c r="Z80" s="51"/>
      <c r="AA80" s="16">
        <f>IF(AD79=FALSE,AE78,AC81)</f>
        <v>42045</v>
      </c>
      <c r="AB80" s="16">
        <f>IF(AD79=FALSE,AE79,AD81)</f>
        <v>42295</v>
      </c>
      <c r="AC80" s="13" t="s">
        <v>11</v>
      </c>
      <c r="AD80" s="13" t="s">
        <v>12</v>
      </c>
      <c r="AE80" s="13"/>
      <c r="AH80" s="10"/>
      <c r="AI80" s="10"/>
      <c r="AJ80" s="32" t="str">
        <f t="shared" si="7"/>
        <v/>
      </c>
      <c r="AK80" s="32" t="str">
        <f t="shared" si="8"/>
        <v/>
      </c>
    </row>
    <row r="81" spans="25:37" x14ac:dyDescent="0.25">
      <c r="Y81" s="13"/>
      <c r="Z81" s="13"/>
      <c r="AA81" s="13"/>
      <c r="AB81" s="13"/>
      <c r="AC81" s="15">
        <v>42045</v>
      </c>
      <c r="AD81" s="18">
        <v>42295</v>
      </c>
      <c r="AE81" s="13"/>
      <c r="AH81" s="10"/>
      <c r="AI81" s="10"/>
      <c r="AJ81" s="32" t="str">
        <f t="shared" si="7"/>
        <v/>
      </c>
      <c r="AK81" s="32" t="str">
        <f t="shared" si="8"/>
        <v/>
      </c>
    </row>
    <row r="82" spans="25:37" x14ac:dyDescent="0.25">
      <c r="AH82" s="10"/>
      <c r="AI82" s="10"/>
      <c r="AJ82" s="32" t="str">
        <f t="shared" si="7"/>
        <v/>
      </c>
      <c r="AK82" s="32" t="str">
        <f t="shared" si="8"/>
        <v/>
      </c>
    </row>
  </sheetData>
  <mergeCells count="14">
    <mergeCell ref="V2:V7"/>
    <mergeCell ref="W2:W7"/>
    <mergeCell ref="AB51:AI51"/>
    <mergeCell ref="AC52:AH53"/>
    <mergeCell ref="Y80:Z80"/>
    <mergeCell ref="Y77:AA77"/>
    <mergeCell ref="V28:AB28"/>
    <mergeCell ref="AE28:AG28"/>
    <mergeCell ref="V24:AB24"/>
    <mergeCell ref="V25:AB25"/>
    <mergeCell ref="V26:AB26"/>
    <mergeCell ref="V27:AB27"/>
    <mergeCell ref="V29:AB29"/>
    <mergeCell ref="V30:AB3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STARDRAGON</dc:creator>
  <cp:lastModifiedBy>DRAGON</cp:lastModifiedBy>
  <dcterms:created xsi:type="dcterms:W3CDTF">2016-11-27T11:19:12Z</dcterms:created>
  <dcterms:modified xsi:type="dcterms:W3CDTF">2016-11-27T19:05:44Z</dcterms:modified>
</cp:coreProperties>
</file>