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915" yWindow="1620" windowWidth="19125" windowHeight="10050" tabRatio="842"/>
  </bookViews>
  <sheets>
    <sheet name="6 Расчет НМЦ" sheetId="33" r:id="rId1"/>
    <sheet name="8 Расчет эф. - 1" sheetId="9" state="hidden" r:id="rId2"/>
    <sheet name="Эффекты - СПРАВОЧ. МАТЕРИАЛЫ" sheetId="13" state="hidden" r:id="rId3"/>
  </sheets>
  <definedNames>
    <definedName name="А">#REF!</definedName>
    <definedName name="ДЗО">#REF!</definedName>
    <definedName name="Матрица">#REF!</definedName>
    <definedName name="Открытая">#REF!</definedName>
    <definedName name="ПЗ">#REF!</definedName>
    <definedName name="Подматрица">#REF!</definedName>
    <definedName name="Электронная">#REF!</definedName>
  </definedNames>
  <calcPr calcId="125725"/>
</workbook>
</file>

<file path=xl/calcChain.xml><?xml version="1.0" encoding="utf-8"?>
<calcChain xmlns="http://schemas.openxmlformats.org/spreadsheetml/2006/main">
  <c r="I9" i="33"/>
  <c r="H47"/>
  <c r="H45"/>
  <c r="G45"/>
  <c r="G47" s="1"/>
  <c r="F45"/>
  <c r="F47" s="1"/>
  <c r="E45"/>
  <c r="E47" s="1"/>
  <c r="D45"/>
  <c r="D47" s="1"/>
  <c r="C45"/>
  <c r="C47" s="1"/>
  <c r="I35"/>
  <c r="J35" s="1"/>
  <c r="K35" s="1"/>
  <c r="H32"/>
  <c r="H34" s="1"/>
  <c r="G32"/>
  <c r="G34" s="1"/>
  <c r="F32"/>
  <c r="F34" s="1"/>
  <c r="E32"/>
  <c r="E34" s="1"/>
  <c r="D32"/>
  <c r="D34" s="1"/>
  <c r="C32"/>
  <c r="C34" s="1"/>
  <c r="I22"/>
  <c r="J22" s="1"/>
  <c r="K22" s="1"/>
  <c r="J9" l="1"/>
  <c r="K9" s="1"/>
  <c r="F19" l="1"/>
  <c r="F21" s="1"/>
  <c r="F49" s="1"/>
  <c r="F50" s="1"/>
  <c r="E19"/>
  <c r="E21" s="1"/>
  <c r="E49" s="1"/>
  <c r="E50" s="1"/>
  <c r="G19"/>
  <c r="G21" s="1"/>
  <c r="G49" s="1"/>
  <c r="G50" s="1"/>
  <c r="D19" l="1"/>
  <c r="D21" s="1"/>
  <c r="D49" s="1"/>
  <c r="D50" s="1"/>
  <c r="H19"/>
  <c r="H21" s="1"/>
  <c r="H49" s="1"/>
  <c r="H50" s="1"/>
  <c r="C19"/>
  <c r="C21" s="1"/>
  <c r="K48" l="1"/>
  <c r="K50" s="1"/>
  <c r="C49"/>
  <c r="C50" s="1"/>
  <c r="K9" i="9" l="1"/>
  <c r="K10"/>
  <c r="M10" s="1"/>
  <c r="L9"/>
  <c r="L10" s="1"/>
  <c r="N10" s="1"/>
  <c r="I10"/>
  <c r="K15"/>
  <c r="L15"/>
  <c r="N15" s="1"/>
  <c r="K16"/>
  <c r="M16" s="1"/>
  <c r="L16"/>
  <c r="K17"/>
  <c r="M17" s="1"/>
  <c r="L17"/>
  <c r="N17" s="1"/>
  <c r="K18"/>
  <c r="M18" s="1"/>
  <c r="L18"/>
  <c r="K19"/>
  <c r="L19"/>
  <c r="N19" s="1"/>
  <c r="I20"/>
  <c r="I85"/>
  <c r="L84"/>
  <c r="K84"/>
  <c r="L83"/>
  <c r="K83"/>
  <c r="L82"/>
  <c r="K82"/>
  <c r="L81"/>
  <c r="K81"/>
  <c r="L80"/>
  <c r="K80"/>
  <c r="L73"/>
  <c r="L74" s="1"/>
  <c r="K73"/>
  <c r="K74" s="1"/>
  <c r="I73"/>
  <c r="L70"/>
  <c r="N70" s="1"/>
  <c r="K70"/>
  <c r="I70"/>
  <c r="L69"/>
  <c r="K69"/>
  <c r="I69"/>
  <c r="L66"/>
  <c r="K66"/>
  <c r="K67" s="1"/>
  <c r="I66"/>
  <c r="M66" s="1"/>
  <c r="L65"/>
  <c r="L67" s="1"/>
  <c r="K65"/>
  <c r="I65"/>
  <c r="M19"/>
  <c r="N18"/>
  <c r="N16"/>
  <c r="M15"/>
  <c r="M9"/>
  <c r="A2"/>
  <c r="M65"/>
  <c r="M69" l="1"/>
  <c r="K71"/>
  <c r="L20"/>
  <c r="N20" s="1"/>
  <c r="N69"/>
  <c r="N73"/>
  <c r="L85"/>
  <c r="N66"/>
  <c r="I74"/>
  <c r="M74" s="1"/>
  <c r="I71"/>
  <c r="M70"/>
  <c r="K20"/>
  <c r="M20" s="1"/>
  <c r="M73"/>
  <c r="N65"/>
  <c r="L71"/>
  <c r="L75" s="1"/>
  <c r="K85"/>
  <c r="N74"/>
  <c r="K75"/>
  <c r="I67"/>
  <c r="N9"/>
  <c r="M71" l="1"/>
  <c r="N71"/>
  <c r="I75"/>
  <c r="N75" s="1"/>
  <c r="M67"/>
  <c r="N67"/>
  <c r="M75" l="1"/>
</calcChain>
</file>

<file path=xl/sharedStrings.xml><?xml version="1.0" encoding="utf-8"?>
<sst xmlns="http://schemas.openxmlformats.org/spreadsheetml/2006/main" count="333" uniqueCount="132">
  <si>
    <t>№</t>
  </si>
  <si>
    <t>Наименование показателя</t>
  </si>
  <si>
    <t>Ед. изм.</t>
  </si>
  <si>
    <t>ИТОГО:</t>
  </si>
  <si>
    <t>№ п/п</t>
  </si>
  <si>
    <t xml:space="preserve">Кол-во к закупке </t>
  </si>
  <si>
    <t>Наименование МТРиО к закупке</t>
  </si>
  <si>
    <t>Ожидаемый эффект без учета инфляции рассчитывается по формуле:</t>
  </si>
  <si>
    <t>Sкатэк =∑ (Pi0 - НМЦi1) * Qi1 ; i=1…n, где</t>
  </si>
  <si>
    <t>Pi0  – стоимость последней закупки i-й позиции МТРиО (единичной расценки на работы или услуги) в базовом периоде;</t>
  </si>
  <si>
    <t>НМЦi1 – начальная максимальная цена i-й позиции МТРиО (единичной расценки на работы/услуги) в текущем периоде;</t>
  </si>
  <si>
    <t>Qi1 – планируемое количество закупки i-й позиции в текущем периоде;</t>
  </si>
  <si>
    <t>i – число позиций категории, закупавшихся ранее.</t>
  </si>
  <si>
    <t>Ожидаемый эффект с учетом инфляции рассчитывается по формуле:</t>
  </si>
  <si>
    <t>SIкатэк =∑ (Pi0*Km0 - НМЦi1) * Qi1 ; i=1…n, где</t>
  </si>
  <si>
    <t>Pi0  – стоимость последней закупки i-й позиции МТРиО (единичной расценки на работы/услуги) в базовом периоде;</t>
  </si>
  <si>
    <t>Km0 – индекс цен (согласно данным Госкомстата) на позиции категории от базового до текущего периода. При отсутствии индекса цен по анализируемой категории в базе Госкомстата, в расчетах применяется индекс цен по промышленности от базового до текущего периода.</t>
  </si>
  <si>
    <t>НМЦi1 – начальная максимальная цена i-й позиции МТРиО (единичной расценки на работы или услуги) в текущем периоде;</t>
  </si>
  <si>
    <t>Qi1 – планируемое количество закупки i-й позиции, в текущем периоде</t>
  </si>
  <si>
    <t>ABкат = ∑ Pi0* Qi1 ; i=1…n, где</t>
  </si>
  <si>
    <t>Pi0  – стоимость последней закупки i-й позиции МТРиО (единичной расценки на работы или услуги) в базовом периоде</t>
  </si>
  <si>
    <t>Цена за ед. МТРиО, руб. с НДС
БАЗОВЫЙ ПЕРИОД</t>
  </si>
  <si>
    <t>Эффект, руб. с НДС
БЕЗ учета инфл.</t>
  </si>
  <si>
    <t>Эффект, руб. с НДС
С учетом инфл.</t>
  </si>
  <si>
    <t>Примечание:</t>
  </si>
  <si>
    <t>Для определения относительного эффекта по категории расчитывается база для анализа эффекта по формуле:</t>
  </si>
  <si>
    <t>Дата расчета НМЦ</t>
  </si>
  <si>
    <t>ФАКТИЧЕСКИЙ</t>
  </si>
  <si>
    <t>Приложение №8</t>
  </si>
  <si>
    <t>ПРИМЕР ЗАПОЛНЕНИЯ</t>
  </si>
  <si>
    <t>Труба 32х3х21000 ст20</t>
  </si>
  <si>
    <t>м</t>
  </si>
  <si>
    <t>ПЛАНОВЫЙ</t>
  </si>
  <si>
    <t>Коэфф.инфл.</t>
  </si>
  <si>
    <t>Цена за ед., руб. с НДС
БАЗОВЫЙ ПЕРИОД</t>
  </si>
  <si>
    <t xml:space="preserve"> Цена за ед., руб. с НДС
в текущем периоде
НМЦ</t>
  </si>
  <si>
    <t xml:space="preserve"> Цена за ед., руб. с НДС
в текущем периоде
ПО ЗАКЛ. ДОГОВОРУ</t>
  </si>
  <si>
    <t xml:space="preserve">Труба 38х3,5х21000 12Х1МФ </t>
  </si>
  <si>
    <t>Труба 219x25x7600 12Х1МФ</t>
  </si>
  <si>
    <t>Труба 219x30x4500-7000 12Х1МФ</t>
  </si>
  <si>
    <t>Труба 325x13xНД 12Х1МФ</t>
  </si>
  <si>
    <t xml:space="preserve">Дата Договора/
Спецификации по истории закупок </t>
  </si>
  <si>
    <t>02.06.2015</t>
  </si>
  <si>
    <t>Дата заключения договора по результатам процедуры</t>
  </si>
  <si>
    <t>1,12</t>
  </si>
  <si>
    <t>1,11</t>
  </si>
  <si>
    <t>1,23</t>
  </si>
  <si>
    <t>1,17</t>
  </si>
  <si>
    <t>1,16</t>
  </si>
  <si>
    <t>БАЗА для анализа эффекта, руб. с НДС - стоимость закупки по ценам базового периода</t>
  </si>
  <si>
    <t>Процедура №1 Лот №1</t>
  </si>
  <si>
    <t>Процедура №2 Лот №1</t>
  </si>
  <si>
    <t>Процедура №2 Лот №2</t>
  </si>
  <si>
    <t>Всего по лоту</t>
  </si>
  <si>
    <t>Эффект относительный, %
С учетом инфл.</t>
  </si>
  <si>
    <t>Эффект относительный, %
БЕЗ учета инфл.</t>
  </si>
  <si>
    <t>Наименование дополнения к КПЭ</t>
  </si>
  <si>
    <t>Формула расчета</t>
  </si>
  <si>
    <t>Дополнение 1: Снижение цены за счет рыночных колебаний и конкуренции</t>
  </si>
  <si>
    <t>Sкатэк = ∑((Pi0*Qi1*K0m)-(Pi1*Qi1)) / (Pi0*Qi1*K0m), 
где:
Pi0 (Pi1) – стоимость позиции в базовом (текущем) периоде;
Qi1 – фактическое количество позиции i, закупленной в текущем периоде;
i – число позиции категории;
K0m – индекс цен (согласно данным Госкомстата) на позиции категории от базового до текущего периода.</t>
  </si>
  <si>
    <t>Дополнение 2: Снижение цены за счет оптимизации технических требований (применяется при условии превышения НМЦ текущих закупок базового продукта по сравнению с закупками в прошлых периодах более, чем на 10%).</t>
  </si>
  <si>
    <t>Применяется при условиях: 
а) превышения НМЦ текущих закупок базового продукта по сравнению с закупками в прошлых периодах более, чем на 10%; 
б) наличия одного изготовителя на продукцию с требуемыми характеристиками (стратегия "Изменение природы спроса")
Sоттэк = ∑((PiБП*QiОП*K0m) - (PiОП*QiОП)) / (PiБП*QiОП*K0m), 
где:
PiБП – фактическая стоимость базового продукта
PiОП – фактическая стоимость продукта с оптимизированными техническими свойствами;
QiОП – фактическое количество продукта с оптимизированными техническими свойствами позиции i, закупленной в текущем периоде;
i – число позиции категории;
K0m – индекс цен (согласно данным Госкомстата) на позиции категории от базового до текущего периода.</t>
  </si>
  <si>
    <t>Дополнение 3: Снижение эксплуатационных затрат (ремонт, содержание) за счет унификации и  обоснованности технических требований</t>
  </si>
  <si>
    <t>Sэзэк = ∑((СiБУ*K0m) - СiОУ) / (СiБУ*K0m), 
где:
СiБУ – фактическая стоимость базовых услуг внешних организаций по ремонту и обслуживанию i-го оборудования
СiОУ – фактическая стоимость услуг внешних организаций по ремонту и обслуживанию i-го оборудования после унификации и оптимизации технических характеристик;
i – число позиции категории;
K0m – индекс цен (согласно данным Госкомстата) на позиции категории от базового до текущего периода.</t>
  </si>
  <si>
    <t>Дополнение 4: Снижение складских запасов</t>
  </si>
  <si>
    <t>Sсзэк = ∑(СiСЗнп-СiСЗкп) / СiСЗнп, 
где:
СiСЗнп – фактическая стоимость складских запасов на начало периода
СiСЗкп – фактическая стоимость складских запасов на конец периода;
i – число позиции категории;</t>
  </si>
  <si>
    <t>Расчет эффекта по стратегии по показателю "Снижение цены за счет рыночных колебаний и конкуренции"</t>
  </si>
  <si>
    <t>Экономический эффект от реализации категорийных стратегий</t>
  </si>
  <si>
    <t>Формула расчета и единица измерения (для количественных КПЭ) или подробное описание критериев оценки достижения КПЭ (для качественных КПЭ)</t>
  </si>
  <si>
    <r>
      <rPr>
        <b/>
        <sz val="16"/>
        <rFont val="Times New Roman"/>
        <family val="1"/>
        <charset val="204"/>
      </rPr>
      <t>S общ.эфф=</t>
    </r>
    <r>
      <rPr>
        <sz val="16"/>
        <rFont val="Times New Roman"/>
        <family val="1"/>
        <charset val="204"/>
      </rPr>
      <t xml:space="preserve">
(Sкатэк х PQ0+Sкатэк ОДЦИ х PQ0 ОДЦИ+Sоттэк х PQБП+Sэзэк х CБУ+Sсзэк х ССЗнп )/(PQ0+PQ0 ОДЦИ+PQБП+СБУ+ССЗнп)</t>
    </r>
    <r>
      <rPr>
        <sz val="12"/>
        <rFont val="Times New Roman"/>
        <family val="1"/>
        <charset val="204"/>
      </rPr>
      <t xml:space="preserve">
где 
</t>
    </r>
    <r>
      <rPr>
        <b/>
        <sz val="12"/>
        <rFont val="Times New Roman"/>
        <family val="1"/>
        <charset val="204"/>
      </rPr>
      <t>Sкатэк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(Sкатэк ОДЦИ) </t>
    </r>
    <r>
      <rPr>
        <sz val="12"/>
        <rFont val="Times New Roman"/>
        <family val="1"/>
        <charset val="204"/>
      </rPr>
      <t xml:space="preserve">- экономический эффект, связанный со снижением цены за счет рыночных колебаний и конкуренции для категорий (ОДЦИ) (доп1);
</t>
    </r>
    <r>
      <rPr>
        <b/>
        <sz val="12"/>
        <rFont val="Times New Roman"/>
        <family val="1"/>
        <charset val="204"/>
      </rPr>
      <t>PQ0 (PQ0 ОДЦИ)</t>
    </r>
    <r>
      <rPr>
        <sz val="12"/>
        <rFont val="Times New Roman"/>
        <family val="1"/>
        <charset val="204"/>
      </rPr>
      <t xml:space="preserve"> - сумма закупок текущего количества позиций по ценам прошлого периода с учетом инфляции для категорий (ОДЦИ);
</t>
    </r>
    <r>
      <rPr>
        <b/>
        <sz val="12"/>
        <rFont val="Times New Roman"/>
        <family val="1"/>
        <charset val="204"/>
      </rPr>
      <t>Sоттэк</t>
    </r>
    <r>
      <rPr>
        <sz val="12"/>
        <rFont val="Times New Roman"/>
        <family val="1"/>
        <charset val="204"/>
      </rPr>
      <t xml:space="preserve"> - экономический эффект, связанный со снижением цены за счет оптимизации технических требований (доп2);
</t>
    </r>
    <r>
      <rPr>
        <b/>
        <sz val="12"/>
        <rFont val="Times New Roman"/>
        <family val="1"/>
        <charset val="204"/>
      </rPr>
      <t>PQБП</t>
    </r>
    <r>
      <rPr>
        <sz val="12"/>
        <rFont val="Times New Roman"/>
        <family val="1"/>
        <charset val="204"/>
      </rPr>
      <t xml:space="preserve"> - сумма закупок текущего количества позиций по ценам с базовыми техническими требованиями;
</t>
    </r>
    <r>
      <rPr>
        <b/>
        <sz val="12"/>
        <rFont val="Times New Roman"/>
        <family val="1"/>
        <charset val="204"/>
      </rPr>
      <t>Sэзэк</t>
    </r>
    <r>
      <rPr>
        <sz val="12"/>
        <rFont val="Times New Roman"/>
        <family val="1"/>
        <charset val="204"/>
      </rPr>
      <t xml:space="preserve"> - экономический эффект, связанный со снижением  эксплуатационных затрат (ремонт, содержание) (доп3);
</t>
    </r>
    <r>
      <rPr>
        <b/>
        <sz val="12"/>
        <rFont val="Times New Roman"/>
        <family val="1"/>
        <charset val="204"/>
      </rPr>
      <t>СБУ</t>
    </r>
    <r>
      <rPr>
        <sz val="12"/>
        <rFont val="Times New Roman"/>
        <family val="1"/>
        <charset val="204"/>
      </rPr>
      <t xml:space="preserve"> - стоимость услуг внешних организаций по ремонту и обслуживанию оборудования до унификации и оптимизации технических характеристик;
</t>
    </r>
    <r>
      <rPr>
        <b/>
        <sz val="12"/>
        <rFont val="Times New Roman"/>
        <family val="1"/>
        <charset val="204"/>
      </rPr>
      <t>Sсзэк</t>
    </r>
    <r>
      <rPr>
        <sz val="12"/>
        <rFont val="Times New Roman"/>
        <family val="1"/>
        <charset val="204"/>
      </rPr>
      <t xml:space="preserve"> - экономический эффект, связанный со снижением свободных складских запасов (доп4);
</t>
    </r>
    <r>
      <rPr>
        <b/>
        <sz val="12"/>
        <rFont val="Times New Roman"/>
        <family val="1"/>
        <charset val="204"/>
      </rPr>
      <t>ССЗнп</t>
    </r>
    <r>
      <rPr>
        <sz val="12"/>
        <rFont val="Times New Roman"/>
        <family val="1"/>
        <charset val="204"/>
      </rPr>
      <t xml:space="preserve"> - фактическая стоимость складских запасов на начало периода.
Расчет производится по каждому предприятию, в котором в 2015 году будет утверждено внедрение категорийного управления, по утвержденным категорийным стратегиям в соответствии с Регламентом.
Показатель считается выполненным, если значение Sобщэф будет больше, либо равно 0,05. В случае, если экономический эффект от реализации категорийных стратегий по ОДЦИ меньше 0,02 (Sкатэк ОДЦИ &lt;0,02), то показатель считается выполненным на нижнем уровне (при условии достижения целевого или верхнего уровней по сумме остальных составляющих экономического эффекта)
</t>
    </r>
  </si>
  <si>
    <t>Общий экономический эффект от реализации категорийных стратегий</t>
  </si>
  <si>
    <t>Фактический эффект с учетом инфляции рассчитывается по формуле:</t>
  </si>
  <si>
    <t>Sкатэк =∑ (Pi0 - Рi1) * Qi1 ; i=1…n, где</t>
  </si>
  <si>
    <t>Pi0  – стоимость закупки i-й позиции МТРиО (единичной расценки на работы или услуги) в базовом периоде;</t>
  </si>
  <si>
    <t>Рi1 – стоимость закупки i-й позиции МТРиО (единичной расценки на работы или услуги) в текущем периоде;</t>
  </si>
  <si>
    <t>Qi1 – фактическое количество закупки i-й позиции в текущем периоде</t>
  </si>
  <si>
    <t>SIкатэк =∑ (Pi0*Km0 - Рi1) * Qi1 ; i=1…n, где</t>
  </si>
  <si>
    <t>Фактический эффект без учета инфляции рассчитывается по формуле:</t>
  </si>
  <si>
    <t>шт.</t>
  </si>
  <si>
    <t>Фрезерный портальный обрабатывающий центр</t>
  </si>
  <si>
    <t>31.08.2015</t>
  </si>
  <si>
    <t>Лот № 1</t>
  </si>
  <si>
    <t>ИТОГО с учетом количества</t>
  </si>
  <si>
    <t>ИТОГО с доставкой:</t>
  </si>
  <si>
    <t>Х</t>
  </si>
  <si>
    <t>ИТОГО товары:</t>
  </si>
  <si>
    <t xml:space="preserve"> </t>
  </si>
  <si>
    <t>в соответствие с "Техническим заданием"</t>
  </si>
  <si>
    <t>Срок поставки товара</t>
  </si>
  <si>
    <t>Условия платежей</t>
  </si>
  <si>
    <t>Включена в стоимость продукции</t>
  </si>
  <si>
    <t>Таблица расчета начальной (максимальной) цены на поставку  Аварийной осветительной установки</t>
  </si>
  <si>
    <t>ИЦИ 1</t>
  </si>
  <si>
    <t>ИЦИ 2</t>
  </si>
  <si>
    <t>ИЦИ 3</t>
  </si>
  <si>
    <t>ИЦИ 4</t>
  </si>
  <si>
    <t>ИЦИ 5</t>
  </si>
  <si>
    <t>ИЦИ 6</t>
  </si>
  <si>
    <t>Аварийная осветительная установка</t>
  </si>
  <si>
    <t>-</t>
  </si>
  <si>
    <t>16.02.2017г.</t>
  </si>
  <si>
    <t>до 30.04.2017г.</t>
  </si>
  <si>
    <t>Дата составления сводной таблицы: 01.03.2017г.</t>
  </si>
  <si>
    <t>в течение 60 дней с момента заключения договора</t>
  </si>
  <si>
    <t>4-5 недель с момента заключения договора</t>
  </si>
  <si>
    <t>до 16.03.2017г.</t>
  </si>
  <si>
    <t>до 15.05.2017г.</t>
  </si>
  <si>
    <t>до 18.05.2017г.</t>
  </si>
  <si>
    <t>до 31.05.2017г.</t>
  </si>
  <si>
    <t>до 01.03.2017г.</t>
  </si>
  <si>
    <t>до 30.06.2017г.</t>
  </si>
  <si>
    <t xml:space="preserve">а </t>
  </si>
  <si>
    <t>Вывод: НМЦ с НДС 18% составила _______________________руб.</t>
  </si>
  <si>
    <t>Цена за единицу товара с НДС</t>
  </si>
  <si>
    <t>Дата сбора данных:</t>
  </si>
  <si>
    <t>Срок действия цены:</t>
  </si>
  <si>
    <t>Стоимость доставки:</t>
  </si>
  <si>
    <t>Единица измерения товара</t>
  </si>
  <si>
    <t>Количество</t>
  </si>
  <si>
    <t>Материал</t>
  </si>
  <si>
    <t>Технические характеристики</t>
  </si>
  <si>
    <t>Класс безопасности</t>
  </si>
  <si>
    <t>Модель/Изготовитель</t>
  </si>
  <si>
    <t>Наименование товара</t>
  </si>
  <si>
    <t>Цена за единицу товара</t>
  </si>
  <si>
    <t>Категории</t>
  </si>
  <si>
    <t>Источники информации</t>
  </si>
  <si>
    <t>Средняя цена/Минимальная цена</t>
  </si>
  <si>
    <t>Начальная (максимальная) цена</t>
  </si>
  <si>
    <r>
      <rPr>
        <b/>
        <u/>
        <sz val="12"/>
        <rFont val="Times New Roman"/>
        <family val="1"/>
        <charset val="204"/>
      </rPr>
      <t>Ячейки обозначенные цветом и выделены подчеркиванием исключаются из расчета НМЦ,</t>
    </r>
    <r>
      <rPr>
        <sz val="12"/>
        <rFont val="Times New Roman"/>
        <family val="1"/>
        <charset val="204"/>
      </rPr>
      <t xml:space="preserve"> согласно п.1 раздел 3 глава 3 Методики расчета НМЦ (В расчет принимаются не более трех минимальных ИЦИ из оставшегося массива ИЦИ в пределах 20% от минимальной цены выборки).
На мониторинге цен было получено шесть предложений от следующих потенциальных поставщиков: 1. ООО "ТПК Квазар"; 2.ООО «ТД «Промармкомплект»; 3.ООО "Пожспецсервис"; 4. ООО ТД "ЭТС"; 5.ООО "ТМС"; 6.ООО "САМОСПАС".</t>
    </r>
  </si>
  <si>
    <t>б</t>
  </si>
  <si>
    <t xml:space="preserve">в 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</si>
</sst>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u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7FA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19" fillId="0" borderId="0"/>
    <xf numFmtId="0" fontId="8" fillId="0" borderId="0"/>
    <xf numFmtId="0" fontId="9" fillId="0" borderId="0"/>
    <xf numFmtId="0" fontId="23" fillId="7" borderId="5">
      <alignment horizontal="left" vertical="center"/>
    </xf>
    <xf numFmtId="0" fontId="24" fillId="8" borderId="6">
      <alignment horizontal="center" vertical="center" wrapText="1"/>
    </xf>
    <xf numFmtId="0" fontId="27" fillId="0" borderId="0"/>
  </cellStyleXfs>
  <cellXfs count="91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2" borderId="1" xfId="3" applyNumberFormat="1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" fontId="7" fillId="2" borderId="1" xfId="3" applyNumberFormat="1" applyFont="1" applyFill="1" applyBorder="1" applyAlignment="1" applyProtection="1">
      <alignment horizontal="left" vertical="center" wrapText="1"/>
      <protection locked="0"/>
    </xf>
    <xf numFmtId="3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1" fontId="11" fillId="2" borderId="1" xfId="3" applyNumberFormat="1" applyFont="1" applyFill="1" applyBorder="1" applyAlignment="1" applyProtection="1">
      <alignment horizontal="left" vertical="center" wrapText="1"/>
      <protection locked="0"/>
    </xf>
    <xf numFmtId="3" fontId="11" fillId="2" borderId="1" xfId="3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/>
    <xf numFmtId="49" fontId="7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20" fillId="0" borderId="0" xfId="0" applyFont="1" applyAlignment="1">
      <alignment vertical="center"/>
    </xf>
    <xf numFmtId="0" fontId="22" fillId="0" borderId="1" xfId="0" applyFont="1" applyBorder="1" applyAlignment="1">
      <alignment vertical="center" wrapText="1"/>
    </xf>
    <xf numFmtId="0" fontId="25" fillId="0" borderId="0" xfId="0" applyFont="1" applyAlignment="1">
      <alignment horizontal="justify" vertical="center" wrapText="1"/>
    </xf>
    <xf numFmtId="0" fontId="20" fillId="0" borderId="0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14" fontId="22" fillId="6" borderId="1" xfId="0" applyNumberFormat="1" applyFont="1" applyFill="1" applyBorder="1" applyAlignment="1">
      <alignment horizontal="center" vertical="center" wrapText="1"/>
    </xf>
    <xf numFmtId="9" fontId="22" fillId="6" borderId="1" xfId="0" applyNumberFormat="1" applyFont="1" applyFill="1" applyBorder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center" wrapText="1"/>
    </xf>
    <xf numFmtId="4" fontId="23" fillId="6" borderId="0" xfId="0" applyNumberFormat="1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 wrapText="1"/>
    </xf>
    <xf numFmtId="4" fontId="26" fillId="6" borderId="0" xfId="0" applyNumberFormat="1" applyFont="1" applyFill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8" fillId="9" borderId="1" xfId="0" applyNumberFormat="1" applyFont="1" applyFill="1" applyBorder="1" applyAlignment="1">
      <alignment horizontal="center" vertical="center" wrapText="1"/>
    </xf>
    <xf numFmtId="4" fontId="28" fillId="9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3" fillId="0" borderId="0" xfId="6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4" fillId="4" borderId="0" xfId="0" applyFont="1" applyFill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 wrapText="1"/>
    </xf>
  </cellXfs>
  <cellStyles count="7">
    <cellStyle name="TH" xfId="5"/>
    <cellStyle name="TRE" xfId="4"/>
    <cellStyle name="Обычный" xfId="0" builtinId="0"/>
    <cellStyle name="Обычный 2" xfId="6"/>
    <cellStyle name="Обычный 4" xfId="1"/>
    <cellStyle name="Обычный 5" xfId="2"/>
    <cellStyle name="Обычный_Лист1" xfId="3"/>
  </cellStyles>
  <dxfs count="0"/>
  <tableStyles count="0" defaultTableStyle="TableStyleMedium2" defaultPivotStyle="PivotStyleLight16"/>
  <colors>
    <mruColors>
      <color rgb="FF99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abSelected="1" zoomScale="85" zoomScaleNormal="85" workbookViewId="0">
      <selection activeCell="A56" sqref="A56"/>
    </sheetView>
  </sheetViews>
  <sheetFormatPr defaultRowHeight="18.75"/>
  <cols>
    <col min="1" max="1" width="6.85546875" style="47" customWidth="1"/>
    <col min="2" max="2" width="39.85546875" style="47" customWidth="1"/>
    <col min="3" max="3" width="34" style="47" customWidth="1"/>
    <col min="4" max="8" width="35.42578125" style="47" customWidth="1"/>
    <col min="9" max="10" width="19.28515625" style="47" customWidth="1"/>
    <col min="11" max="11" width="16" style="47" customWidth="1"/>
    <col min="13" max="13" width="24.42578125" customWidth="1"/>
  </cols>
  <sheetData>
    <row r="1" spans="1:11" ht="42" customHeight="1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>
      <c r="A2" s="68" t="s">
        <v>81</v>
      </c>
      <c r="B2" s="68"/>
      <c r="C2"/>
      <c r="D2"/>
      <c r="E2"/>
      <c r="F2"/>
      <c r="G2"/>
      <c r="H2"/>
      <c r="I2"/>
      <c r="J2"/>
      <c r="K2"/>
    </row>
    <row r="3" spans="1:11" ht="15.75">
      <c r="A3" s="70" t="s">
        <v>4</v>
      </c>
      <c r="B3" s="70" t="s">
        <v>125</v>
      </c>
      <c r="C3" s="70" t="s">
        <v>126</v>
      </c>
      <c r="D3" s="70"/>
      <c r="E3" s="70"/>
      <c r="F3" s="70"/>
      <c r="G3" s="70"/>
      <c r="H3" s="70"/>
      <c r="I3" s="71" t="s">
        <v>127</v>
      </c>
      <c r="J3" s="71" t="s">
        <v>127</v>
      </c>
      <c r="K3" s="71" t="s">
        <v>128</v>
      </c>
    </row>
    <row r="4" spans="1:11" ht="15.75">
      <c r="A4" s="70"/>
      <c r="B4" s="70"/>
      <c r="C4" s="61" t="s">
        <v>92</v>
      </c>
      <c r="D4" s="61" t="s">
        <v>93</v>
      </c>
      <c r="E4" s="61" t="s">
        <v>94</v>
      </c>
      <c r="F4" s="61" t="s">
        <v>95</v>
      </c>
      <c r="G4" s="61" t="s">
        <v>96</v>
      </c>
      <c r="H4" s="61" t="s">
        <v>97</v>
      </c>
      <c r="I4" s="71"/>
      <c r="J4" s="71"/>
      <c r="K4" s="71"/>
    </row>
    <row r="5" spans="1:11" ht="15.75">
      <c r="A5" s="70"/>
      <c r="B5" s="70"/>
      <c r="C5" s="52"/>
      <c r="D5" s="52"/>
      <c r="E5" s="52"/>
      <c r="F5" s="52"/>
      <c r="G5" s="52"/>
      <c r="H5" s="52"/>
      <c r="I5" s="71"/>
      <c r="J5" s="71"/>
      <c r="K5" s="71"/>
    </row>
    <row r="6" spans="1:11" ht="62.25" customHeight="1">
      <c r="A6" s="70"/>
      <c r="B6" s="70"/>
      <c r="C6" s="61"/>
      <c r="D6" s="61"/>
      <c r="E6" s="61"/>
      <c r="F6" s="61"/>
      <c r="G6" s="61"/>
      <c r="H6" s="61"/>
      <c r="I6" s="71"/>
      <c r="J6" s="71"/>
      <c r="K6" s="71"/>
    </row>
    <row r="7" spans="1:11" ht="21" customHeight="1">
      <c r="A7" s="70"/>
      <c r="B7" s="70"/>
      <c r="C7" s="52"/>
      <c r="D7" s="52"/>
      <c r="E7" s="52"/>
      <c r="F7" s="52"/>
      <c r="G7" s="52"/>
      <c r="H7" s="52"/>
      <c r="I7" s="71"/>
      <c r="J7" s="71"/>
      <c r="K7" s="71"/>
    </row>
    <row r="8" spans="1:11" ht="15.75">
      <c r="A8" s="70"/>
      <c r="B8" s="70"/>
      <c r="C8" s="61">
        <v>1</v>
      </c>
      <c r="D8" s="61">
        <v>2</v>
      </c>
      <c r="E8" s="61">
        <v>3</v>
      </c>
      <c r="F8" s="61">
        <v>4</v>
      </c>
      <c r="G8" s="61">
        <v>5</v>
      </c>
      <c r="H8" s="61">
        <v>6</v>
      </c>
      <c r="I8" s="71"/>
      <c r="J8" s="71"/>
      <c r="K8" s="71"/>
    </row>
    <row r="9" spans="1:11" ht="15.75">
      <c r="A9" s="70">
        <v>1</v>
      </c>
      <c r="B9" s="49" t="s">
        <v>123</v>
      </c>
      <c r="C9" s="70" t="s">
        <v>98</v>
      </c>
      <c r="D9" s="70"/>
      <c r="E9" s="70"/>
      <c r="F9" s="70"/>
      <c r="G9" s="70"/>
      <c r="H9" s="70"/>
      <c r="I9" s="73">
        <f>AVERAGE(IF(SMALL(C18:H18,{1,2,3})&lt;=1.2*MIN(C18:H18),SMALL(C18:H18,{1,2,3})))</f>
        <v>166100.00166666668</v>
      </c>
      <c r="J9" s="73">
        <f>ROUND(I9,2)</f>
        <v>166100</v>
      </c>
      <c r="K9" s="73">
        <f>J9*C17</f>
        <v>498300</v>
      </c>
    </row>
    <row r="10" spans="1:11" ht="15.75">
      <c r="A10" s="70"/>
      <c r="B10" s="49" t="s">
        <v>122</v>
      </c>
      <c r="C10" s="52" t="s">
        <v>111</v>
      </c>
      <c r="D10" s="52" t="s">
        <v>111</v>
      </c>
      <c r="E10" s="52" t="s">
        <v>111</v>
      </c>
      <c r="F10" s="52" t="s">
        <v>111</v>
      </c>
      <c r="G10" s="52" t="s">
        <v>111</v>
      </c>
      <c r="H10" s="52" t="s">
        <v>111</v>
      </c>
      <c r="I10" s="73"/>
      <c r="J10" s="73"/>
      <c r="K10" s="73"/>
    </row>
    <row r="11" spans="1:11" ht="18.75" customHeight="1">
      <c r="A11" s="70"/>
      <c r="B11" s="49" t="s">
        <v>120</v>
      </c>
      <c r="C11" s="70" t="s">
        <v>87</v>
      </c>
      <c r="D11" s="70"/>
      <c r="E11" s="70"/>
      <c r="F11" s="70"/>
      <c r="G11" s="70"/>
      <c r="H11" s="70"/>
      <c r="I11" s="73"/>
      <c r="J11" s="73"/>
      <c r="K11" s="73"/>
    </row>
    <row r="12" spans="1:11" ht="15.75">
      <c r="A12" s="70"/>
      <c r="B12" s="49" t="s">
        <v>121</v>
      </c>
      <c r="C12" s="70"/>
      <c r="D12" s="70"/>
      <c r="E12" s="70"/>
      <c r="F12" s="70"/>
      <c r="G12" s="70"/>
      <c r="H12" s="70"/>
      <c r="I12" s="73"/>
      <c r="J12" s="73"/>
      <c r="K12" s="73"/>
    </row>
    <row r="13" spans="1:11" ht="15.75">
      <c r="A13" s="70"/>
      <c r="B13" s="49" t="s">
        <v>119</v>
      </c>
      <c r="C13" s="70"/>
      <c r="D13" s="70"/>
      <c r="E13" s="70"/>
      <c r="F13" s="70"/>
      <c r="G13" s="70"/>
      <c r="H13" s="70"/>
      <c r="I13" s="73"/>
      <c r="J13" s="73"/>
      <c r="K13" s="73"/>
    </row>
    <row r="14" spans="1:11" ht="31.5">
      <c r="A14" s="70"/>
      <c r="B14" s="57" t="s">
        <v>88</v>
      </c>
      <c r="C14" s="53" t="s">
        <v>104</v>
      </c>
      <c r="D14" s="53" t="s">
        <v>101</v>
      </c>
      <c r="E14" s="53" t="s">
        <v>103</v>
      </c>
      <c r="F14" s="53" t="s">
        <v>101</v>
      </c>
      <c r="G14" s="53" t="s">
        <v>101</v>
      </c>
      <c r="H14" s="53" t="s">
        <v>101</v>
      </c>
      <c r="I14" s="73"/>
      <c r="J14" s="73"/>
      <c r="K14" s="73"/>
    </row>
    <row r="15" spans="1:11" ht="15.75">
      <c r="A15" s="70"/>
      <c r="B15" s="57" t="s">
        <v>89</v>
      </c>
      <c r="C15" s="52" t="s">
        <v>99</v>
      </c>
      <c r="D15" s="54" t="s">
        <v>99</v>
      </c>
      <c r="E15" s="52" t="s">
        <v>99</v>
      </c>
      <c r="F15" s="52" t="s">
        <v>99</v>
      </c>
      <c r="G15" s="52" t="s">
        <v>99</v>
      </c>
      <c r="H15" s="52" t="s">
        <v>99</v>
      </c>
      <c r="I15" s="73"/>
      <c r="J15" s="73"/>
      <c r="K15" s="73"/>
    </row>
    <row r="16" spans="1:11" ht="15.75">
      <c r="A16" s="70"/>
      <c r="B16" s="49" t="s">
        <v>117</v>
      </c>
      <c r="C16" s="61" t="s">
        <v>78</v>
      </c>
      <c r="D16" s="61" t="s">
        <v>78</v>
      </c>
      <c r="E16" s="61" t="s">
        <v>78</v>
      </c>
      <c r="F16" s="61" t="s">
        <v>78</v>
      </c>
      <c r="G16" s="61" t="s">
        <v>78</v>
      </c>
      <c r="H16" s="61" t="s">
        <v>78</v>
      </c>
      <c r="I16" s="73"/>
      <c r="J16" s="73"/>
      <c r="K16" s="73"/>
    </row>
    <row r="17" spans="1:11" ht="15.75">
      <c r="A17" s="70"/>
      <c r="B17" s="49" t="s">
        <v>118</v>
      </c>
      <c r="C17" s="61">
        <v>3</v>
      </c>
      <c r="D17" s="61">
        <v>3</v>
      </c>
      <c r="E17" s="61">
        <v>3</v>
      </c>
      <c r="F17" s="61">
        <v>3</v>
      </c>
      <c r="G17" s="61">
        <v>3</v>
      </c>
      <c r="H17" s="61">
        <v>3</v>
      </c>
      <c r="I17" s="73"/>
      <c r="J17" s="73"/>
      <c r="K17" s="73"/>
    </row>
    <row r="18" spans="1:11" ht="15.75">
      <c r="A18" s="70"/>
      <c r="B18" s="49" t="s">
        <v>124</v>
      </c>
      <c r="C18" s="66">
        <v>287791.34999999998</v>
      </c>
      <c r="D18" s="56">
        <v>171100</v>
      </c>
      <c r="E18" s="56">
        <v>162000.005</v>
      </c>
      <c r="F18" s="67">
        <v>173999.99</v>
      </c>
      <c r="G18" s="56">
        <v>165200</v>
      </c>
      <c r="H18" s="67">
        <v>174999.9</v>
      </c>
      <c r="I18" s="73"/>
      <c r="J18" s="73"/>
      <c r="K18" s="73"/>
    </row>
    <row r="19" spans="1:11" ht="15.75">
      <c r="A19" s="70"/>
      <c r="B19" s="49" t="s">
        <v>82</v>
      </c>
      <c r="C19" s="62">
        <f>C18*C17</f>
        <v>863374.04999999993</v>
      </c>
      <c r="D19" s="62">
        <f t="shared" ref="D19:H19" si="0">D18*D17</f>
        <v>513300</v>
      </c>
      <c r="E19" s="62">
        <f t="shared" ref="E19:F19" si="1">E18*E17</f>
        <v>486000.01500000001</v>
      </c>
      <c r="F19" s="62">
        <f t="shared" si="1"/>
        <v>521999.97</v>
      </c>
      <c r="G19" s="62">
        <f t="shared" ref="G19" si="2">G18*G17</f>
        <v>495600</v>
      </c>
      <c r="H19" s="62">
        <f t="shared" si="0"/>
        <v>524999.69999999995</v>
      </c>
      <c r="I19" s="73"/>
      <c r="J19" s="73"/>
      <c r="K19" s="73"/>
    </row>
    <row r="20" spans="1:11" ht="31.5">
      <c r="A20" s="70"/>
      <c r="B20" s="49" t="s">
        <v>116</v>
      </c>
      <c r="C20" s="55" t="s">
        <v>90</v>
      </c>
      <c r="D20" s="55" t="s">
        <v>90</v>
      </c>
      <c r="E20" s="55" t="s">
        <v>90</v>
      </c>
      <c r="F20" s="55" t="s">
        <v>90</v>
      </c>
      <c r="G20" s="55" t="s">
        <v>90</v>
      </c>
      <c r="H20" s="55" t="s">
        <v>90</v>
      </c>
      <c r="I20" s="73"/>
      <c r="J20" s="73"/>
      <c r="K20" s="73"/>
    </row>
    <row r="21" spans="1:11" ht="15.75">
      <c r="A21" s="70"/>
      <c r="B21" s="49" t="s">
        <v>83</v>
      </c>
      <c r="C21" s="62">
        <f>C19</f>
        <v>863374.04999999993</v>
      </c>
      <c r="D21" s="62">
        <f>SUM(D19:D20)</f>
        <v>513300</v>
      </c>
      <c r="E21" s="62">
        <f t="shared" ref="E21:F21" si="3">SUM(E19:E20)</f>
        <v>486000.01500000001</v>
      </c>
      <c r="F21" s="62">
        <f t="shared" si="3"/>
        <v>521999.97</v>
      </c>
      <c r="G21" s="62">
        <f t="shared" ref="G21:H21" si="4">SUM(G19:G20)</f>
        <v>495600</v>
      </c>
      <c r="H21" s="62">
        <f t="shared" si="4"/>
        <v>524999.69999999995</v>
      </c>
      <c r="I21" s="73"/>
      <c r="J21" s="73"/>
      <c r="K21" s="73"/>
    </row>
    <row r="22" spans="1:11" ht="15.75">
      <c r="A22" s="70">
        <v>2</v>
      </c>
      <c r="B22" s="49" t="s">
        <v>123</v>
      </c>
      <c r="C22" s="70" t="s">
        <v>98</v>
      </c>
      <c r="D22" s="70"/>
      <c r="E22" s="70"/>
      <c r="F22" s="70"/>
      <c r="G22" s="70"/>
      <c r="H22" s="70"/>
      <c r="I22" s="73">
        <f>AVERAGE(IF(SMALL(C31:H31,{1,2,3})&lt;=1.2*MIN(C31:H31),SMALL(C31:H31,{1,2,3})))</f>
        <v>104333.33333333333</v>
      </c>
      <c r="J22" s="73">
        <f>ROUND(I22,2)</f>
        <v>104333.33</v>
      </c>
      <c r="K22" s="73">
        <f>J22*C30</f>
        <v>208666.66</v>
      </c>
    </row>
    <row r="23" spans="1:11" ht="15.75">
      <c r="A23" s="70"/>
      <c r="B23" s="49" t="s">
        <v>122</v>
      </c>
      <c r="C23" s="52" t="s">
        <v>130</v>
      </c>
      <c r="D23" s="52" t="s">
        <v>130</v>
      </c>
      <c r="E23" s="52" t="s">
        <v>130</v>
      </c>
      <c r="F23" s="52" t="s">
        <v>130</v>
      </c>
      <c r="G23" s="52" t="s">
        <v>130</v>
      </c>
      <c r="H23" s="52" t="s">
        <v>130</v>
      </c>
      <c r="I23" s="73"/>
      <c r="J23" s="73"/>
      <c r="K23" s="73"/>
    </row>
    <row r="24" spans="1:11" ht="18.75" customHeight="1">
      <c r="A24" s="70"/>
      <c r="B24" s="49" t="s">
        <v>120</v>
      </c>
      <c r="C24" s="70" t="s">
        <v>87</v>
      </c>
      <c r="D24" s="70"/>
      <c r="E24" s="70"/>
      <c r="F24" s="70"/>
      <c r="G24" s="70"/>
      <c r="H24" s="70"/>
      <c r="I24" s="73"/>
      <c r="J24" s="73"/>
      <c r="K24" s="73"/>
    </row>
    <row r="25" spans="1:11" ht="15.75">
      <c r="A25" s="70"/>
      <c r="B25" s="49" t="s">
        <v>121</v>
      </c>
      <c r="C25" s="70"/>
      <c r="D25" s="70"/>
      <c r="E25" s="70"/>
      <c r="F25" s="70"/>
      <c r="G25" s="70"/>
      <c r="H25" s="70"/>
      <c r="I25" s="73"/>
      <c r="J25" s="73"/>
      <c r="K25" s="73"/>
    </row>
    <row r="26" spans="1:11" ht="15.75">
      <c r="A26" s="70"/>
      <c r="B26" s="49" t="s">
        <v>119</v>
      </c>
      <c r="C26" s="70"/>
      <c r="D26" s="70"/>
      <c r="E26" s="70"/>
      <c r="F26" s="70"/>
      <c r="G26" s="70"/>
      <c r="H26" s="70"/>
      <c r="I26" s="73"/>
      <c r="J26" s="73"/>
      <c r="K26" s="73"/>
    </row>
    <row r="27" spans="1:11" ht="31.5">
      <c r="A27" s="70"/>
      <c r="B27" s="57" t="s">
        <v>88</v>
      </c>
      <c r="C27" s="53" t="s">
        <v>104</v>
      </c>
      <c r="D27" s="53" t="s">
        <v>101</v>
      </c>
      <c r="E27" s="53" t="s">
        <v>103</v>
      </c>
      <c r="F27" s="53" t="s">
        <v>101</v>
      </c>
      <c r="G27" s="53" t="s">
        <v>101</v>
      </c>
      <c r="H27" s="53" t="s">
        <v>101</v>
      </c>
      <c r="I27" s="73"/>
      <c r="J27" s="73"/>
      <c r="K27" s="73"/>
    </row>
    <row r="28" spans="1:11" ht="15.75">
      <c r="A28" s="70"/>
      <c r="B28" s="57" t="s">
        <v>89</v>
      </c>
      <c r="C28" s="52" t="s">
        <v>99</v>
      </c>
      <c r="D28" s="54" t="s">
        <v>99</v>
      </c>
      <c r="E28" s="52" t="s">
        <v>99</v>
      </c>
      <c r="F28" s="52" t="s">
        <v>99</v>
      </c>
      <c r="G28" s="52" t="s">
        <v>99</v>
      </c>
      <c r="H28" s="52" t="s">
        <v>99</v>
      </c>
      <c r="I28" s="73"/>
      <c r="J28" s="73"/>
      <c r="K28" s="73"/>
    </row>
    <row r="29" spans="1:11" ht="15.75">
      <c r="A29" s="70"/>
      <c r="B29" s="49" t="s">
        <v>117</v>
      </c>
      <c r="C29" s="64" t="s">
        <v>78</v>
      </c>
      <c r="D29" s="64" t="s">
        <v>78</v>
      </c>
      <c r="E29" s="64" t="s">
        <v>78</v>
      </c>
      <c r="F29" s="64" t="s">
        <v>78</v>
      </c>
      <c r="G29" s="64" t="s">
        <v>78</v>
      </c>
      <c r="H29" s="64" t="s">
        <v>78</v>
      </c>
      <c r="I29" s="73"/>
      <c r="J29" s="73"/>
      <c r="K29" s="73"/>
    </row>
    <row r="30" spans="1:11" ht="15.75">
      <c r="A30" s="70"/>
      <c r="B30" s="49" t="s">
        <v>118</v>
      </c>
      <c r="C30" s="64">
        <v>2</v>
      </c>
      <c r="D30" s="64">
        <v>2</v>
      </c>
      <c r="E30" s="64">
        <v>2</v>
      </c>
      <c r="F30" s="64">
        <v>2</v>
      </c>
      <c r="G30" s="64">
        <v>2</v>
      </c>
      <c r="H30" s="64">
        <v>2</v>
      </c>
      <c r="I30" s="73"/>
      <c r="J30" s="73"/>
      <c r="K30" s="73"/>
    </row>
    <row r="31" spans="1:11" ht="15.75">
      <c r="A31" s="70"/>
      <c r="B31" s="49" t="s">
        <v>124</v>
      </c>
      <c r="C31" s="55">
        <v>100000</v>
      </c>
      <c r="D31" s="67">
        <v>122000</v>
      </c>
      <c r="E31" s="56">
        <v>105000</v>
      </c>
      <c r="F31" s="67">
        <v>140000</v>
      </c>
      <c r="G31" s="56">
        <v>108000</v>
      </c>
      <c r="H31" s="67">
        <v>115000</v>
      </c>
      <c r="I31" s="73"/>
      <c r="J31" s="73"/>
      <c r="K31" s="73"/>
    </row>
    <row r="32" spans="1:11" ht="15.75">
      <c r="A32" s="70"/>
      <c r="B32" s="49" t="s">
        <v>82</v>
      </c>
      <c r="C32" s="55">
        <f>C31*C30</f>
        <v>200000</v>
      </c>
      <c r="D32" s="55">
        <f t="shared" ref="D32:H32" si="5">D31*D30</f>
        <v>244000</v>
      </c>
      <c r="E32" s="55">
        <f t="shared" si="5"/>
        <v>210000</v>
      </c>
      <c r="F32" s="55">
        <f t="shared" si="5"/>
        <v>280000</v>
      </c>
      <c r="G32" s="55">
        <f t="shared" si="5"/>
        <v>216000</v>
      </c>
      <c r="H32" s="55">
        <f t="shared" si="5"/>
        <v>230000</v>
      </c>
      <c r="I32" s="73"/>
      <c r="J32" s="73"/>
      <c r="K32" s="73"/>
    </row>
    <row r="33" spans="1:11" ht="31.5">
      <c r="A33" s="70"/>
      <c r="B33" s="49" t="s">
        <v>116</v>
      </c>
      <c r="C33" s="55" t="s">
        <v>90</v>
      </c>
      <c r="D33" s="55" t="s">
        <v>90</v>
      </c>
      <c r="E33" s="55" t="s">
        <v>90</v>
      </c>
      <c r="F33" s="55" t="s">
        <v>90</v>
      </c>
      <c r="G33" s="55" t="s">
        <v>90</v>
      </c>
      <c r="H33" s="55" t="s">
        <v>90</v>
      </c>
      <c r="I33" s="73"/>
      <c r="J33" s="73"/>
      <c r="K33" s="73"/>
    </row>
    <row r="34" spans="1:11" ht="15.75">
      <c r="A34" s="70"/>
      <c r="B34" s="49" t="s">
        <v>83</v>
      </c>
      <c r="C34" s="55">
        <f>C32</f>
        <v>200000</v>
      </c>
      <c r="D34" s="55">
        <f>SUM(D32:D33)</f>
        <v>244000</v>
      </c>
      <c r="E34" s="55">
        <f t="shared" ref="E34:H34" si="6">SUM(E32:E33)</f>
        <v>210000</v>
      </c>
      <c r="F34" s="55">
        <f t="shared" si="6"/>
        <v>280000</v>
      </c>
      <c r="G34" s="55">
        <f t="shared" si="6"/>
        <v>216000</v>
      </c>
      <c r="H34" s="55">
        <f t="shared" si="6"/>
        <v>230000</v>
      </c>
      <c r="I34" s="73"/>
      <c r="J34" s="73"/>
      <c r="K34" s="73"/>
    </row>
    <row r="35" spans="1:11" ht="15.75">
      <c r="A35" s="70">
        <v>3</v>
      </c>
      <c r="B35" s="49" t="s">
        <v>123</v>
      </c>
      <c r="C35" s="90" t="s">
        <v>98</v>
      </c>
      <c r="D35" s="90"/>
      <c r="E35" s="90"/>
      <c r="F35" s="90"/>
      <c r="G35" s="90"/>
      <c r="H35" s="90"/>
      <c r="I35" s="73">
        <f>AVERAGE(IF(SMALL(C44:H44,{1,2,3})&lt;=1.2*MIN(C44:H44),SMALL(C44:H44,{1,2,3})))</f>
        <v>47666.666666666664</v>
      </c>
      <c r="J35" s="73">
        <f>ROUND(I35,2)</f>
        <v>47666.67</v>
      </c>
      <c r="K35" s="73">
        <f>J35*C43</f>
        <v>47666.67</v>
      </c>
    </row>
    <row r="36" spans="1:11" ht="15.75">
      <c r="A36" s="70"/>
      <c r="B36" s="49" t="s">
        <v>122</v>
      </c>
      <c r="C36" s="52" t="s">
        <v>131</v>
      </c>
      <c r="D36" s="52" t="s">
        <v>131</v>
      </c>
      <c r="E36" s="52" t="s">
        <v>131</v>
      </c>
      <c r="F36" s="52" t="s">
        <v>131</v>
      </c>
      <c r="G36" s="52" t="s">
        <v>131</v>
      </c>
      <c r="H36" s="52" t="s">
        <v>131</v>
      </c>
      <c r="I36" s="73"/>
      <c r="J36" s="73"/>
      <c r="K36" s="73"/>
    </row>
    <row r="37" spans="1:11" ht="18.75" customHeight="1">
      <c r="A37" s="70"/>
      <c r="B37" s="49" t="s">
        <v>120</v>
      </c>
      <c r="C37" s="90" t="s">
        <v>87</v>
      </c>
      <c r="D37" s="90"/>
      <c r="E37" s="90"/>
      <c r="F37" s="90"/>
      <c r="G37" s="90"/>
      <c r="H37" s="90"/>
      <c r="I37" s="73"/>
      <c r="J37" s="73"/>
      <c r="K37" s="73"/>
    </row>
    <row r="38" spans="1:11" ht="15.75">
      <c r="A38" s="70"/>
      <c r="B38" s="49" t="s">
        <v>121</v>
      </c>
      <c r="C38" s="90"/>
      <c r="D38" s="90"/>
      <c r="E38" s="90"/>
      <c r="F38" s="90"/>
      <c r="G38" s="90"/>
      <c r="H38" s="90"/>
      <c r="I38" s="73"/>
      <c r="J38" s="73"/>
      <c r="K38" s="73"/>
    </row>
    <row r="39" spans="1:11" ht="15.75">
      <c r="A39" s="70"/>
      <c r="B39" s="49" t="s">
        <v>119</v>
      </c>
      <c r="C39" s="90"/>
      <c r="D39" s="90"/>
      <c r="E39" s="90"/>
      <c r="F39" s="90"/>
      <c r="G39" s="90"/>
      <c r="H39" s="90"/>
      <c r="I39" s="73"/>
      <c r="J39" s="73"/>
      <c r="K39" s="73"/>
    </row>
    <row r="40" spans="1:11" ht="31.5">
      <c r="A40" s="70"/>
      <c r="B40" s="57" t="s">
        <v>88</v>
      </c>
      <c r="C40" s="53" t="s">
        <v>104</v>
      </c>
      <c r="D40" s="53" t="s">
        <v>101</v>
      </c>
      <c r="E40" s="53" t="s">
        <v>103</v>
      </c>
      <c r="F40" s="53" t="s">
        <v>101</v>
      </c>
      <c r="G40" s="53" t="s">
        <v>101</v>
      </c>
      <c r="H40" s="53" t="s">
        <v>101</v>
      </c>
      <c r="I40" s="73"/>
      <c r="J40" s="73"/>
      <c r="K40" s="73"/>
    </row>
    <row r="41" spans="1:11" ht="15.75">
      <c r="A41" s="70"/>
      <c r="B41" s="57" t="s">
        <v>89</v>
      </c>
      <c r="C41" s="52" t="s">
        <v>99</v>
      </c>
      <c r="D41" s="54" t="s">
        <v>99</v>
      </c>
      <c r="E41" s="52" t="s">
        <v>99</v>
      </c>
      <c r="F41" s="52" t="s">
        <v>99</v>
      </c>
      <c r="G41" s="52" t="s">
        <v>99</v>
      </c>
      <c r="H41" s="52" t="s">
        <v>99</v>
      </c>
      <c r="I41" s="73"/>
      <c r="J41" s="73"/>
      <c r="K41" s="73"/>
    </row>
    <row r="42" spans="1:11" ht="15.75">
      <c r="A42" s="70"/>
      <c r="B42" s="49" t="s">
        <v>117</v>
      </c>
      <c r="C42" s="52" t="s">
        <v>78</v>
      </c>
      <c r="D42" s="52" t="s">
        <v>78</v>
      </c>
      <c r="E42" s="52" t="s">
        <v>78</v>
      </c>
      <c r="F42" s="52" t="s">
        <v>78</v>
      </c>
      <c r="G42" s="52" t="s">
        <v>78</v>
      </c>
      <c r="H42" s="52" t="s">
        <v>78</v>
      </c>
      <c r="I42" s="73"/>
      <c r="J42" s="73"/>
      <c r="K42" s="73"/>
    </row>
    <row r="43" spans="1:11" ht="15.75">
      <c r="A43" s="70"/>
      <c r="B43" s="49" t="s">
        <v>118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73"/>
      <c r="J43" s="73"/>
      <c r="K43" s="73"/>
    </row>
    <row r="44" spans="1:11" ht="15.75">
      <c r="A44" s="70"/>
      <c r="B44" s="49" t="s">
        <v>113</v>
      </c>
      <c r="C44" s="55">
        <v>50000</v>
      </c>
      <c r="D44" s="56">
        <v>45000</v>
      </c>
      <c r="E44" s="67">
        <v>68000</v>
      </c>
      <c r="F44" s="67">
        <v>90000</v>
      </c>
      <c r="G44" s="67">
        <v>70000</v>
      </c>
      <c r="H44" s="56">
        <v>48000</v>
      </c>
      <c r="I44" s="73"/>
      <c r="J44" s="73"/>
      <c r="K44" s="73"/>
    </row>
    <row r="45" spans="1:11" ht="15.75">
      <c r="A45" s="70"/>
      <c r="B45" s="49" t="s">
        <v>82</v>
      </c>
      <c r="C45" s="55">
        <f>C44*C43</f>
        <v>50000</v>
      </c>
      <c r="D45" s="55">
        <f t="shared" ref="D45:H45" si="7">D44*D43</f>
        <v>45000</v>
      </c>
      <c r="E45" s="55">
        <f t="shared" si="7"/>
        <v>68000</v>
      </c>
      <c r="F45" s="55">
        <f t="shared" si="7"/>
        <v>90000</v>
      </c>
      <c r="G45" s="55">
        <f t="shared" si="7"/>
        <v>70000</v>
      </c>
      <c r="H45" s="55">
        <f t="shared" si="7"/>
        <v>48000</v>
      </c>
      <c r="I45" s="73"/>
      <c r="J45" s="73"/>
      <c r="K45" s="73"/>
    </row>
    <row r="46" spans="1:11" ht="31.5">
      <c r="A46" s="70"/>
      <c r="B46" s="49" t="s">
        <v>116</v>
      </c>
      <c r="C46" s="55" t="s">
        <v>90</v>
      </c>
      <c r="D46" s="55" t="s">
        <v>90</v>
      </c>
      <c r="E46" s="55" t="s">
        <v>90</v>
      </c>
      <c r="F46" s="55" t="s">
        <v>90</v>
      </c>
      <c r="G46" s="55" t="s">
        <v>90</v>
      </c>
      <c r="H46" s="55" t="s">
        <v>90</v>
      </c>
      <c r="I46" s="73"/>
      <c r="J46" s="73"/>
      <c r="K46" s="73"/>
    </row>
    <row r="47" spans="1:11" ht="15.75">
      <c r="A47" s="70"/>
      <c r="B47" s="49" t="s">
        <v>83</v>
      </c>
      <c r="C47" s="65">
        <f>C45</f>
        <v>50000</v>
      </c>
      <c r="D47" s="65">
        <f>SUM(D45:D46)</f>
        <v>45000</v>
      </c>
      <c r="E47" s="65">
        <f t="shared" ref="E47:H47" si="8">SUM(E45:E46)</f>
        <v>68000</v>
      </c>
      <c r="F47" s="65">
        <f t="shared" si="8"/>
        <v>90000</v>
      </c>
      <c r="G47" s="65">
        <f t="shared" si="8"/>
        <v>70000</v>
      </c>
      <c r="H47" s="65">
        <f t="shared" si="8"/>
        <v>48000</v>
      </c>
      <c r="I47" s="73"/>
      <c r="J47" s="73"/>
      <c r="K47" s="73"/>
    </row>
    <row r="48" spans="1:11" ht="15.75">
      <c r="A48" s="70"/>
      <c r="B48" s="70"/>
      <c r="C48" s="70"/>
      <c r="D48" s="70"/>
      <c r="E48" s="70"/>
      <c r="F48" s="70"/>
      <c r="G48" s="70"/>
      <c r="H48" s="70"/>
      <c r="I48" s="61"/>
      <c r="J48" s="61"/>
      <c r="K48" s="62">
        <f>K9</f>
        <v>498300</v>
      </c>
    </row>
    <row r="49" spans="1:11" ht="15.75">
      <c r="A49" s="61"/>
      <c r="B49" s="49" t="s">
        <v>85</v>
      </c>
      <c r="C49" s="62">
        <f>C21</f>
        <v>863374.04999999993</v>
      </c>
      <c r="D49" s="62">
        <f t="shared" ref="D49:H49" si="9">D21</f>
        <v>513300</v>
      </c>
      <c r="E49" s="62">
        <f t="shared" ref="E49:F49" si="10">E21</f>
        <v>486000.01500000001</v>
      </c>
      <c r="F49" s="62">
        <f t="shared" si="10"/>
        <v>521999.97</v>
      </c>
      <c r="G49" s="62">
        <f t="shared" ref="G49" si="11">G21</f>
        <v>495600</v>
      </c>
      <c r="H49" s="62">
        <f t="shared" si="9"/>
        <v>524999.69999999995</v>
      </c>
      <c r="I49" s="61" t="s">
        <v>84</v>
      </c>
      <c r="J49" s="61" t="s">
        <v>84</v>
      </c>
      <c r="K49" s="61"/>
    </row>
    <row r="50" spans="1:11" ht="15.75">
      <c r="A50" s="61"/>
      <c r="B50" s="49" t="s">
        <v>83</v>
      </c>
      <c r="C50" s="62">
        <f>C49</f>
        <v>863374.04999999993</v>
      </c>
      <c r="D50" s="62">
        <f t="shared" ref="D50:H50" si="12">D49</f>
        <v>513300</v>
      </c>
      <c r="E50" s="62">
        <f t="shared" ref="E50:F50" si="13">E49</f>
        <v>486000.01500000001</v>
      </c>
      <c r="F50" s="62">
        <f t="shared" si="13"/>
        <v>521999.97</v>
      </c>
      <c r="G50" s="62">
        <f t="shared" ref="G50" si="14">G49</f>
        <v>495600</v>
      </c>
      <c r="H50" s="62">
        <f t="shared" si="12"/>
        <v>524999.69999999995</v>
      </c>
      <c r="I50" s="61" t="s">
        <v>84</v>
      </c>
      <c r="J50" s="61" t="s">
        <v>84</v>
      </c>
      <c r="K50" s="62">
        <f>K48</f>
        <v>498300</v>
      </c>
    </row>
    <row r="51" spans="1:11" ht="15.75">
      <c r="A51" s="61"/>
      <c r="B51" s="49" t="s">
        <v>115</v>
      </c>
      <c r="C51" s="53" t="s">
        <v>105</v>
      </c>
      <c r="D51" s="53" t="s">
        <v>106</v>
      </c>
      <c r="E51" s="53" t="s">
        <v>107</v>
      </c>
      <c r="F51" s="53" t="s">
        <v>108</v>
      </c>
      <c r="G51" s="53" t="s">
        <v>109</v>
      </c>
      <c r="H51" s="53" t="s">
        <v>110</v>
      </c>
      <c r="I51" s="61" t="s">
        <v>84</v>
      </c>
      <c r="J51" s="61" t="s">
        <v>84</v>
      </c>
      <c r="K51" s="61" t="s">
        <v>84</v>
      </c>
    </row>
    <row r="52" spans="1:11" ht="15.75">
      <c r="A52" s="61"/>
      <c r="B52" s="49" t="s">
        <v>114</v>
      </c>
      <c r="C52" s="53" t="s">
        <v>100</v>
      </c>
      <c r="D52" s="53" t="s">
        <v>100</v>
      </c>
      <c r="E52" s="53" t="s">
        <v>100</v>
      </c>
      <c r="F52" s="53" t="s">
        <v>100</v>
      </c>
      <c r="G52" s="53" t="s">
        <v>100</v>
      </c>
      <c r="H52" s="53" t="s">
        <v>100</v>
      </c>
      <c r="I52" s="61" t="s">
        <v>84</v>
      </c>
      <c r="J52" s="61" t="s">
        <v>84</v>
      </c>
      <c r="K52" s="61" t="s">
        <v>84</v>
      </c>
    </row>
    <row r="53" spans="1:11">
      <c r="A53" s="50" t="s">
        <v>86</v>
      </c>
      <c r="B53"/>
      <c r="C53"/>
      <c r="D53"/>
      <c r="E53"/>
      <c r="F53"/>
      <c r="G53"/>
      <c r="H53"/>
      <c r="I53" s="63"/>
      <c r="J53" s="63"/>
      <c r="K53" s="58"/>
    </row>
    <row r="54" spans="1:11" ht="75" customHeight="1">
      <c r="A54" s="74" t="s">
        <v>129</v>
      </c>
      <c r="B54" s="74"/>
      <c r="C54" s="74"/>
      <c r="D54" s="74"/>
      <c r="E54" s="74"/>
      <c r="F54" s="74"/>
      <c r="G54" s="74"/>
      <c r="H54" s="74"/>
      <c r="I54" s="74"/>
      <c r="J54" s="59"/>
      <c r="K54" s="60"/>
    </row>
    <row r="55" spans="1:11">
      <c r="A55" s="72" t="s">
        <v>112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>
      <c r="A56" s="48"/>
      <c r="B56" s="51"/>
      <c r="C56"/>
      <c r="D56"/>
      <c r="E56"/>
      <c r="F56"/>
      <c r="G56"/>
      <c r="H56"/>
      <c r="I56"/>
      <c r="J56"/>
      <c r="K56"/>
    </row>
    <row r="57" spans="1:11">
      <c r="A57" s="48"/>
      <c r="B57" s="51"/>
      <c r="C57"/>
      <c r="D57"/>
      <c r="E57"/>
      <c r="F57"/>
      <c r="G57"/>
      <c r="H57"/>
      <c r="I57"/>
      <c r="J57"/>
      <c r="K57"/>
    </row>
    <row r="58" spans="1:11">
      <c r="A58" s="48"/>
      <c r="B58"/>
      <c r="C58"/>
      <c r="D58"/>
      <c r="E58"/>
      <c r="F58"/>
      <c r="G58"/>
      <c r="H58"/>
      <c r="I58"/>
      <c r="J58"/>
      <c r="K58"/>
    </row>
    <row r="59" spans="1:11">
      <c r="A59" s="48"/>
      <c r="B59"/>
      <c r="C59"/>
      <c r="D59"/>
      <c r="E59"/>
      <c r="F59"/>
      <c r="G59"/>
      <c r="H59"/>
      <c r="I59"/>
      <c r="J59"/>
      <c r="K59"/>
    </row>
    <row r="60" spans="1:11">
      <c r="A60" s="48"/>
      <c r="B60"/>
      <c r="C60"/>
      <c r="D60"/>
      <c r="E60"/>
      <c r="F60"/>
      <c r="G60"/>
      <c r="H60"/>
      <c r="I60"/>
      <c r="J60"/>
      <c r="K60"/>
    </row>
    <row r="61" spans="1:11">
      <c r="A61" s="48"/>
      <c r="B61"/>
      <c r="C61"/>
      <c r="D61"/>
      <c r="E61"/>
      <c r="F61"/>
      <c r="G61"/>
      <c r="H61"/>
      <c r="I61"/>
      <c r="J61"/>
      <c r="K61"/>
    </row>
    <row r="62" spans="1:11">
      <c r="A62" s="48"/>
      <c r="B62"/>
      <c r="C62"/>
      <c r="D62"/>
      <c r="E62"/>
      <c r="F62"/>
      <c r="G62"/>
      <c r="H62"/>
      <c r="I62"/>
      <c r="J62"/>
      <c r="K62"/>
    </row>
    <row r="63" spans="1:11">
      <c r="A63" s="48"/>
      <c r="B63"/>
      <c r="C63"/>
      <c r="D63"/>
      <c r="E63"/>
      <c r="F63"/>
      <c r="G63"/>
      <c r="H63"/>
      <c r="I63"/>
      <c r="J63"/>
      <c r="K63"/>
    </row>
    <row r="64" spans="1:11">
      <c r="A64" s="48" t="s">
        <v>102</v>
      </c>
      <c r="B64"/>
      <c r="C64"/>
      <c r="D64"/>
      <c r="E64"/>
      <c r="F64"/>
      <c r="G64"/>
      <c r="H64"/>
      <c r="I64"/>
      <c r="J64"/>
      <c r="K64"/>
    </row>
  </sheetData>
  <mergeCells count="29">
    <mergeCell ref="C35:H35"/>
    <mergeCell ref="I35:I47"/>
    <mergeCell ref="J35:J47"/>
    <mergeCell ref="K35:K47"/>
    <mergeCell ref="C37:H39"/>
    <mergeCell ref="A48:H48"/>
    <mergeCell ref="A55:K55"/>
    <mergeCell ref="A9:A21"/>
    <mergeCell ref="I9:I21"/>
    <mergeCell ref="K9:K21"/>
    <mergeCell ref="C9:H9"/>
    <mergeCell ref="C11:H13"/>
    <mergeCell ref="J9:J21"/>
    <mergeCell ref="A54:I54"/>
    <mergeCell ref="A22:A34"/>
    <mergeCell ref="C22:H22"/>
    <mergeCell ref="I22:I34"/>
    <mergeCell ref="J22:J34"/>
    <mergeCell ref="K22:K34"/>
    <mergeCell ref="C24:H26"/>
    <mergeCell ref="A35:A47"/>
    <mergeCell ref="A2:B2"/>
    <mergeCell ref="A1:K1"/>
    <mergeCell ref="A3:A8"/>
    <mergeCell ref="B3:B8"/>
    <mergeCell ref="C3:H3"/>
    <mergeCell ref="I3:I8"/>
    <mergeCell ref="K3:K8"/>
    <mergeCell ref="J3:J8"/>
  </mergeCell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85"/>
  <sheetViews>
    <sheetView topLeftCell="A7" zoomScale="75" zoomScaleNormal="75" workbookViewId="0">
      <selection activeCell="A22" sqref="A22:L22"/>
    </sheetView>
  </sheetViews>
  <sheetFormatPr defaultColWidth="9.140625" defaultRowHeight="18.75"/>
  <cols>
    <col min="1" max="1" width="6.42578125" style="1" customWidth="1"/>
    <col min="2" max="2" width="26.5703125" style="1" customWidth="1"/>
    <col min="3" max="3" width="8.85546875" style="1" customWidth="1"/>
    <col min="4" max="4" width="13.28515625" style="1" customWidth="1"/>
    <col min="5" max="6" width="19.85546875" style="1" customWidth="1"/>
    <col min="7" max="7" width="10.28515625" style="1" customWidth="1"/>
    <col min="8" max="8" width="19.7109375" style="1" customWidth="1"/>
    <col min="9" max="9" width="22.42578125" style="1" customWidth="1"/>
    <col min="10" max="10" width="25" style="1" customWidth="1"/>
    <col min="11" max="12" width="21.85546875" style="1" customWidth="1"/>
    <col min="13" max="13" width="31.28515625" style="1" customWidth="1"/>
    <col min="14" max="14" width="25.28515625" style="1" customWidth="1"/>
    <col min="15" max="15" width="64.140625" style="1" customWidth="1"/>
    <col min="16" max="16" width="105.28515625" style="1" customWidth="1"/>
    <col min="17" max="16384" width="9.140625" style="1"/>
  </cols>
  <sheetData>
    <row r="1" spans="1:14">
      <c r="A1" s="79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79" t="e">
        <f>#REF!</f>
        <v>#REF!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4" spans="1:14" ht="22.5">
      <c r="A4" s="80" t="s">
        <v>66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22.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>
      <c r="A6" s="13" t="s">
        <v>32</v>
      </c>
      <c r="B6" s="13"/>
    </row>
    <row r="7" spans="1:14" ht="150">
      <c r="A7" s="6" t="s">
        <v>0</v>
      </c>
      <c r="B7" s="6" t="s">
        <v>6</v>
      </c>
      <c r="C7" s="6" t="s">
        <v>2</v>
      </c>
      <c r="D7" s="6" t="s">
        <v>5</v>
      </c>
      <c r="E7" s="6" t="s">
        <v>41</v>
      </c>
      <c r="F7" s="6" t="s">
        <v>26</v>
      </c>
      <c r="G7" s="6" t="s">
        <v>33</v>
      </c>
      <c r="H7" s="6" t="s">
        <v>34</v>
      </c>
      <c r="I7" s="6" t="s">
        <v>49</v>
      </c>
      <c r="J7" s="6" t="s">
        <v>35</v>
      </c>
      <c r="K7" s="6" t="s">
        <v>22</v>
      </c>
      <c r="L7" s="6" t="s">
        <v>23</v>
      </c>
      <c r="M7" s="6" t="s">
        <v>55</v>
      </c>
      <c r="N7" s="6" t="s">
        <v>54</v>
      </c>
    </row>
    <row r="8" spans="1:14" ht="15.75" customHeight="1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</row>
    <row r="9" spans="1:14" s="11" customFormat="1" ht="75">
      <c r="A9" s="4">
        <v>1</v>
      </c>
      <c r="B9" s="17" t="s">
        <v>79</v>
      </c>
      <c r="C9" s="8" t="s">
        <v>78</v>
      </c>
      <c r="D9" s="9">
        <v>1</v>
      </c>
      <c r="E9" s="8"/>
      <c r="F9" s="46" t="s">
        <v>80</v>
      </c>
      <c r="G9" s="8"/>
      <c r="H9" s="4"/>
      <c r="I9" s="14"/>
      <c r="J9" s="12">
        <v>105740543.40000001</v>
      </c>
      <c r="K9" s="14">
        <f>(H9-J9)*D9</f>
        <v>-105740543.40000001</v>
      </c>
      <c r="L9" s="14">
        <f>(H9*G9-J9)*D9</f>
        <v>-105740543.40000001</v>
      </c>
      <c r="M9" s="14" t="e">
        <f>K9*100/I9</f>
        <v>#DIV/0!</v>
      </c>
      <c r="N9" s="42" t="e">
        <f>L9*100/I9</f>
        <v>#DIV/0!</v>
      </c>
    </row>
    <row r="10" spans="1:14" s="3" customFormat="1">
      <c r="A10" s="3" t="s">
        <v>3</v>
      </c>
      <c r="I10" s="15">
        <f>SUM(I9:I9)</f>
        <v>0</v>
      </c>
      <c r="J10" s="5"/>
      <c r="K10" s="5">
        <f>SUM(K9:K9)</f>
        <v>-105740543.40000001</v>
      </c>
      <c r="L10" s="5">
        <f>SUM(L9:L9)</f>
        <v>-105740543.40000001</v>
      </c>
      <c r="M10" s="15" t="e">
        <f>K10*100/I10</f>
        <v>#DIV/0!</v>
      </c>
      <c r="N10" s="43" t="e">
        <f>L10*100/I10</f>
        <v>#DIV/0!</v>
      </c>
    </row>
    <row r="12" spans="1:14" hidden="1">
      <c r="A12" s="13" t="s">
        <v>27</v>
      </c>
    </row>
    <row r="13" spans="1:14" ht="150" hidden="1">
      <c r="A13" s="6" t="s">
        <v>0</v>
      </c>
      <c r="B13" s="6" t="s">
        <v>6</v>
      </c>
      <c r="C13" s="6" t="s">
        <v>2</v>
      </c>
      <c r="D13" s="6" t="s">
        <v>5</v>
      </c>
      <c r="E13" s="6" t="s">
        <v>41</v>
      </c>
      <c r="F13" s="6" t="s">
        <v>43</v>
      </c>
      <c r="G13" s="6" t="s">
        <v>33</v>
      </c>
      <c r="H13" s="6" t="s">
        <v>21</v>
      </c>
      <c r="I13" s="6" t="s">
        <v>49</v>
      </c>
      <c r="J13" s="6" t="s">
        <v>36</v>
      </c>
      <c r="K13" s="6" t="s">
        <v>22</v>
      </c>
      <c r="L13" s="6" t="s">
        <v>23</v>
      </c>
      <c r="M13" s="6" t="s">
        <v>55</v>
      </c>
      <c r="N13" s="6" t="s">
        <v>54</v>
      </c>
    </row>
    <row r="14" spans="1:14" ht="15.75" hidden="1" customHeight="1">
      <c r="A14" s="40">
        <v>1</v>
      </c>
      <c r="B14" s="40">
        <v>2</v>
      </c>
      <c r="C14" s="40">
        <v>3</v>
      </c>
      <c r="D14" s="40">
        <v>4</v>
      </c>
      <c r="E14" s="40">
        <v>5</v>
      </c>
      <c r="F14" s="40">
        <v>6</v>
      </c>
      <c r="G14" s="40">
        <v>7</v>
      </c>
      <c r="H14" s="40">
        <v>8</v>
      </c>
      <c r="I14" s="40">
        <v>9</v>
      </c>
      <c r="J14" s="40">
        <v>10</v>
      </c>
      <c r="K14" s="40">
        <v>11</v>
      </c>
      <c r="L14" s="40">
        <v>12</v>
      </c>
      <c r="M14" s="40">
        <v>13</v>
      </c>
      <c r="N14" s="40">
        <v>14</v>
      </c>
    </row>
    <row r="15" spans="1:14" s="11" customFormat="1" hidden="1">
      <c r="A15" s="4">
        <v>1</v>
      </c>
      <c r="B15" s="10"/>
      <c r="C15" s="8"/>
      <c r="D15" s="9"/>
      <c r="E15" s="8"/>
      <c r="F15" s="8"/>
      <c r="G15" s="8"/>
      <c r="H15" s="4"/>
      <c r="I15" s="14"/>
      <c r="J15" s="12"/>
      <c r="K15" s="14">
        <f>(H15-J15)*D15</f>
        <v>0</v>
      </c>
      <c r="L15" s="14">
        <f>(H15*G15-J15)*D15</f>
        <v>0</v>
      </c>
      <c r="M15" s="14" t="e">
        <f t="shared" ref="M15:M20" si="0">K15*100/I15</f>
        <v>#DIV/0!</v>
      </c>
      <c r="N15" s="42" t="e">
        <f t="shared" ref="N15:N20" si="1">L15*100/I15</f>
        <v>#DIV/0!</v>
      </c>
    </row>
    <row r="16" spans="1:14" s="11" customFormat="1" hidden="1">
      <c r="A16" s="7">
        <v>2</v>
      </c>
      <c r="B16" s="10"/>
      <c r="C16" s="8"/>
      <c r="D16" s="9"/>
      <c r="E16" s="8"/>
      <c r="F16" s="8"/>
      <c r="G16" s="8"/>
      <c r="H16" s="7"/>
      <c r="I16" s="14"/>
      <c r="J16" s="12"/>
      <c r="K16" s="14">
        <f>(H16-J16)*D16</f>
        <v>0</v>
      </c>
      <c r="L16" s="14">
        <f>(H16*G16-J16)*D16</f>
        <v>0</v>
      </c>
      <c r="M16" s="14" t="e">
        <f t="shared" si="0"/>
        <v>#DIV/0!</v>
      </c>
      <c r="N16" s="42" t="e">
        <f t="shared" si="1"/>
        <v>#DIV/0!</v>
      </c>
    </row>
    <row r="17" spans="1:14" s="11" customFormat="1" hidden="1">
      <c r="A17" s="7">
        <v>3</v>
      </c>
      <c r="B17" s="10"/>
      <c r="C17" s="8"/>
      <c r="D17" s="9"/>
      <c r="E17" s="8"/>
      <c r="F17" s="8"/>
      <c r="G17" s="8"/>
      <c r="H17" s="7"/>
      <c r="I17" s="14"/>
      <c r="J17" s="12"/>
      <c r="K17" s="14">
        <f>(H17-J17)*D17</f>
        <v>0</v>
      </c>
      <c r="L17" s="14">
        <f>(H17*G17-J17)*D17</f>
        <v>0</v>
      </c>
      <c r="M17" s="14" t="e">
        <f t="shared" si="0"/>
        <v>#DIV/0!</v>
      </c>
      <c r="N17" s="42" t="e">
        <f t="shared" si="1"/>
        <v>#DIV/0!</v>
      </c>
    </row>
    <row r="18" spans="1:14" s="11" customFormat="1" hidden="1">
      <c r="A18" s="7">
        <v>4</v>
      </c>
      <c r="B18" s="10"/>
      <c r="C18" s="8"/>
      <c r="D18" s="9"/>
      <c r="E18" s="8"/>
      <c r="F18" s="8"/>
      <c r="G18" s="8"/>
      <c r="H18" s="7"/>
      <c r="I18" s="14"/>
      <c r="J18" s="12"/>
      <c r="K18" s="14">
        <f>(H18-J18)*D18</f>
        <v>0</v>
      </c>
      <c r="L18" s="14">
        <f>(H18*G18-J18)*D18</f>
        <v>0</v>
      </c>
      <c r="M18" s="14" t="e">
        <f t="shared" si="0"/>
        <v>#DIV/0!</v>
      </c>
      <c r="N18" s="42" t="e">
        <f t="shared" si="1"/>
        <v>#DIV/0!</v>
      </c>
    </row>
    <row r="19" spans="1:14" s="11" customFormat="1" hidden="1">
      <c r="A19" s="4">
        <v>5</v>
      </c>
      <c r="B19" s="10"/>
      <c r="C19" s="8"/>
      <c r="D19" s="9"/>
      <c r="E19" s="8"/>
      <c r="F19" s="8"/>
      <c r="G19" s="8"/>
      <c r="H19" s="7"/>
      <c r="I19" s="14"/>
      <c r="J19" s="12"/>
      <c r="K19" s="14">
        <f>(H19-J19)*D19</f>
        <v>0</v>
      </c>
      <c r="L19" s="14">
        <f>(H19*G19-J19)*D19</f>
        <v>0</v>
      </c>
      <c r="M19" s="14" t="e">
        <f t="shared" si="0"/>
        <v>#DIV/0!</v>
      </c>
      <c r="N19" s="42" t="e">
        <f t="shared" si="1"/>
        <v>#DIV/0!</v>
      </c>
    </row>
    <row r="20" spans="1:14" s="3" customFormat="1" hidden="1">
      <c r="A20" s="3" t="s">
        <v>3</v>
      </c>
      <c r="I20" s="15">
        <f>SUM(I15:I17)</f>
        <v>0</v>
      </c>
      <c r="J20" s="5"/>
      <c r="K20" s="5">
        <f>SUM(K15:K19)</f>
        <v>0</v>
      </c>
      <c r="L20" s="5">
        <f>SUM(L15:L19)</f>
        <v>0</v>
      </c>
      <c r="M20" s="15" t="e">
        <f t="shared" si="0"/>
        <v>#DIV/0!</v>
      </c>
      <c r="N20" s="43" t="e">
        <f t="shared" si="1"/>
        <v>#DIV/0!</v>
      </c>
    </row>
    <row r="22" spans="1:14" ht="20.25">
      <c r="A22" s="76" t="s">
        <v>24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4" s="3" customFormat="1">
      <c r="A23" s="77" t="s">
        <v>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4">
      <c r="A24" s="75" t="s">
        <v>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4">
      <c r="A25" s="75" t="s">
        <v>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4">
      <c r="A26" s="75" t="s">
        <v>10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4">
      <c r="A27" s="75" t="s">
        <v>11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1:14">
      <c r="A28" s="75" t="s">
        <v>12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1:14" s="3" customFormat="1">
      <c r="A30" s="77" t="s">
        <v>13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4">
      <c r="A31" s="75" t="s">
        <v>14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4">
      <c r="A32" s="75" t="s">
        <v>15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ht="37.5" customHeight="1">
      <c r="A33" s="78" t="s">
        <v>16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>
      <c r="A34" s="75" t="s">
        <v>17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>
      <c r="A35" s="75" t="s">
        <v>18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1:12">
      <c r="A36" s="75" t="s">
        <v>12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8" spans="1:12" s="3" customFormat="1">
      <c r="A38" s="77" t="s">
        <v>25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>
      <c r="A39" s="75" t="s">
        <v>19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1:12">
      <c r="A40" s="75" t="s">
        <v>20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>
      <c r="A41" s="75" t="s">
        <v>18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>
      <c r="A42" s="75" t="s">
        <v>12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>
      <c r="A44" s="77" t="s">
        <v>77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>
      <c r="A45" s="35" t="s">
        <v>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>
      <c r="A46" s="35" t="s">
        <v>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>
      <c r="A47" s="35" t="s">
        <v>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>
      <c r="A48" s="35" t="s">
        <v>75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4">
      <c r="A49" s="35" t="s">
        <v>12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4">
      <c r="A51" s="77" t="s">
        <v>71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4">
      <c r="A52" s="35" t="s">
        <v>76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4">
      <c r="A53" s="35" t="s">
        <v>73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4">
      <c r="A54" s="35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4">
      <c r="A55" s="35" t="s">
        <v>74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4">
      <c r="A56" s="35" t="s">
        <v>75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4">
      <c r="A57" s="35" t="s">
        <v>12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60" spans="1:14">
      <c r="A60" s="81" t="s">
        <v>29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</row>
    <row r="61" spans="1:14">
      <c r="A61" s="13" t="s">
        <v>32</v>
      </c>
      <c r="B61" s="13"/>
    </row>
    <row r="62" spans="1:14" ht="141.75" customHeight="1">
      <c r="A62" s="6" t="s">
        <v>0</v>
      </c>
      <c r="B62" s="6" t="s">
        <v>6</v>
      </c>
      <c r="C62" s="6" t="s">
        <v>2</v>
      </c>
      <c r="D62" s="6" t="s">
        <v>5</v>
      </c>
      <c r="E62" s="6" t="s">
        <v>41</v>
      </c>
      <c r="F62" s="6" t="s">
        <v>26</v>
      </c>
      <c r="G62" s="6" t="s">
        <v>33</v>
      </c>
      <c r="H62" s="6" t="s">
        <v>34</v>
      </c>
      <c r="I62" s="6" t="s">
        <v>49</v>
      </c>
      <c r="J62" s="6" t="s">
        <v>35</v>
      </c>
      <c r="K62" s="6" t="s">
        <v>22</v>
      </c>
      <c r="L62" s="6" t="s">
        <v>23</v>
      </c>
      <c r="M62" s="6" t="s">
        <v>55</v>
      </c>
      <c r="N62" s="6" t="s">
        <v>54</v>
      </c>
    </row>
    <row r="63" spans="1:14">
      <c r="A63" s="2">
        <v>1</v>
      </c>
      <c r="B63" s="2">
        <v>2</v>
      </c>
      <c r="C63" s="2">
        <v>3</v>
      </c>
      <c r="D63" s="2">
        <v>4</v>
      </c>
      <c r="E63" s="2">
        <v>5</v>
      </c>
      <c r="F63" s="2">
        <v>6</v>
      </c>
      <c r="G63" s="2">
        <v>7</v>
      </c>
      <c r="H63" s="2">
        <v>8</v>
      </c>
      <c r="I63" s="2">
        <v>9</v>
      </c>
      <c r="J63" s="2">
        <v>10</v>
      </c>
      <c r="K63" s="2">
        <v>11</v>
      </c>
      <c r="L63" s="2">
        <v>12</v>
      </c>
      <c r="M63" s="2">
        <v>13</v>
      </c>
      <c r="N63" s="2">
        <v>14</v>
      </c>
    </row>
    <row r="64" spans="1:14">
      <c r="A64" s="25" t="s">
        <v>50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37.5">
      <c r="A65" s="4">
        <v>1</v>
      </c>
      <c r="B65" s="19" t="s">
        <v>30</v>
      </c>
      <c r="C65" s="16" t="s">
        <v>31</v>
      </c>
      <c r="D65" s="20">
        <v>82236</v>
      </c>
      <c r="E65" s="23">
        <v>41649</v>
      </c>
      <c r="F65" s="8" t="s">
        <v>42</v>
      </c>
      <c r="G65" s="8" t="s">
        <v>44</v>
      </c>
      <c r="H65" s="22">
        <v>297.60000000000002</v>
      </c>
      <c r="I65" s="14">
        <f>H65*D65</f>
        <v>24473433.600000001</v>
      </c>
      <c r="J65" s="12">
        <v>314.0054376503619</v>
      </c>
      <c r="K65" s="14">
        <f>(H65-J65)*D65</f>
        <v>-1349117.5706151591</v>
      </c>
      <c r="L65" s="14">
        <f>(H65*G65-J65)*D65</f>
        <v>1587694.4613848445</v>
      </c>
      <c r="M65" s="14">
        <f>K65*100/I65</f>
        <v>-5.5125798556323495</v>
      </c>
      <c r="N65" s="14">
        <f>L65*100/I65</f>
        <v>6.4874201443676638</v>
      </c>
    </row>
    <row r="66" spans="1:14" ht="37.5">
      <c r="A66" s="7">
        <v>2</v>
      </c>
      <c r="B66" s="19" t="s">
        <v>37</v>
      </c>
      <c r="C66" s="16" t="s">
        <v>31</v>
      </c>
      <c r="D66" s="20">
        <v>7056</v>
      </c>
      <c r="E66" s="23">
        <v>41681</v>
      </c>
      <c r="F66" s="8" t="s">
        <v>42</v>
      </c>
      <c r="G66" s="8" t="s">
        <v>45</v>
      </c>
      <c r="H66" s="18">
        <v>368.18</v>
      </c>
      <c r="I66" s="14">
        <f t="shared" ref="I66:I73" si="2">H66*D66</f>
        <v>2597878.08</v>
      </c>
      <c r="J66" s="12">
        <v>628.54499999999996</v>
      </c>
      <c r="K66" s="14">
        <f>(H66-J66)*D66</f>
        <v>-1837135.4399999997</v>
      </c>
      <c r="L66" s="14">
        <f>(H66*G66-J66)*D66</f>
        <v>-1551368.8511999992</v>
      </c>
      <c r="M66" s="14">
        <f>K66*100/I66</f>
        <v>-70.716768971698613</v>
      </c>
      <c r="N66" s="14">
        <f>L66*100/I66</f>
        <v>-59.716768971698592</v>
      </c>
    </row>
    <row r="67" spans="1:14" s="3" customFormat="1">
      <c r="A67" s="26" t="s">
        <v>53</v>
      </c>
      <c r="B67" s="27"/>
      <c r="C67" s="24"/>
      <c r="D67" s="28"/>
      <c r="E67" s="29"/>
      <c r="F67" s="30"/>
      <c r="G67" s="30"/>
      <c r="H67" s="31"/>
      <c r="I67" s="32">
        <f>SUM(I65:I66)</f>
        <v>27071311.68</v>
      </c>
      <c r="J67" s="33"/>
      <c r="K67" s="32">
        <f>SUM(K65:K66)</f>
        <v>-3186253.0106151588</v>
      </c>
      <c r="L67" s="32">
        <f>SUM(L65:L66)</f>
        <v>36325.610184845282</v>
      </c>
      <c r="M67" s="32">
        <f>K67*100/I67</f>
        <v>-11.769850860123372</v>
      </c>
      <c r="N67" s="32">
        <f>L67*100/I67</f>
        <v>0.1341848914239433</v>
      </c>
    </row>
    <row r="68" spans="1:14">
      <c r="A68" s="25" t="s">
        <v>51</v>
      </c>
      <c r="B68" s="19"/>
      <c r="C68" s="16"/>
      <c r="D68" s="20"/>
      <c r="E68" s="23"/>
      <c r="F68" s="8"/>
      <c r="G68" s="8"/>
      <c r="H68" s="18"/>
      <c r="I68" s="14"/>
      <c r="J68" s="12"/>
      <c r="K68" s="14"/>
      <c r="L68" s="14"/>
      <c r="M68" s="14"/>
      <c r="N68" s="14"/>
    </row>
    <row r="69" spans="1:14" ht="37.5">
      <c r="A69" s="4">
        <v>3</v>
      </c>
      <c r="B69" s="19" t="s">
        <v>38</v>
      </c>
      <c r="C69" s="16" t="s">
        <v>31</v>
      </c>
      <c r="D69" s="20">
        <v>43</v>
      </c>
      <c r="E69" s="21">
        <v>40812</v>
      </c>
      <c r="F69" s="8" t="s">
        <v>42</v>
      </c>
      <c r="G69" s="8" t="s">
        <v>46</v>
      </c>
      <c r="H69" s="18">
        <v>16435.43</v>
      </c>
      <c r="I69" s="14">
        <f t="shared" si="2"/>
        <v>706723.49</v>
      </c>
      <c r="J69" s="12">
        <v>13797.056083719999</v>
      </c>
      <c r="K69" s="14">
        <f>(H69-J69)*D69</f>
        <v>113450.07840004005</v>
      </c>
      <c r="L69" s="14">
        <f>(H69*G69-J69)*D69</f>
        <v>275996.48110004008</v>
      </c>
      <c r="M69" s="14">
        <f>K69*100/I69</f>
        <v>16.052965552346372</v>
      </c>
      <c r="N69" s="14">
        <f>L69*100/I69</f>
        <v>39.052965552346379</v>
      </c>
    </row>
    <row r="70" spans="1:14" ht="37.5">
      <c r="A70" s="7">
        <v>4</v>
      </c>
      <c r="B70" s="19" t="s">
        <v>39</v>
      </c>
      <c r="C70" s="16" t="s">
        <v>31</v>
      </c>
      <c r="D70" s="20">
        <v>36</v>
      </c>
      <c r="E70" s="21">
        <v>41121</v>
      </c>
      <c r="F70" s="8" t="s">
        <v>42</v>
      </c>
      <c r="G70" s="8" t="s">
        <v>47</v>
      </c>
      <c r="H70" s="18">
        <v>18566.84</v>
      </c>
      <c r="I70" s="14">
        <f t="shared" si="2"/>
        <v>668406.24</v>
      </c>
      <c r="J70" s="12">
        <v>16127.32809786</v>
      </c>
      <c r="K70" s="14">
        <f>(H70-J70)*D70</f>
        <v>87822.428477040026</v>
      </c>
      <c r="L70" s="14">
        <f>(H70*G70-J70)*D70</f>
        <v>201451.48927703997</v>
      </c>
      <c r="M70" s="14">
        <f>K70*100/I70</f>
        <v>13.139079682595426</v>
      </c>
      <c r="N70" s="14">
        <f>L70*100/I70</f>
        <v>30.139079682595423</v>
      </c>
    </row>
    <row r="71" spans="1:14" s="3" customFormat="1">
      <c r="A71" s="26" t="s">
        <v>53</v>
      </c>
      <c r="B71" s="27"/>
      <c r="C71" s="24"/>
      <c r="D71" s="28"/>
      <c r="E71" s="34"/>
      <c r="F71" s="30"/>
      <c r="G71" s="30"/>
      <c r="H71" s="31"/>
      <c r="I71" s="32">
        <f>SUM(I69:I70)</f>
        <v>1375129.73</v>
      </c>
      <c r="J71" s="33"/>
      <c r="K71" s="32">
        <f>SUM(K69:K70)</f>
        <v>201272.50687708007</v>
      </c>
      <c r="L71" s="32">
        <f>SUM(L69:L70)</f>
        <v>477447.97037708003</v>
      </c>
      <c r="M71" s="32">
        <f>K71*100/I71</f>
        <v>14.636619548402903</v>
      </c>
      <c r="N71" s="32">
        <f>L71*100/I71</f>
        <v>34.72021293417022</v>
      </c>
    </row>
    <row r="72" spans="1:14">
      <c r="A72" s="26" t="s">
        <v>52</v>
      </c>
      <c r="B72" s="19"/>
      <c r="C72" s="16"/>
      <c r="D72" s="20"/>
      <c r="E72" s="21"/>
      <c r="F72" s="8"/>
      <c r="G72" s="8"/>
      <c r="H72" s="18"/>
      <c r="I72" s="14"/>
      <c r="J72" s="12"/>
      <c r="K72" s="14"/>
      <c r="L72" s="14"/>
      <c r="M72" s="14"/>
      <c r="N72" s="14"/>
    </row>
    <row r="73" spans="1:14" ht="37.5">
      <c r="A73" s="4">
        <v>5</v>
      </c>
      <c r="B73" s="19" t="s">
        <v>40</v>
      </c>
      <c r="C73" s="16" t="s">
        <v>31</v>
      </c>
      <c r="D73" s="20">
        <v>47</v>
      </c>
      <c r="E73" s="21">
        <v>41184</v>
      </c>
      <c r="F73" s="8" t="s">
        <v>42</v>
      </c>
      <c r="G73" s="8" t="s">
        <v>48</v>
      </c>
      <c r="H73" s="18">
        <v>21533</v>
      </c>
      <c r="I73" s="14">
        <f t="shared" si="2"/>
        <v>1012051</v>
      </c>
      <c r="J73" s="12">
        <v>19768.183329310599</v>
      </c>
      <c r="K73" s="14">
        <f>(H73-J73)*D73</f>
        <v>82946.38352240184</v>
      </c>
      <c r="L73" s="14">
        <f>(H73*G73-J73)*D73</f>
        <v>244874.54352240177</v>
      </c>
      <c r="M73" s="14">
        <f>K73*100/I73</f>
        <v>8.1958699237886083</v>
      </c>
      <c r="N73" s="14">
        <f>L73*100/I73</f>
        <v>24.195869923788603</v>
      </c>
    </row>
    <row r="74" spans="1:14" s="3" customFormat="1">
      <c r="A74" s="26" t="s">
        <v>53</v>
      </c>
      <c r="B74" s="27"/>
      <c r="C74" s="24"/>
      <c r="D74" s="28"/>
      <c r="E74" s="34"/>
      <c r="F74" s="30"/>
      <c r="G74" s="30"/>
      <c r="H74" s="31"/>
      <c r="I74" s="32">
        <f>SUM(I73)</f>
        <v>1012051</v>
      </c>
      <c r="J74" s="33"/>
      <c r="K74" s="32">
        <f>SUM(K73)</f>
        <v>82946.38352240184</v>
      </c>
      <c r="L74" s="32">
        <f>SUM(L73)</f>
        <v>244874.54352240177</v>
      </c>
      <c r="M74" s="32">
        <f>K74*100/I74</f>
        <v>8.1958699237886083</v>
      </c>
      <c r="N74" s="32">
        <f>L74*100/I74</f>
        <v>24.195869923788603</v>
      </c>
    </row>
    <row r="75" spans="1:14">
      <c r="A75" s="3" t="s">
        <v>3</v>
      </c>
      <c r="B75" s="3"/>
      <c r="C75" s="3"/>
      <c r="D75" s="3"/>
      <c r="E75" s="3"/>
      <c r="F75" s="3"/>
      <c r="G75" s="3"/>
      <c r="H75" s="3"/>
      <c r="I75" s="15">
        <f>I74+I71+I67</f>
        <v>29458492.41</v>
      </c>
      <c r="J75" s="5"/>
      <c r="K75" s="5">
        <f>K74+K71+K67</f>
        <v>-2902034.1202156767</v>
      </c>
      <c r="L75" s="5">
        <f>L74+L71+L67</f>
        <v>758648.12408432714</v>
      </c>
      <c r="M75" s="5">
        <f>K75*100/I75</f>
        <v>-9.8512648910388592</v>
      </c>
      <c r="N75" s="5">
        <f>L75*100/I75</f>
        <v>2.575312115520195</v>
      </c>
    </row>
    <row r="77" spans="1:14">
      <c r="A77" s="13" t="s">
        <v>27</v>
      </c>
    </row>
    <row r="78" spans="1:14" ht="150">
      <c r="A78" s="6" t="s">
        <v>0</v>
      </c>
      <c r="B78" s="6" t="s">
        <v>6</v>
      </c>
      <c r="C78" s="6" t="s">
        <v>2</v>
      </c>
      <c r="D78" s="6" t="s">
        <v>5</v>
      </c>
      <c r="E78" s="6" t="s">
        <v>41</v>
      </c>
      <c r="F78" s="6" t="s">
        <v>43</v>
      </c>
      <c r="G78" s="6" t="s">
        <v>33</v>
      </c>
      <c r="H78" s="6" t="s">
        <v>21</v>
      </c>
      <c r="I78" s="6" t="s">
        <v>49</v>
      </c>
      <c r="J78" s="6" t="s">
        <v>36</v>
      </c>
      <c r="K78" s="6" t="s">
        <v>22</v>
      </c>
      <c r="L78" s="6" t="s">
        <v>23</v>
      </c>
      <c r="M78" s="6" t="s">
        <v>55</v>
      </c>
      <c r="N78" s="6" t="s">
        <v>54</v>
      </c>
    </row>
    <row r="79" spans="1:14">
      <c r="A79" s="2">
        <v>1</v>
      </c>
      <c r="B79" s="2">
        <v>2</v>
      </c>
      <c r="C79" s="2">
        <v>3</v>
      </c>
      <c r="D79" s="2">
        <v>4</v>
      </c>
      <c r="E79" s="2">
        <v>5</v>
      </c>
      <c r="F79" s="2">
        <v>6</v>
      </c>
      <c r="G79" s="2">
        <v>7</v>
      </c>
      <c r="H79" s="2">
        <v>8</v>
      </c>
      <c r="I79" s="2">
        <v>9</v>
      </c>
      <c r="J79" s="2">
        <v>10</v>
      </c>
      <c r="K79" s="2">
        <v>11</v>
      </c>
      <c r="L79" s="2">
        <v>12</v>
      </c>
      <c r="M79" s="2">
        <v>13</v>
      </c>
      <c r="N79" s="2">
        <v>14</v>
      </c>
    </row>
    <row r="80" spans="1:14" ht="37.5">
      <c r="A80" s="4">
        <v>1</v>
      </c>
      <c r="B80" s="19" t="s">
        <v>30</v>
      </c>
      <c r="C80" s="16" t="s">
        <v>31</v>
      </c>
      <c r="D80" s="20">
        <v>82236</v>
      </c>
      <c r="E80" s="23">
        <v>41649</v>
      </c>
      <c r="F80" s="8"/>
      <c r="G80" s="8"/>
      <c r="H80" s="4"/>
      <c r="I80" s="14"/>
      <c r="J80" s="12"/>
      <c r="K80" s="14">
        <f>(H80-J80)*D80</f>
        <v>0</v>
      </c>
      <c r="L80" s="14">
        <f>(H80*G80-J80)*D80</f>
        <v>0</v>
      </c>
      <c r="M80" s="41"/>
      <c r="N80" s="41"/>
    </row>
    <row r="81" spans="1:14" ht="37.5">
      <c r="A81" s="7">
        <v>2</v>
      </c>
      <c r="B81" s="19" t="s">
        <v>37</v>
      </c>
      <c r="C81" s="16" t="s">
        <v>31</v>
      </c>
      <c r="D81" s="20">
        <v>7056</v>
      </c>
      <c r="E81" s="23">
        <v>41681</v>
      </c>
      <c r="F81" s="8"/>
      <c r="G81" s="8"/>
      <c r="H81" s="7"/>
      <c r="I81" s="14"/>
      <c r="J81" s="12"/>
      <c r="K81" s="14">
        <f>(H81-J81)*D81</f>
        <v>0</v>
      </c>
      <c r="L81" s="14">
        <f>(H81*G81-J81)*D81</f>
        <v>0</v>
      </c>
      <c r="M81" s="41"/>
      <c r="N81" s="41"/>
    </row>
    <row r="82" spans="1:14" ht="37.5">
      <c r="A82" s="7">
        <v>3</v>
      </c>
      <c r="B82" s="19" t="s">
        <v>38</v>
      </c>
      <c r="C82" s="16" t="s">
        <v>31</v>
      </c>
      <c r="D82" s="20">
        <v>43</v>
      </c>
      <c r="E82" s="21">
        <v>40812</v>
      </c>
      <c r="F82" s="8"/>
      <c r="G82" s="8"/>
      <c r="H82" s="7"/>
      <c r="I82" s="14"/>
      <c r="J82" s="12"/>
      <c r="K82" s="14">
        <f>(H82-J82)*D82</f>
        <v>0</v>
      </c>
      <c r="L82" s="14">
        <f>(H82*G82-J82)*D82</f>
        <v>0</v>
      </c>
      <c r="M82" s="41"/>
      <c r="N82" s="41"/>
    </row>
    <row r="83" spans="1:14" ht="37.5">
      <c r="A83" s="7">
        <v>4</v>
      </c>
      <c r="B83" s="19" t="s">
        <v>39</v>
      </c>
      <c r="C83" s="16" t="s">
        <v>31</v>
      </c>
      <c r="D83" s="20">
        <v>36</v>
      </c>
      <c r="E83" s="21">
        <v>41121</v>
      </c>
      <c r="F83" s="8"/>
      <c r="G83" s="8"/>
      <c r="H83" s="7"/>
      <c r="I83" s="14"/>
      <c r="J83" s="12"/>
      <c r="K83" s="14">
        <f>(H83-J83)*D83</f>
        <v>0</v>
      </c>
      <c r="L83" s="14">
        <f>(H83*G83-J83)*D83</f>
        <v>0</v>
      </c>
      <c r="M83" s="41"/>
      <c r="N83" s="41"/>
    </row>
    <row r="84" spans="1:14" ht="37.5">
      <c r="A84" s="4">
        <v>5</v>
      </c>
      <c r="B84" s="19" t="s">
        <v>40</v>
      </c>
      <c r="C84" s="16" t="s">
        <v>31</v>
      </c>
      <c r="D84" s="20">
        <v>47</v>
      </c>
      <c r="E84" s="21">
        <v>41184</v>
      </c>
      <c r="F84" s="8"/>
      <c r="G84" s="8"/>
      <c r="H84" s="7"/>
      <c r="I84" s="14"/>
      <c r="J84" s="12"/>
      <c r="K84" s="14">
        <f>(H84-J84)*D84</f>
        <v>0</v>
      </c>
      <c r="L84" s="14">
        <f>(H84*G84-J84)*D84</f>
        <v>0</v>
      </c>
      <c r="M84" s="41"/>
      <c r="N84" s="41"/>
    </row>
    <row r="85" spans="1:14">
      <c r="A85" s="3" t="s">
        <v>3</v>
      </c>
      <c r="B85" s="3"/>
      <c r="C85" s="3"/>
      <c r="D85" s="3"/>
      <c r="E85" s="3"/>
      <c r="F85" s="3"/>
      <c r="G85" s="3"/>
      <c r="H85" s="3"/>
      <c r="I85" s="15">
        <f>SUM(I80:I82)</f>
        <v>0</v>
      </c>
      <c r="J85" s="5"/>
      <c r="K85" s="5">
        <f>SUM(K80:K84)</f>
        <v>0</v>
      </c>
      <c r="L85" s="5">
        <f>SUM(L80:L84)</f>
        <v>0</v>
      </c>
    </row>
  </sheetData>
  <mergeCells count="25">
    <mergeCell ref="A38:L38"/>
    <mergeCell ref="A36:L36"/>
    <mergeCell ref="A60:N60"/>
    <mergeCell ref="A44:L44"/>
    <mergeCell ref="A51:L51"/>
    <mergeCell ref="A39:L39"/>
    <mergeCell ref="A42:L42"/>
    <mergeCell ref="A41:L41"/>
    <mergeCell ref="A40:L40"/>
    <mergeCell ref="A1:N1"/>
    <mergeCell ref="A2:N2"/>
    <mergeCell ref="A4:N4"/>
    <mergeCell ref="A25:L25"/>
    <mergeCell ref="A24:L24"/>
    <mergeCell ref="A23:L23"/>
    <mergeCell ref="A27:L27"/>
    <mergeCell ref="A22:L22"/>
    <mergeCell ref="A35:L35"/>
    <mergeCell ref="A31:L31"/>
    <mergeCell ref="A30:L30"/>
    <mergeCell ref="A34:L34"/>
    <mergeCell ref="A26:L26"/>
    <mergeCell ref="A28:L28"/>
    <mergeCell ref="A32:L32"/>
    <mergeCell ref="A33:L33"/>
  </mergeCells>
  <phoneticPr fontId="18" type="noConversion"/>
  <pageMargins left="0.25" right="0.25" top="0.75" bottom="0.75" header="0.3" footer="0.3"/>
  <pageSetup paperSize="9" scale="36" orientation="portrait" r:id="rId1"/>
  <headerFooter>
    <oddFooter>&amp;R&amp;"Times New Roman,обычный"&amp;10&amp;F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2"/>
  <sheetViews>
    <sheetView workbookViewId="0">
      <selection activeCell="L10" sqref="L10"/>
    </sheetView>
  </sheetViews>
  <sheetFormatPr defaultColWidth="9.140625" defaultRowHeight="15"/>
  <cols>
    <col min="1" max="1" width="3.5703125" style="44" customWidth="1"/>
    <col min="2" max="2" width="24.5703125" style="44" customWidth="1"/>
    <col min="3" max="3" width="114.7109375" style="44" customWidth="1"/>
    <col min="4" max="16384" width="9.140625" style="44"/>
  </cols>
  <sheetData>
    <row r="2" spans="1:5" ht="20.25">
      <c r="A2" s="45" t="s">
        <v>67</v>
      </c>
    </row>
    <row r="4" spans="1:5" ht="31.5">
      <c r="A4" s="36" t="s">
        <v>0</v>
      </c>
      <c r="B4" s="36" t="s">
        <v>56</v>
      </c>
      <c r="C4" s="88" t="s">
        <v>57</v>
      </c>
      <c r="D4" s="88"/>
      <c r="E4" s="88"/>
    </row>
    <row r="5" spans="1:5" ht="90" customHeight="1">
      <c r="A5" s="37">
        <v>1</v>
      </c>
      <c r="B5" s="38" t="s">
        <v>58</v>
      </c>
      <c r="C5" s="89" t="s">
        <v>59</v>
      </c>
      <c r="D5" s="89"/>
      <c r="E5" s="89"/>
    </row>
    <row r="6" spans="1:5" ht="195" customHeight="1">
      <c r="A6" s="37">
        <v>2</v>
      </c>
      <c r="B6" s="38" t="s">
        <v>60</v>
      </c>
      <c r="C6" s="89" t="s">
        <v>61</v>
      </c>
      <c r="D6" s="89"/>
      <c r="E6" s="89"/>
    </row>
    <row r="7" spans="1:5" ht="105" customHeight="1">
      <c r="A7" s="37">
        <v>3</v>
      </c>
      <c r="B7" s="38" t="s">
        <v>62</v>
      </c>
      <c r="C7" s="89" t="s">
        <v>63</v>
      </c>
      <c r="D7" s="89"/>
      <c r="E7" s="89"/>
    </row>
    <row r="8" spans="1:5" ht="75" customHeight="1">
      <c r="A8" s="37">
        <v>4</v>
      </c>
      <c r="B8" s="38" t="s">
        <v>64</v>
      </c>
      <c r="C8" s="89" t="s">
        <v>65</v>
      </c>
      <c r="D8" s="89"/>
      <c r="E8" s="89"/>
    </row>
    <row r="11" spans="1:5" ht="15.75">
      <c r="A11" s="82" t="s">
        <v>1</v>
      </c>
      <c r="B11" s="82"/>
      <c r="C11" s="86" t="s">
        <v>70</v>
      </c>
      <c r="D11" s="86"/>
      <c r="E11" s="87"/>
    </row>
    <row r="12" spans="1:5" ht="337.5" customHeight="1">
      <c r="A12" s="82" t="s">
        <v>68</v>
      </c>
      <c r="B12" s="82"/>
      <c r="C12" s="83" t="s">
        <v>69</v>
      </c>
      <c r="D12" s="84"/>
      <c r="E12" s="85"/>
    </row>
  </sheetData>
  <mergeCells count="9">
    <mergeCell ref="A12:B12"/>
    <mergeCell ref="A11:B11"/>
    <mergeCell ref="C12:E12"/>
    <mergeCell ref="C11:E11"/>
    <mergeCell ref="C4:E4"/>
    <mergeCell ref="C6:E6"/>
    <mergeCell ref="C7:E7"/>
    <mergeCell ref="C8:E8"/>
    <mergeCell ref="C5:E5"/>
  </mergeCells>
  <phoneticPr fontId="18" type="noConversion"/>
  <pageMargins left="0.7" right="0.7" top="0.75" bottom="0.75" header="0.3" footer="0.3"/>
  <pageSetup paperSize="9" scale="65" orientation="portrait" r:id="rId1"/>
  <rowBreaks count="1" manualBreakCount="1">
    <brk id="9" max="16383" man="1"/>
  </rowBreaks>
  <colBreaks count="1" manualBreakCount="1">
    <brk id="3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Расчет НМЦ</vt:lpstr>
      <vt:lpstr>8 Расчет эф. - 1</vt:lpstr>
      <vt:lpstr>Эффекты - СПРАВОЧ. МАТЕРИАЛЫ</vt:lpstr>
    </vt:vector>
  </TitlesOfParts>
  <Company>ОАО "Техснабэкспорт"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Копылова Яна Петровна</dc:creator>
  <cp:lastModifiedBy>пиф</cp:lastModifiedBy>
  <cp:lastPrinted>2017-03-13T12:58:15Z</cp:lastPrinted>
  <dcterms:created xsi:type="dcterms:W3CDTF">2015-05-25T14:11:31Z</dcterms:created>
  <dcterms:modified xsi:type="dcterms:W3CDTF">2017-03-14T16:33:47Z</dcterms:modified>
</cp:coreProperties>
</file>