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"/>
  </bookViews>
  <sheets>
    <sheet name="накладная" sheetId="1" r:id="rId1"/>
    <sheet name="предзаказ" sheetId="2" r:id="rId2"/>
    <sheet name="Контрагенты" sheetId="3" r:id="rId3"/>
    <sheet name="Материаллы и Услуги" sheetId="4" r:id="rId4"/>
  </sheets>
  <definedNames>
    <definedName name="organiz">OFFSET('Контрагенты'!#REF!,0,0,COUNTA('Контрагенты'!$A$4:$A$20),1)</definedName>
    <definedName name="имя">OFFSET('Контрагенты'!$B$2,MATCH('накладная'!$B$5,'Контрагенты'!$B$3:$B$6,0),1,COUNTIF('Контрагенты'!$B$3:IV$6,'накладная'!$B$5),1)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материаллу
</t>
        </r>
      </text>
    </comment>
    <comment ref="D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автоматическая установка номера накладно.
</t>
        </r>
      </text>
    </comment>
    <comment ref="B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 для выбора материалла</t>
        </r>
      </text>
    </comment>
    <comment ref="C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код ставится автоматом в зависимости от выбранного материалла</t>
        </r>
      </text>
    </comment>
    <comment ref="H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стоимости материалла со ссылко на лиды</t>
        </r>
      </text>
    </comment>
    <comment ref="D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E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N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стоимости материалла со ссылко на лиды</t>
        </r>
      </text>
    </comment>
    <comment ref="R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S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  <comment ref="N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стоимости материалла со ссылко на лиды</t>
        </r>
      </text>
    </comment>
    <comment ref="R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S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  <comment ref="C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автоматическая установка номера накладно.
</t>
        </r>
      </text>
    </comment>
    <comment ref="D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первый раз заполняеться в ручную в дальнейшем всплывает из списка клиентов
</t>
        </r>
      </text>
    </comment>
    <comment ref="N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стоимости материалла со ссылко на лиды</t>
        </r>
      </text>
    </comment>
    <comment ref="R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S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O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приусловие если это фомекс ф-5-37 до ф-10-37</t>
        </r>
      </text>
    </comment>
    <comment ref="O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 условии что это орг. -2 до орг. - 5 </t>
        </r>
      </text>
    </comment>
    <comment ref="O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 условии что это а/п- 2 до а/п - 5мм</t>
        </r>
      </text>
    </comment>
    <comment ref="O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 условии что это ал.- 3 до ал. - 4 мм</t>
        </r>
      </text>
    </comment>
    <comment ref="O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 условии что резка с/ц </t>
        </r>
      </text>
    </comment>
    <comment ref="O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 условии что с/метал</t>
        </r>
      </text>
    </comment>
    <comment ref="O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 условии ,что контурная резка</t>
        </r>
      </text>
    </comment>
  </commentList>
</comments>
</file>

<file path=xl/sharedStrings.xml><?xml version="1.0" encoding="utf-8"?>
<sst xmlns="http://schemas.openxmlformats.org/spreadsheetml/2006/main" count="182" uniqueCount="117">
  <si>
    <t>ставка</t>
  </si>
  <si>
    <t>весь склад</t>
  </si>
  <si>
    <t>поиск</t>
  </si>
  <si>
    <t>Расчётная накладная №</t>
  </si>
  <si>
    <t>19-002</t>
  </si>
  <si>
    <t>оформить</t>
  </si>
  <si>
    <t xml:space="preserve">отправить </t>
  </si>
  <si>
    <t>распечатать</t>
  </si>
  <si>
    <t>удалить</t>
  </si>
  <si>
    <t>Заказчик</t>
  </si>
  <si>
    <t>ООО "ADPEOPLE GROUP"</t>
  </si>
  <si>
    <t>имя</t>
  </si>
  <si>
    <t>телефон</t>
  </si>
  <si>
    <t>адрес</t>
  </si>
  <si>
    <t>код</t>
  </si>
  <si>
    <t>наименование</t>
  </si>
  <si>
    <t>ед.</t>
  </si>
  <si>
    <t>остаток</t>
  </si>
  <si>
    <t>цена</t>
  </si>
  <si>
    <t>Дата заказа</t>
  </si>
  <si>
    <t>материал:</t>
  </si>
  <si>
    <t>№</t>
  </si>
  <si>
    <t>L (м)</t>
  </si>
  <si>
    <t>H(м)</t>
  </si>
  <si>
    <t>кол-во</t>
  </si>
  <si>
    <t>кв.м</t>
  </si>
  <si>
    <t>сумма безнал</t>
  </si>
  <si>
    <t>сумма нал</t>
  </si>
  <si>
    <t>фомекс 4мм</t>
  </si>
  <si>
    <t>ф-4-37</t>
  </si>
  <si>
    <t>Фомекс:</t>
  </si>
  <si>
    <t>ф-4-38</t>
  </si>
  <si>
    <t>услуга:</t>
  </si>
  <si>
    <t>ед.изм.</t>
  </si>
  <si>
    <t>фрезерная резка</t>
  </si>
  <si>
    <t>ф-1</t>
  </si>
  <si>
    <t>доставка:</t>
  </si>
  <si>
    <t>начало маршрута</t>
  </si>
  <si>
    <t>конец маршрута</t>
  </si>
  <si>
    <t>общий км.</t>
  </si>
  <si>
    <t>легковой</t>
  </si>
  <si>
    <t>грузовой</t>
  </si>
  <si>
    <t>нет</t>
  </si>
  <si>
    <t>сумма:</t>
  </si>
  <si>
    <t>скидка:</t>
  </si>
  <si>
    <t>к оплате:</t>
  </si>
  <si>
    <t>месяц</t>
  </si>
  <si>
    <t>Дата</t>
  </si>
  <si>
    <t>заказчик</t>
  </si>
  <si>
    <t>контакт. лицо</t>
  </si>
  <si>
    <t>материалл</t>
  </si>
  <si>
    <t>услуга</t>
  </si>
  <si>
    <t>доставка</t>
  </si>
  <si>
    <t>скидка</t>
  </si>
  <si>
    <t xml:space="preserve"> к оплате</t>
  </si>
  <si>
    <t>оплаченно</t>
  </si>
  <si>
    <t>тел</t>
  </si>
  <si>
    <t>шт</t>
  </si>
  <si>
    <t>цена кв.м</t>
  </si>
  <si>
    <t>сумма</t>
  </si>
  <si>
    <t>кв.м/мин/м.п</t>
  </si>
  <si>
    <t>б/р</t>
  </si>
  <si>
    <t>н/р</t>
  </si>
  <si>
    <t>у.е</t>
  </si>
  <si>
    <t xml:space="preserve"> б/р</t>
  </si>
  <si>
    <t xml:space="preserve"> н/р</t>
  </si>
  <si>
    <t>Николай</t>
  </si>
  <si>
    <t>234-432</t>
  </si>
  <si>
    <t>г.Королев</t>
  </si>
  <si>
    <t>Итого:</t>
  </si>
  <si>
    <t>клиенты</t>
  </si>
  <si>
    <t>ФИО</t>
  </si>
  <si>
    <t>Телефон</t>
  </si>
  <si>
    <t>Адрес</t>
  </si>
  <si>
    <t>Реквизиты</t>
  </si>
  <si>
    <t>L(м)</t>
  </si>
  <si>
    <t>цена (сум)</t>
  </si>
  <si>
    <t>сумма(сум)</t>
  </si>
  <si>
    <t>цена(кв.м)</t>
  </si>
  <si>
    <t>фомекс 5 мм, 37 гр/м2</t>
  </si>
  <si>
    <t>ф-5-37</t>
  </si>
  <si>
    <t>фомекс 8 мм, 37 гр/м3</t>
  </si>
  <si>
    <t>ф-8-37</t>
  </si>
  <si>
    <t>фомекс 10 мм, 37 гр/м4</t>
  </si>
  <si>
    <t>ф-10-37</t>
  </si>
  <si>
    <t>акрил 3 мм, прозрачный</t>
  </si>
  <si>
    <t>а-3-000</t>
  </si>
  <si>
    <t>Материаллы</t>
  </si>
  <si>
    <t>ед.изм</t>
  </si>
  <si>
    <t>лазерная 1</t>
  </si>
  <si>
    <t>м/п</t>
  </si>
  <si>
    <t>лазерная 2</t>
  </si>
  <si>
    <t>мин</t>
  </si>
  <si>
    <t>фрезерная 1</t>
  </si>
  <si>
    <t>фрезерная 2</t>
  </si>
  <si>
    <t>фрезерная 3</t>
  </si>
  <si>
    <t>фрезерная 4</t>
  </si>
  <si>
    <t>плоттерная 1</t>
  </si>
  <si>
    <t>плоттерная 2</t>
  </si>
  <si>
    <t>плоттерная 3</t>
  </si>
  <si>
    <t>Услуги</t>
  </si>
  <si>
    <t>Наименование организации</t>
  </si>
  <si>
    <t>орг1</t>
  </si>
  <si>
    <t>орг2</t>
  </si>
  <si>
    <t>фио11</t>
  </si>
  <si>
    <t>фио12</t>
  </si>
  <si>
    <t>фио21</t>
  </si>
  <si>
    <t>фио22</t>
  </si>
  <si>
    <t>адр12</t>
  </si>
  <si>
    <t>адр11</t>
  </si>
  <si>
    <t>адр21</t>
  </si>
  <si>
    <t>тел21</t>
  </si>
  <si>
    <t>тел11</t>
  </si>
  <si>
    <t>тел12</t>
  </si>
  <si>
    <t>тел22</t>
  </si>
  <si>
    <t>адр22</t>
  </si>
  <si>
    <t>08-007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</si>
</sst>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 ;\-#,##0.00\ "/>
    <numFmt numFmtId="174" formatCode="#,##0.00_р_."/>
    <numFmt numFmtId="175" formatCode="#,##0.00\ _₽"/>
  </numFmts>
  <fonts count="52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73" fontId="2" fillId="0" borderId="32" xfId="0" applyNumberFormat="1" applyFont="1" applyBorder="1" applyAlignment="1">
      <alignment horizontal="center"/>
    </xf>
    <xf numFmtId="173" fontId="2" fillId="0" borderId="3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34" xfId="0" applyFont="1" applyBorder="1" applyAlignment="1">
      <alignment/>
    </xf>
    <xf numFmtId="173" fontId="2" fillId="0" borderId="35" xfId="0" applyNumberFormat="1" applyFont="1" applyBorder="1" applyAlignment="1">
      <alignment horizontal="center"/>
    </xf>
    <xf numFmtId="173" fontId="2" fillId="0" borderId="36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3" fontId="2" fillId="0" borderId="40" xfId="0" applyNumberFormat="1" applyFont="1" applyBorder="1" applyAlignment="1">
      <alignment horizontal="center"/>
    </xf>
    <xf numFmtId="173" fontId="2" fillId="0" borderId="41" xfId="0" applyNumberFormat="1" applyFont="1" applyBorder="1" applyAlignment="1">
      <alignment horizontal="center"/>
    </xf>
    <xf numFmtId="173" fontId="3" fillId="34" borderId="4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3" fillId="34" borderId="40" xfId="0" applyNumberFormat="1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" fontId="3" fillId="34" borderId="41" xfId="0" applyNumberFormat="1" applyFont="1" applyFill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74" fontId="3" fillId="0" borderId="51" xfId="0" applyNumberFormat="1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4" fontId="47" fillId="0" borderId="44" xfId="0" applyNumberFormat="1" applyFont="1" applyFill="1" applyBorder="1" applyAlignment="1">
      <alignment horizontal="center" vertical="center" textRotation="255" wrapText="1"/>
    </xf>
    <xf numFmtId="175" fontId="48" fillId="0" borderId="13" xfId="0" applyNumberFormat="1" applyFont="1" applyBorder="1" applyAlignment="1">
      <alignment/>
    </xf>
    <xf numFmtId="175" fontId="48" fillId="0" borderId="14" xfId="0" applyNumberFormat="1" applyFont="1" applyBorder="1" applyAlignment="1">
      <alignment/>
    </xf>
    <xf numFmtId="174" fontId="48" fillId="0" borderId="13" xfId="0" applyNumberFormat="1" applyFont="1" applyBorder="1" applyAlignment="1">
      <alignment horizontal="center"/>
    </xf>
    <xf numFmtId="174" fontId="49" fillId="36" borderId="13" xfId="0" applyNumberFormat="1" applyFont="1" applyFill="1" applyBorder="1" applyAlignment="1">
      <alignment horizontal="center"/>
    </xf>
    <xf numFmtId="174" fontId="50" fillId="37" borderId="13" xfId="0" applyNumberFormat="1" applyFont="1" applyFill="1" applyBorder="1" applyAlignment="1">
      <alignment horizontal="center"/>
    </xf>
    <xf numFmtId="174" fontId="49" fillId="0" borderId="1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3" xfId="0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171" fontId="0" fillId="0" borderId="23" xfId="0" applyNumberFormat="1" applyBorder="1" applyAlignment="1">
      <alignment/>
    </xf>
    <xf numFmtId="171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0" fontId="38" fillId="0" borderId="23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58" xfId="0" applyFont="1" applyFill="1" applyBorder="1" applyAlignment="1">
      <alignment horizontal="left"/>
    </xf>
    <xf numFmtId="0" fontId="3" fillId="34" borderId="56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0" borderId="5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 horizontal="center" vertical="center"/>
    </xf>
    <xf numFmtId="0" fontId="7" fillId="38" borderId="60" xfId="0" applyFont="1" applyFill="1" applyBorder="1" applyAlignment="1">
      <alignment horizontal="center" vertical="center"/>
    </xf>
    <xf numFmtId="0" fontId="7" fillId="38" borderId="6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9" borderId="59" xfId="0" applyFont="1" applyFill="1" applyBorder="1" applyAlignment="1">
      <alignment horizontal="center" vertical="center"/>
    </xf>
    <xf numFmtId="0" fontId="3" fillId="39" borderId="60" xfId="0" applyFont="1" applyFill="1" applyBorder="1" applyAlignment="1">
      <alignment horizontal="center" vertical="center"/>
    </xf>
    <xf numFmtId="0" fontId="3" fillId="39" borderId="61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57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173" fontId="2" fillId="0" borderId="64" xfId="0" applyNumberFormat="1" applyFont="1" applyBorder="1" applyAlignment="1">
      <alignment horizontal="center"/>
    </xf>
    <xf numFmtId="174" fontId="49" fillId="0" borderId="57" xfId="0" applyNumberFormat="1" applyFont="1" applyBorder="1" applyAlignment="1">
      <alignment/>
    </xf>
    <xf numFmtId="174" fontId="49" fillId="0" borderId="15" xfId="0" applyNumberFormat="1" applyFont="1" applyBorder="1" applyAlignment="1">
      <alignment/>
    </xf>
    <xf numFmtId="174" fontId="49" fillId="0" borderId="13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организации" displayName="организации" ref="A2:A6" comment="" totalsRowShown="0">
  <tableColumns count="1">
    <tableColumn id="1" name="Наименование организации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ФИО" displayName="ФИО" ref="B2:B6" comment="" totalsRowShown="0">
  <tableColumns count="1">
    <tableColumn id="1" name="ФИО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елефон" displayName="Телефон" ref="C2:C6" comment="" totalsRowShown="0">
  <autoFilter ref="C2:C6"/>
  <tableColumns count="1">
    <tableColumn id="1" name="Телеф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Адрес" displayName="Адрес" ref="D2:D6" comment="" totalsRowShown="0">
  <autoFilter ref="D2:D6"/>
  <tableColumns count="1">
    <tableColumn id="1" name="Адрес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V3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2.125" style="0" bestFit="1" customWidth="1"/>
    <col min="2" max="2" width="24.375" style="0" bestFit="1" customWidth="1"/>
    <col min="3" max="3" width="17.25390625" style="0" bestFit="1" customWidth="1"/>
    <col min="4" max="4" width="16.375" style="0" bestFit="1" customWidth="1"/>
    <col min="5" max="5" width="14.00390625" style="0" customWidth="1"/>
    <col min="6" max="6" width="13.00390625" style="0" customWidth="1"/>
    <col min="8" max="8" width="16.75390625" style="0" bestFit="1" customWidth="1"/>
    <col min="9" max="9" width="14.875" style="0" bestFit="1" customWidth="1"/>
    <col min="12" max="12" width="11.125" style="0" bestFit="1" customWidth="1"/>
    <col min="20" max="20" width="7.875" style="0" customWidth="1"/>
    <col min="21" max="22" width="0.12890625" style="0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3.5" thickBot="1">
      <c r="A2" s="2"/>
      <c r="B2" s="3"/>
      <c r="C2" s="3"/>
      <c r="D2" s="3"/>
      <c r="E2" s="3"/>
      <c r="F2" s="3"/>
      <c r="G2" s="3"/>
      <c r="H2" s="3"/>
      <c r="I2" s="4" t="s">
        <v>0</v>
      </c>
      <c r="J2" s="5">
        <v>0.75</v>
      </c>
      <c r="K2" s="1"/>
      <c r="L2" s="6" t="s">
        <v>1</v>
      </c>
      <c r="M2" s="3"/>
      <c r="N2" s="3"/>
      <c r="O2" s="3"/>
      <c r="P2" s="3"/>
      <c r="Q2" s="6" t="s">
        <v>2</v>
      </c>
      <c r="R2" s="7"/>
      <c r="V2">
        <v>8</v>
      </c>
    </row>
    <row r="3" spans="1:22" ht="13.5" thickBot="1">
      <c r="A3" s="121" t="s">
        <v>3</v>
      </c>
      <c r="B3" s="122"/>
      <c r="C3" s="123"/>
      <c r="D3" s="8" t="str">
        <f>U3</f>
        <v>08-007</v>
      </c>
      <c r="E3" s="9"/>
      <c r="F3" s="10" t="s">
        <v>5</v>
      </c>
      <c r="G3" s="10" t="s">
        <v>6</v>
      </c>
      <c r="H3" s="11" t="s">
        <v>7</v>
      </c>
      <c r="I3" s="11"/>
      <c r="J3" s="11" t="s">
        <v>8</v>
      </c>
      <c r="K3" s="1"/>
      <c r="L3" s="12"/>
      <c r="M3" s="13"/>
      <c r="N3" s="13"/>
      <c r="O3" s="13"/>
      <c r="P3" s="13"/>
      <c r="Q3" s="13"/>
      <c r="R3" s="14"/>
      <c r="U3" t="s">
        <v>116</v>
      </c>
      <c r="V3">
        <v>7</v>
      </c>
    </row>
    <row r="4" spans="2:18" ht="12.75">
      <c r="B4" s="15" t="s">
        <v>9</v>
      </c>
      <c r="C4" s="16" t="s">
        <v>11</v>
      </c>
      <c r="D4" s="16" t="s">
        <v>12</v>
      </c>
      <c r="E4" s="17" t="s">
        <v>13</v>
      </c>
      <c r="F4" s="84"/>
      <c r="G4" s="84"/>
      <c r="H4" s="84"/>
      <c r="I4" s="84"/>
      <c r="J4" s="81"/>
      <c r="K4" s="1"/>
      <c r="L4" s="12" t="s">
        <v>14</v>
      </c>
      <c r="M4" s="13" t="s">
        <v>15</v>
      </c>
      <c r="N4" s="13" t="s">
        <v>16</v>
      </c>
      <c r="O4" s="18" t="s">
        <v>17</v>
      </c>
      <c r="P4" s="18" t="s">
        <v>18</v>
      </c>
      <c r="Q4" s="13"/>
      <c r="R4" s="14"/>
    </row>
    <row r="5" spans="1:18" ht="12.75">
      <c r="A5" s="19"/>
      <c r="B5" s="20" t="s">
        <v>103</v>
      </c>
      <c r="C5" s="21"/>
      <c r="D5" s="21"/>
      <c r="E5" s="22"/>
      <c r="F5" s="85"/>
      <c r="G5" s="85"/>
      <c r="H5" s="85"/>
      <c r="I5" s="85"/>
      <c r="J5" s="83"/>
      <c r="K5" s="1"/>
      <c r="L5" s="12"/>
      <c r="M5" s="13"/>
      <c r="N5" s="13"/>
      <c r="O5" s="13"/>
      <c r="P5" s="13"/>
      <c r="Q5" s="1"/>
      <c r="R5" s="14"/>
    </row>
    <row r="6" spans="1:18" ht="13.5" thickBot="1">
      <c r="A6" s="23" t="s">
        <v>19</v>
      </c>
      <c r="B6" s="24">
        <f ca="1">TODAY()</f>
        <v>42712</v>
      </c>
      <c r="C6" s="25"/>
      <c r="D6" s="25"/>
      <c r="E6" s="26"/>
      <c r="F6" s="85"/>
      <c r="G6" s="85"/>
      <c r="H6" s="85"/>
      <c r="I6" s="85"/>
      <c r="J6" s="83"/>
      <c r="K6" s="1"/>
      <c r="L6" s="12"/>
      <c r="M6" s="13"/>
      <c r="N6" s="13"/>
      <c r="O6" s="13"/>
      <c r="P6" s="13"/>
      <c r="Q6" s="13"/>
      <c r="R6" s="14"/>
    </row>
    <row r="7" spans="1:18" ht="13.5" thickBot="1">
      <c r="A7" s="124"/>
      <c r="B7" s="125"/>
      <c r="C7" s="125"/>
      <c r="D7" s="125"/>
      <c r="E7" s="125"/>
      <c r="F7" s="82"/>
      <c r="G7" s="82"/>
      <c r="H7" s="82"/>
      <c r="I7" s="82"/>
      <c r="J7" s="83"/>
      <c r="K7" s="1"/>
      <c r="L7" s="12"/>
      <c r="M7" s="13"/>
      <c r="N7" s="13"/>
      <c r="O7" s="13"/>
      <c r="P7" s="13"/>
      <c r="Q7" s="13"/>
      <c r="R7" s="14"/>
    </row>
    <row r="8" spans="1:18" ht="13.5" thickBot="1">
      <c r="A8" s="126" t="s">
        <v>20</v>
      </c>
      <c r="B8" s="127"/>
      <c r="C8" s="127"/>
      <c r="D8" s="127"/>
      <c r="E8" s="127"/>
      <c r="F8" s="127"/>
      <c r="G8" s="127"/>
      <c r="H8" s="127"/>
      <c r="I8" s="128"/>
      <c r="J8" s="129"/>
      <c r="K8" s="1"/>
      <c r="L8" s="12"/>
      <c r="M8" s="13"/>
      <c r="N8" s="13"/>
      <c r="O8" s="13"/>
      <c r="P8" s="13"/>
      <c r="Q8" s="13"/>
      <c r="R8" s="14"/>
    </row>
    <row r="9" spans="1:18" ht="13.5" thickBot="1">
      <c r="A9" s="27" t="s">
        <v>21</v>
      </c>
      <c r="B9" s="27" t="s">
        <v>15</v>
      </c>
      <c r="C9" s="27" t="s">
        <v>14</v>
      </c>
      <c r="D9" s="27" t="s">
        <v>22</v>
      </c>
      <c r="E9" s="27" t="s">
        <v>23</v>
      </c>
      <c r="F9" s="27" t="s">
        <v>24</v>
      </c>
      <c r="G9" s="27" t="s">
        <v>25</v>
      </c>
      <c r="H9" s="27" t="s">
        <v>26</v>
      </c>
      <c r="I9" s="27" t="s">
        <v>27</v>
      </c>
      <c r="J9" s="129"/>
      <c r="K9" s="1"/>
      <c r="L9" s="12"/>
      <c r="M9" s="13"/>
      <c r="N9" s="13"/>
      <c r="O9" s="13"/>
      <c r="P9" s="13"/>
      <c r="Q9" s="13"/>
      <c r="R9" s="14"/>
    </row>
    <row r="10" spans="1:18" ht="12.75">
      <c r="A10" s="28">
        <v>1</v>
      </c>
      <c r="B10" s="29" t="s">
        <v>28</v>
      </c>
      <c r="C10" s="30" t="s">
        <v>29</v>
      </c>
      <c r="D10" s="30">
        <v>1.22</v>
      </c>
      <c r="E10" s="30">
        <v>0.8</v>
      </c>
      <c r="F10" s="30">
        <v>1</v>
      </c>
      <c r="G10" s="31">
        <v>0.97</v>
      </c>
      <c r="H10" s="32">
        <v>54645</v>
      </c>
      <c r="I10" s="33"/>
      <c r="J10" s="129"/>
      <c r="K10" s="1"/>
      <c r="L10" s="12"/>
      <c r="M10" s="13"/>
      <c r="N10" s="13"/>
      <c r="O10" s="13"/>
      <c r="P10" s="13"/>
      <c r="Q10" s="13"/>
      <c r="R10" s="14"/>
    </row>
    <row r="11" spans="1:18" ht="12.75">
      <c r="A11" s="34">
        <v>2</v>
      </c>
      <c r="B11" s="35" t="s">
        <v>30</v>
      </c>
      <c r="C11" s="30" t="s">
        <v>31</v>
      </c>
      <c r="D11" s="30">
        <v>1.22</v>
      </c>
      <c r="E11" s="30">
        <v>0.8</v>
      </c>
      <c r="F11" s="30">
        <v>2</v>
      </c>
      <c r="G11" s="31">
        <v>1.94</v>
      </c>
      <c r="H11" s="36">
        <v>109222</v>
      </c>
      <c r="I11" s="37"/>
      <c r="J11" s="129"/>
      <c r="K11" s="1"/>
      <c r="L11" s="12"/>
      <c r="M11" s="13"/>
      <c r="N11" s="13"/>
      <c r="O11" s="13"/>
      <c r="P11" s="13"/>
      <c r="Q11" s="13"/>
      <c r="R11" s="14"/>
    </row>
    <row r="12" spans="1:18" ht="12.75">
      <c r="A12" s="34">
        <v>3</v>
      </c>
      <c r="B12" s="38"/>
      <c r="C12" s="21"/>
      <c r="D12" s="21"/>
      <c r="E12" s="21"/>
      <c r="F12" s="21"/>
      <c r="G12" s="39"/>
      <c r="H12" s="36"/>
      <c r="I12" s="37"/>
      <c r="J12" s="129"/>
      <c r="K12" s="1"/>
      <c r="L12" s="12"/>
      <c r="M12" s="13"/>
      <c r="N12" s="13"/>
      <c r="O12" s="13"/>
      <c r="P12" s="13"/>
      <c r="Q12" s="13"/>
      <c r="R12" s="14"/>
    </row>
    <row r="13" spans="1:18" ht="12.75">
      <c r="A13" s="34">
        <v>4</v>
      </c>
      <c r="B13" s="38"/>
      <c r="C13" s="21"/>
      <c r="D13" s="21"/>
      <c r="E13" s="21"/>
      <c r="F13" s="21"/>
      <c r="G13" s="39"/>
      <c r="H13" s="36"/>
      <c r="I13" s="37"/>
      <c r="J13" s="129"/>
      <c r="K13" s="1"/>
      <c r="L13" s="12"/>
      <c r="M13" s="13"/>
      <c r="N13" s="13"/>
      <c r="O13" s="13"/>
      <c r="P13" s="13"/>
      <c r="Q13" s="13"/>
      <c r="R13" s="14"/>
    </row>
    <row r="14" spans="1:18" ht="13.5" thickBot="1">
      <c r="A14" s="40">
        <v>5</v>
      </c>
      <c r="B14" s="41"/>
      <c r="C14" s="42"/>
      <c r="D14" s="42"/>
      <c r="E14" s="42"/>
      <c r="F14" s="42"/>
      <c r="G14" s="43"/>
      <c r="H14" s="44"/>
      <c r="I14" s="45"/>
      <c r="J14" s="129"/>
      <c r="K14" s="1"/>
      <c r="L14" s="12"/>
      <c r="M14" s="13"/>
      <c r="N14" s="13"/>
      <c r="O14" s="13"/>
      <c r="P14" s="13"/>
      <c r="Q14" s="13"/>
      <c r="R14" s="14"/>
    </row>
    <row r="15" spans="1:18" ht="13.5" thickBot="1">
      <c r="A15" s="131"/>
      <c r="B15" s="132"/>
      <c r="C15" s="132"/>
      <c r="D15" s="132"/>
      <c r="E15" s="132"/>
      <c r="F15" s="132"/>
      <c r="G15" s="133"/>
      <c r="H15" s="46">
        <f>SUM(H10:H11)</f>
        <v>163867</v>
      </c>
      <c r="I15" s="46"/>
      <c r="J15" s="129"/>
      <c r="K15" s="1"/>
      <c r="L15" s="12"/>
      <c r="M15" s="13"/>
      <c r="N15" s="13"/>
      <c r="O15" s="13"/>
      <c r="P15" s="13"/>
      <c r="Q15" s="13"/>
      <c r="R15" s="14"/>
    </row>
    <row r="16" spans="1:18" ht="13.5" thickBot="1">
      <c r="A16" s="126" t="s">
        <v>32</v>
      </c>
      <c r="B16" s="127"/>
      <c r="C16" s="127"/>
      <c r="D16" s="127"/>
      <c r="E16" s="127"/>
      <c r="F16" s="127"/>
      <c r="G16" s="127"/>
      <c r="H16" s="127"/>
      <c r="I16" s="128"/>
      <c r="J16" s="129"/>
      <c r="K16" s="1"/>
      <c r="L16" s="12"/>
      <c r="M16" s="13"/>
      <c r="N16" s="13"/>
      <c r="O16" s="13"/>
      <c r="P16" s="13"/>
      <c r="Q16" s="13"/>
      <c r="R16" s="14"/>
    </row>
    <row r="17" spans="1:18" ht="13.5" thickBot="1">
      <c r="A17" s="47" t="s">
        <v>21</v>
      </c>
      <c r="B17" s="27" t="s">
        <v>15</v>
      </c>
      <c r="C17" s="27" t="s">
        <v>14</v>
      </c>
      <c r="D17" s="27" t="s">
        <v>33</v>
      </c>
      <c r="E17" s="27" t="s">
        <v>18</v>
      </c>
      <c r="F17" s="48" t="s">
        <v>24</v>
      </c>
      <c r="G17" s="49"/>
      <c r="H17" s="27" t="s">
        <v>26</v>
      </c>
      <c r="I17" s="27" t="s">
        <v>27</v>
      </c>
      <c r="J17" s="129"/>
      <c r="K17" s="1"/>
      <c r="L17" s="12"/>
      <c r="M17" s="13"/>
      <c r="N17" s="13"/>
      <c r="O17" s="13"/>
      <c r="P17" s="13"/>
      <c r="Q17" s="13"/>
      <c r="R17" s="14"/>
    </row>
    <row r="18" spans="1:18" ht="12.75">
      <c r="A18" s="28">
        <v>1</v>
      </c>
      <c r="B18" s="13" t="s">
        <v>34</v>
      </c>
      <c r="C18" s="30" t="s">
        <v>35</v>
      </c>
      <c r="D18" s="30" t="s">
        <v>25</v>
      </c>
      <c r="E18" s="30">
        <v>7500</v>
      </c>
      <c r="F18" s="50">
        <v>0.97</v>
      </c>
      <c r="G18" s="51"/>
      <c r="H18" s="52">
        <v>7275</v>
      </c>
      <c r="I18" s="53"/>
      <c r="J18" s="129"/>
      <c r="K18" s="1"/>
      <c r="L18" s="12"/>
      <c r="M18" s="13"/>
      <c r="N18" s="13"/>
      <c r="O18" s="13"/>
      <c r="P18" s="13"/>
      <c r="Q18" s="13"/>
      <c r="R18" s="14"/>
    </row>
    <row r="19" spans="1:18" ht="12.75">
      <c r="A19" s="34">
        <v>2</v>
      </c>
      <c r="B19" s="38"/>
      <c r="C19" s="54"/>
      <c r="D19" s="21"/>
      <c r="E19" s="21"/>
      <c r="F19" s="20"/>
      <c r="G19" s="55"/>
      <c r="H19" s="56">
        <f>E19*F19</f>
        <v>0</v>
      </c>
      <c r="I19" s="57"/>
      <c r="J19" s="129"/>
      <c r="K19" s="1"/>
      <c r="L19" s="12"/>
      <c r="M19" s="13"/>
      <c r="N19" s="13"/>
      <c r="O19" s="13"/>
      <c r="P19" s="13"/>
      <c r="Q19" s="13"/>
      <c r="R19" s="14"/>
    </row>
    <row r="20" spans="1:18" ht="12.75">
      <c r="A20" s="34">
        <v>3</v>
      </c>
      <c r="B20" s="35"/>
      <c r="C20" s="21"/>
      <c r="D20" s="21"/>
      <c r="E20" s="21"/>
      <c r="F20" s="20"/>
      <c r="G20" s="55"/>
      <c r="H20" s="56">
        <f>E20*F20</f>
        <v>0</v>
      </c>
      <c r="I20" s="57"/>
      <c r="J20" s="129"/>
      <c r="K20" s="1"/>
      <c r="L20" s="12"/>
      <c r="M20" s="13"/>
      <c r="N20" s="13"/>
      <c r="O20" s="13"/>
      <c r="P20" s="13"/>
      <c r="Q20" s="13"/>
      <c r="R20" s="14"/>
    </row>
    <row r="21" spans="1:18" ht="12.75">
      <c r="A21" s="34">
        <v>4</v>
      </c>
      <c r="B21" s="38"/>
      <c r="C21" s="21"/>
      <c r="D21" s="21"/>
      <c r="E21" s="21"/>
      <c r="F21" s="20"/>
      <c r="G21" s="55"/>
      <c r="H21" s="56"/>
      <c r="I21" s="57"/>
      <c r="J21" s="129"/>
      <c r="K21" s="1"/>
      <c r="L21" s="12"/>
      <c r="M21" s="13"/>
      <c r="N21" s="13"/>
      <c r="O21" s="13"/>
      <c r="P21" s="13"/>
      <c r="Q21" s="13"/>
      <c r="R21" s="14"/>
    </row>
    <row r="22" spans="1:18" ht="12.75">
      <c r="A22" s="34">
        <v>5</v>
      </c>
      <c r="B22" s="38"/>
      <c r="C22" s="21"/>
      <c r="D22" s="21"/>
      <c r="E22" s="21"/>
      <c r="F22" s="20"/>
      <c r="G22" s="55"/>
      <c r="H22" s="56"/>
      <c r="I22" s="57"/>
      <c r="J22" s="129"/>
      <c r="K22" s="1"/>
      <c r="L22" s="12"/>
      <c r="M22" s="13"/>
      <c r="N22" s="13"/>
      <c r="O22" s="13"/>
      <c r="P22" s="13"/>
      <c r="Q22" s="13"/>
      <c r="R22" s="14"/>
    </row>
    <row r="23" spans="1:18" ht="13.5" thickBot="1">
      <c r="A23" s="134"/>
      <c r="B23" s="135"/>
      <c r="C23" s="135"/>
      <c r="D23" s="135"/>
      <c r="E23" s="135"/>
      <c r="F23" s="135"/>
      <c r="G23" s="135"/>
      <c r="H23" s="58">
        <f>SUM(H18:H20)</f>
        <v>7275</v>
      </c>
      <c r="I23" s="59"/>
      <c r="J23" s="129"/>
      <c r="K23" s="1"/>
      <c r="L23" s="12"/>
      <c r="M23" s="13"/>
      <c r="N23" s="13"/>
      <c r="O23" s="13"/>
      <c r="P23" s="13"/>
      <c r="Q23" s="13"/>
      <c r="R23" s="14"/>
    </row>
    <row r="24" spans="1:18" ht="13.5" thickBot="1">
      <c r="A24" s="126" t="s">
        <v>36</v>
      </c>
      <c r="B24" s="127"/>
      <c r="C24" s="127"/>
      <c r="D24" s="136"/>
      <c r="E24" s="127"/>
      <c r="F24" s="127"/>
      <c r="G24" s="127"/>
      <c r="H24" s="127"/>
      <c r="I24" s="128"/>
      <c r="J24" s="129"/>
      <c r="K24" s="1"/>
      <c r="L24" s="12"/>
      <c r="M24" s="13"/>
      <c r="N24" s="13"/>
      <c r="O24" s="13"/>
      <c r="P24" s="13"/>
      <c r="Q24" s="13"/>
      <c r="R24" s="14"/>
    </row>
    <row r="25" spans="1:18" ht="13.5" thickBot="1">
      <c r="A25" s="27" t="s">
        <v>21</v>
      </c>
      <c r="B25" s="27" t="s">
        <v>15</v>
      </c>
      <c r="C25" s="27" t="s">
        <v>37</v>
      </c>
      <c r="D25" s="27" t="s">
        <v>38</v>
      </c>
      <c r="E25" s="27" t="s">
        <v>39</v>
      </c>
      <c r="F25" s="60" t="s">
        <v>18</v>
      </c>
      <c r="G25" s="61"/>
      <c r="H25" s="27" t="s">
        <v>26</v>
      </c>
      <c r="I25" s="27" t="s">
        <v>27</v>
      </c>
      <c r="J25" s="129"/>
      <c r="K25" s="1"/>
      <c r="L25" s="12"/>
      <c r="M25" s="13"/>
      <c r="N25" s="13"/>
      <c r="O25" s="13"/>
      <c r="P25" s="13"/>
      <c r="Q25" s="13"/>
      <c r="R25" s="14"/>
    </row>
    <row r="26" spans="1:18" ht="12.75">
      <c r="A26" s="28">
        <v>1</v>
      </c>
      <c r="B26" s="62" t="s">
        <v>40</v>
      </c>
      <c r="C26" s="63">
        <v>1</v>
      </c>
      <c r="D26" s="63">
        <v>2</v>
      </c>
      <c r="E26" s="30">
        <v>6</v>
      </c>
      <c r="F26" s="64">
        <v>7</v>
      </c>
      <c r="G26" s="65"/>
      <c r="H26" s="52">
        <v>42</v>
      </c>
      <c r="I26" s="53"/>
      <c r="J26" s="129"/>
      <c r="K26" s="1"/>
      <c r="L26" s="12"/>
      <c r="M26" s="13"/>
      <c r="N26" s="13"/>
      <c r="O26" s="13"/>
      <c r="P26" s="13"/>
      <c r="Q26" s="13"/>
      <c r="R26" s="14"/>
    </row>
    <row r="27" spans="1:18" ht="12.75">
      <c r="A27" s="34">
        <v>2</v>
      </c>
      <c r="B27" s="66" t="s">
        <v>41</v>
      </c>
      <c r="C27" s="67"/>
      <c r="D27" s="67"/>
      <c r="E27" s="67"/>
      <c r="F27" s="20" t="s">
        <v>42</v>
      </c>
      <c r="G27" s="55"/>
      <c r="H27" s="56"/>
      <c r="I27" s="57"/>
      <c r="J27" s="129"/>
      <c r="K27" s="1"/>
      <c r="L27" s="12"/>
      <c r="M27" s="13"/>
      <c r="N27" s="13"/>
      <c r="O27" s="13"/>
      <c r="P27" s="13"/>
      <c r="Q27" s="13"/>
      <c r="R27" s="14"/>
    </row>
    <row r="28" spans="1:18" ht="13.5" thickBot="1">
      <c r="A28" s="134"/>
      <c r="B28" s="135"/>
      <c r="C28" s="135"/>
      <c r="D28" s="135"/>
      <c r="E28" s="135"/>
      <c r="F28" s="135"/>
      <c r="G28" s="135"/>
      <c r="H28" s="58">
        <f>SUM(H26:H27)</f>
        <v>42</v>
      </c>
      <c r="I28" s="68">
        <f>SUM(H28*J2)</f>
        <v>31.5</v>
      </c>
      <c r="J28" s="129"/>
      <c r="K28" s="1"/>
      <c r="L28" s="12"/>
      <c r="M28" s="13"/>
      <c r="N28" s="13"/>
      <c r="O28" s="13"/>
      <c r="P28" s="13"/>
      <c r="Q28" s="13"/>
      <c r="R28" s="14"/>
    </row>
    <row r="29" spans="1:18" ht="13.5" thickBot="1">
      <c r="A29" s="137" t="s">
        <v>43</v>
      </c>
      <c r="B29" s="138"/>
      <c r="C29" s="138"/>
      <c r="D29" s="138"/>
      <c r="E29" s="138"/>
      <c r="F29" s="138"/>
      <c r="G29" s="139"/>
      <c r="H29" s="69">
        <f>H23+H15</f>
        <v>171142</v>
      </c>
      <c r="I29" s="69">
        <f>I31</f>
        <v>0</v>
      </c>
      <c r="J29" s="129"/>
      <c r="K29" s="1"/>
      <c r="L29" s="12"/>
      <c r="M29" s="13"/>
      <c r="N29" s="13"/>
      <c r="O29" s="13"/>
      <c r="P29" s="13"/>
      <c r="Q29" s="13"/>
      <c r="R29" s="14"/>
    </row>
    <row r="30" spans="1:18" ht="13.5" thickBot="1">
      <c r="A30" s="137" t="s">
        <v>44</v>
      </c>
      <c r="B30" s="138"/>
      <c r="C30" s="138"/>
      <c r="D30" s="138"/>
      <c r="E30" s="138"/>
      <c r="F30" s="138"/>
      <c r="G30" s="139"/>
      <c r="H30" s="69">
        <v>20</v>
      </c>
      <c r="I30" s="69"/>
      <c r="J30" s="129"/>
      <c r="K30" s="1"/>
      <c r="L30" s="12"/>
      <c r="M30" s="13"/>
      <c r="N30" s="13"/>
      <c r="O30" s="13"/>
      <c r="P30" s="13"/>
      <c r="Q30" s="13"/>
      <c r="R30" s="14"/>
    </row>
    <row r="31" spans="1:18" ht="13.5" thickBot="1">
      <c r="A31" s="121" t="s">
        <v>45</v>
      </c>
      <c r="B31" s="122"/>
      <c r="C31" s="122"/>
      <c r="D31" s="122"/>
      <c r="E31" s="122"/>
      <c r="F31" s="122"/>
      <c r="G31" s="123"/>
      <c r="H31" s="69">
        <f>H29-H30</f>
        <v>171122</v>
      </c>
      <c r="I31" s="69">
        <f>I10+I18</f>
        <v>0</v>
      </c>
      <c r="J31" s="129"/>
      <c r="K31" s="1"/>
      <c r="L31" s="12"/>
      <c r="M31" s="13"/>
      <c r="N31" s="13"/>
      <c r="O31" s="13"/>
      <c r="P31" s="13"/>
      <c r="Q31" s="13"/>
      <c r="R31" s="14"/>
    </row>
    <row r="32" spans="1:18" ht="13.5" thickBot="1">
      <c r="A32" s="124"/>
      <c r="B32" s="125"/>
      <c r="C32" s="125"/>
      <c r="D32" s="125"/>
      <c r="E32" s="125"/>
      <c r="F32" s="125"/>
      <c r="G32" s="125"/>
      <c r="H32" s="125"/>
      <c r="I32" s="140"/>
      <c r="J32" s="130"/>
      <c r="K32" s="1"/>
      <c r="L32" s="70"/>
      <c r="M32" s="71"/>
      <c r="N32" s="71"/>
      <c r="O32" s="71"/>
      <c r="P32" s="71"/>
      <c r="Q32" s="71"/>
      <c r="R32" s="72"/>
    </row>
  </sheetData>
  <sheetProtection/>
  <mergeCells count="13">
    <mergeCell ref="A30:G30"/>
    <mergeCell ref="A31:G31"/>
    <mergeCell ref="A32:I32"/>
    <mergeCell ref="A3:C3"/>
    <mergeCell ref="A7:E7"/>
    <mergeCell ref="A8:I8"/>
    <mergeCell ref="J8:J32"/>
    <mergeCell ref="A15:G15"/>
    <mergeCell ref="A16:I16"/>
    <mergeCell ref="A23:G23"/>
    <mergeCell ref="A24:I24"/>
    <mergeCell ref="A28:G28"/>
    <mergeCell ref="A29:G29"/>
  </mergeCells>
  <dataValidations count="3">
    <dataValidation type="list" allowBlank="1" showInputMessage="1" showErrorMessage="1" sqref="B11">
      <formula1>INDIRECT("Таблица2")</formula1>
    </dataValidation>
    <dataValidation type="list" allowBlank="1" showInputMessage="1" sqref="B5">
      <formula1>INDIRECT("Организации")</formula1>
    </dataValidation>
    <dataValidation type="list" allowBlank="1" showInputMessage="1" showErrorMessage="1" sqref="C5">
      <formula1>имя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G10"/>
  <sheetViews>
    <sheetView tabSelected="1" zoomScalePageLayoutView="0" workbookViewId="0" topLeftCell="A1">
      <selection activeCell="S44" sqref="S44"/>
    </sheetView>
  </sheetViews>
  <sheetFormatPr defaultColWidth="9.00390625" defaultRowHeight="12.75"/>
  <cols>
    <col min="2" max="2" width="9.875" style="0" customWidth="1"/>
    <col min="3" max="3" width="11.875" style="0" customWidth="1"/>
    <col min="4" max="4" width="22.125" style="0" customWidth="1"/>
    <col min="5" max="5" width="12.25390625" style="0" bestFit="1" customWidth="1"/>
    <col min="6" max="7" width="12.25390625" style="0" customWidth="1"/>
    <col min="8" max="8" width="13.00390625" style="0" customWidth="1"/>
    <col min="9" max="9" width="9.375" style="0" bestFit="1" customWidth="1"/>
    <col min="10" max="10" width="5.75390625" style="0" customWidth="1"/>
    <col min="11" max="11" width="5.625" style="0" customWidth="1"/>
    <col min="12" max="12" width="3.875" style="0" customWidth="1"/>
    <col min="13" max="13" width="5.625" style="0" bestFit="1" customWidth="1"/>
    <col min="14" max="14" width="11.00390625" style="0" customWidth="1"/>
    <col min="15" max="15" width="12.75390625" style="0" bestFit="1" customWidth="1"/>
    <col min="16" max="16" width="15.125" style="0" customWidth="1"/>
    <col min="17" max="17" width="5.125" style="0" customWidth="1"/>
    <col min="18" max="18" width="7.75390625" style="0" bestFit="1" customWidth="1"/>
    <col min="19" max="19" width="11.00390625" style="0" bestFit="1" customWidth="1"/>
    <col min="20" max="20" width="12.75390625" style="0" bestFit="1" customWidth="1"/>
    <col min="21" max="21" width="14.375" style="0" customWidth="1"/>
    <col min="22" max="22" width="8.25390625" style="0" bestFit="1" customWidth="1"/>
    <col min="23" max="23" width="8.75390625" style="0" customWidth="1"/>
    <col min="24" max="24" width="12.375" style="0" bestFit="1" customWidth="1"/>
    <col min="25" max="25" width="11.375" style="0" customWidth="1"/>
    <col min="26" max="26" width="7.875" style="0" customWidth="1"/>
    <col min="27" max="27" width="13.125" style="0" bestFit="1" customWidth="1"/>
    <col min="28" max="28" width="12.625" style="0" customWidth="1"/>
    <col min="29" max="29" width="11.625" style="0" customWidth="1"/>
    <col min="30" max="30" width="12.75390625" style="0" customWidth="1"/>
    <col min="31" max="31" width="12.875" style="0" customWidth="1"/>
    <col min="32" max="32" width="0.12890625" style="0" customWidth="1"/>
    <col min="33" max="33" width="12.375" style="0" customWidth="1"/>
  </cols>
  <sheetData>
    <row r="1" spans="1:33" ht="13.5" thickBot="1">
      <c r="A1" s="161" t="s">
        <v>46</v>
      </c>
      <c r="B1" s="163" t="s">
        <v>47</v>
      </c>
      <c r="C1" s="165" t="s">
        <v>21</v>
      </c>
      <c r="D1" s="167" t="s">
        <v>48</v>
      </c>
      <c r="E1" s="147" t="s">
        <v>49</v>
      </c>
      <c r="F1" s="148"/>
      <c r="G1" s="148"/>
      <c r="H1" s="149" t="s">
        <v>50</v>
      </c>
      <c r="I1" s="150"/>
      <c r="J1" s="150"/>
      <c r="K1" s="150"/>
      <c r="L1" s="150"/>
      <c r="M1" s="150"/>
      <c r="N1" s="150"/>
      <c r="O1" s="151"/>
      <c r="P1" s="149" t="s">
        <v>51</v>
      </c>
      <c r="Q1" s="150"/>
      <c r="R1" s="150"/>
      <c r="S1" s="150"/>
      <c r="T1" s="150"/>
      <c r="U1" s="151"/>
      <c r="V1" s="89" t="s">
        <v>52</v>
      </c>
      <c r="W1" s="73" t="s">
        <v>53</v>
      </c>
      <c r="X1" s="152" t="s">
        <v>54</v>
      </c>
      <c r="Y1" s="153"/>
      <c r="Z1" s="154"/>
      <c r="AA1" s="141" t="s">
        <v>55</v>
      </c>
      <c r="AB1" s="142"/>
      <c r="AC1" s="143"/>
      <c r="AD1" s="144" t="s">
        <v>17</v>
      </c>
      <c r="AE1" s="145"/>
      <c r="AF1" s="146"/>
      <c r="AG1" s="74">
        <v>6800</v>
      </c>
    </row>
    <row r="2" spans="1:33" ht="13.5" thickBot="1">
      <c r="A2" s="162"/>
      <c r="B2" s="164"/>
      <c r="C2" s="166"/>
      <c r="D2" s="168"/>
      <c r="E2" s="75" t="s">
        <v>11</v>
      </c>
      <c r="F2" s="75" t="s">
        <v>56</v>
      </c>
      <c r="G2" s="75" t="s">
        <v>13</v>
      </c>
      <c r="H2" s="86" t="s">
        <v>15</v>
      </c>
      <c r="I2" s="87" t="s">
        <v>14</v>
      </c>
      <c r="J2" s="88" t="s">
        <v>22</v>
      </c>
      <c r="K2" s="88" t="s">
        <v>23</v>
      </c>
      <c r="L2" s="88" t="s">
        <v>57</v>
      </c>
      <c r="M2" s="88" t="s">
        <v>25</v>
      </c>
      <c r="N2" s="88" t="s">
        <v>58</v>
      </c>
      <c r="O2" s="88" t="s">
        <v>59</v>
      </c>
      <c r="P2" s="88" t="s">
        <v>15</v>
      </c>
      <c r="Q2" s="88" t="s">
        <v>14</v>
      </c>
      <c r="R2" s="88" t="s">
        <v>33</v>
      </c>
      <c r="S2" s="90" t="s">
        <v>18</v>
      </c>
      <c r="T2" s="91" t="s">
        <v>60</v>
      </c>
      <c r="U2" s="92" t="s">
        <v>59</v>
      </c>
      <c r="V2" s="76" t="s">
        <v>59</v>
      </c>
      <c r="W2" s="27" t="s">
        <v>59</v>
      </c>
      <c r="X2" s="27" t="s">
        <v>61</v>
      </c>
      <c r="Y2" s="27" t="s">
        <v>62</v>
      </c>
      <c r="Z2" s="27" t="s">
        <v>63</v>
      </c>
      <c r="AA2" s="27" t="s">
        <v>64</v>
      </c>
      <c r="AB2" s="27" t="s">
        <v>62</v>
      </c>
      <c r="AC2" s="27" t="s">
        <v>63</v>
      </c>
      <c r="AD2" s="77" t="s">
        <v>64</v>
      </c>
      <c r="AE2" s="78" t="s">
        <v>65</v>
      </c>
      <c r="AF2" s="79" t="s">
        <v>63</v>
      </c>
      <c r="AG2" s="80"/>
    </row>
    <row r="3" spans="8:22" ht="13.5" thickBot="1">
      <c r="H3" s="13"/>
      <c r="I3" s="54"/>
      <c r="J3" s="54"/>
      <c r="K3" s="54"/>
      <c r="L3" s="54"/>
      <c r="M3" s="54"/>
      <c r="N3" s="93"/>
      <c r="O3" s="94"/>
      <c r="P3" s="13"/>
      <c r="Q3" s="54"/>
      <c r="R3" s="54"/>
      <c r="S3" s="54"/>
      <c r="T3" s="82"/>
      <c r="U3" s="95"/>
      <c r="V3" s="95"/>
    </row>
    <row r="4" spans="2:22" ht="13.5" thickBot="1">
      <c r="B4" s="24">
        <f ca="1">TODAY()</f>
        <v>42712</v>
      </c>
      <c r="C4" s="8" t="s">
        <v>4</v>
      </c>
      <c r="D4" s="16" t="s">
        <v>10</v>
      </c>
      <c r="E4" s="21" t="s">
        <v>66</v>
      </c>
      <c r="F4" s="21" t="s">
        <v>67</v>
      </c>
      <c r="G4" s="22" t="s">
        <v>68</v>
      </c>
      <c r="H4" s="29" t="s">
        <v>28</v>
      </c>
      <c r="I4" s="30" t="s">
        <v>29</v>
      </c>
      <c r="J4" s="30">
        <v>1.22</v>
      </c>
      <c r="K4" s="30">
        <v>0.8</v>
      </c>
      <c r="L4" s="30">
        <v>1</v>
      </c>
      <c r="M4" s="31">
        <v>0.97</v>
      </c>
      <c r="N4" s="32">
        <v>54645</v>
      </c>
      <c r="O4" s="94"/>
      <c r="P4" s="13" t="s">
        <v>34</v>
      </c>
      <c r="Q4" s="30" t="s">
        <v>35</v>
      </c>
      <c r="R4" s="30" t="s">
        <v>25</v>
      </c>
      <c r="S4" s="30">
        <v>7500</v>
      </c>
      <c r="T4" s="50">
        <v>0.97</v>
      </c>
      <c r="U4" s="52">
        <v>7275</v>
      </c>
      <c r="V4" s="52">
        <v>42</v>
      </c>
    </row>
    <row r="5" spans="2:22" ht="12.75">
      <c r="B5" s="94"/>
      <c r="C5" s="94"/>
      <c r="D5" s="94"/>
      <c r="E5" s="94"/>
      <c r="F5" s="94"/>
      <c r="G5" s="94"/>
      <c r="H5" s="35" t="s">
        <v>30</v>
      </c>
      <c r="I5" s="30" t="s">
        <v>31</v>
      </c>
      <c r="J5" s="30">
        <v>1.22</v>
      </c>
      <c r="K5" s="30">
        <v>0.8</v>
      </c>
      <c r="L5" s="30">
        <v>2</v>
      </c>
      <c r="M5" s="31">
        <v>1.94</v>
      </c>
      <c r="N5" s="36">
        <v>109222</v>
      </c>
      <c r="O5" s="94"/>
      <c r="P5" s="94"/>
      <c r="Q5" s="94"/>
      <c r="R5" s="94"/>
      <c r="S5" s="94"/>
      <c r="T5" s="94"/>
      <c r="U5" s="94"/>
      <c r="V5" s="94"/>
    </row>
    <row r="6" spans="2:22" ht="13.5" thickBot="1">
      <c r="B6" s="94"/>
      <c r="C6" s="94"/>
      <c r="D6" s="94"/>
      <c r="E6" s="94"/>
      <c r="F6" s="94"/>
      <c r="G6" s="94"/>
      <c r="H6" s="13"/>
      <c r="I6" s="54"/>
      <c r="J6" s="54"/>
      <c r="K6" s="54"/>
      <c r="L6" s="54"/>
      <c r="M6" s="54"/>
      <c r="N6" s="174"/>
      <c r="O6" s="94"/>
      <c r="P6" s="94"/>
      <c r="Q6" s="94"/>
      <c r="R6" s="94"/>
      <c r="S6" s="94"/>
      <c r="T6" s="94"/>
      <c r="U6" s="94"/>
      <c r="V6" s="94"/>
    </row>
    <row r="7" spans="1:33" ht="24" thickBot="1">
      <c r="A7" s="97"/>
      <c r="B7" s="155" t="s">
        <v>69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98">
        <f>SUM(N3:N6)</f>
        <v>163867</v>
      </c>
      <c r="O7" s="99"/>
      <c r="P7" s="158"/>
      <c r="Q7" s="159"/>
      <c r="R7" s="159"/>
      <c r="S7" s="160"/>
      <c r="T7" s="100"/>
      <c r="U7" s="177">
        <f>SUM(U3:U6)</f>
        <v>7275</v>
      </c>
      <c r="V7" s="177"/>
      <c r="W7" s="177"/>
      <c r="X7" s="175"/>
      <c r="Y7" s="176"/>
      <c r="Z7" s="101"/>
      <c r="AA7" s="101">
        <f>SUM(AA3:AA6)</f>
        <v>0</v>
      </c>
      <c r="AB7" s="101">
        <f>SUM(AB3:AB6)</f>
        <v>0</v>
      </c>
      <c r="AC7" s="102">
        <f>SUM(AC3:AC6)</f>
        <v>0</v>
      </c>
      <c r="AD7" s="103">
        <f>SUM(AC7*0.75)</f>
        <v>0</v>
      </c>
      <c r="AE7" s="96"/>
      <c r="AF7" s="96"/>
      <c r="AG7" s="96"/>
    </row>
    <row r="8" spans="8:22" ht="12.75">
      <c r="H8" s="13"/>
      <c r="I8" s="54"/>
      <c r="J8" s="54"/>
      <c r="K8" s="54"/>
      <c r="L8" s="54"/>
      <c r="M8" s="54"/>
      <c r="N8" s="93"/>
      <c r="O8" s="94"/>
      <c r="P8" s="13"/>
      <c r="Q8" s="54"/>
      <c r="R8" s="54"/>
      <c r="S8" s="54"/>
      <c r="T8" s="82"/>
      <c r="U8" s="95"/>
      <c r="V8" s="95"/>
    </row>
    <row r="9" spans="8:22" ht="12.75">
      <c r="H9" s="13"/>
      <c r="I9" s="54"/>
      <c r="J9" s="54"/>
      <c r="K9" s="54"/>
      <c r="L9" s="54"/>
      <c r="M9" s="54"/>
      <c r="N9" s="93"/>
      <c r="O9" s="94"/>
      <c r="P9" s="94"/>
      <c r="Q9" s="94"/>
      <c r="R9" s="94"/>
      <c r="S9" s="94"/>
      <c r="T9" s="94"/>
      <c r="U9" s="94"/>
      <c r="V9" s="94"/>
    </row>
    <row r="10" spans="8:22" ht="12.75"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</sheetData>
  <sheetProtection/>
  <mergeCells count="12">
    <mergeCell ref="B7:M7"/>
    <mergeCell ref="P7:S7"/>
    <mergeCell ref="A1:A2"/>
    <mergeCell ref="B1:B2"/>
    <mergeCell ref="C1:C2"/>
    <mergeCell ref="D1:D2"/>
    <mergeCell ref="AA1:AC1"/>
    <mergeCell ref="AD1:AF1"/>
    <mergeCell ref="E1:G1"/>
    <mergeCell ref="H1:O1"/>
    <mergeCell ref="P1:U1"/>
    <mergeCell ref="X1:Z1"/>
  </mergeCells>
  <dataValidations count="1">
    <dataValidation type="list" allowBlank="1" showInputMessage="1" showErrorMessage="1" sqref="H9 H5:H6">
      <formula1>INDIRECT("Таблица2")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6.625" style="114" customWidth="1"/>
    <col min="2" max="2" width="25.625" style="0" customWidth="1"/>
    <col min="3" max="3" width="19.75390625" style="0" customWidth="1"/>
    <col min="4" max="4" width="35.75390625" style="0" customWidth="1"/>
    <col min="5" max="5" width="54.125" style="0" customWidth="1"/>
  </cols>
  <sheetData>
    <row r="1" spans="1:5" ht="15">
      <c r="A1" s="169" t="s">
        <v>70</v>
      </c>
      <c r="B1" s="170"/>
      <c r="C1" s="170"/>
      <c r="D1" s="170"/>
      <c r="E1" s="170"/>
    </row>
    <row r="2" spans="1:5" ht="12.75">
      <c r="A2" s="115" t="s">
        <v>101</v>
      </c>
      <c r="B2" s="118" t="s">
        <v>71</v>
      </c>
      <c r="C2" s="118" t="s">
        <v>72</v>
      </c>
      <c r="D2" s="118" t="s">
        <v>73</v>
      </c>
      <c r="E2" s="113" t="s">
        <v>74</v>
      </c>
    </row>
    <row r="3" spans="1:5" ht="12.75">
      <c r="A3" s="116" t="s">
        <v>102</v>
      </c>
      <c r="B3" s="117" t="s">
        <v>104</v>
      </c>
      <c r="C3" s="117" t="s">
        <v>112</v>
      </c>
      <c r="D3" s="117" t="s">
        <v>109</v>
      </c>
      <c r="E3" s="113"/>
    </row>
    <row r="4" spans="1:5" ht="12.75">
      <c r="A4" s="116" t="s">
        <v>102</v>
      </c>
      <c r="B4" s="117" t="s">
        <v>105</v>
      </c>
      <c r="C4" s="117" t="s">
        <v>113</v>
      </c>
      <c r="D4" s="117" t="s">
        <v>108</v>
      </c>
      <c r="E4" s="113"/>
    </row>
    <row r="5" spans="1:5" ht="12.75">
      <c r="A5" s="116" t="s">
        <v>103</v>
      </c>
      <c r="B5" s="119" t="s">
        <v>106</v>
      </c>
      <c r="C5" s="119" t="s">
        <v>111</v>
      </c>
      <c r="D5" s="119" t="s">
        <v>110</v>
      </c>
      <c r="E5" s="113"/>
    </row>
    <row r="6" spans="1:4" ht="12.75">
      <c r="A6" s="120" t="s">
        <v>103</v>
      </c>
      <c r="B6" s="119" t="s">
        <v>107</v>
      </c>
      <c r="C6" s="119" t="s">
        <v>114</v>
      </c>
      <c r="D6" s="119" t="s">
        <v>115</v>
      </c>
    </row>
  </sheetData>
  <sheetProtection/>
  <mergeCells count="1">
    <mergeCell ref="A1:E1"/>
  </mergeCells>
  <dataValidations count="1">
    <dataValidation type="list" allowBlank="1" showInputMessage="1" sqref="G4">
      <formula1>organiz</formula1>
    </dataValidation>
  </dataValidations>
  <printOptions/>
  <pageMargins left="0.7" right="0.7" top="0.75" bottom="0.75" header="0.3" footer="0.3"/>
  <pageSetup orientation="portrait" paperSize="9"/>
  <tableParts>
    <tablePart r:id="rId4"/>
    <tablePart r:id="rId2"/>
    <tablePart r:id="rId1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11"/>
  <sheetViews>
    <sheetView zoomScalePageLayoutView="0" workbookViewId="0" topLeftCell="A1">
      <selection activeCell="T15" sqref="T15"/>
    </sheetView>
  </sheetViews>
  <sheetFormatPr defaultColWidth="9.00390625" defaultRowHeight="12.75"/>
  <cols>
    <col min="1" max="1" width="20.875" style="0" customWidth="1"/>
    <col min="2" max="2" width="10.00390625" style="0" customWidth="1"/>
    <col min="7" max="7" width="12.625" style="0" customWidth="1"/>
    <col min="8" max="8" width="13.25390625" style="0" customWidth="1"/>
    <col min="9" max="9" width="15.00390625" style="0" customWidth="1"/>
    <col min="13" max="13" width="16.375" style="0" customWidth="1"/>
    <col min="19" max="19" width="13.75390625" style="0" customWidth="1"/>
    <col min="20" max="20" width="14.375" style="0" customWidth="1"/>
  </cols>
  <sheetData>
    <row r="1" spans="1:21" ht="15.75" thickBot="1">
      <c r="A1" s="171" t="s">
        <v>87</v>
      </c>
      <c r="B1" s="171"/>
      <c r="C1" s="171"/>
      <c r="D1" s="171"/>
      <c r="E1" s="171"/>
      <c r="F1" s="171"/>
      <c r="G1" s="171"/>
      <c r="H1" s="171"/>
      <c r="I1" s="171"/>
      <c r="M1" s="172" t="s">
        <v>100</v>
      </c>
      <c r="N1" s="172"/>
      <c r="O1" s="172"/>
      <c r="P1" s="172"/>
      <c r="Q1" s="172"/>
      <c r="R1" s="172"/>
      <c r="S1" s="172"/>
      <c r="T1" s="172"/>
      <c r="U1" s="173"/>
    </row>
    <row r="2" spans="1:21" ht="15.75" thickBot="1">
      <c r="A2" s="112" t="s">
        <v>15</v>
      </c>
      <c r="B2" s="112" t="s">
        <v>14</v>
      </c>
      <c r="C2" s="107" t="s">
        <v>75</v>
      </c>
      <c r="D2" s="107" t="s">
        <v>23</v>
      </c>
      <c r="E2" s="107" t="s">
        <v>25</v>
      </c>
      <c r="F2" s="107" t="s">
        <v>24</v>
      </c>
      <c r="G2" s="107" t="s">
        <v>76</v>
      </c>
      <c r="H2" s="107" t="s">
        <v>77</v>
      </c>
      <c r="I2" s="107" t="s">
        <v>78</v>
      </c>
      <c r="M2" s="104" t="s">
        <v>15</v>
      </c>
      <c r="N2" s="104" t="s">
        <v>88</v>
      </c>
      <c r="O2" s="105" t="s">
        <v>18</v>
      </c>
      <c r="P2" s="105" t="s">
        <v>23</v>
      </c>
      <c r="Q2" s="105" t="s">
        <v>25</v>
      </c>
      <c r="R2" s="105" t="s">
        <v>24</v>
      </c>
      <c r="S2" s="105" t="s">
        <v>76</v>
      </c>
      <c r="T2" s="105" t="s">
        <v>77</v>
      </c>
      <c r="U2" s="106" t="s">
        <v>78</v>
      </c>
    </row>
    <row r="3" spans="1:21" ht="13.5" thickBot="1">
      <c r="A3" s="111" t="s">
        <v>79</v>
      </c>
      <c r="B3" s="107" t="s">
        <v>80</v>
      </c>
      <c r="C3" s="107">
        <v>1.22</v>
      </c>
      <c r="D3" s="107">
        <v>2.44</v>
      </c>
      <c r="E3" s="107">
        <f>SUM(C3*D3)</f>
        <v>2.9768</v>
      </c>
      <c r="F3" s="107">
        <v>1</v>
      </c>
      <c r="G3" s="108">
        <v>100000</v>
      </c>
      <c r="H3" s="109">
        <f>SUM(F3*G3)</f>
        <v>100000</v>
      </c>
      <c r="I3" s="109">
        <f>SUM(G3/E3)</f>
        <v>33593.12012899758</v>
      </c>
      <c r="M3" s="104" t="s">
        <v>89</v>
      </c>
      <c r="N3" s="107" t="s">
        <v>90</v>
      </c>
      <c r="O3" s="107">
        <v>1000</v>
      </c>
      <c r="P3" s="107">
        <v>2.44</v>
      </c>
      <c r="Q3" s="107">
        <f>SUM(O3*P3)</f>
        <v>2440</v>
      </c>
      <c r="R3" s="107">
        <v>1</v>
      </c>
      <c r="S3" s="108">
        <v>300000</v>
      </c>
      <c r="T3" s="109">
        <f>SUM(R3*S3)</f>
        <v>300000</v>
      </c>
      <c r="U3" s="110">
        <f>SUM(S3/Q3)</f>
        <v>122.95081967213115</v>
      </c>
    </row>
    <row r="4" spans="1:21" ht="12.75">
      <c r="A4" s="111" t="s">
        <v>81</v>
      </c>
      <c r="B4" s="107" t="s">
        <v>82</v>
      </c>
      <c r="C4" s="107">
        <v>1.22</v>
      </c>
      <c r="D4" s="107">
        <v>2.44</v>
      </c>
      <c r="E4" s="107">
        <f>SUM(C4*D4)</f>
        <v>2.9768</v>
      </c>
      <c r="F4" s="107">
        <v>1</v>
      </c>
      <c r="G4" s="108">
        <v>150000</v>
      </c>
      <c r="H4" s="109">
        <f>SUM(F4*G4)</f>
        <v>150000</v>
      </c>
      <c r="I4" s="109">
        <f>SUM(G4/E4)</f>
        <v>50389.68019349637</v>
      </c>
      <c r="M4" s="104" t="s">
        <v>91</v>
      </c>
      <c r="N4" s="107" t="s">
        <v>92</v>
      </c>
      <c r="O4" s="107">
        <v>1500</v>
      </c>
      <c r="P4" s="107">
        <v>3.44</v>
      </c>
      <c r="Q4" s="107">
        <f aca="true" t="shared" si="0" ref="Q4:Q11">SUM(O4*P4)</f>
        <v>5160</v>
      </c>
      <c r="R4" s="107">
        <v>1</v>
      </c>
      <c r="S4" s="108">
        <v>300000</v>
      </c>
      <c r="T4" s="109">
        <f aca="true" t="shared" si="1" ref="T4:T11">SUM(R4*S4)</f>
        <v>300000</v>
      </c>
      <c r="U4" s="110">
        <f aca="true" t="shared" si="2" ref="U4:U11">SUM(S4/Q4)</f>
        <v>58.13953488372093</v>
      </c>
    </row>
    <row r="5" spans="1:21" ht="12.75">
      <c r="A5" s="111" t="s">
        <v>83</v>
      </c>
      <c r="B5" s="107" t="s">
        <v>84</v>
      </c>
      <c r="C5" s="107">
        <v>1.22</v>
      </c>
      <c r="D5" s="107">
        <v>2.44</v>
      </c>
      <c r="E5" s="107">
        <f>SUM(C5*D5)</f>
        <v>2.9768</v>
      </c>
      <c r="F5" s="107">
        <v>1</v>
      </c>
      <c r="G5" s="108">
        <v>210000</v>
      </c>
      <c r="H5" s="109">
        <f>SUM(F5*G5)</f>
        <v>210000</v>
      </c>
      <c r="I5" s="109">
        <f>SUM(G5/E5)</f>
        <v>70545.55227089493</v>
      </c>
      <c r="M5" s="111" t="s">
        <v>93</v>
      </c>
      <c r="N5" s="107" t="s">
        <v>25</v>
      </c>
      <c r="O5" s="107">
        <v>7500</v>
      </c>
      <c r="P5" s="107">
        <v>4.44</v>
      </c>
      <c r="Q5" s="107">
        <f t="shared" si="0"/>
        <v>33300</v>
      </c>
      <c r="R5" s="107">
        <v>1</v>
      </c>
      <c r="S5" s="108">
        <v>300000</v>
      </c>
      <c r="T5" s="109">
        <f t="shared" si="1"/>
        <v>300000</v>
      </c>
      <c r="U5" s="110">
        <f t="shared" si="2"/>
        <v>9.00900900900901</v>
      </c>
    </row>
    <row r="6" spans="1:21" ht="12.75">
      <c r="A6" s="111" t="s">
        <v>85</v>
      </c>
      <c r="B6" s="107" t="s">
        <v>86</v>
      </c>
      <c r="C6" s="111">
        <v>1.22</v>
      </c>
      <c r="D6" s="111">
        <v>2.44</v>
      </c>
      <c r="E6" s="107">
        <f>SUM(C6*D6)</f>
        <v>2.9768</v>
      </c>
      <c r="F6" s="107">
        <v>1</v>
      </c>
      <c r="G6" s="108">
        <v>350000</v>
      </c>
      <c r="H6" s="109">
        <f>SUM(G6*F6)</f>
        <v>350000</v>
      </c>
      <c r="I6" s="109">
        <f>SUM(G6/E6)</f>
        <v>117575.92045149153</v>
      </c>
      <c r="M6" s="111" t="s">
        <v>94</v>
      </c>
      <c r="N6" s="107" t="s">
        <v>25</v>
      </c>
      <c r="O6" s="107">
        <v>10000</v>
      </c>
      <c r="P6" s="107">
        <v>5.44</v>
      </c>
      <c r="Q6" s="107">
        <f t="shared" si="0"/>
        <v>54400.00000000001</v>
      </c>
      <c r="R6" s="107">
        <v>1</v>
      </c>
      <c r="S6" s="108">
        <v>300000</v>
      </c>
      <c r="T6" s="109">
        <f t="shared" si="1"/>
        <v>300000</v>
      </c>
      <c r="U6" s="110">
        <f t="shared" si="2"/>
        <v>5.51470588235294</v>
      </c>
    </row>
    <row r="7" spans="13:21" ht="12.75">
      <c r="M7" s="111" t="s">
        <v>95</v>
      </c>
      <c r="N7" s="107" t="s">
        <v>25</v>
      </c>
      <c r="O7" s="107">
        <v>12000</v>
      </c>
      <c r="P7" s="107">
        <v>6.44</v>
      </c>
      <c r="Q7" s="107">
        <f t="shared" si="0"/>
        <v>77280</v>
      </c>
      <c r="R7" s="107">
        <v>1</v>
      </c>
      <c r="S7" s="108">
        <v>300000</v>
      </c>
      <c r="T7" s="109">
        <f t="shared" si="1"/>
        <v>300000</v>
      </c>
      <c r="U7" s="110">
        <f t="shared" si="2"/>
        <v>3.8819875776397517</v>
      </c>
    </row>
    <row r="8" spans="13:21" ht="12.75">
      <c r="M8" s="111" t="s">
        <v>96</v>
      </c>
      <c r="N8" s="107" t="s">
        <v>25</v>
      </c>
      <c r="O8" s="107">
        <v>15000</v>
      </c>
      <c r="P8" s="107">
        <v>7.44</v>
      </c>
      <c r="Q8" s="107">
        <f t="shared" si="0"/>
        <v>111600</v>
      </c>
      <c r="R8" s="107">
        <v>1</v>
      </c>
      <c r="S8" s="108">
        <v>300000</v>
      </c>
      <c r="T8" s="109">
        <f t="shared" si="1"/>
        <v>300000</v>
      </c>
      <c r="U8" s="110">
        <f t="shared" si="2"/>
        <v>2.6881720430107525</v>
      </c>
    </row>
    <row r="9" spans="13:21" ht="12.75">
      <c r="M9" s="111" t="s">
        <v>97</v>
      </c>
      <c r="N9" s="107" t="s">
        <v>25</v>
      </c>
      <c r="O9" s="107">
        <v>12000</v>
      </c>
      <c r="P9" s="107">
        <v>8.44</v>
      </c>
      <c r="Q9" s="107">
        <f t="shared" si="0"/>
        <v>101280</v>
      </c>
      <c r="R9" s="107">
        <v>1</v>
      </c>
      <c r="S9" s="108">
        <v>300000</v>
      </c>
      <c r="T9" s="109">
        <f t="shared" si="1"/>
        <v>300000</v>
      </c>
      <c r="U9" s="110">
        <f t="shared" si="2"/>
        <v>2.962085308056872</v>
      </c>
    </row>
    <row r="10" spans="13:21" ht="12.75">
      <c r="M10" s="111" t="s">
        <v>98</v>
      </c>
      <c r="N10" s="107" t="s">
        <v>25</v>
      </c>
      <c r="O10" s="107">
        <v>18000</v>
      </c>
      <c r="P10" s="107">
        <v>9.44</v>
      </c>
      <c r="Q10" s="107">
        <f t="shared" si="0"/>
        <v>169920</v>
      </c>
      <c r="R10" s="107">
        <v>1</v>
      </c>
      <c r="S10" s="108">
        <v>300000</v>
      </c>
      <c r="T10" s="109">
        <f t="shared" si="1"/>
        <v>300000</v>
      </c>
      <c r="U10" s="110">
        <f t="shared" si="2"/>
        <v>1.765536723163842</v>
      </c>
    </row>
    <row r="11" spans="13:21" ht="12.75">
      <c r="M11" s="111" t="s">
        <v>99</v>
      </c>
      <c r="N11" s="107" t="s">
        <v>25</v>
      </c>
      <c r="O11" s="107">
        <v>28000</v>
      </c>
      <c r="P11" s="107">
        <v>10.44</v>
      </c>
      <c r="Q11" s="107">
        <f t="shared" si="0"/>
        <v>292320</v>
      </c>
      <c r="R11" s="107">
        <v>1</v>
      </c>
      <c r="S11" s="108">
        <v>300000</v>
      </c>
      <c r="T11" s="109">
        <f t="shared" si="1"/>
        <v>300000</v>
      </c>
      <c r="U11" s="110">
        <f t="shared" si="2"/>
        <v>1.026272577996716</v>
      </c>
    </row>
  </sheetData>
  <sheetProtection/>
  <mergeCells count="2">
    <mergeCell ref="A1:I1"/>
    <mergeCell ref="M1:U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Anton</cp:lastModifiedBy>
  <dcterms:created xsi:type="dcterms:W3CDTF">2016-12-05T22:09:41Z</dcterms:created>
  <dcterms:modified xsi:type="dcterms:W3CDTF">2016-12-08T08:33:33Z</dcterms:modified>
  <cp:category/>
  <cp:version/>
  <cp:contentType/>
  <cp:contentStatus/>
</cp:coreProperties>
</file>