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0730" windowHeight="11700"/>
  </bookViews>
  <sheets>
    <sheet name="ДвиженияПоСчетам" sheetId="3" r:id="rId1"/>
    <sheet name="МойТакСебеРасчет" sheetId="10" r:id="rId2"/>
    <sheet name="Вся суть" sheetId="12" r:id="rId3"/>
  </sheets>
  <definedNames>
    <definedName name="_xlnm._FilterDatabase" localSheetId="2" hidden="1">'Вся суть'!$B$3:$G$3</definedName>
    <definedName name="_xlnm._FilterDatabase" localSheetId="0" hidden="1">ДвиженияПоСчетам!$A$2:$AK$100</definedName>
  </definedNames>
  <calcPr calcId="144525"/>
</workbook>
</file>

<file path=xl/calcChain.xml><?xml version="1.0" encoding="utf-8"?>
<calcChain xmlns="http://schemas.openxmlformats.org/spreadsheetml/2006/main">
  <c r="A4" i="3" l="1"/>
  <c r="A5" i="3" l="1"/>
  <c r="A6" i="3" s="1"/>
  <c r="E4" i="3"/>
  <c r="O4" i="3" s="1"/>
  <c r="I4" i="3"/>
  <c r="S4" i="3" s="1"/>
  <c r="F4" i="3"/>
  <c r="P4" i="3" s="1"/>
  <c r="J4" i="3"/>
  <c r="T4" i="3" s="1"/>
  <c r="C4" i="3"/>
  <c r="M4" i="3" s="1"/>
  <c r="G4" i="3"/>
  <c r="Q4" i="3" s="1"/>
  <c r="K4" i="3"/>
  <c r="U4" i="3" s="1"/>
  <c r="D4" i="3"/>
  <c r="H4" i="3"/>
  <c r="R4" i="3" s="1"/>
  <c r="B4" i="3"/>
  <c r="L4" i="3" s="1"/>
  <c r="N4" i="3"/>
  <c r="K5" i="3" l="1"/>
  <c r="K6" i="3" s="1"/>
  <c r="G5" i="3"/>
  <c r="G6" i="3" s="1"/>
  <c r="C5" i="3"/>
  <c r="C6" i="3" s="1"/>
  <c r="J5" i="3"/>
  <c r="J6" i="3" s="1"/>
  <c r="F5" i="3"/>
  <c r="F6" i="3" s="1"/>
  <c r="B5" i="3"/>
  <c r="B6" i="3" s="1"/>
  <c r="I5" i="3"/>
  <c r="I6" i="3" s="1"/>
  <c r="E5" i="3"/>
  <c r="E6" i="3" s="1"/>
  <c r="H5" i="3"/>
  <c r="H6" i="3" s="1"/>
  <c r="D5" i="3"/>
  <c r="D6" i="3" s="1"/>
  <c r="AJ4" i="3"/>
  <c r="AK4" i="3" s="1"/>
  <c r="A7" i="3"/>
  <c r="U5" i="3"/>
  <c r="Q5" i="3" l="1"/>
  <c r="M5" i="3"/>
  <c r="R5" i="3"/>
  <c r="D7" i="3"/>
  <c r="G7" i="3"/>
  <c r="H7" i="3"/>
  <c r="K7" i="3"/>
  <c r="I7" i="3"/>
  <c r="B7" i="3"/>
  <c r="F7" i="3"/>
  <c r="E7" i="3"/>
  <c r="J7" i="3"/>
  <c r="C7" i="3"/>
  <c r="N5" i="3"/>
  <c r="A8" i="3"/>
  <c r="L5" i="3"/>
  <c r="R6" i="3"/>
  <c r="O5" i="3"/>
  <c r="T5" i="3"/>
  <c r="P5" i="3"/>
  <c r="S5" i="3"/>
  <c r="D8" i="3" l="1"/>
  <c r="F8" i="3"/>
  <c r="H8" i="3"/>
  <c r="C8" i="3"/>
  <c r="B8" i="3"/>
  <c r="G8" i="3"/>
  <c r="J8" i="3"/>
  <c r="I8" i="3"/>
  <c r="K8" i="3"/>
  <c r="E8" i="3"/>
  <c r="S6" i="3"/>
  <c r="L6" i="3"/>
  <c r="R7" i="3"/>
  <c r="M6" i="3"/>
  <c r="T6" i="3"/>
  <c r="N6" i="3"/>
  <c r="Q6" i="3"/>
  <c r="P6" i="3"/>
  <c r="O6" i="3"/>
  <c r="AJ5" i="3"/>
  <c r="AK5" i="3" s="1"/>
  <c r="A9" i="3"/>
  <c r="D9" i="3" s="1"/>
  <c r="U6" i="3"/>
  <c r="I9" i="3" l="1"/>
  <c r="C9" i="3"/>
  <c r="J9" i="3"/>
  <c r="H9" i="3"/>
  <c r="E9" i="3"/>
  <c r="G9" i="3"/>
  <c r="F9" i="3"/>
  <c r="K9" i="3"/>
  <c r="B9" i="3"/>
  <c r="A10" i="3"/>
  <c r="D10" i="3" s="1"/>
  <c r="P7" i="3"/>
  <c r="N7" i="3"/>
  <c r="AJ6" i="3"/>
  <c r="AK6" i="3" s="1"/>
  <c r="U7" i="3"/>
  <c r="O7" i="3"/>
  <c r="Q7" i="3"/>
  <c r="T7" i="3"/>
  <c r="R8" i="3"/>
  <c r="S7" i="3"/>
  <c r="L7" i="3"/>
  <c r="G10" i="3" l="1"/>
  <c r="B10" i="3"/>
  <c r="E10" i="3"/>
  <c r="C10" i="3"/>
  <c r="K10" i="3"/>
  <c r="H10" i="3"/>
  <c r="I10" i="3"/>
  <c r="F10" i="3"/>
  <c r="J10" i="3"/>
  <c r="R9" i="3"/>
  <c r="O8" i="3"/>
  <c r="S8" i="3"/>
  <c r="L8" i="3"/>
  <c r="Q8" i="3"/>
  <c r="U8" i="3"/>
  <c r="N8" i="3"/>
  <c r="T8" i="3"/>
  <c r="P8" i="3"/>
  <c r="A11" i="3"/>
  <c r="G11" i="3" s="1"/>
  <c r="I11" i="3" l="1"/>
  <c r="C11" i="3"/>
  <c r="J11" i="3"/>
  <c r="H11" i="3"/>
  <c r="E11" i="3"/>
  <c r="F11" i="3"/>
  <c r="K11" i="3"/>
  <c r="B11" i="3"/>
  <c r="D11" i="3"/>
  <c r="U9" i="3"/>
  <c r="A12" i="3"/>
  <c r="G12" i="3" s="1"/>
  <c r="T9" i="3"/>
  <c r="O9" i="3"/>
  <c r="M9" i="3"/>
  <c r="N9" i="3"/>
  <c r="Q9" i="3"/>
  <c r="S9" i="3"/>
  <c r="P9" i="3"/>
  <c r="R10" i="3"/>
  <c r="E12" i="3" l="1"/>
  <c r="D12" i="3"/>
  <c r="B12" i="3"/>
  <c r="K12" i="3"/>
  <c r="H12" i="3"/>
  <c r="F12" i="3"/>
  <c r="J12" i="3"/>
  <c r="C12" i="3"/>
  <c r="I12" i="3"/>
  <c r="O10" i="3"/>
  <c r="R11" i="3"/>
  <c r="A13" i="3"/>
  <c r="D13" i="3" s="1"/>
  <c r="U10" i="3"/>
  <c r="M10" i="3"/>
  <c r="T10" i="3"/>
  <c r="S10" i="3"/>
  <c r="P10" i="3"/>
  <c r="Q10" i="3"/>
  <c r="N10" i="3"/>
  <c r="L10" i="3"/>
  <c r="H13" i="3" l="1"/>
  <c r="G13" i="3"/>
  <c r="C13" i="3"/>
  <c r="K13" i="3"/>
  <c r="I13" i="3"/>
  <c r="J13" i="3"/>
  <c r="B13" i="3"/>
  <c r="E13" i="3"/>
  <c r="F13" i="3"/>
  <c r="AJ10" i="3"/>
  <c r="AK10" i="3" s="1"/>
  <c r="L11" i="3"/>
  <c r="T11" i="3"/>
  <c r="A14" i="3"/>
  <c r="A15" i="3" s="1"/>
  <c r="A16" i="3" s="1"/>
  <c r="A17" i="3" s="1"/>
  <c r="A18" i="3" s="1"/>
  <c r="A19" i="3" s="1"/>
  <c r="A20" i="3" s="1"/>
  <c r="A21" i="3" s="1"/>
  <c r="A22" i="3" s="1"/>
  <c r="Q11" i="3"/>
  <c r="S11" i="3"/>
  <c r="M11" i="3"/>
  <c r="O11" i="3"/>
  <c r="N11" i="3"/>
  <c r="P11" i="3"/>
  <c r="U11" i="3"/>
  <c r="R12" i="3"/>
  <c r="E14" i="3" l="1"/>
  <c r="E15" i="3" s="1"/>
  <c r="E16" i="3" s="1"/>
  <c r="E17" i="3" s="1"/>
  <c r="E18" i="3" s="1"/>
  <c r="E19" i="3" s="1"/>
  <c r="E20" i="3" s="1"/>
  <c r="E21" i="3" s="1"/>
  <c r="K14" i="3"/>
  <c r="K15" i="3" s="1"/>
  <c r="K16" i="3" s="1"/>
  <c r="K17" i="3" s="1"/>
  <c r="K18" i="3" s="1"/>
  <c r="K19" i="3" s="1"/>
  <c r="K20" i="3" s="1"/>
  <c r="K21" i="3" s="1"/>
  <c r="K22" i="3" s="1"/>
  <c r="J14" i="3"/>
  <c r="J15" i="3" s="1"/>
  <c r="J16" i="3" s="1"/>
  <c r="J17" i="3" s="1"/>
  <c r="J18" i="3" s="1"/>
  <c r="J19" i="3" s="1"/>
  <c r="J20" i="3" s="1"/>
  <c r="J21" i="3" s="1"/>
  <c r="J22" i="3" s="1"/>
  <c r="G14" i="3"/>
  <c r="G15" i="3" s="1"/>
  <c r="G16" i="3" s="1"/>
  <c r="G17" i="3" s="1"/>
  <c r="G18" i="3" s="1"/>
  <c r="G19" i="3" s="1"/>
  <c r="G20" i="3" s="1"/>
  <c r="G21" i="3" s="1"/>
  <c r="G22" i="3" s="1"/>
  <c r="E22" i="3"/>
  <c r="F14" i="3"/>
  <c r="F15" i="3" s="1"/>
  <c r="F16" i="3" s="1"/>
  <c r="F17" i="3" s="1"/>
  <c r="F18" i="3" s="1"/>
  <c r="F19" i="3" s="1"/>
  <c r="F20" i="3" s="1"/>
  <c r="F21" i="3" s="1"/>
  <c r="F22" i="3" s="1"/>
  <c r="I14" i="3"/>
  <c r="I15" i="3" s="1"/>
  <c r="I16" i="3" s="1"/>
  <c r="I17" i="3" s="1"/>
  <c r="I18" i="3" s="1"/>
  <c r="I19" i="3" s="1"/>
  <c r="I20" i="3" s="1"/>
  <c r="I21" i="3" s="1"/>
  <c r="I22" i="3" s="1"/>
  <c r="H14" i="3"/>
  <c r="H15" i="3" s="1"/>
  <c r="H16" i="3" s="1"/>
  <c r="H17" i="3" s="1"/>
  <c r="H18" i="3" s="1"/>
  <c r="H19" i="3" s="1"/>
  <c r="H20" i="3" s="1"/>
  <c r="H21" i="3" s="1"/>
  <c r="H22" i="3" s="1"/>
  <c r="B14" i="3"/>
  <c r="B15" i="3" s="1"/>
  <c r="B16" i="3" s="1"/>
  <c r="B17" i="3" s="1"/>
  <c r="B18" i="3" s="1"/>
  <c r="B19" i="3" s="1"/>
  <c r="B20" i="3" s="1"/>
  <c r="B21" i="3" s="1"/>
  <c r="B22" i="3" s="1"/>
  <c r="C14" i="3"/>
  <c r="D14" i="3"/>
  <c r="D15" i="3" s="1"/>
  <c r="D16" i="3" s="1"/>
  <c r="D17" i="3" s="1"/>
  <c r="D18" i="3" s="1"/>
  <c r="D19" i="3" s="1"/>
  <c r="D20" i="3" s="1"/>
  <c r="D21" i="3" s="1"/>
  <c r="D22" i="3" s="1"/>
  <c r="D23" i="3" s="1"/>
  <c r="M12" i="3"/>
  <c r="Q12" i="3"/>
  <c r="A23" i="3"/>
  <c r="R13" i="3"/>
  <c r="P12" i="3"/>
  <c r="AJ11" i="3"/>
  <c r="AK11" i="3" s="1"/>
  <c r="O12" i="3"/>
  <c r="S12" i="3"/>
  <c r="T12" i="3"/>
  <c r="L12" i="3"/>
  <c r="U12" i="3"/>
  <c r="N12" i="3"/>
  <c r="H23" i="3" l="1"/>
  <c r="J23" i="3"/>
  <c r="B23" i="3"/>
  <c r="I23" i="3"/>
  <c r="F23" i="3"/>
  <c r="E23" i="3"/>
  <c r="C15" i="3"/>
  <c r="C16" i="3" s="1"/>
  <c r="C17" i="3" s="1"/>
  <c r="C18" i="3" s="1"/>
  <c r="C19" i="3" s="1"/>
  <c r="C20" i="3" s="1"/>
  <c r="C21" i="3" s="1"/>
  <c r="C22" i="3" s="1"/>
  <c r="C23" i="3" s="1"/>
  <c r="G23" i="3"/>
  <c r="K23" i="3"/>
  <c r="AJ12" i="3"/>
  <c r="AK12" i="3" s="1"/>
  <c r="R14" i="3"/>
  <c r="L13" i="3"/>
  <c r="S13" i="3"/>
  <c r="A24" i="3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Q13" i="3"/>
  <c r="P13" i="3"/>
  <c r="U13" i="3"/>
  <c r="T13" i="3"/>
  <c r="O13" i="3"/>
  <c r="M13" i="3"/>
  <c r="C71" i="3" l="1"/>
  <c r="E71" i="3"/>
  <c r="G71" i="3"/>
  <c r="I71" i="3"/>
  <c r="K71" i="3"/>
  <c r="B71" i="3"/>
  <c r="D71" i="3"/>
  <c r="F71" i="3"/>
  <c r="H71" i="3"/>
  <c r="J71" i="3"/>
  <c r="A72" i="3"/>
  <c r="C24" i="3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B24" i="3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K24" i="3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E24" i="3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J24" i="3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G24" i="3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F24" i="3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H24" i="3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I24" i="3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D24" i="3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T14" i="3"/>
  <c r="N23" i="3"/>
  <c r="O23" i="3"/>
  <c r="P14" i="3"/>
  <c r="S23" i="3"/>
  <c r="S14" i="3"/>
  <c r="N14" i="3"/>
  <c r="U23" i="3"/>
  <c r="U14" i="3"/>
  <c r="M23" i="3"/>
  <c r="L23" i="3"/>
  <c r="Q23" i="3"/>
  <c r="Q14" i="3"/>
  <c r="P23" i="3"/>
  <c r="T23" i="3"/>
  <c r="L14" i="3"/>
  <c r="T71" i="3" l="1"/>
  <c r="P71" i="3"/>
  <c r="L71" i="3"/>
  <c r="S71" i="3"/>
  <c r="O71" i="3"/>
  <c r="B72" i="3"/>
  <c r="L72" i="3" s="1"/>
  <c r="D72" i="3"/>
  <c r="N72" i="3" s="1"/>
  <c r="F72" i="3"/>
  <c r="P72" i="3" s="1"/>
  <c r="H72" i="3"/>
  <c r="R72" i="3" s="1"/>
  <c r="J72" i="3"/>
  <c r="T72" i="3" s="1"/>
  <c r="A73" i="3"/>
  <c r="C72" i="3"/>
  <c r="M72" i="3" s="1"/>
  <c r="E72" i="3"/>
  <c r="O72" i="3" s="1"/>
  <c r="G72" i="3"/>
  <c r="Q72" i="3" s="1"/>
  <c r="I72" i="3"/>
  <c r="S72" i="3" s="1"/>
  <c r="K72" i="3"/>
  <c r="U72" i="3" s="1"/>
  <c r="R71" i="3"/>
  <c r="N71" i="3"/>
  <c r="U71" i="3"/>
  <c r="Q71" i="3"/>
  <c r="M71" i="3"/>
  <c r="M8" i="3"/>
  <c r="AJ8" i="3" s="1"/>
  <c r="AK8" i="3" s="1"/>
  <c r="T24" i="3"/>
  <c r="Q15" i="3"/>
  <c r="U15" i="3"/>
  <c r="U24" i="3"/>
  <c r="S15" i="3"/>
  <c r="P15" i="3"/>
  <c r="R16" i="3"/>
  <c r="N24" i="3"/>
  <c r="L15" i="3"/>
  <c r="P24" i="3"/>
  <c r="Q24" i="3"/>
  <c r="L24" i="3"/>
  <c r="M24" i="3"/>
  <c r="O15" i="3"/>
  <c r="N15" i="3"/>
  <c r="S24" i="3"/>
  <c r="R24" i="3"/>
  <c r="O24" i="3"/>
  <c r="T15" i="3"/>
  <c r="AJ72" i="3" l="1"/>
  <c r="AK72" i="3" s="1"/>
  <c r="C73" i="3"/>
  <c r="M73" i="3" s="1"/>
  <c r="E73" i="3"/>
  <c r="O73" i="3" s="1"/>
  <c r="G73" i="3"/>
  <c r="Q73" i="3" s="1"/>
  <c r="I73" i="3"/>
  <c r="S73" i="3" s="1"/>
  <c r="K73" i="3"/>
  <c r="U73" i="3" s="1"/>
  <c r="B73" i="3"/>
  <c r="L73" i="3" s="1"/>
  <c r="D73" i="3"/>
  <c r="N73" i="3" s="1"/>
  <c r="F73" i="3"/>
  <c r="P73" i="3" s="1"/>
  <c r="H73" i="3"/>
  <c r="R73" i="3" s="1"/>
  <c r="J73" i="3"/>
  <c r="T73" i="3" s="1"/>
  <c r="A74" i="3"/>
  <c r="AJ71" i="3"/>
  <c r="AK71" i="3" s="1"/>
  <c r="O25" i="3"/>
  <c r="S25" i="3"/>
  <c r="Q25" i="3"/>
  <c r="L16" i="3"/>
  <c r="M16" i="3"/>
  <c r="AJ24" i="3"/>
  <c r="AK24" i="3" s="1"/>
  <c r="R17" i="3"/>
  <c r="S16" i="3"/>
  <c r="U16" i="3"/>
  <c r="Q16" i="3"/>
  <c r="T16" i="3"/>
  <c r="R25" i="3"/>
  <c r="N16" i="3"/>
  <c r="M25" i="3"/>
  <c r="L25" i="3"/>
  <c r="P25" i="3"/>
  <c r="N25" i="3"/>
  <c r="P16" i="3"/>
  <c r="U25" i="3"/>
  <c r="T25" i="3"/>
  <c r="AJ73" i="3" l="1"/>
  <c r="AK73" i="3" s="1"/>
  <c r="B74" i="3"/>
  <c r="L74" i="3" s="1"/>
  <c r="D74" i="3"/>
  <c r="N74" i="3" s="1"/>
  <c r="F74" i="3"/>
  <c r="P74" i="3" s="1"/>
  <c r="H74" i="3"/>
  <c r="R74" i="3" s="1"/>
  <c r="J74" i="3"/>
  <c r="T74" i="3" s="1"/>
  <c r="A75" i="3"/>
  <c r="C74" i="3"/>
  <c r="M74" i="3" s="1"/>
  <c r="E74" i="3"/>
  <c r="O74" i="3" s="1"/>
  <c r="G74" i="3"/>
  <c r="Q74" i="3" s="1"/>
  <c r="I74" i="3"/>
  <c r="S74" i="3" s="1"/>
  <c r="K74" i="3"/>
  <c r="U74" i="3" s="1"/>
  <c r="T26" i="3"/>
  <c r="U26" i="3"/>
  <c r="N26" i="3"/>
  <c r="N17" i="3"/>
  <c r="T17" i="3"/>
  <c r="S17" i="3"/>
  <c r="P26" i="3"/>
  <c r="P17" i="3"/>
  <c r="AJ25" i="3"/>
  <c r="AK25" i="3" s="1"/>
  <c r="M26" i="3"/>
  <c r="R26" i="3"/>
  <c r="Q17" i="3"/>
  <c r="U17" i="3"/>
  <c r="R18" i="3"/>
  <c r="L26" i="3"/>
  <c r="Q26" i="3"/>
  <c r="S26" i="3"/>
  <c r="O17" i="3"/>
  <c r="AJ74" i="3" l="1"/>
  <c r="AK74" i="3" s="1"/>
  <c r="C75" i="3"/>
  <c r="M75" i="3" s="1"/>
  <c r="E75" i="3"/>
  <c r="O75" i="3" s="1"/>
  <c r="G75" i="3"/>
  <c r="Q75" i="3" s="1"/>
  <c r="I75" i="3"/>
  <c r="S75" i="3" s="1"/>
  <c r="K75" i="3"/>
  <c r="U75" i="3" s="1"/>
  <c r="B75" i="3"/>
  <c r="L75" i="3" s="1"/>
  <c r="D75" i="3"/>
  <c r="N75" i="3" s="1"/>
  <c r="F75" i="3"/>
  <c r="P75" i="3" s="1"/>
  <c r="H75" i="3"/>
  <c r="R75" i="3" s="1"/>
  <c r="J75" i="3"/>
  <c r="T75" i="3" s="1"/>
  <c r="A76" i="3"/>
  <c r="O18" i="3"/>
  <c r="M18" i="3"/>
  <c r="R19" i="3"/>
  <c r="Q18" i="3"/>
  <c r="M27" i="3"/>
  <c r="S27" i="3"/>
  <c r="Q27" i="3"/>
  <c r="P18" i="3"/>
  <c r="N18" i="3"/>
  <c r="U27" i="3"/>
  <c r="O27" i="3"/>
  <c r="L27" i="3"/>
  <c r="U18" i="3"/>
  <c r="R27" i="3"/>
  <c r="P27" i="3"/>
  <c r="T18" i="3"/>
  <c r="N27" i="3"/>
  <c r="T27" i="3"/>
  <c r="B76" i="3" l="1"/>
  <c r="L76" i="3" s="1"/>
  <c r="D76" i="3"/>
  <c r="N76" i="3" s="1"/>
  <c r="F76" i="3"/>
  <c r="P76" i="3" s="1"/>
  <c r="H76" i="3"/>
  <c r="R76" i="3" s="1"/>
  <c r="J76" i="3"/>
  <c r="T76" i="3" s="1"/>
  <c r="A77" i="3"/>
  <c r="C76" i="3"/>
  <c r="M76" i="3" s="1"/>
  <c r="E76" i="3"/>
  <c r="O76" i="3" s="1"/>
  <c r="G76" i="3"/>
  <c r="Q76" i="3" s="1"/>
  <c r="I76" i="3"/>
  <c r="S76" i="3" s="1"/>
  <c r="K76" i="3"/>
  <c r="U76" i="3" s="1"/>
  <c r="AJ75" i="3"/>
  <c r="AK75" i="3" s="1"/>
  <c r="L19" i="3"/>
  <c r="N28" i="3"/>
  <c r="S19" i="3"/>
  <c r="R28" i="3"/>
  <c r="O28" i="3"/>
  <c r="P19" i="3"/>
  <c r="M28" i="3"/>
  <c r="R20" i="3"/>
  <c r="M19" i="3"/>
  <c r="O19" i="3"/>
  <c r="AJ27" i="3"/>
  <c r="AK27" i="3" s="1"/>
  <c r="S28" i="3"/>
  <c r="T28" i="3"/>
  <c r="T19" i="3"/>
  <c r="P28" i="3"/>
  <c r="U19" i="3"/>
  <c r="L28" i="3"/>
  <c r="U28" i="3"/>
  <c r="N19" i="3"/>
  <c r="Q19" i="3"/>
  <c r="Q28" i="3"/>
  <c r="C77" i="3" l="1"/>
  <c r="M77" i="3" s="1"/>
  <c r="E77" i="3"/>
  <c r="O77" i="3" s="1"/>
  <c r="G77" i="3"/>
  <c r="Q77" i="3" s="1"/>
  <c r="I77" i="3"/>
  <c r="S77" i="3" s="1"/>
  <c r="K77" i="3"/>
  <c r="U77" i="3" s="1"/>
  <c r="B77" i="3"/>
  <c r="L77" i="3" s="1"/>
  <c r="D77" i="3"/>
  <c r="F77" i="3"/>
  <c r="P77" i="3" s="1"/>
  <c r="H77" i="3"/>
  <c r="R77" i="3" s="1"/>
  <c r="J77" i="3"/>
  <c r="T77" i="3" s="1"/>
  <c r="A78" i="3"/>
  <c r="AJ76" i="3"/>
  <c r="AK76" i="3" s="1"/>
  <c r="U29" i="3"/>
  <c r="L29" i="3"/>
  <c r="T20" i="3"/>
  <c r="R29" i="3"/>
  <c r="N29" i="3"/>
  <c r="Q20" i="3"/>
  <c r="S29" i="3"/>
  <c r="M29" i="3"/>
  <c r="AJ19" i="3"/>
  <c r="AK19" i="3" s="1"/>
  <c r="U20" i="3"/>
  <c r="P29" i="3"/>
  <c r="T29" i="3"/>
  <c r="P20" i="3"/>
  <c r="O29" i="3"/>
  <c r="S20" i="3"/>
  <c r="L22" i="3"/>
  <c r="L20" i="3"/>
  <c r="Q29" i="3"/>
  <c r="AJ28" i="3"/>
  <c r="AK28" i="3" s="1"/>
  <c r="O20" i="3"/>
  <c r="M20" i="3"/>
  <c r="R21" i="3"/>
  <c r="R22" i="3"/>
  <c r="B78" i="3" l="1"/>
  <c r="L78" i="3" s="1"/>
  <c r="D78" i="3"/>
  <c r="N78" i="3" s="1"/>
  <c r="F78" i="3"/>
  <c r="P78" i="3" s="1"/>
  <c r="H78" i="3"/>
  <c r="R78" i="3" s="1"/>
  <c r="C78" i="3"/>
  <c r="M78" i="3" s="1"/>
  <c r="E78" i="3"/>
  <c r="G78" i="3"/>
  <c r="Q78" i="3" s="1"/>
  <c r="J78" i="3"/>
  <c r="T78" i="3" s="1"/>
  <c r="A79" i="3"/>
  <c r="I78" i="3"/>
  <c r="S78" i="3" s="1"/>
  <c r="K78" i="3"/>
  <c r="U78" i="3" s="1"/>
  <c r="S30" i="3"/>
  <c r="Q21" i="3"/>
  <c r="Q22" i="3"/>
  <c r="L30" i="3"/>
  <c r="P21" i="3"/>
  <c r="P22" i="3"/>
  <c r="U21" i="3"/>
  <c r="U22" i="3"/>
  <c r="M21" i="3"/>
  <c r="M22" i="3"/>
  <c r="S21" i="3"/>
  <c r="S22" i="3"/>
  <c r="T30" i="3"/>
  <c r="AJ29" i="3"/>
  <c r="AK29" i="3" s="1"/>
  <c r="O21" i="3"/>
  <c r="O22" i="3"/>
  <c r="Q30" i="3"/>
  <c r="O30" i="3"/>
  <c r="P30" i="3"/>
  <c r="N21" i="3"/>
  <c r="N22" i="3"/>
  <c r="N30" i="3"/>
  <c r="R30" i="3"/>
  <c r="T21" i="3"/>
  <c r="T22" i="3"/>
  <c r="U30" i="3"/>
  <c r="C79" i="3" l="1"/>
  <c r="M79" i="3" s="1"/>
  <c r="E79" i="3"/>
  <c r="O79" i="3" s="1"/>
  <c r="G79" i="3"/>
  <c r="Q79" i="3" s="1"/>
  <c r="I79" i="3"/>
  <c r="S79" i="3" s="1"/>
  <c r="K79" i="3"/>
  <c r="U79" i="3" s="1"/>
  <c r="B79" i="3"/>
  <c r="L79" i="3" s="1"/>
  <c r="D79" i="3"/>
  <c r="N79" i="3" s="1"/>
  <c r="F79" i="3"/>
  <c r="P79" i="3" s="1"/>
  <c r="H79" i="3"/>
  <c r="J79" i="3"/>
  <c r="T79" i="3" s="1"/>
  <c r="A80" i="3"/>
  <c r="AJ22" i="3"/>
  <c r="AK22" i="3" s="1"/>
  <c r="U31" i="3"/>
  <c r="R31" i="3"/>
  <c r="O31" i="3"/>
  <c r="T31" i="3"/>
  <c r="L31" i="3"/>
  <c r="S31" i="3"/>
  <c r="N32" i="3"/>
  <c r="M31" i="3"/>
  <c r="Q31" i="3"/>
  <c r="P31" i="3"/>
  <c r="B80" i="3" l="1"/>
  <c r="L80" i="3" s="1"/>
  <c r="D80" i="3"/>
  <c r="N80" i="3" s="1"/>
  <c r="F80" i="3"/>
  <c r="P80" i="3" s="1"/>
  <c r="H80" i="3"/>
  <c r="R80" i="3" s="1"/>
  <c r="J80" i="3"/>
  <c r="T80" i="3" s="1"/>
  <c r="A81" i="3"/>
  <c r="C80" i="3"/>
  <c r="M80" i="3" s="1"/>
  <c r="E80" i="3"/>
  <c r="O80" i="3" s="1"/>
  <c r="G80" i="3"/>
  <c r="Q80" i="3" s="1"/>
  <c r="I80" i="3"/>
  <c r="K80" i="3"/>
  <c r="U80" i="3" s="1"/>
  <c r="M32" i="3"/>
  <c r="S32" i="3"/>
  <c r="L32" i="3"/>
  <c r="T32" i="3"/>
  <c r="R32" i="3"/>
  <c r="P32" i="3"/>
  <c r="U32" i="3"/>
  <c r="Q32" i="3"/>
  <c r="N33" i="3"/>
  <c r="O33" i="3"/>
  <c r="C81" i="3" l="1"/>
  <c r="M81" i="3" s="1"/>
  <c r="E81" i="3"/>
  <c r="G81" i="3"/>
  <c r="Q81" i="3" s="1"/>
  <c r="I81" i="3"/>
  <c r="S81" i="3" s="1"/>
  <c r="K81" i="3"/>
  <c r="U81" i="3" s="1"/>
  <c r="B81" i="3"/>
  <c r="L81" i="3" s="1"/>
  <c r="D81" i="3"/>
  <c r="N81" i="3" s="1"/>
  <c r="F81" i="3"/>
  <c r="P81" i="3" s="1"/>
  <c r="H81" i="3"/>
  <c r="R81" i="3" s="1"/>
  <c r="J81" i="3"/>
  <c r="T81" i="3" s="1"/>
  <c r="A82" i="3"/>
  <c r="R34" i="3"/>
  <c r="T33" i="3"/>
  <c r="P33" i="3"/>
  <c r="N34" i="3"/>
  <c r="Q33" i="3"/>
  <c r="L33" i="3"/>
  <c r="O35" i="3"/>
  <c r="U33" i="3"/>
  <c r="M33" i="3"/>
  <c r="B82" i="3" l="1"/>
  <c r="L82" i="3" s="1"/>
  <c r="D82" i="3"/>
  <c r="N82" i="3" s="1"/>
  <c r="F82" i="3"/>
  <c r="P82" i="3" s="1"/>
  <c r="H82" i="3"/>
  <c r="R82" i="3" s="1"/>
  <c r="J82" i="3"/>
  <c r="T82" i="3" s="1"/>
  <c r="A83" i="3"/>
  <c r="C82" i="3"/>
  <c r="M82" i="3" s="1"/>
  <c r="E82" i="3"/>
  <c r="O82" i="3" s="1"/>
  <c r="G82" i="3"/>
  <c r="Q82" i="3" s="1"/>
  <c r="I82" i="3"/>
  <c r="S82" i="3" s="1"/>
  <c r="K82" i="3"/>
  <c r="U82" i="3" s="1"/>
  <c r="L34" i="3"/>
  <c r="P34" i="3"/>
  <c r="S34" i="3"/>
  <c r="O36" i="3"/>
  <c r="Q34" i="3"/>
  <c r="T34" i="3"/>
  <c r="R35" i="3"/>
  <c r="M34" i="3"/>
  <c r="U34" i="3"/>
  <c r="N35" i="3"/>
  <c r="C83" i="3" l="1"/>
  <c r="M83" i="3" s="1"/>
  <c r="E83" i="3"/>
  <c r="O83" i="3" s="1"/>
  <c r="G83" i="3"/>
  <c r="Q83" i="3" s="1"/>
  <c r="I83" i="3"/>
  <c r="S83" i="3" s="1"/>
  <c r="K83" i="3"/>
  <c r="U83" i="3" s="1"/>
  <c r="B83" i="3"/>
  <c r="L83" i="3" s="1"/>
  <c r="D83" i="3"/>
  <c r="F83" i="3"/>
  <c r="P83" i="3" s="1"/>
  <c r="H83" i="3"/>
  <c r="R83" i="3" s="1"/>
  <c r="J83" i="3"/>
  <c r="T83" i="3" s="1"/>
  <c r="A84" i="3"/>
  <c r="AJ82" i="3"/>
  <c r="AK82" i="3" s="1"/>
  <c r="M35" i="3"/>
  <c r="S36" i="3"/>
  <c r="T35" i="3"/>
  <c r="O37" i="3"/>
  <c r="N36" i="3"/>
  <c r="U35" i="3"/>
  <c r="Q35" i="3"/>
  <c r="R36" i="3"/>
  <c r="P35" i="3"/>
  <c r="L35" i="3"/>
  <c r="B84" i="3" l="1"/>
  <c r="L84" i="3" s="1"/>
  <c r="D84" i="3"/>
  <c r="N84" i="3" s="1"/>
  <c r="F84" i="3"/>
  <c r="P84" i="3" s="1"/>
  <c r="H84" i="3"/>
  <c r="R84" i="3" s="1"/>
  <c r="J84" i="3"/>
  <c r="T84" i="3" s="1"/>
  <c r="A85" i="3"/>
  <c r="C84" i="3"/>
  <c r="M84" i="3" s="1"/>
  <c r="E84" i="3"/>
  <c r="O84" i="3" s="1"/>
  <c r="G84" i="3"/>
  <c r="Q84" i="3" s="1"/>
  <c r="I84" i="3"/>
  <c r="S84" i="3" s="1"/>
  <c r="K84" i="3"/>
  <c r="U84" i="3" s="1"/>
  <c r="L9" i="3"/>
  <c r="AJ9" i="3" s="1"/>
  <c r="AK9" i="3" s="1"/>
  <c r="L36" i="3"/>
  <c r="P36" i="3"/>
  <c r="O38" i="3"/>
  <c r="Q36" i="3"/>
  <c r="T36" i="3"/>
  <c r="S35" i="3"/>
  <c r="AJ35" i="3" s="1"/>
  <c r="AK35" i="3" s="1"/>
  <c r="R37" i="3"/>
  <c r="U36" i="3"/>
  <c r="S37" i="3"/>
  <c r="C85" i="3" l="1"/>
  <c r="M85" i="3" s="1"/>
  <c r="E85" i="3"/>
  <c r="O85" i="3" s="1"/>
  <c r="G85" i="3"/>
  <c r="Q85" i="3" s="1"/>
  <c r="I85" i="3"/>
  <c r="S85" i="3" s="1"/>
  <c r="K85" i="3"/>
  <c r="U85" i="3" s="1"/>
  <c r="B85" i="3"/>
  <c r="L85" i="3" s="1"/>
  <c r="D85" i="3"/>
  <c r="N85" i="3" s="1"/>
  <c r="F85" i="3"/>
  <c r="P85" i="3" s="1"/>
  <c r="H85" i="3"/>
  <c r="R85" i="3" s="1"/>
  <c r="J85" i="3"/>
  <c r="T85" i="3" s="1"/>
  <c r="A86" i="3"/>
  <c r="AJ84" i="3"/>
  <c r="AK84" i="3" s="1"/>
  <c r="T37" i="3"/>
  <c r="N38" i="3"/>
  <c r="P37" i="3"/>
  <c r="S38" i="3"/>
  <c r="Q37" i="3"/>
  <c r="M37" i="3"/>
  <c r="U37" i="3"/>
  <c r="L37" i="3"/>
  <c r="O32" i="3"/>
  <c r="AJ32" i="3" s="1"/>
  <c r="AK32" i="3" s="1"/>
  <c r="O34" i="3"/>
  <c r="AJ34" i="3" s="1"/>
  <c r="AK34" i="3" s="1"/>
  <c r="AJ85" i="3" l="1"/>
  <c r="AK85" i="3" s="1"/>
  <c r="B86" i="3"/>
  <c r="L86" i="3" s="1"/>
  <c r="C86" i="3"/>
  <c r="M86" i="3" s="1"/>
  <c r="E86" i="3"/>
  <c r="O86" i="3" s="1"/>
  <c r="G86" i="3"/>
  <c r="Q86" i="3" s="1"/>
  <c r="I86" i="3"/>
  <c r="K86" i="3"/>
  <c r="U86" i="3" s="1"/>
  <c r="D86" i="3"/>
  <c r="N86" i="3" s="1"/>
  <c r="F86" i="3"/>
  <c r="P86" i="3" s="1"/>
  <c r="H86" i="3"/>
  <c r="R86" i="3" s="1"/>
  <c r="J86" i="3"/>
  <c r="T86" i="3" s="1"/>
  <c r="A87" i="3"/>
  <c r="L38" i="3"/>
  <c r="U38" i="3"/>
  <c r="Q38" i="3"/>
  <c r="S39" i="3"/>
  <c r="P38" i="3"/>
  <c r="T38" i="3"/>
  <c r="M38" i="3"/>
  <c r="O40" i="3"/>
  <c r="R39" i="3"/>
  <c r="B87" i="3" l="1"/>
  <c r="L87" i="3" s="1"/>
  <c r="D87" i="3"/>
  <c r="N87" i="3" s="1"/>
  <c r="F87" i="3"/>
  <c r="P87" i="3" s="1"/>
  <c r="H87" i="3"/>
  <c r="R87" i="3" s="1"/>
  <c r="J87" i="3"/>
  <c r="T87" i="3" s="1"/>
  <c r="A88" i="3"/>
  <c r="C87" i="3"/>
  <c r="M87" i="3" s="1"/>
  <c r="E87" i="3"/>
  <c r="O87" i="3" s="1"/>
  <c r="G87" i="3"/>
  <c r="Q87" i="3" s="1"/>
  <c r="I87" i="3"/>
  <c r="S87" i="3" s="1"/>
  <c r="K87" i="3"/>
  <c r="U87" i="3" s="1"/>
  <c r="R40" i="3"/>
  <c r="O41" i="3"/>
  <c r="T39" i="3"/>
  <c r="P39" i="3"/>
  <c r="Q39" i="3"/>
  <c r="U39" i="3"/>
  <c r="N40" i="3"/>
  <c r="L39" i="3"/>
  <c r="M39" i="3"/>
  <c r="S40" i="3"/>
  <c r="C88" i="3" l="1"/>
  <c r="M88" i="3" s="1"/>
  <c r="E88" i="3"/>
  <c r="O88" i="3" s="1"/>
  <c r="G88" i="3"/>
  <c r="Q88" i="3" s="1"/>
  <c r="I88" i="3"/>
  <c r="S88" i="3" s="1"/>
  <c r="K88" i="3"/>
  <c r="U88" i="3" s="1"/>
  <c r="B88" i="3"/>
  <c r="L88" i="3" s="1"/>
  <c r="D88" i="3"/>
  <c r="N88" i="3" s="1"/>
  <c r="F88" i="3"/>
  <c r="P88" i="3" s="1"/>
  <c r="H88" i="3"/>
  <c r="R88" i="3" s="1"/>
  <c r="J88" i="3"/>
  <c r="T88" i="3" s="1"/>
  <c r="A89" i="3"/>
  <c r="AJ87" i="3"/>
  <c r="AK87" i="3" s="1"/>
  <c r="U40" i="3"/>
  <c r="Q40" i="3"/>
  <c r="P40" i="3"/>
  <c r="T40" i="3"/>
  <c r="N41" i="3"/>
  <c r="O42" i="3"/>
  <c r="R41" i="3"/>
  <c r="S41" i="3"/>
  <c r="M40" i="3"/>
  <c r="L40" i="3"/>
  <c r="AJ88" i="3" l="1"/>
  <c r="AK88" i="3" s="1"/>
  <c r="B89" i="3"/>
  <c r="L89" i="3" s="1"/>
  <c r="D89" i="3"/>
  <c r="N89" i="3" s="1"/>
  <c r="F89" i="3"/>
  <c r="P89" i="3" s="1"/>
  <c r="H89" i="3"/>
  <c r="J89" i="3"/>
  <c r="T89" i="3" s="1"/>
  <c r="A90" i="3"/>
  <c r="C89" i="3"/>
  <c r="M89" i="3" s="1"/>
  <c r="E89" i="3"/>
  <c r="O89" i="3" s="1"/>
  <c r="G89" i="3"/>
  <c r="Q89" i="3" s="1"/>
  <c r="I89" i="3"/>
  <c r="S89" i="3" s="1"/>
  <c r="K89" i="3"/>
  <c r="U89" i="3" s="1"/>
  <c r="AJ40" i="3"/>
  <c r="AK40" i="3" s="1"/>
  <c r="T41" i="3"/>
  <c r="Q41" i="3"/>
  <c r="L41" i="3"/>
  <c r="O43" i="3"/>
  <c r="N42" i="3"/>
  <c r="R42" i="3"/>
  <c r="P41" i="3"/>
  <c r="U41" i="3"/>
  <c r="C90" i="3" l="1"/>
  <c r="M90" i="3" s="1"/>
  <c r="E90" i="3"/>
  <c r="O90" i="3" s="1"/>
  <c r="G90" i="3"/>
  <c r="Q90" i="3" s="1"/>
  <c r="I90" i="3"/>
  <c r="S90" i="3" s="1"/>
  <c r="K90" i="3"/>
  <c r="U90" i="3" s="1"/>
  <c r="B90" i="3"/>
  <c r="L90" i="3" s="1"/>
  <c r="D90" i="3"/>
  <c r="N90" i="3" s="1"/>
  <c r="F90" i="3"/>
  <c r="P90" i="3" s="1"/>
  <c r="H90" i="3"/>
  <c r="R90" i="3" s="1"/>
  <c r="J90" i="3"/>
  <c r="T90" i="3" s="1"/>
  <c r="A91" i="3"/>
  <c r="T42" i="3"/>
  <c r="O44" i="3"/>
  <c r="L42" i="3"/>
  <c r="U42" i="3"/>
  <c r="R43" i="3"/>
  <c r="M42" i="3"/>
  <c r="P42" i="3"/>
  <c r="S43" i="3"/>
  <c r="N43" i="3"/>
  <c r="Q42" i="3"/>
  <c r="AJ90" i="3" l="1"/>
  <c r="AK90" i="3" s="1"/>
  <c r="B91" i="3"/>
  <c r="L91" i="3" s="1"/>
  <c r="D91" i="3"/>
  <c r="N91" i="3" s="1"/>
  <c r="F91" i="3"/>
  <c r="P91" i="3" s="1"/>
  <c r="H91" i="3"/>
  <c r="R91" i="3" s="1"/>
  <c r="J91" i="3"/>
  <c r="T91" i="3" s="1"/>
  <c r="A92" i="3"/>
  <c r="C91" i="3"/>
  <c r="M91" i="3" s="1"/>
  <c r="E91" i="3"/>
  <c r="G91" i="3"/>
  <c r="Q91" i="3" s="1"/>
  <c r="I91" i="3"/>
  <c r="S91" i="3" s="1"/>
  <c r="K91" i="3"/>
  <c r="U91" i="3" s="1"/>
  <c r="M43" i="3"/>
  <c r="R44" i="3"/>
  <c r="Q43" i="3"/>
  <c r="S44" i="3"/>
  <c r="O45" i="3"/>
  <c r="T43" i="3"/>
  <c r="P43" i="3"/>
  <c r="U43" i="3"/>
  <c r="L43" i="3"/>
  <c r="N44" i="3"/>
  <c r="C92" i="3" l="1"/>
  <c r="M92" i="3" s="1"/>
  <c r="E92" i="3"/>
  <c r="O92" i="3" s="1"/>
  <c r="G92" i="3"/>
  <c r="Q92" i="3" s="1"/>
  <c r="I92" i="3"/>
  <c r="S92" i="3" s="1"/>
  <c r="K92" i="3"/>
  <c r="U92" i="3" s="1"/>
  <c r="B92" i="3"/>
  <c r="L92" i="3" s="1"/>
  <c r="D92" i="3"/>
  <c r="N92" i="3" s="1"/>
  <c r="F92" i="3"/>
  <c r="P92" i="3" s="1"/>
  <c r="H92" i="3"/>
  <c r="R92" i="3" s="1"/>
  <c r="J92" i="3"/>
  <c r="T92" i="3" s="1"/>
  <c r="A93" i="3"/>
  <c r="AJ43" i="3"/>
  <c r="AK43" i="3" s="1"/>
  <c r="M44" i="3"/>
  <c r="N45" i="3"/>
  <c r="L44" i="3"/>
  <c r="U44" i="3"/>
  <c r="P44" i="3"/>
  <c r="O46" i="3"/>
  <c r="S45" i="3"/>
  <c r="Q44" i="3"/>
  <c r="R45" i="3"/>
  <c r="T44" i="3"/>
  <c r="AJ92" i="3" l="1"/>
  <c r="AK92" i="3" s="1"/>
  <c r="B93" i="3"/>
  <c r="L93" i="3" s="1"/>
  <c r="D93" i="3"/>
  <c r="N93" i="3" s="1"/>
  <c r="F93" i="3"/>
  <c r="P93" i="3" s="1"/>
  <c r="H93" i="3"/>
  <c r="R93" i="3" s="1"/>
  <c r="J93" i="3"/>
  <c r="T93" i="3" s="1"/>
  <c r="A94" i="3"/>
  <c r="C93" i="3"/>
  <c r="M93" i="3" s="1"/>
  <c r="E93" i="3"/>
  <c r="O93" i="3" s="1"/>
  <c r="G93" i="3"/>
  <c r="Q93" i="3" s="1"/>
  <c r="I93" i="3"/>
  <c r="S93" i="3" s="1"/>
  <c r="K93" i="3"/>
  <c r="U93" i="3" s="1"/>
  <c r="S46" i="3"/>
  <c r="T45" i="3"/>
  <c r="R46" i="3"/>
  <c r="O47" i="3"/>
  <c r="U45" i="3"/>
  <c r="N46" i="3"/>
  <c r="Q45" i="3"/>
  <c r="AJ44" i="3"/>
  <c r="AK44" i="3" s="1"/>
  <c r="P45" i="3"/>
  <c r="L45" i="3"/>
  <c r="M45" i="3"/>
  <c r="AJ93" i="3" l="1"/>
  <c r="AK93" i="3" s="1"/>
  <c r="C94" i="3"/>
  <c r="M94" i="3" s="1"/>
  <c r="E94" i="3"/>
  <c r="O94" i="3" s="1"/>
  <c r="G94" i="3"/>
  <c r="Q94" i="3" s="1"/>
  <c r="I94" i="3"/>
  <c r="S94" i="3" s="1"/>
  <c r="K94" i="3"/>
  <c r="U94" i="3" s="1"/>
  <c r="B94" i="3"/>
  <c r="L94" i="3" s="1"/>
  <c r="D94" i="3"/>
  <c r="N94" i="3" s="1"/>
  <c r="F94" i="3"/>
  <c r="P94" i="3" s="1"/>
  <c r="H94" i="3"/>
  <c r="J94" i="3"/>
  <c r="T94" i="3" s="1"/>
  <c r="A95" i="3"/>
  <c r="U46" i="3"/>
  <c r="Q46" i="3"/>
  <c r="R47" i="3"/>
  <c r="P46" i="3"/>
  <c r="AJ45" i="3"/>
  <c r="AK45" i="3" s="1"/>
  <c r="L46" i="3"/>
  <c r="N47" i="3"/>
  <c r="O48" i="3"/>
  <c r="T46" i="3"/>
  <c r="B95" i="3" l="1"/>
  <c r="L95" i="3" s="1"/>
  <c r="D95" i="3"/>
  <c r="F95" i="3"/>
  <c r="P95" i="3" s="1"/>
  <c r="H95" i="3"/>
  <c r="R95" i="3" s="1"/>
  <c r="J95" i="3"/>
  <c r="T95" i="3" s="1"/>
  <c r="A96" i="3"/>
  <c r="C95" i="3"/>
  <c r="M95" i="3" s="1"/>
  <c r="E95" i="3"/>
  <c r="O95" i="3" s="1"/>
  <c r="G95" i="3"/>
  <c r="Q95" i="3" s="1"/>
  <c r="I95" i="3"/>
  <c r="S95" i="3" s="1"/>
  <c r="K95" i="3"/>
  <c r="U95" i="3" s="1"/>
  <c r="T47" i="3"/>
  <c r="L47" i="3"/>
  <c r="O49" i="3"/>
  <c r="S48" i="3"/>
  <c r="R48" i="3"/>
  <c r="Q47" i="3"/>
  <c r="M47" i="3"/>
  <c r="N48" i="3"/>
  <c r="P47" i="3"/>
  <c r="U47" i="3"/>
  <c r="C96" i="3" l="1"/>
  <c r="M96" i="3" s="1"/>
  <c r="E96" i="3"/>
  <c r="O96" i="3" s="1"/>
  <c r="G96" i="3"/>
  <c r="Q96" i="3" s="1"/>
  <c r="I96" i="3"/>
  <c r="S96" i="3" s="1"/>
  <c r="K96" i="3"/>
  <c r="U96" i="3" s="1"/>
  <c r="B96" i="3"/>
  <c r="L96" i="3" s="1"/>
  <c r="D96" i="3"/>
  <c r="N96" i="3" s="1"/>
  <c r="F96" i="3"/>
  <c r="P96" i="3" s="1"/>
  <c r="H96" i="3"/>
  <c r="R96" i="3" s="1"/>
  <c r="J96" i="3"/>
  <c r="T96" i="3" s="1"/>
  <c r="A97" i="3"/>
  <c r="M48" i="3"/>
  <c r="P48" i="3"/>
  <c r="T48" i="3"/>
  <c r="Q48" i="3"/>
  <c r="R49" i="3"/>
  <c r="S49" i="3"/>
  <c r="U48" i="3"/>
  <c r="N49" i="3"/>
  <c r="O50" i="3"/>
  <c r="L48" i="3"/>
  <c r="B97" i="3" l="1"/>
  <c r="L97" i="3" s="1"/>
  <c r="D97" i="3"/>
  <c r="N97" i="3" s="1"/>
  <c r="F97" i="3"/>
  <c r="P97" i="3" s="1"/>
  <c r="H97" i="3"/>
  <c r="R97" i="3" s="1"/>
  <c r="J97" i="3"/>
  <c r="T97" i="3" s="1"/>
  <c r="A98" i="3"/>
  <c r="C97" i="3"/>
  <c r="M97" i="3" s="1"/>
  <c r="E97" i="3"/>
  <c r="O97" i="3" s="1"/>
  <c r="G97" i="3"/>
  <c r="Q97" i="3" s="1"/>
  <c r="I97" i="3"/>
  <c r="S97" i="3" s="1"/>
  <c r="K97" i="3"/>
  <c r="U97" i="3" s="1"/>
  <c r="AJ96" i="3"/>
  <c r="AK96" i="3" s="1"/>
  <c r="AJ48" i="3"/>
  <c r="AK48" i="3" s="1"/>
  <c r="P49" i="3"/>
  <c r="L49" i="3"/>
  <c r="S50" i="3"/>
  <c r="Q49" i="3"/>
  <c r="O51" i="3"/>
  <c r="N50" i="3"/>
  <c r="U49" i="3"/>
  <c r="R50" i="3"/>
  <c r="T49" i="3"/>
  <c r="M49" i="3"/>
  <c r="R33" i="3"/>
  <c r="C98" i="3" l="1"/>
  <c r="M98" i="3" s="1"/>
  <c r="E98" i="3"/>
  <c r="O98" i="3" s="1"/>
  <c r="G98" i="3"/>
  <c r="Q98" i="3" s="1"/>
  <c r="I98" i="3"/>
  <c r="K98" i="3"/>
  <c r="U98" i="3" s="1"/>
  <c r="B98" i="3"/>
  <c r="L98" i="3" s="1"/>
  <c r="F98" i="3"/>
  <c r="P98" i="3" s="1"/>
  <c r="J98" i="3"/>
  <c r="T98" i="3" s="1"/>
  <c r="D98" i="3"/>
  <c r="N98" i="3" s="1"/>
  <c r="H98" i="3"/>
  <c r="R98" i="3" s="1"/>
  <c r="A99" i="3"/>
  <c r="AJ97" i="3"/>
  <c r="AK97" i="3" s="1"/>
  <c r="N51" i="3"/>
  <c r="P50" i="3"/>
  <c r="Q50" i="3"/>
  <c r="S51" i="3"/>
  <c r="AJ49" i="3"/>
  <c r="AK49" i="3" s="1"/>
  <c r="L50" i="3"/>
  <c r="M50" i="3"/>
  <c r="T50" i="3"/>
  <c r="R51" i="3"/>
  <c r="U50" i="3"/>
  <c r="O52" i="3"/>
  <c r="B99" i="3" l="1"/>
  <c r="L99" i="3" s="1"/>
  <c r="D99" i="3"/>
  <c r="N99" i="3" s="1"/>
  <c r="F99" i="3"/>
  <c r="P99" i="3" s="1"/>
  <c r="H99" i="3"/>
  <c r="R99" i="3" s="1"/>
  <c r="J99" i="3"/>
  <c r="T99" i="3" s="1"/>
  <c r="A100" i="3"/>
  <c r="C99" i="3"/>
  <c r="M99" i="3" s="1"/>
  <c r="G99" i="3"/>
  <c r="Q99" i="3" s="1"/>
  <c r="K99" i="3"/>
  <c r="U99" i="3" s="1"/>
  <c r="E99" i="3"/>
  <c r="O99" i="3" s="1"/>
  <c r="I99" i="3"/>
  <c r="S99" i="3" s="1"/>
  <c r="O53" i="3"/>
  <c r="P51" i="3"/>
  <c r="U51" i="3"/>
  <c r="R52" i="3"/>
  <c r="T51" i="3"/>
  <c r="S52" i="3"/>
  <c r="AJ50" i="3"/>
  <c r="AK50" i="3" s="1"/>
  <c r="M51" i="3"/>
  <c r="L51" i="3"/>
  <c r="Q51" i="3"/>
  <c r="N52" i="3"/>
  <c r="C100" i="3" l="1"/>
  <c r="M100" i="3" s="1"/>
  <c r="E100" i="3"/>
  <c r="O100" i="3" s="1"/>
  <c r="G100" i="3"/>
  <c r="Q100" i="3" s="1"/>
  <c r="I100" i="3"/>
  <c r="S100" i="3" s="1"/>
  <c r="K100" i="3"/>
  <c r="U100" i="3" s="1"/>
  <c r="D100" i="3"/>
  <c r="N100" i="3" s="1"/>
  <c r="H100" i="3"/>
  <c r="R100" i="3" s="1"/>
  <c r="J100" i="3"/>
  <c r="T100" i="3" s="1"/>
  <c r="B100" i="3"/>
  <c r="L100" i="3" s="1"/>
  <c r="F100" i="3"/>
  <c r="P100" i="3" s="1"/>
  <c r="AJ99" i="3"/>
  <c r="AK99" i="3" s="1"/>
  <c r="N53" i="3"/>
  <c r="AJ51" i="3"/>
  <c r="AK51" i="3" s="1"/>
  <c r="Q52" i="3"/>
  <c r="L52" i="3"/>
  <c r="M52" i="3"/>
  <c r="S53" i="3"/>
  <c r="T52" i="3"/>
  <c r="R53" i="3"/>
  <c r="U52" i="3"/>
  <c r="P52" i="3"/>
  <c r="O54" i="3"/>
  <c r="AJ100" i="3" l="1"/>
  <c r="AK100" i="3" s="1"/>
  <c r="M53" i="3"/>
  <c r="U53" i="3"/>
  <c r="T53" i="3"/>
  <c r="S54" i="3"/>
  <c r="AJ52" i="3"/>
  <c r="AK52" i="3" s="1"/>
  <c r="O56" i="3"/>
  <c r="P53" i="3"/>
  <c r="R54" i="3"/>
  <c r="L53" i="3"/>
  <c r="Q53" i="3"/>
  <c r="N54" i="3"/>
  <c r="N55" i="3" l="1"/>
  <c r="L54" i="3"/>
  <c r="P54" i="3"/>
  <c r="S55" i="3"/>
  <c r="U54" i="3"/>
  <c r="O57" i="3"/>
  <c r="Q54" i="3"/>
  <c r="AJ53" i="3"/>
  <c r="AK53" i="3" s="1"/>
  <c r="R55" i="3"/>
  <c r="T54" i="3"/>
  <c r="M54" i="3"/>
  <c r="T55" i="3" l="1"/>
  <c r="AJ54" i="3"/>
  <c r="AK54" i="3" s="1"/>
  <c r="N56" i="3"/>
  <c r="Q55" i="3"/>
  <c r="U55" i="3"/>
  <c r="S56" i="3"/>
  <c r="P55" i="3"/>
  <c r="L55" i="3"/>
  <c r="M55" i="3"/>
  <c r="O58" i="3"/>
  <c r="R57" i="3" l="1"/>
  <c r="M56" i="3"/>
  <c r="L56" i="3"/>
  <c r="Q56" i="3"/>
  <c r="O59" i="3"/>
  <c r="S57" i="3"/>
  <c r="U56" i="3"/>
  <c r="T56" i="3"/>
  <c r="P56" i="3"/>
  <c r="P57" i="3" l="1"/>
  <c r="Q57" i="3"/>
  <c r="S58" i="3"/>
  <c r="O60" i="3"/>
  <c r="R58" i="3"/>
  <c r="T57" i="3"/>
  <c r="N58" i="3"/>
  <c r="U57" i="3"/>
  <c r="L57" i="3"/>
  <c r="M57" i="3"/>
  <c r="O61" i="3" l="1"/>
  <c r="M58" i="3"/>
  <c r="N59" i="3"/>
  <c r="T58" i="3"/>
  <c r="R59" i="3"/>
  <c r="P58" i="3"/>
  <c r="Q58" i="3"/>
  <c r="L58" i="3"/>
  <c r="U58" i="3"/>
  <c r="S60" i="3"/>
  <c r="U59" i="3" l="1"/>
  <c r="L59" i="3"/>
  <c r="R60" i="3"/>
  <c r="N60" i="3"/>
  <c r="Q59" i="3"/>
  <c r="O62" i="3"/>
  <c r="P59" i="3"/>
  <c r="T59" i="3"/>
  <c r="M59" i="3"/>
  <c r="S61" i="3"/>
  <c r="AJ58" i="3"/>
  <c r="AK58" i="3" s="1"/>
  <c r="T60" i="3" l="1"/>
  <c r="Q60" i="3"/>
  <c r="M61" i="3"/>
  <c r="R61" i="3"/>
  <c r="U60" i="3"/>
  <c r="S62" i="3"/>
  <c r="P60" i="3"/>
  <c r="O63" i="3"/>
  <c r="N61" i="3"/>
  <c r="L60" i="3"/>
  <c r="L61" i="3" l="1"/>
  <c r="O64" i="3"/>
  <c r="R62" i="3"/>
  <c r="T61" i="3"/>
  <c r="N62" i="3"/>
  <c r="P61" i="3"/>
  <c r="S63" i="3"/>
  <c r="U61" i="3"/>
  <c r="M62" i="3"/>
  <c r="Q61" i="3"/>
  <c r="S64" i="3" l="1"/>
  <c r="T62" i="3"/>
  <c r="M63" i="3"/>
  <c r="P62" i="3"/>
  <c r="U62" i="3"/>
  <c r="N63" i="3"/>
  <c r="R63" i="3"/>
  <c r="AJ61" i="3"/>
  <c r="AK61" i="3" s="1"/>
  <c r="Q62" i="3"/>
  <c r="O65" i="3"/>
  <c r="L62" i="3"/>
  <c r="AJ62" i="3" l="1"/>
  <c r="AK62" i="3" s="1"/>
  <c r="Q63" i="3"/>
  <c r="T63" i="3"/>
  <c r="S65" i="3"/>
  <c r="L63" i="3"/>
  <c r="O66" i="3"/>
  <c r="R64" i="3"/>
  <c r="N64" i="3"/>
  <c r="U63" i="3"/>
  <c r="P63" i="3"/>
  <c r="M64" i="3"/>
  <c r="M65" i="3" l="1"/>
  <c r="L64" i="3"/>
  <c r="P64" i="3"/>
  <c r="U64" i="3"/>
  <c r="N65" i="3"/>
  <c r="R65" i="3"/>
  <c r="O67" i="3"/>
  <c r="S66" i="3"/>
  <c r="T64" i="3"/>
  <c r="Q64" i="3"/>
  <c r="AJ63" i="3"/>
  <c r="AK63" i="3" s="1"/>
  <c r="Q65" i="3" l="1"/>
  <c r="S67" i="3"/>
  <c r="R66" i="3"/>
  <c r="U65" i="3"/>
  <c r="P65" i="3"/>
  <c r="AJ64" i="3"/>
  <c r="AK64" i="3" s="1"/>
  <c r="T65" i="3"/>
  <c r="O68" i="3"/>
  <c r="N66" i="3"/>
  <c r="L65" i="3"/>
  <c r="M66" i="3"/>
  <c r="AJ65" i="3" l="1"/>
  <c r="AK65" i="3" s="1"/>
  <c r="M67" i="3"/>
  <c r="L66" i="3"/>
  <c r="O69" i="3"/>
  <c r="P66" i="3"/>
  <c r="R67" i="3"/>
  <c r="Q66" i="3"/>
  <c r="N67" i="3"/>
  <c r="T66" i="3"/>
  <c r="U66" i="3"/>
  <c r="S68" i="3"/>
  <c r="L67" i="3" l="1"/>
  <c r="T67" i="3"/>
  <c r="P67" i="3"/>
  <c r="U67" i="3"/>
  <c r="O70" i="3"/>
  <c r="M68" i="3"/>
  <c r="S69" i="3"/>
  <c r="N68" i="3"/>
  <c r="Q67" i="3"/>
  <c r="R68" i="3"/>
  <c r="AJ66" i="3"/>
  <c r="AK66" i="3" s="1"/>
  <c r="U68" i="3" l="1"/>
  <c r="P68" i="3"/>
  <c r="L68" i="3"/>
  <c r="R69" i="3"/>
  <c r="N69" i="3"/>
  <c r="S70" i="3"/>
  <c r="T68" i="3"/>
  <c r="Q68" i="3"/>
  <c r="M69" i="3"/>
  <c r="AJ67" i="3"/>
  <c r="AK67" i="3" s="1"/>
  <c r="R70" i="3" l="1"/>
  <c r="Q69" i="3"/>
  <c r="L69" i="3"/>
  <c r="U69" i="3"/>
  <c r="T69" i="3"/>
  <c r="N70" i="3"/>
  <c r="AJ68" i="3"/>
  <c r="AK68" i="3" s="1"/>
  <c r="M70" i="3"/>
  <c r="P69" i="3"/>
  <c r="Q70" i="3" l="1"/>
  <c r="P70" i="3"/>
  <c r="U70" i="3"/>
  <c r="T70" i="3"/>
  <c r="AJ69" i="3"/>
  <c r="AK69" i="3" s="1"/>
  <c r="O55" i="3" l="1"/>
  <c r="AJ55" i="3" s="1"/>
  <c r="AK55" i="3" s="1"/>
  <c r="O39" i="3"/>
  <c r="M15" i="3"/>
  <c r="M14" i="3"/>
  <c r="N31" i="3"/>
  <c r="AJ31" i="3" s="1"/>
  <c r="AK31" i="3" s="1"/>
  <c r="M36" i="3"/>
  <c r="AJ36" i="3" s="1"/>
  <c r="AK36" i="3" s="1"/>
  <c r="M60" i="3" l="1"/>
  <c r="AJ60" i="3" s="1"/>
  <c r="AK60" i="3" s="1"/>
  <c r="M46" i="3"/>
  <c r="AJ46" i="3" s="1"/>
  <c r="AK46" i="3" s="1"/>
  <c r="N37" i="3"/>
  <c r="AJ37" i="3" s="1"/>
  <c r="AK37" i="3" s="1"/>
  <c r="S59" i="3"/>
  <c r="AJ59" i="3" s="1"/>
  <c r="AK59" i="3" s="1"/>
  <c r="S47" i="3"/>
  <c r="AJ47" i="3" s="1"/>
  <c r="AK47" i="3" s="1"/>
  <c r="L17" i="3" l="1"/>
  <c r="N4" i="10" l="1" a="1"/>
  <c r="N4" i="10" s="1"/>
  <c r="R4" i="10" l="1" a="1"/>
  <c r="R4" i="10" s="1"/>
  <c r="S4" i="10" a="1"/>
  <c r="S4" i="10" s="1"/>
  <c r="Q4" i="10" a="1"/>
  <c r="Q4" i="10" s="1"/>
  <c r="AI5" i="10" l="1" a="1"/>
  <c r="AI5" i="10" s="1"/>
  <c r="AK5" i="10" a="1"/>
  <c r="AK5" i="10" s="1"/>
  <c r="AJ5" i="10" a="1"/>
  <c r="AJ5" i="10" s="1"/>
  <c r="AI4" i="10" a="1"/>
  <c r="AI4" i="10" s="1"/>
  <c r="AJ4" i="10" a="1"/>
  <c r="AJ4" i="10" s="1"/>
  <c r="AK4" i="10" a="1"/>
  <c r="AK4" i="10" s="1"/>
  <c r="U5" i="10" l="1" a="1"/>
  <c r="U5" i="10" s="1"/>
  <c r="T5" i="10" a="1"/>
  <c r="T5" i="10" s="1"/>
  <c r="U4" i="10" a="1"/>
  <c r="U4" i="10" s="1"/>
  <c r="V4" i="10" a="1"/>
  <c r="V4" i="10" s="1"/>
  <c r="V5" i="10" a="1"/>
  <c r="V5" i="10" s="1"/>
  <c r="N57" i="3" s="1"/>
  <c r="AJ57" i="3" s="1"/>
  <c r="AK57" i="3" s="1"/>
  <c r="T4" i="10" a="1"/>
  <c r="T4" i="10" s="1"/>
  <c r="AF5" i="10" l="1" a="1"/>
  <c r="AF5" i="10" s="1"/>
  <c r="AG4" i="10" a="1"/>
  <c r="AG4" i="10" s="1"/>
  <c r="AH4" i="10" a="1"/>
  <c r="AH4" i="10" s="1"/>
  <c r="AF4" i="10" a="1"/>
  <c r="AF4" i="10" s="1"/>
  <c r="AH5" i="10" a="1"/>
  <c r="AH5" i="10" s="1"/>
  <c r="R56" i="3" s="1"/>
  <c r="AJ56" i="3" s="1"/>
  <c r="AK56" i="3" s="1"/>
  <c r="AG5" i="10" a="1"/>
  <c r="AG5" i="10" s="1"/>
  <c r="B4" i="10" l="1"/>
  <c r="B5" i="10"/>
  <c r="L5" i="10" l="1"/>
  <c r="C5" i="10"/>
  <c r="K5" i="10"/>
  <c r="G5" i="10"/>
  <c r="F5" i="10"/>
  <c r="M5" i="10"/>
  <c r="I5" i="10"/>
  <c r="J5" i="10"/>
  <c r="D5" i="10"/>
  <c r="H5" i="10"/>
  <c r="E5" i="10"/>
  <c r="H4" i="10"/>
  <c r="C4" i="10"/>
  <c r="D4" i="10"/>
  <c r="J4" i="10"/>
  <c r="K4" i="10"/>
  <c r="E4" i="10"/>
  <c r="G4" i="10"/>
  <c r="L4" i="10"/>
  <c r="I4" i="10"/>
  <c r="M4" i="10"/>
  <c r="F4" i="10"/>
  <c r="AU4" i="10" l="1"/>
  <c r="BJ4" i="10"/>
  <c r="R15" i="3" s="1"/>
  <c r="AJ15" i="3" s="1"/>
  <c r="AK15" i="3" s="1"/>
  <c r="AX4" i="10"/>
  <c r="BM4" i="10"/>
  <c r="AR4" i="10"/>
  <c r="L70" i="3" s="1"/>
  <c r="AJ70" i="3" s="1"/>
  <c r="AK70" i="3" s="1"/>
  <c r="AZ5" i="10"/>
  <c r="N95" i="3" s="1"/>
  <c r="AJ95" i="3" s="1"/>
  <c r="AK95" i="3" s="1"/>
  <c r="AY5" i="10"/>
  <c r="N83" i="3" s="1"/>
  <c r="AJ83" i="3" s="1"/>
  <c r="AK83" i="3" s="1"/>
  <c r="AX5" i="10"/>
  <c r="N77" i="3" s="1"/>
  <c r="AJ77" i="3" s="1"/>
  <c r="AK77" i="3" s="1"/>
  <c r="BL5" i="10"/>
  <c r="R94" i="3" s="1"/>
  <c r="AJ94" i="3" s="1"/>
  <c r="AK94" i="3" s="1"/>
  <c r="BK5" i="10"/>
  <c r="R89" i="3" s="1"/>
  <c r="AJ89" i="3" s="1"/>
  <c r="AK89" i="3" s="1"/>
  <c r="BJ5" i="10"/>
  <c r="R79" i="3" s="1"/>
  <c r="AJ79" i="3" s="1"/>
  <c r="AK79" i="3" s="1"/>
  <c r="BO5" i="10"/>
  <c r="S98" i="3" s="1"/>
  <c r="AJ98" i="3" s="1"/>
  <c r="AK98" i="3" s="1"/>
  <c r="BN5" i="10"/>
  <c r="S86" i="3" s="1"/>
  <c r="AJ86" i="3" s="1"/>
  <c r="AK86" i="3" s="1"/>
  <c r="BM5" i="10"/>
  <c r="S80" i="3" s="1"/>
  <c r="AJ80" i="3" s="1"/>
  <c r="AK80" i="3" s="1"/>
  <c r="BL4" i="10"/>
  <c r="R38" i="3" s="1"/>
  <c r="AJ38" i="3" s="1"/>
  <c r="AK38" i="3" s="1"/>
  <c r="BK4" i="10"/>
  <c r="R23" i="3" s="1"/>
  <c r="AJ23" i="3" s="1"/>
  <c r="AK23" i="3" s="1"/>
  <c r="AY4" i="10"/>
  <c r="N20" i="3" s="1"/>
  <c r="AJ20" i="3" s="1"/>
  <c r="AK20" i="3" s="1"/>
  <c r="AZ4" i="10"/>
  <c r="N39" i="3" s="1"/>
  <c r="AJ39" i="3" s="1"/>
  <c r="AK39" i="3" s="1"/>
  <c r="N13" i="3"/>
  <c r="AJ13" i="3" s="1"/>
  <c r="AK13" i="3" s="1"/>
  <c r="AV4" i="10"/>
  <c r="M30" i="3" s="1"/>
  <c r="AJ30" i="3" s="1"/>
  <c r="AK30" i="3" s="1"/>
  <c r="AW4" i="10"/>
  <c r="M41" i="3" s="1"/>
  <c r="AJ41" i="3" s="1"/>
  <c r="AK41" i="3" s="1"/>
  <c r="BN4" i="10"/>
  <c r="S33" i="3" s="1"/>
  <c r="AJ33" i="3" s="1"/>
  <c r="AK33" i="3" s="1"/>
  <c r="BO4" i="10"/>
  <c r="S42" i="3" s="1"/>
  <c r="AJ42" i="3" s="1"/>
  <c r="AK42" i="3" s="1"/>
  <c r="S18" i="3"/>
  <c r="M7" i="3" l="1"/>
  <c r="AJ7" i="3" s="1"/>
  <c r="M17" i="3"/>
  <c r="AJ17" i="3" s="1"/>
  <c r="AK17" i="3" s="1"/>
  <c r="AK7" i="3" l="1"/>
  <c r="W5" i="10" a="1"/>
  <c r="W5" i="10" s="1"/>
  <c r="X5" i="10" a="1"/>
  <c r="X5" i="10" s="1"/>
  <c r="Y5" i="10" a="1"/>
  <c r="Y5" i="10" s="1"/>
  <c r="Y4" i="10" a="1"/>
  <c r="Y4" i="10" s="1"/>
  <c r="W4" i="10" a="1"/>
  <c r="W4" i="10" s="1"/>
  <c r="BA4" i="10" s="1"/>
  <c r="X4" i="10" a="1"/>
  <c r="X4" i="10" s="1"/>
  <c r="BC5" i="10" l="1"/>
  <c r="O91" i="3" s="1"/>
  <c r="AJ91" i="3" s="1"/>
  <c r="AK91" i="3" s="1"/>
  <c r="BA5" i="10"/>
  <c r="O78" i="3" s="1"/>
  <c r="AJ78" i="3" s="1"/>
  <c r="AK78" i="3" s="1"/>
  <c r="BB5" i="10"/>
  <c r="O81" i="3" s="1"/>
  <c r="AJ81" i="3" s="1"/>
  <c r="AK81" i="3" s="1"/>
  <c r="BB4" i="10"/>
  <c r="O16" i="3" s="1"/>
  <c r="AJ16" i="3" s="1"/>
  <c r="AK16" i="3" s="1"/>
  <c r="BC4" i="10"/>
  <c r="O26" i="3" s="1"/>
  <c r="AJ26" i="3" s="1"/>
  <c r="AK26" i="3" s="1"/>
  <c r="O14" i="3"/>
  <c r="AJ14" i="3" s="1"/>
  <c r="AK14" i="3" l="1"/>
  <c r="P4" i="10" l="1" a="1"/>
  <c r="P4" i="10" s="1"/>
  <c r="O5" i="10" a="1"/>
  <c r="O5" i="10" s="1"/>
  <c r="N5" i="10" a="1"/>
  <c r="N5" i="10" s="1"/>
  <c r="P5" i="10" a="1"/>
  <c r="P5" i="10" s="1"/>
  <c r="O4" i="10" a="1"/>
  <c r="O4" i="10" s="1"/>
  <c r="AT4" i="10" l="1"/>
  <c r="L21" i="3" s="1"/>
  <c r="AJ21" i="3" s="1"/>
  <c r="AK21" i="3" s="1"/>
  <c r="AS4" i="10"/>
  <c r="L18" i="3" s="1"/>
  <c r="AJ18" i="3" s="1"/>
  <c r="AR5" i="10"/>
  <c r="AS5" i="10"/>
  <c r="AT5" i="10"/>
  <c r="AK18" i="3" l="1"/>
  <c r="Q5" i="10" l="1" a="1"/>
  <c r="Q5" i="10" s="1"/>
  <c r="R5" i="10" a="1"/>
  <c r="R5" i="10" s="1"/>
  <c r="S5" i="10" a="1"/>
  <c r="S5" i="10" s="1"/>
  <c r="AV5" i="10" l="1"/>
  <c r="AW5" i="10"/>
  <c r="AU5" i="10"/>
  <c r="AE5" i="10" l="1" a="1"/>
  <c r="AE5" i="10" s="1"/>
  <c r="AC5" i="10" a="1"/>
  <c r="AC5" i="10" s="1"/>
  <c r="AC4" i="10" a="1"/>
  <c r="AC4" i="10" s="1"/>
  <c r="AD4" i="10" a="1"/>
  <c r="AD4" i="10" s="1"/>
  <c r="AD5" i="10" a="1"/>
  <c r="AD5" i="10" s="1"/>
  <c r="AE4" i="10" a="1"/>
  <c r="AE4" i="10" s="1"/>
  <c r="Z5" i="10" a="1"/>
  <c r="Z5" i="10" s="1"/>
  <c r="AB5" i="10" a="1"/>
  <c r="AB5" i="10" s="1"/>
  <c r="AA4" i="10" a="1"/>
  <c r="AA4" i="10" s="1"/>
  <c r="AA5" i="10" a="1"/>
  <c r="AA5" i="10" s="1"/>
  <c r="AB4" i="10" a="1"/>
  <c r="AB4" i="10" s="1"/>
  <c r="Z4" i="10" a="1"/>
  <c r="Z4" i="10" s="1"/>
  <c r="AO5" i="10" a="1"/>
  <c r="AO5" i="10" s="1"/>
  <c r="AP5" i="10" a="1"/>
  <c r="AP5" i="10" s="1"/>
  <c r="AO4" i="10" a="1"/>
  <c r="AO4" i="10" s="1"/>
  <c r="AP4" i="10" a="1"/>
  <c r="AP4" i="10" s="1"/>
  <c r="AQ5" i="10" a="1"/>
  <c r="AQ5" i="10" s="1"/>
  <c r="AQ4" i="10" a="1"/>
  <c r="AQ4" i="10" s="1"/>
  <c r="AL5" i="10" a="1"/>
  <c r="AL5" i="10" s="1"/>
  <c r="AM4" i="10" a="1"/>
  <c r="AM4" i="10" s="1"/>
  <c r="AN5" i="10" a="1"/>
  <c r="AN5" i="10" s="1"/>
  <c r="AM5" i="10" a="1"/>
  <c r="AM5" i="10" s="1"/>
  <c r="AN4" i="10" a="1"/>
  <c r="AN4" i="10" s="1"/>
  <c r="AL4" i="10" a="1"/>
  <c r="AL4" i="10" s="1"/>
  <c r="BP4" i="10" l="1"/>
  <c r="BQ4" i="10"/>
  <c r="BR4" i="10"/>
  <c r="BP5" i="10"/>
  <c r="BQ5" i="10"/>
  <c r="BR5" i="10"/>
  <c r="BS4" i="10"/>
  <c r="BT4" i="10"/>
  <c r="BU4" i="10"/>
  <c r="BS5" i="10"/>
  <c r="BT5" i="10"/>
  <c r="BU5" i="10"/>
  <c r="BD5" i="10"/>
  <c r="BE5" i="10"/>
  <c r="BF5" i="10"/>
  <c r="BE4" i="10"/>
  <c r="BD4" i="10"/>
  <c r="BF4" i="10"/>
  <c r="BI4" i="10"/>
  <c r="BG4" i="10"/>
  <c r="BH4" i="10"/>
  <c r="BH5" i="10"/>
  <c r="BG5" i="10"/>
  <c r="BI5" i="10"/>
  <c r="BX4" i="10" l="1"/>
  <c r="CC5" i="10"/>
  <c r="CA4" i="10"/>
  <c r="BZ4" i="10"/>
  <c r="CD4" i="10"/>
  <c r="BZ5" i="10"/>
  <c r="CB4" i="10"/>
  <c r="CF5" i="10"/>
  <c r="CC4" i="10"/>
  <c r="BV5" i="10"/>
  <c r="BY5" i="10"/>
  <c r="CD5" i="10"/>
  <c r="BW4" i="10"/>
  <c r="CE4" i="10"/>
  <c r="CF4" i="10"/>
  <c r="CE5" i="10"/>
  <c r="BV4" i="10"/>
  <c r="BY4" i="10"/>
  <c r="CA5" i="10"/>
  <c r="BW5" i="10"/>
  <c r="CB5" i="10"/>
  <c r="BX5" i="10"/>
</calcChain>
</file>

<file path=xl/sharedStrings.xml><?xml version="1.0" encoding="utf-8"?>
<sst xmlns="http://schemas.openxmlformats.org/spreadsheetml/2006/main" count="692" uniqueCount="72">
  <si>
    <t>Тип суммы</t>
  </si>
  <si>
    <t>Страховые взносы на НЧ</t>
  </si>
  <si>
    <t>ИД на страховые взносы на НЧ</t>
  </si>
  <si>
    <t>Доп. страховые взносы (ДСВ1)</t>
  </si>
  <si>
    <t>ИД на доп. взносы (ИД ДСВ1)</t>
  </si>
  <si>
    <t>Взносы софинансирование</t>
  </si>
  <si>
    <t>ИД на софинансирование</t>
  </si>
  <si>
    <t>Вид резерва</t>
  </si>
  <si>
    <t>Сумма</t>
  </si>
  <si>
    <t>Вид движения</t>
  </si>
  <si>
    <t>Период</t>
  </si>
  <si>
    <t>Регистратор</t>
  </si>
  <si>
    <t>Номер строки</t>
  </si>
  <si>
    <t>Организация</t>
  </si>
  <si>
    <t>Типы выплат (ОПС)</t>
  </si>
  <si>
    <t>ОПС заявление</t>
  </si>
  <si>
    <t>Движение</t>
  </si>
  <si>
    <t>Документ регистрации</t>
  </si>
  <si>
    <t>Дата операции (Пегас)</t>
  </si>
  <si>
    <t>Итого</t>
  </si>
  <si>
    <t>Взносы работодателя (ДСВ2)</t>
  </si>
  <si>
    <t>ИД на взносы работодателя (ИД ДСВ2)</t>
  </si>
  <si>
    <t>Материнский капитал</t>
  </si>
  <si>
    <t>ИД на материнский капитал</t>
  </si>
  <si>
    <t>Счет по поступлениям</t>
  </si>
  <si>
    <t>Счет по договорам</t>
  </si>
  <si>
    <t>В остатке</t>
  </si>
  <si>
    <t>Расход</t>
  </si>
  <si>
    <t>Решение о единовременной выплате (ОПС) 288 859 от 30.08.2016 0:00:00</t>
  </si>
  <si>
    <t>Взносы</t>
  </si>
  <si>
    <t>Приход</t>
  </si>
  <si>
    <t>Единовременная выплата</t>
  </si>
  <si>
    <t>Заявление о назначении выплаты (ОПС) 145 806 от 07.09.2015 12:02:44</t>
  </si>
  <si>
    <t>ДоплатаЕВ</t>
  </si>
  <si>
    <t>Поступление взносов ОПС 41 845 220 от 02.06.2016 0:00:00</t>
  </si>
  <si>
    <t>Поступление взносов ОПС</t>
  </si>
  <si>
    <t>Поступление взносов ОПС 41 845 221 от 02.06.2016 0:00:00</t>
  </si>
  <si>
    <t>Поступление взносов ОПС 41 845 303 от 25.05.2016 15:28:44</t>
  </si>
  <si>
    <t>Распределение ИД ОПС 566 от 31.12.2015 0:00:00</t>
  </si>
  <si>
    <t>Распределение инвестиционного дохода ОПС</t>
  </si>
  <si>
    <t>Решение о единовременной выплате (ОПС) 256 093 от 15.09.2015 12:00:00</t>
  </si>
  <si>
    <t>Решение о единовременной выплате (ОПС) 256 074 от 14.08.2015 9:12:37</t>
  </si>
  <si>
    <t>Заявление о назначении выплаты (ОПС) 141 142 от 26.09.2014 13:59:53</t>
  </si>
  <si>
    <t>Поступление взносов ОПС 41 809 729 от 15.05.2015 0:00:00</t>
  </si>
  <si>
    <t>Поступление взносов ОПС 41 809 730 от 15.05.2015 0:00:00</t>
  </si>
  <si>
    <t>Поступление взносов ОПС 41 809 728 от 15.05.2015 0:00:00</t>
  </si>
  <si>
    <t>Распределение ИД ОПС 556 от 31.12.2014 0:00:00</t>
  </si>
  <si>
    <t>Решение о единовременной выплате (ОПС) 255 925 от 15.10.2014 12:29:19</t>
  </si>
  <si>
    <t>Распределение ИД ОПС 542 от 31.12.2013 0:00:00</t>
  </si>
  <si>
    <t>Распределение ИД ОПС 531 от 31.12.2012 0:00:00</t>
  </si>
  <si>
    <t>Корректировка записей регистров (ОПС) 3 010 755 от 14.08.2012 0:00:00</t>
  </si>
  <si>
    <t>Распределение ИД ОПС 526 от 31.12.2011 0:00:00</t>
  </si>
  <si>
    <t>Поступление взносов ОПС 11 898 274 от 31.03.2011 0:00:09</t>
  </si>
  <si>
    <t>Решение о единовременной выплате (ОПС) 293 286 от 30.08.2016 0:00:00</t>
  </si>
  <si>
    <t>Заявление о назначении выплаты (ОПС) 145 762 от 02.09.2015 15:05:06</t>
  </si>
  <si>
    <t>Поступление взносов ОПС 41 809 319 от 27.04.2015 0:00:00</t>
  </si>
  <si>
    <t>Поступление взносов ОПС 41 809 202 от 27.04.2015 0:00:00</t>
  </si>
  <si>
    <t>Поступление взносов ОПС 41 809 201 от 27.04.2015 0:00:00</t>
  </si>
  <si>
    <t>Поступление взносов ОПС 41 809 200 от 27.04.2015 0:00:00</t>
  </si>
  <si>
    <t>Три последних поступления по каждому типу суммы (всего 10 типов сумм)</t>
  </si>
  <si>
    <t>Остаток на счете</t>
  </si>
  <si>
    <t>Номер договора</t>
  </si>
  <si>
    <t>№ п/п</t>
  </si>
  <si>
    <t>Поступление входит в  остаток на счете?</t>
  </si>
  <si>
    <t>Часть поступления, которая входит в остаток на счете</t>
  </si>
  <si>
    <t>Входит в остаток?</t>
  </si>
  <si>
    <t>Сумма в остатке</t>
  </si>
  <si>
    <t>Решение о единовременной выплате (ОПС)</t>
  </si>
  <si>
    <t>Распределение ИД ОПС</t>
  </si>
  <si>
    <t>Исходные данные</t>
  </si>
  <si>
    <t>Вычисляемые значения (надо получить)</t>
  </si>
  <si>
    <t>Корректировка записей регистров (ОПС)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</si>
</sst>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" fontId="0" fillId="0" borderId="8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0" fillId="0" borderId="8" xfId="0" applyNumberFormat="1" applyBorder="1"/>
    <xf numFmtId="4" fontId="0" fillId="0" borderId="1" xfId="0" applyNumberFormat="1" applyBorder="1"/>
    <xf numFmtId="4" fontId="0" fillId="0" borderId="9" xfId="0" applyNumberFormat="1" applyBorder="1"/>
    <xf numFmtId="0" fontId="1" fillId="0" borderId="0" xfId="0" applyFont="1"/>
    <xf numFmtId="4" fontId="1" fillId="3" borderId="1" xfId="0" applyNumberFormat="1" applyFont="1" applyFill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"/>
  <sheetViews>
    <sheetView tabSelected="1" topLeftCell="V1" zoomScale="80" zoomScaleNormal="80" workbookViewId="0">
      <pane ySplit="3" topLeftCell="A4" activePane="bottomLeft" state="frozen"/>
      <selection pane="bottomLeft" sqref="A1:A2"/>
    </sheetView>
  </sheetViews>
  <sheetFormatPr defaultRowHeight="15" x14ac:dyDescent="0.25"/>
  <cols>
    <col min="1" max="1" width="12.42578125" style="33" customWidth="1"/>
    <col min="2" max="6" width="9.7109375" style="33" customWidth="1"/>
    <col min="7" max="7" width="12.140625" style="33" customWidth="1"/>
    <col min="8" max="21" width="9.7109375" style="33" customWidth="1"/>
    <col min="22" max="22" width="10.5703125" style="5" customWidth="1"/>
    <col min="23" max="23" width="10.85546875" style="24" bestFit="1" customWidth="1"/>
    <col min="24" max="24" width="38.5703125" style="11" customWidth="1"/>
    <col min="25" max="25" width="4.7109375" style="17" customWidth="1"/>
    <col min="26" max="26" width="4.7109375" style="20" customWidth="1"/>
    <col min="27" max="27" width="10.5703125" style="5" customWidth="1"/>
    <col min="28" max="28" width="29.28515625" style="11" bestFit="1" customWidth="1"/>
    <col min="29" max="29" width="9.28515625" style="11" customWidth="1"/>
    <col min="30" max="30" width="26" style="11" customWidth="1"/>
    <col min="31" max="31" width="4.7109375" style="11" customWidth="1"/>
    <col min="32" max="32" width="10.42578125" style="23" customWidth="1"/>
    <col min="33" max="33" width="32.7109375" style="11" customWidth="1"/>
    <col min="34" max="35" width="5.28515625" style="11" customWidth="1"/>
    <col min="36" max="36" width="11.28515625" style="34" customWidth="1"/>
    <col min="37" max="37" width="12.85546875" style="38" customWidth="1"/>
    <col min="38" max="16384" width="9.140625" style="6"/>
  </cols>
  <sheetData>
    <row r="1" spans="1:37" ht="30" customHeight="1" x14ac:dyDescent="0.25">
      <c r="A1" s="76" t="s">
        <v>25</v>
      </c>
      <c r="B1" s="76" t="s">
        <v>24</v>
      </c>
      <c r="C1" s="76"/>
      <c r="D1" s="76"/>
      <c r="E1" s="76"/>
      <c r="F1" s="76"/>
      <c r="G1" s="76"/>
      <c r="H1" s="76"/>
      <c r="I1" s="76"/>
      <c r="J1" s="76"/>
      <c r="K1" s="76"/>
      <c r="L1" s="76" t="s">
        <v>26</v>
      </c>
      <c r="M1" s="76"/>
      <c r="N1" s="76"/>
      <c r="O1" s="76"/>
      <c r="P1" s="76"/>
      <c r="Q1" s="76"/>
      <c r="R1" s="76"/>
      <c r="S1" s="76"/>
      <c r="T1" s="76"/>
      <c r="U1" s="76"/>
      <c r="V1" s="77" t="s">
        <v>9</v>
      </c>
      <c r="W1" s="79" t="s">
        <v>10</v>
      </c>
      <c r="X1" s="79" t="s">
        <v>11</v>
      </c>
      <c r="Y1" s="81" t="s">
        <v>12</v>
      </c>
      <c r="Z1" s="83" t="s">
        <v>13</v>
      </c>
      <c r="AA1" s="79" t="s">
        <v>61</v>
      </c>
      <c r="AB1" s="79" t="s">
        <v>0</v>
      </c>
      <c r="AC1" s="79" t="s">
        <v>7</v>
      </c>
      <c r="AD1" s="79" t="s">
        <v>14</v>
      </c>
      <c r="AE1" s="79" t="s">
        <v>15</v>
      </c>
      <c r="AF1" s="79" t="s">
        <v>8</v>
      </c>
      <c r="AG1" s="79" t="s">
        <v>16</v>
      </c>
      <c r="AH1" s="79" t="s">
        <v>17</v>
      </c>
      <c r="AI1" s="86" t="s">
        <v>18</v>
      </c>
      <c r="AJ1" s="88" t="s">
        <v>65</v>
      </c>
      <c r="AK1" s="85" t="s">
        <v>66</v>
      </c>
    </row>
    <row r="2" spans="1:37" s="5" customFormat="1" ht="75" x14ac:dyDescent="0.25">
      <c r="A2" s="76"/>
      <c r="B2" s="33" t="s">
        <v>1</v>
      </c>
      <c r="C2" s="33" t="s">
        <v>2</v>
      </c>
      <c r="D2" s="33" t="s">
        <v>3</v>
      </c>
      <c r="E2" s="33" t="s">
        <v>4</v>
      </c>
      <c r="F2" s="33" t="s">
        <v>20</v>
      </c>
      <c r="G2" s="33" t="s">
        <v>21</v>
      </c>
      <c r="H2" s="33" t="s">
        <v>5</v>
      </c>
      <c r="I2" s="33" t="s">
        <v>6</v>
      </c>
      <c r="J2" s="33" t="s">
        <v>22</v>
      </c>
      <c r="K2" s="33" t="s">
        <v>23</v>
      </c>
      <c r="L2" s="33" t="s">
        <v>1</v>
      </c>
      <c r="M2" s="33" t="s">
        <v>2</v>
      </c>
      <c r="N2" s="33" t="s">
        <v>3</v>
      </c>
      <c r="O2" s="33" t="s">
        <v>4</v>
      </c>
      <c r="P2" s="33" t="s">
        <v>20</v>
      </c>
      <c r="Q2" s="33" t="s">
        <v>21</v>
      </c>
      <c r="R2" s="33" t="s">
        <v>5</v>
      </c>
      <c r="S2" s="33" t="s">
        <v>6</v>
      </c>
      <c r="T2" s="33" t="s">
        <v>22</v>
      </c>
      <c r="U2" s="33" t="s">
        <v>23</v>
      </c>
      <c r="V2" s="78"/>
      <c r="W2" s="80"/>
      <c r="X2" s="80"/>
      <c r="Y2" s="82"/>
      <c r="Z2" s="84"/>
      <c r="AA2" s="80"/>
      <c r="AB2" s="80"/>
      <c r="AC2" s="80"/>
      <c r="AD2" s="80"/>
      <c r="AE2" s="80"/>
      <c r="AF2" s="80"/>
      <c r="AG2" s="80"/>
      <c r="AH2" s="80"/>
      <c r="AI2" s="87"/>
      <c r="AJ2" s="88"/>
      <c r="AK2" s="85"/>
    </row>
    <row r="3" spans="1:37" s="25" customFormat="1" ht="0.95" customHeight="1" x14ac:dyDescent="0.25">
      <c r="V3" s="54"/>
      <c r="W3" s="27"/>
      <c r="X3" s="28"/>
      <c r="Y3" s="29"/>
      <c r="Z3" s="30"/>
      <c r="AA3" s="26"/>
      <c r="AB3" s="28"/>
      <c r="AC3" s="28"/>
      <c r="AD3" s="28"/>
      <c r="AE3" s="28"/>
      <c r="AF3" s="31"/>
      <c r="AG3" s="28"/>
      <c r="AH3" s="28"/>
      <c r="AI3" s="55"/>
      <c r="AJ3" s="59"/>
      <c r="AK3" s="60"/>
    </row>
    <row r="4" spans="1:37" ht="15" customHeight="1" x14ac:dyDescent="0.25">
      <c r="A4" s="33">
        <f>IF(AA4&lt;&gt;AA3,A3+1,A3)</f>
        <v>1</v>
      </c>
      <c r="B4" s="33">
        <f>IF($AB4=B$2,IF($A4-$A3&lt;&gt;1,IF(OR(OR(LEFT($X4,23)="Поступление взносов ОПС",LEFT($X4,20)="Распределение ИД ОПС"),AND($V4="Приход",$W4&lt;VALUE("01.01.2016"),$AF4&gt;0)),B3+1,B3),IF(OR(OR(LEFT($X4,23)="Поступление взносов ОПС",LEFT($X4,20)="Распределение ИД ОПС"),AND($V4="Приход",$W4&lt;VALUE("01.01.2016"),$AF4&gt;0)),1,)),IF($A4-$A3&lt;&gt;1,B3,))</f>
        <v>0</v>
      </c>
      <c r="C4" s="37">
        <f t="shared" ref="C4:K4" si="0">IF($AB4=C$2,IF($A4-$A3&lt;&gt;1,IF(OR(OR(LEFT($X4,23)="Поступление взносов ОПС",LEFT($X4,20)="Распределение ИД ОПС"),AND($V4="Приход",$W4&lt;VALUE("01.01.2016"),$AF4&gt;0)),C3+1,C3),IF(OR(OR(LEFT($X4,23)="Поступление взносов ОПС",LEFT($X4,20)="Распределение ИД ОПС"),AND($V4="Приход",$W4&lt;VALUE("01.01.2016"),$AF4&gt;0)),1,)),IF($A4-$A3&lt;&gt;1,C3,))</f>
        <v>0</v>
      </c>
      <c r="D4" s="37">
        <f t="shared" si="0"/>
        <v>0</v>
      </c>
      <c r="E4" s="37">
        <f t="shared" si="0"/>
        <v>0</v>
      </c>
      <c r="F4" s="37">
        <f t="shared" si="0"/>
        <v>0</v>
      </c>
      <c r="G4" s="37">
        <f t="shared" si="0"/>
        <v>0</v>
      </c>
      <c r="H4" s="37">
        <f t="shared" si="0"/>
        <v>0</v>
      </c>
      <c r="I4" s="37">
        <f t="shared" si="0"/>
        <v>0</v>
      </c>
      <c r="J4" s="37">
        <f t="shared" si="0"/>
        <v>0</v>
      </c>
      <c r="K4" s="37">
        <f t="shared" si="0"/>
        <v>0</v>
      </c>
      <c r="L4" s="33" t="str">
        <f>IF(B4&lt;&gt;B3,IF(B4=1,VLOOKUP($A4,МойТакСебеРасчет!$A$4:$BU$5,44,FALSE),IF(B4=2,VLOOKUP($A4,МойТакСебеРасчет!$A$4:$BU$5,45,FALSE),IF(B4=3,VLOOKUP($A4,МойТакСебеРасчет!$A$4:$BU$5,46,FALSE),""))),"")</f>
        <v/>
      </c>
      <c r="M4" s="33" t="str">
        <f>IF(C4&lt;&gt;C3,IF(C4=1,VLOOKUP($A4,МойТакСебеРасчет!$A$4:$BU$5,47,FALSE),IF(C4=2,VLOOKUP($A4,МойТакСебеРасчет!$A$4:$BU$5,48,FALSE),IF(C4=3,VLOOKUP($A4,МойТакСебеРасчет!$A$4:$BU$5,49,FALSE),""))),"")</f>
        <v/>
      </c>
      <c r="N4" s="33" t="str">
        <f>IF(D4&lt;&gt;D3,IF(D4=1,VLOOKUP($A4,МойТакСебеРасчет!$A$4:$BU$5,50,FALSE),IF(D4=2,VLOOKUP($A4,МойТакСебеРасчет!$A$4:$BU$5,51,FALSE),IF(D4=3,VLOOKUP($A4,МойТакСебеРасчет!$A$4:$BU$5,52,FALSE),""))),"")</f>
        <v/>
      </c>
      <c r="O4" s="33" t="str">
        <f>IF(E4&lt;&gt;E3,IF(E4=1,VLOOKUP($A4,МойТакСебеРасчет!$A$4:$BU$5,53,FALSE),IF(E4=2,VLOOKUP($A4,МойТакСебеРасчет!$A$4:$BU$5,54,FALSE),IF(E4=3,VLOOKUP($A4,МойТакСебеРасчет!$A$4:$BU$5,55,FALSE),""))),"")</f>
        <v/>
      </c>
      <c r="P4" s="33" t="str">
        <f>IF(F4&lt;&gt;F3,IF(F4=1,VLOOKUP($A4,МойТакСебеРасчет!$A$4:$BU$5,56,FALSE),IF(F4=2,VLOOKUP($A4,МойТакСебеРасчет!$A$4:$BU$5,57,FALSE),IF(F4=3,VLOOKUP($A4,МойТакСебеРасчет!$A$4:$BU$5,58,FALSE),""))),"")</f>
        <v/>
      </c>
      <c r="Q4" s="33" t="str">
        <f>IF(G4&lt;&gt;G3,IF(G4=1,VLOOKUP($A4,МойТакСебеРасчет!$A$4:$BU$5,59,FALSE),IF(G4=2,VLOOKUP($A4,МойТакСебеРасчет!$A$4:$BU$5,60,FALSE),IF(G4=3,VLOOKUP($A4,МойТакСебеРасчет!$A$4:$BU$5,61,FALSE),""))),"")</f>
        <v/>
      </c>
      <c r="R4" s="33" t="str">
        <f>IF(H4&lt;&gt;H3,IF(H4=1,VLOOKUP($A4,МойТакСебеРасчет!$A$4:$BU$5,62,FALSE),IF(H4=2,VLOOKUP($A4,МойТакСебеРасчет!$A$4:$BU$5,63,FALSE),IF(H4=3,VLOOKUP($A4,МойТакСебеРасчет!$A$4:$BU$5,64,FALSE),""))),"")</f>
        <v/>
      </c>
      <c r="S4" s="33" t="str">
        <f>IF(I4&lt;&gt;I3,IF(I4=1,VLOOKUP($A4,МойТакСебеРасчет!$A$4:$BU$5,65,FALSE),IF(I4=2,VLOOKUP($A4,МойТакСебеРасчет!$A$4:$BU$5,66,FALSE),IF(I4=3,VLOOKUP($A4,МойТакСебеРасчет!$A$4:$BU$5,67,FALSE),""))),"")</f>
        <v/>
      </c>
      <c r="T4" s="33" t="str">
        <f>IF(J4&lt;&gt;J3,IF(J4=1,VLOOKUP($A4,МойТакСебеРасчет!$A$4:$BU$5,68,FALSE),IF(J4=2,VLOOKUP($A4,МойТакСебеРасчет!$A$4:$BU$5,69,FALSE),IF(J4=3,VLOOKUP($A4,МойТакСебеРасчет!$A$4:$BU$5,70,FALSE),""))),"")</f>
        <v/>
      </c>
      <c r="U4" s="33" t="str">
        <f>IF(K4&lt;&gt;K3,IF(K4=1,VLOOKUP($A4,МойТакСебеРасчет!$A$4:$BU$5,71,FALSE),IF(K4=2,VLOOKUP($A4,МойТакСебеРасчет!$A$4:$BU$5,72,FALSE),IF(K4=3,VLOOKUP($A4,МойТакСебеРасчет!$A$4:$BU$5,73,FALSE),""))),"")</f>
        <v/>
      </c>
      <c r="V4" s="47" t="s">
        <v>27</v>
      </c>
      <c r="W4" s="12">
        <v>42620</v>
      </c>
      <c r="X4" s="14" t="s">
        <v>28</v>
      </c>
      <c r="Y4" s="40"/>
      <c r="Z4" s="18"/>
      <c r="AA4" s="39">
        <v>11111</v>
      </c>
      <c r="AB4" s="9" t="s">
        <v>2</v>
      </c>
      <c r="AC4" s="9" t="s">
        <v>29</v>
      </c>
      <c r="AD4" s="9"/>
      <c r="AE4" s="9"/>
      <c r="AF4" s="21">
        <v>4.09</v>
      </c>
      <c r="AG4" s="9"/>
      <c r="AH4" s="9"/>
      <c r="AI4" s="56"/>
      <c r="AJ4" s="59" t="str">
        <f>CONCATENATE(L4,M4,N4,O4,P4,Q4,R4,S4,T4,U4)</f>
        <v/>
      </c>
      <c r="AK4" s="61" t="str">
        <f>IF(AJ4="Да",AF4,IF(AJ4="Частично",IF(ДвиженияПоСчетам!AB4=МойТакСебеРасчет!$BW$2,VLOOKUP(AA4,МойТакСебеРасчет!$B$4:$CF$5,74,FALSE),IF(ДвиженияПоСчетам!AB4=МойТакСебеРасчет!$BX$2,VLOOKUP(AA4,МойТакСебеРасчет!$B$4:$CF$5,75,FALSE),IF(ДвиженияПоСчетам!AB4=МойТакСебеРасчет!$BY$2,VLOOKUP(AA4,МойТакСебеРасчет!$B$4:$CF$5,76,FALSE),IF(ДвиженияПоСчетам!AB4=МойТакСебеРасчет!$BZ$2,VLOOKUP(AA4,МойТакСебеРасчет!$B$4:$CF$5,77,FALSE),IF(ДвиженияПоСчетам!AB4=МойТакСебеРасчет!$CA$2,VLOOKUP(AA4,МойТакСебеРасчет!$B$4:$CF$5,78,FALSE),IF(ДвиженияПоСчетам!AB4=МойТакСебеРасчет!$CB$2,VLOOKUP(AA4,МойТакСебеРасчет!$B$4:$CF$5,79,FALSE),IF(ДвиженияПоСчетам!AB4=МойТакСебеРасчет!$CC$2,VLOOKUP(AA4,МойТакСебеРасчет!$B$4:$CF$5,80,FALSE),IF(ДвиженияПоСчетам!AB4=МойТакСебеРасчет!$CD$2,VLOOKUP(AA4,МойТакСебеРасчет!$B$4:$CF$5,81,FALSE),IF(AB4=МойТакСебеРасчет!$CE$2,VLOOKUP(AA4,МойТакСебеРасчет!$B$4:$CF$5,82,FALSE),IF(AB4=МойТакСебеРасчет!$CF$2,VLOOKUP(AA4,МойТакСебеРасчет!$B$4:$CF$5,83,FALSE))))))))))),""))</f>
        <v/>
      </c>
    </row>
    <row r="5" spans="1:37" ht="15" customHeight="1" x14ac:dyDescent="0.25">
      <c r="A5" s="33">
        <f t="shared" ref="A5:A68" si="1">IF(AA5&lt;&gt;AA4,A4+1,A4)</f>
        <v>1</v>
      </c>
      <c r="B5" s="33">
        <f t="shared" ref="B5:B68" si="2">IF($AB5=B$2,IF($A5-$A4&lt;&gt;1,IF(OR(OR(LEFT($X5,23)="Поступление взносов ОПС",LEFT($X5,20)="Распределение ИД ОПС"),AND($V5="Приход",$W5&lt;VALUE("01.01.2016"),$AF5&gt;0)),B4+1,B4),IF(OR(OR(LEFT($X5,23)="Поступление взносов ОПС",LEFT($X5,20)="Распределение ИД ОПС"),AND($V5="Приход",$W5&lt;VALUE("01.01.2016"),$AF5&gt;0)),1,)),IF($A5-$A4&lt;&gt;1,B4,))</f>
        <v>0</v>
      </c>
      <c r="C5" s="33">
        <f t="shared" ref="C5:C68" si="3">IF($AB5=C$2,IF($A5-$A4&lt;&gt;1,IF(OR(OR(LEFT($X5,23)="Поступление взносов ОПС",LEFT($X5,20)="Распределение ИД ОПС"),AND($V5="Приход",$W5&lt;VALUE("01.01.2016"),$AF5&gt;0)),C4+1,C4),IF(OR(OR(LEFT($X5,23)="Поступление взносов ОПС",LEFT($X5,20)="Распределение ИД ОПС"),AND($V5="Приход",$W5&lt;VALUE("01.01.2016"),$AF5&gt;0)),1,)),IF($A5-$A4&lt;&gt;1,C4,))</f>
        <v>0</v>
      </c>
      <c r="D5" s="33">
        <f t="shared" ref="D5:D68" si="4">IF($AB5=D$2,IF($A5-$A4&lt;&gt;1,IF(OR(OR(LEFT($X5,23)="Поступление взносов ОПС",LEFT($X5,20)="Распределение ИД ОПС"),AND($V5="Приход",$W5&lt;VALUE("01.01.2016"),$AF5&gt;0)),D4+1,D4),IF(OR(OR(LEFT($X5,23)="Поступление взносов ОПС",LEFT($X5,20)="Распределение ИД ОПС"),AND($V5="Приход",$W5&lt;VALUE("01.01.2016"),$AF5&gt;0)),1,)),IF($A5-$A4&lt;&gt;1,D4,))</f>
        <v>0</v>
      </c>
      <c r="E5" s="33">
        <f t="shared" ref="E5:E68" si="5">IF($AB5=E$2,IF($A5-$A4&lt;&gt;1,IF(OR(OR(LEFT($X5,23)="Поступление взносов ОПС",LEFT($X5,20)="Распределение ИД ОПС"),AND($V5="Приход",$W5&lt;VALUE("01.01.2016"),$AF5&gt;0)),E4+1,E4),IF(OR(OR(LEFT($X5,23)="Поступление взносов ОПС",LEFT($X5,20)="Распределение ИД ОПС"),AND($V5="Приход",$W5&lt;VALUE("01.01.2016"),$AF5&gt;0)),1,)),IF($A5-$A4&lt;&gt;1,E4,))</f>
        <v>0</v>
      </c>
      <c r="F5" s="33">
        <f t="shared" ref="F5:F68" si="6">IF($AB5=F$2,IF($A5-$A4&lt;&gt;1,IF(OR(OR(LEFT($X5,23)="Поступление взносов ОПС",LEFT($X5,20)="Распределение ИД ОПС"),AND($V5="Приход",$W5&lt;VALUE("01.01.2016"),$AF5&gt;0)),F4+1,F4),IF(OR(OR(LEFT($X5,23)="Поступление взносов ОПС",LEFT($X5,20)="Распределение ИД ОПС"),AND($V5="Приход",$W5&lt;VALUE("01.01.2016"),$AF5&gt;0)),1,)),IF($A5-$A4&lt;&gt;1,F4,))</f>
        <v>0</v>
      </c>
      <c r="G5" s="33">
        <f t="shared" ref="G5:G68" si="7">IF($AB5=G$2,IF($A5-$A4&lt;&gt;1,IF(OR(OR(LEFT($X5,23)="Поступление взносов ОПС",LEFT($X5,20)="Распределение ИД ОПС"),AND($V5="Приход",$W5&lt;VALUE("01.01.2016"),$AF5&gt;0)),G4+1,G4),IF(OR(OR(LEFT($X5,23)="Поступление взносов ОПС",LEFT($X5,20)="Распределение ИД ОПС"),AND($V5="Приход",$W5&lt;VALUE("01.01.2016"),$AF5&gt;0)),1,)),IF($A5-$A4&lt;&gt;1,G4,))</f>
        <v>0</v>
      </c>
      <c r="H5" s="33">
        <f t="shared" ref="H5:H68" si="8">IF($AB5=H$2,IF($A5-$A4&lt;&gt;1,IF(OR(OR(LEFT($X5,23)="Поступление взносов ОПС",LEFT($X5,20)="Распределение ИД ОПС"),AND($V5="Приход",$W5&lt;VALUE("01.01.2016"),$AF5&gt;0)),H4+1,H4),IF(OR(OR(LEFT($X5,23)="Поступление взносов ОПС",LEFT($X5,20)="Распределение ИД ОПС"),AND($V5="Приход",$W5&lt;VALUE("01.01.2016"),$AF5&gt;0)),1,)),IF($A5-$A4&lt;&gt;1,H4,))</f>
        <v>0</v>
      </c>
      <c r="I5" s="33">
        <f t="shared" ref="I5:I68" si="9">IF($AB5=I$2,IF($A5-$A4&lt;&gt;1,IF(OR(OR(LEFT($X5,23)="Поступление взносов ОПС",LEFT($X5,20)="Распределение ИД ОПС"),AND($V5="Приход",$W5&lt;VALUE("01.01.2016"),$AF5&gt;0)),I4+1,I4),IF(OR(OR(LEFT($X5,23)="Поступление взносов ОПС",LEFT($X5,20)="Распределение ИД ОПС"),AND($V5="Приход",$W5&lt;VALUE("01.01.2016"),$AF5&gt;0)),1,)),IF($A5-$A4&lt;&gt;1,I4,))</f>
        <v>0</v>
      </c>
      <c r="J5" s="33">
        <f t="shared" ref="J5:J68" si="10">IF($AB5=J$2,IF($A5-$A4&lt;&gt;1,IF(OR(OR(LEFT($X5,23)="Поступление взносов ОПС",LEFT($X5,20)="Распределение ИД ОПС"),AND($V5="Приход",$W5&lt;VALUE("01.01.2016"),$AF5&gt;0)),J4+1,J4),IF(OR(OR(LEFT($X5,23)="Поступление взносов ОПС",LEFT($X5,20)="Распределение ИД ОПС"),AND($V5="Приход",$W5&lt;VALUE("01.01.2016"),$AF5&gt;0)),1,)),IF($A5-$A4&lt;&gt;1,J4,))</f>
        <v>0</v>
      </c>
      <c r="K5" s="33">
        <f t="shared" ref="K5:K68" si="11">IF($AB5=K$2,IF($A5-$A4&lt;&gt;1,IF(OR(OR(LEFT($X5,23)="Поступление взносов ОПС",LEFT($X5,20)="Распределение ИД ОПС"),AND($V5="Приход",$W5&lt;VALUE("01.01.2016"),$AF5&gt;0)),K4+1,K4),IF(OR(OR(LEFT($X5,23)="Поступление взносов ОПС",LEFT($X5,20)="Распределение ИД ОПС"),AND($V5="Приход",$W5&lt;VALUE("01.01.2016"),$AF5&gt;0)),1,)),IF($A5-$A4&lt;&gt;1,K4,))</f>
        <v>0</v>
      </c>
      <c r="L5" s="33" t="str">
        <f>IF(B5&lt;&gt;B4,IF(B5=1,VLOOKUP($A5,МойТакСебеРасчет!$A$4:$BU$5,44,FALSE),IF(B5=2,VLOOKUP($A5,МойТакСебеРасчет!$A$4:$BU$5,45,FALSE),IF(B5=3,VLOOKUP($A5,МойТакСебеРасчет!$A$4:$BU$5,46,FALSE),""))),"")</f>
        <v/>
      </c>
      <c r="M5" s="33" t="str">
        <f>IF(C5&lt;&gt;C4,IF(C5=1,VLOOKUP($A5,МойТакСебеРасчет!$A$4:$BU$5,47,FALSE),IF(C5=2,VLOOKUP($A5,МойТакСебеРасчет!$A$4:$BU$5,48,FALSE),IF(C5=3,VLOOKUP($A5,МойТакСебеРасчет!$A$4:$BU$5,49,FALSE),""))),"")</f>
        <v/>
      </c>
      <c r="N5" s="33" t="str">
        <f>IF(D5&lt;&gt;D4,IF(D5=1,VLOOKUP($A5,МойТакСебеРасчет!$A$4:$BU$5,50,FALSE),IF(D5=2,VLOOKUP($A5,МойТакСебеРасчет!$A$4:$BU$5,51,FALSE),IF(D5=3,VLOOKUP($A5,МойТакСебеРасчет!$A$4:$BU$5,52,FALSE),""))),"")</f>
        <v/>
      </c>
      <c r="O5" s="33" t="str">
        <f>IF(E5&lt;&gt;E4,IF(E5=1,VLOOKUP($A5,МойТакСебеРасчет!$A$4:$BU$5,53,FALSE),IF(E5=2,VLOOKUP($A5,МойТакСебеРасчет!$A$4:$BU$5,54,FALSE),IF(E5=3,VLOOKUP($A5,МойТакСебеРасчет!$A$4:$BU$5,55,FALSE),""))),"")</f>
        <v/>
      </c>
      <c r="P5" s="33" t="str">
        <f>IF(F5&lt;&gt;F4,IF(F5=1,VLOOKUP($A5,МойТакСебеРасчет!$A$4:$BU$5,56,FALSE),IF(F5=2,VLOOKUP($A5,МойТакСебеРасчет!$A$4:$BU$5,57,FALSE),IF(F5=3,VLOOKUP($A5,МойТакСебеРасчет!$A$4:$BU$5,58,FALSE),""))),"")</f>
        <v/>
      </c>
      <c r="Q5" s="33" t="str">
        <f>IF(G5&lt;&gt;G4,IF(G5=1,VLOOKUP($A5,МойТакСебеРасчет!$A$4:$BU$5,59,FALSE),IF(G5=2,VLOOKUP($A5,МойТакСебеРасчет!$A$4:$BU$5,60,FALSE),IF(G5=3,VLOOKUP($A5,МойТакСебеРасчет!$A$4:$BU$5,61,FALSE),""))),"")</f>
        <v/>
      </c>
      <c r="R5" s="33" t="str">
        <f>IF(H5&lt;&gt;H4,IF(H5=1,VLOOKUP($A5,МойТакСебеРасчет!$A$4:$BU$5,62,FALSE),IF(H5=2,VLOOKUP($A5,МойТакСебеРасчет!$A$4:$BU$5,63,FALSE),IF(H5=3,VLOOKUP($A5,МойТакСебеРасчет!$A$4:$BU$5,64,FALSE),""))),"")</f>
        <v/>
      </c>
      <c r="S5" s="33" t="str">
        <f>IF(I5&lt;&gt;I4,IF(I5=1,VLOOKUP($A5,МойТакСебеРасчет!$A$4:$BU$5,65,FALSE),IF(I5=2,VLOOKUP($A5,МойТакСебеРасчет!$A$4:$BU$5,66,FALSE),IF(I5=3,VLOOKUP($A5,МойТакСебеРасчет!$A$4:$BU$5,67,FALSE),""))),"")</f>
        <v/>
      </c>
      <c r="T5" s="33" t="str">
        <f>IF(J5&lt;&gt;J4,IF(J5=1,VLOOKUP($A5,МойТакСебеРасчет!$A$4:$BU$5,68,FALSE),IF(J5=2,VLOOKUP($A5,МойТакСебеРасчет!$A$4:$BU$5,69,FALSE),IF(J5=3,VLOOKUP($A5,МойТакСебеРасчет!$A$4:$BU$5,70,FALSE),""))),"")</f>
        <v/>
      </c>
      <c r="U5" s="33" t="str">
        <f>IF(K5&lt;&gt;K4,IF(K5=1,VLOOKUP($A5,МойТакСебеРасчет!$A$4:$BU$5,71,FALSE),IF(K5=2,VLOOKUP($A5,МойТакСебеРасчет!$A$4:$BU$5,72,FALSE),IF(K5=3,VLOOKUP($A5,МойТакСебеРасчет!$A$4:$BU$5,73,FALSE),""))),"")</f>
        <v/>
      </c>
      <c r="V5" s="47" t="s">
        <v>30</v>
      </c>
      <c r="W5" s="12">
        <v>42620</v>
      </c>
      <c r="X5" s="14" t="s">
        <v>28</v>
      </c>
      <c r="Y5" s="40"/>
      <c r="Z5" s="18"/>
      <c r="AA5" s="39">
        <v>11111</v>
      </c>
      <c r="AB5" s="9" t="s">
        <v>2</v>
      </c>
      <c r="AC5" s="9" t="s">
        <v>29</v>
      </c>
      <c r="AD5" s="9" t="s">
        <v>31</v>
      </c>
      <c r="AE5" s="9" t="s">
        <v>32</v>
      </c>
      <c r="AF5" s="21">
        <v>4.09</v>
      </c>
      <c r="AG5" s="9" t="s">
        <v>33</v>
      </c>
      <c r="AH5" s="9"/>
      <c r="AI5" s="56"/>
      <c r="AJ5" s="59" t="str">
        <f t="shared" ref="AJ5:AJ68" si="12">CONCATENATE(L5,M5,N5,O5,P5,Q5,R5,S5,T5,U5)</f>
        <v/>
      </c>
      <c r="AK5" s="61" t="str">
        <f>IF(AJ5="Да",AF5,IF(AJ5="Частично",IF(ДвиженияПоСчетам!AB5=МойТакСебеРасчет!$BW$2,VLOOKUP(AA5,МойТакСебеРасчет!$B$4:$CF$5,74,FALSE),IF(ДвиженияПоСчетам!AB5=МойТакСебеРасчет!$BX$2,VLOOKUP(AA5,МойТакСебеРасчет!$B$4:$CF$5,75,FALSE),IF(ДвиженияПоСчетам!AB5=МойТакСебеРасчет!$BY$2,VLOOKUP(AA5,МойТакСебеРасчет!$B$4:$CF$5,76,FALSE),IF(ДвиженияПоСчетам!AB5=МойТакСебеРасчет!$BZ$2,VLOOKUP(AA5,МойТакСебеРасчет!$B$4:$CF$5,77,FALSE),IF(ДвиженияПоСчетам!AB5=МойТакСебеРасчет!$CA$2,VLOOKUP(AA5,МойТакСебеРасчет!$B$4:$CF$5,78,FALSE),IF(ДвиженияПоСчетам!AB5=МойТакСебеРасчет!$CB$2,VLOOKUP(AA5,МойТакСебеРасчет!$B$4:$CF$5,79,FALSE),IF(ДвиженияПоСчетам!AB5=МойТакСебеРасчет!$CC$2,VLOOKUP(AA5,МойТакСебеРасчет!$B$4:$CF$5,80,FALSE),IF(ДвиженияПоСчетам!AB5=МойТакСебеРасчет!$CD$2,VLOOKUP(AA5,МойТакСебеРасчет!$B$4:$CF$5,81,FALSE),IF(AB5=МойТакСебеРасчет!$CE$2,VLOOKUP(AA5,МойТакСебеРасчет!$B$4:$CF$5,82,FALSE),IF(AB5=МойТакСебеРасчет!$CF$2,VLOOKUP(AA5,МойТакСебеРасчет!$B$4:$CF$5,83,FALSE))))))))))),""))</f>
        <v/>
      </c>
    </row>
    <row r="6" spans="1:37" ht="15" customHeight="1" x14ac:dyDescent="0.25">
      <c r="A6" s="33">
        <f t="shared" si="1"/>
        <v>1</v>
      </c>
      <c r="B6" s="33">
        <f t="shared" si="2"/>
        <v>0</v>
      </c>
      <c r="C6" s="33">
        <f t="shared" si="3"/>
        <v>0</v>
      </c>
      <c r="D6" s="33">
        <f t="shared" si="4"/>
        <v>0</v>
      </c>
      <c r="E6" s="33">
        <f t="shared" si="5"/>
        <v>0</v>
      </c>
      <c r="F6" s="33">
        <f t="shared" si="6"/>
        <v>0</v>
      </c>
      <c r="G6" s="33">
        <f t="shared" si="7"/>
        <v>0</v>
      </c>
      <c r="H6" s="33">
        <f t="shared" si="8"/>
        <v>0</v>
      </c>
      <c r="I6" s="33">
        <f t="shared" si="9"/>
        <v>0</v>
      </c>
      <c r="J6" s="33">
        <f t="shared" si="10"/>
        <v>0</v>
      </c>
      <c r="K6" s="33">
        <f t="shared" si="11"/>
        <v>0</v>
      </c>
      <c r="L6" s="33" t="str">
        <f>IF(B6&lt;&gt;B5,IF(B6=1,VLOOKUP($A6,МойТакСебеРасчет!$A$4:$BU$5,44,FALSE),IF(B6=2,VLOOKUP($A6,МойТакСебеРасчет!$A$4:$BU$5,45,FALSE),IF(B6=3,VLOOKUP($A6,МойТакСебеРасчет!$A$4:$BU$5,46,FALSE),""))),"")</f>
        <v/>
      </c>
      <c r="M6" s="33" t="str">
        <f>IF(C6&lt;&gt;C5,IF(C6=1,VLOOKUP($A6,МойТакСебеРасчет!$A$4:$BU$5,47,FALSE),IF(C6=2,VLOOKUP($A6,МойТакСебеРасчет!$A$4:$BU$5,48,FALSE),IF(C6=3,VLOOKUP($A6,МойТакСебеРасчет!$A$4:$BU$5,49,FALSE),""))),"")</f>
        <v/>
      </c>
      <c r="N6" s="33" t="str">
        <f>IF(D6&lt;&gt;D5,IF(D6=1,VLOOKUP($A6,МойТакСебеРасчет!$A$4:$BU$5,50,FALSE),IF(D6=2,VLOOKUP($A6,МойТакСебеРасчет!$A$4:$BU$5,51,FALSE),IF(D6=3,VLOOKUP($A6,МойТакСебеРасчет!$A$4:$BU$5,52,FALSE),""))),"")</f>
        <v/>
      </c>
      <c r="O6" s="33" t="str">
        <f>IF(E6&lt;&gt;E5,IF(E6=1,VLOOKUP($A6,МойТакСебеРасчет!$A$4:$BU$5,53,FALSE),IF(E6=2,VLOOKUP($A6,МойТакСебеРасчет!$A$4:$BU$5,54,FALSE),IF(E6=3,VLOOKUP($A6,МойТакСебеРасчет!$A$4:$BU$5,55,FALSE),""))),"")</f>
        <v/>
      </c>
      <c r="P6" s="33" t="str">
        <f>IF(F6&lt;&gt;F5,IF(F6=1,VLOOKUP($A6,МойТакСебеРасчет!$A$4:$BU$5,56,FALSE),IF(F6=2,VLOOKUP($A6,МойТакСебеРасчет!$A$4:$BU$5,57,FALSE),IF(F6=3,VLOOKUP($A6,МойТакСебеРасчет!$A$4:$BU$5,58,FALSE),""))),"")</f>
        <v/>
      </c>
      <c r="Q6" s="33" t="str">
        <f>IF(G6&lt;&gt;G5,IF(G6=1,VLOOKUP($A6,МойТакСебеРасчет!$A$4:$BU$5,59,FALSE),IF(G6=2,VLOOKUP($A6,МойТакСебеРасчет!$A$4:$BU$5,60,FALSE),IF(G6=3,VLOOKUP($A6,МойТакСебеРасчет!$A$4:$BU$5,61,FALSE),""))),"")</f>
        <v/>
      </c>
      <c r="R6" s="33" t="str">
        <f>IF(H6&lt;&gt;H5,IF(H6=1,VLOOKUP($A6,МойТакСебеРасчет!$A$4:$BU$5,62,FALSE),IF(H6=2,VLOOKUP($A6,МойТакСебеРасчет!$A$4:$BU$5,63,FALSE),IF(H6=3,VLOOKUP($A6,МойТакСебеРасчет!$A$4:$BU$5,64,FALSE),""))),"")</f>
        <v/>
      </c>
      <c r="S6" s="33" t="str">
        <f>IF(I6&lt;&gt;I5,IF(I6=1,VLOOKUP($A6,МойТакСебеРасчет!$A$4:$BU$5,65,FALSE),IF(I6=2,VLOOKUP($A6,МойТакСебеРасчет!$A$4:$BU$5,66,FALSE),IF(I6=3,VLOOKUP($A6,МойТакСебеРасчет!$A$4:$BU$5,67,FALSE),""))),"")</f>
        <v/>
      </c>
      <c r="T6" s="33" t="str">
        <f>IF(J6&lt;&gt;J5,IF(J6=1,VLOOKUP($A6,МойТакСебеРасчет!$A$4:$BU$5,68,FALSE),IF(J6=2,VLOOKUP($A6,МойТакСебеРасчет!$A$4:$BU$5,69,FALSE),IF(J6=3,VLOOKUP($A6,МойТакСебеРасчет!$A$4:$BU$5,70,FALSE),""))),"")</f>
        <v/>
      </c>
      <c r="U6" s="33" t="str">
        <f>IF(K6&lt;&gt;K5,IF(K6=1,VLOOKUP($A6,МойТакСебеРасчет!$A$4:$BU$5,71,FALSE),IF(K6=2,VLOOKUP($A6,МойТакСебеРасчет!$A$4:$BU$5,72,FALSE),IF(K6=3,VLOOKUP($A6,МойТакСебеРасчет!$A$4:$BU$5,73,FALSE),""))),"")</f>
        <v/>
      </c>
      <c r="V6" s="47" t="s">
        <v>27</v>
      </c>
      <c r="W6" s="12">
        <v>42620</v>
      </c>
      <c r="X6" s="14" t="s">
        <v>28</v>
      </c>
      <c r="Y6" s="40"/>
      <c r="Z6" s="18"/>
      <c r="AA6" s="39">
        <v>11111</v>
      </c>
      <c r="AB6" s="9" t="s">
        <v>2</v>
      </c>
      <c r="AC6" s="9" t="s">
        <v>29</v>
      </c>
      <c r="AD6" s="9" t="s">
        <v>31</v>
      </c>
      <c r="AE6" s="9" t="s">
        <v>32</v>
      </c>
      <c r="AF6" s="21">
        <v>4.09</v>
      </c>
      <c r="AG6" s="9" t="s">
        <v>33</v>
      </c>
      <c r="AH6" s="9"/>
      <c r="AI6" s="56"/>
      <c r="AJ6" s="59" t="str">
        <f t="shared" si="12"/>
        <v/>
      </c>
      <c r="AK6" s="61" t="str">
        <f>IF(AJ6="Да",AF6,IF(AJ6="Частично",IF(ДвиженияПоСчетам!AB6=МойТакСебеРасчет!$BW$2,VLOOKUP(AA6,МойТакСебеРасчет!$B$4:$CF$5,74,FALSE),IF(ДвиженияПоСчетам!AB6=МойТакСебеРасчет!$BX$2,VLOOKUP(AA6,МойТакСебеРасчет!$B$4:$CF$5,75,FALSE),IF(ДвиженияПоСчетам!AB6=МойТакСебеРасчет!$BY$2,VLOOKUP(AA6,МойТакСебеРасчет!$B$4:$CF$5,76,FALSE),IF(ДвиженияПоСчетам!AB6=МойТакСебеРасчет!$BZ$2,VLOOKUP(AA6,МойТакСебеРасчет!$B$4:$CF$5,77,FALSE),IF(ДвиженияПоСчетам!AB6=МойТакСебеРасчет!$CA$2,VLOOKUP(AA6,МойТакСебеРасчет!$B$4:$CF$5,78,FALSE),IF(ДвиженияПоСчетам!AB6=МойТакСебеРасчет!$CB$2,VLOOKUP(AA6,МойТакСебеРасчет!$B$4:$CF$5,79,FALSE),IF(ДвиженияПоСчетам!AB6=МойТакСебеРасчет!$CC$2,VLOOKUP(AA6,МойТакСебеРасчет!$B$4:$CF$5,80,FALSE),IF(ДвиженияПоСчетам!AB6=МойТакСебеРасчет!$CD$2,VLOOKUP(AA6,МойТакСебеРасчет!$B$4:$CF$5,81,FALSE),IF(AB6=МойТакСебеРасчет!$CE$2,VLOOKUP(AA6,МойТакСебеРасчет!$B$4:$CF$5,82,FALSE),IF(AB6=МойТакСебеРасчет!$CF$2,VLOOKUP(AA6,МойТакСебеРасчет!$B$4:$CF$5,83,FALSE))))))))))),""))</f>
        <v/>
      </c>
    </row>
    <row r="7" spans="1:37" s="8" customFormat="1" ht="15" customHeight="1" x14ac:dyDescent="0.25">
      <c r="A7" s="33">
        <f t="shared" si="1"/>
        <v>1</v>
      </c>
      <c r="B7" s="7">
        <f t="shared" si="2"/>
        <v>0</v>
      </c>
      <c r="C7" s="7">
        <f t="shared" si="3"/>
        <v>0</v>
      </c>
      <c r="D7" s="7">
        <f t="shared" si="4"/>
        <v>0</v>
      </c>
      <c r="E7" s="7">
        <f t="shared" si="5"/>
        <v>0</v>
      </c>
      <c r="F7" s="7">
        <f t="shared" si="6"/>
        <v>0</v>
      </c>
      <c r="G7" s="7">
        <f t="shared" si="7"/>
        <v>0</v>
      </c>
      <c r="H7" s="7">
        <f t="shared" si="8"/>
        <v>0</v>
      </c>
      <c r="I7" s="7">
        <f t="shared" si="9"/>
        <v>0</v>
      </c>
      <c r="J7" s="7">
        <f t="shared" si="10"/>
        <v>0</v>
      </c>
      <c r="K7" s="7">
        <f t="shared" si="11"/>
        <v>0</v>
      </c>
      <c r="L7" s="7" t="str">
        <f>IF(B7&lt;&gt;B6,IF(B7=1,VLOOKUP($A7,МойТакСебеРасчет!$A$4:$BU$5,44,FALSE),IF(B7=2,VLOOKUP($A7,МойТакСебеРасчет!$A$4:$BU$5,45,FALSE),IF(B7=3,VLOOKUP($A7,МойТакСебеРасчет!$A$4:$BU$5,46,FALSE),""))),"")</f>
        <v/>
      </c>
      <c r="M7" s="7" t="str">
        <f>IF(C7&lt;&gt;C6,IF(C7=1,VLOOKUP($A7,МойТакСебеРасчет!$A$4:$BU$5,47,FALSE),IF(C7=2,VLOOKUP($A7,МойТакСебеРасчет!$A$4:$BU$5,48,FALSE),IF(C7=3,VLOOKUP($A7,МойТакСебеРасчет!$A$4:$BU$5,49,FALSE),""))),"")</f>
        <v/>
      </c>
      <c r="N7" s="7" t="str">
        <f>IF(D7&lt;&gt;D6,IF(D7=1,VLOOKUP($A7,МойТакСебеРасчет!$A$4:$BU$5,50,FALSE),IF(D7=2,VLOOKUP($A7,МойТакСебеРасчет!$A$4:$BU$5,51,FALSE),IF(D7=3,VLOOKUP($A7,МойТакСебеРасчет!$A$4:$BU$5,52,FALSE),""))),"")</f>
        <v/>
      </c>
      <c r="O7" s="7" t="str">
        <f>IF(E7&lt;&gt;E6,IF(E7=1,VLOOKUP($A7,МойТакСебеРасчет!$A$4:$BU$5,53,FALSE),IF(E7=2,VLOOKUP($A7,МойТакСебеРасчет!$A$4:$BU$5,54,FALSE),IF(E7=3,VLOOKUP($A7,МойТакСебеРасчет!$A$4:$BU$5,55,FALSE),""))),"")</f>
        <v/>
      </c>
      <c r="P7" s="7" t="str">
        <f>IF(F7&lt;&gt;F6,IF(F7=1,VLOOKUP($A7,МойТакСебеРасчет!$A$4:$BU$5,56,FALSE),IF(F7=2,VLOOKUP($A7,МойТакСебеРасчет!$A$4:$BU$5,57,FALSE),IF(F7=3,VLOOKUP($A7,МойТакСебеРасчет!$A$4:$BU$5,58,FALSE),""))),"")</f>
        <v/>
      </c>
      <c r="Q7" s="7" t="str">
        <f>IF(G7&lt;&gt;G6,IF(G7=1,VLOOKUP($A7,МойТакСебеРасчет!$A$4:$BU$5,59,FALSE),IF(G7=2,VLOOKUP($A7,МойТакСебеРасчет!$A$4:$BU$5,60,FALSE),IF(G7=3,VLOOKUP($A7,МойТакСебеРасчет!$A$4:$BU$5,61,FALSE),""))),"")</f>
        <v/>
      </c>
      <c r="R7" s="7" t="str">
        <f>IF(H7&lt;&gt;H6,IF(H7=1,VLOOKUP($A7,МойТакСебеРасчет!$A$4:$BU$5,62,FALSE),IF(H7=2,VLOOKUP($A7,МойТакСебеРасчет!$A$4:$BU$5,63,FALSE),IF(H7=3,VLOOKUP($A7,МойТакСебеРасчет!$A$4:$BU$5,64,FALSE),""))),"")</f>
        <v/>
      </c>
      <c r="S7" s="7" t="str">
        <f>IF(I7&lt;&gt;I6,IF(I7=1,VLOOKUP($A7,МойТакСебеРасчет!$A$4:$BU$5,65,FALSE),IF(I7=2,VLOOKUP($A7,МойТакСебеРасчет!$A$4:$BU$5,66,FALSE),IF(I7=3,VLOOKUP($A7,МойТакСебеРасчет!$A$4:$BU$5,67,FALSE),""))),"")</f>
        <v/>
      </c>
      <c r="T7" s="7" t="str">
        <f>IF(J7&lt;&gt;J6,IF(J7=1,VLOOKUP($A7,МойТакСебеРасчет!$A$4:$BU$5,68,FALSE),IF(J7=2,VLOOKUP($A7,МойТакСебеРасчет!$A$4:$BU$5,69,FALSE),IF(J7=3,VLOOKUP($A7,МойТакСебеРасчет!$A$4:$BU$5,70,FALSE),""))),"")</f>
        <v/>
      </c>
      <c r="U7" s="7" t="str">
        <f>IF(K7&lt;&gt;K6,IF(K7=1,VLOOKUP($A7,МойТакСебеРасчет!$A$4:$BU$5,71,FALSE),IF(K7=2,VLOOKUP($A7,МойТакСебеРасчет!$A$4:$BU$5,72,FALSE),IF(K7=3,VLOOKUP($A7,МойТакСебеРасчет!$A$4:$BU$5,73,FALSE),""))),"")</f>
        <v/>
      </c>
      <c r="V7" s="57" t="s">
        <v>27</v>
      </c>
      <c r="W7" s="13">
        <v>42620</v>
      </c>
      <c r="X7" s="15" t="s">
        <v>28</v>
      </c>
      <c r="Y7" s="16"/>
      <c r="Z7" s="19"/>
      <c r="AA7" s="39">
        <v>11111</v>
      </c>
      <c r="AB7" s="10" t="s">
        <v>6</v>
      </c>
      <c r="AC7" s="10" t="s">
        <v>29</v>
      </c>
      <c r="AD7" s="10"/>
      <c r="AE7" s="10"/>
      <c r="AF7" s="22">
        <v>377.13</v>
      </c>
      <c r="AG7" s="10"/>
      <c r="AH7" s="10"/>
      <c r="AI7" s="58"/>
      <c r="AJ7" s="59" t="str">
        <f t="shared" si="12"/>
        <v/>
      </c>
      <c r="AK7" s="61" t="str">
        <f>IF(AJ7="Да",AF7,IF(AJ7="Частично",IF(ДвиженияПоСчетам!AB7=МойТакСебеРасчет!$BW$2,VLOOKUP(AA7,МойТакСебеРасчет!$B$4:$CF$5,74,FALSE),IF(ДвиженияПоСчетам!AB7=МойТакСебеРасчет!$BX$2,VLOOKUP(AA7,МойТакСебеРасчет!$B$4:$CF$5,75,FALSE),IF(ДвиженияПоСчетам!AB7=МойТакСебеРасчет!$BY$2,VLOOKUP(AA7,МойТакСебеРасчет!$B$4:$CF$5,76,FALSE),IF(ДвиженияПоСчетам!AB7=МойТакСебеРасчет!$BZ$2,VLOOKUP(AA7,МойТакСебеРасчет!$B$4:$CF$5,77,FALSE),IF(ДвиженияПоСчетам!AB7=МойТакСебеРасчет!$CA$2,VLOOKUP(AA7,МойТакСебеРасчет!$B$4:$CF$5,78,FALSE),IF(ДвиженияПоСчетам!AB7=МойТакСебеРасчет!$CB$2,VLOOKUP(AA7,МойТакСебеРасчет!$B$4:$CF$5,79,FALSE),IF(ДвиженияПоСчетам!AB7=МойТакСебеРасчет!$CC$2,VLOOKUP(AA7,МойТакСебеРасчет!$B$4:$CF$5,80,FALSE),IF(ДвиженияПоСчетам!AB7=МойТакСебеРасчет!$CD$2,VLOOKUP(AA7,МойТакСебеРасчет!$B$4:$CF$5,81,FALSE),IF(AB7=МойТакСебеРасчет!$CE$2,VLOOKUP(AA7,МойТакСебеРасчет!$B$4:$CF$5,82,FALSE),IF(AB7=МойТакСебеРасчет!$CF$2,VLOOKUP(AA7,МойТакСебеРасчет!$B$4:$CF$5,83,FALSE))))))))))),""))</f>
        <v/>
      </c>
    </row>
    <row r="8" spans="1:37" ht="15" customHeight="1" x14ac:dyDescent="0.25">
      <c r="A8" s="33">
        <f t="shared" si="1"/>
        <v>1</v>
      </c>
      <c r="B8" s="33">
        <f t="shared" si="2"/>
        <v>0</v>
      </c>
      <c r="C8" s="33">
        <f t="shared" si="3"/>
        <v>0</v>
      </c>
      <c r="D8" s="33">
        <f t="shared" si="4"/>
        <v>0</v>
      </c>
      <c r="E8" s="33">
        <f t="shared" si="5"/>
        <v>0</v>
      </c>
      <c r="F8" s="33">
        <f t="shared" si="6"/>
        <v>0</v>
      </c>
      <c r="G8" s="33">
        <f t="shared" si="7"/>
        <v>0</v>
      </c>
      <c r="H8" s="33">
        <f t="shared" si="8"/>
        <v>0</v>
      </c>
      <c r="I8" s="33">
        <f t="shared" si="9"/>
        <v>0</v>
      </c>
      <c r="J8" s="33">
        <f t="shared" si="10"/>
        <v>0</v>
      </c>
      <c r="K8" s="33">
        <f t="shared" si="11"/>
        <v>0</v>
      </c>
      <c r="L8" s="33" t="str">
        <f>IF(B8&lt;&gt;B7,IF(B8=1,VLOOKUP($A8,МойТакСебеРасчет!$A$4:$BU$5,44,FALSE),IF(B8=2,VLOOKUP($A8,МойТакСебеРасчет!$A$4:$BU$5,45,FALSE),IF(B8=3,VLOOKUP($A8,МойТакСебеРасчет!$A$4:$BU$5,46,FALSE),""))),"")</f>
        <v/>
      </c>
      <c r="M8" s="33" t="str">
        <f>IF(C8&lt;&gt;C7,IF(C8=1,VLOOKUP($A8,МойТакСебеРасчет!$A$4:$BU$5,47,FALSE),IF(C8=2,VLOOKUP($A8,МойТакСебеРасчет!$A$4:$BU$5,48,FALSE),IF(C8=3,VLOOKUP($A8,МойТакСебеРасчет!$A$4:$BU$5,49,FALSE),""))),"")</f>
        <v/>
      </c>
      <c r="N8" s="33" t="str">
        <f>IF(D8&lt;&gt;D7,IF(D8=1,VLOOKUP($A8,МойТакСебеРасчет!$A$4:$BU$5,50,FALSE),IF(D8=2,VLOOKUP($A8,МойТакСебеРасчет!$A$4:$BU$5,51,FALSE),IF(D8=3,VLOOKUP($A8,МойТакСебеРасчет!$A$4:$BU$5,52,FALSE),""))),"")</f>
        <v/>
      </c>
      <c r="O8" s="33" t="str">
        <f>IF(E8&lt;&gt;E7,IF(E8=1,VLOOKUP($A8,МойТакСебеРасчет!$A$4:$BU$5,53,FALSE),IF(E8=2,VLOOKUP($A8,МойТакСебеРасчет!$A$4:$BU$5,54,FALSE),IF(E8=3,VLOOKUP($A8,МойТакСебеРасчет!$A$4:$BU$5,55,FALSE),""))),"")</f>
        <v/>
      </c>
      <c r="P8" s="33" t="str">
        <f>IF(F8&lt;&gt;F7,IF(F8=1,VLOOKUP($A8,МойТакСебеРасчет!$A$4:$BU$5,56,FALSE),IF(F8=2,VLOOKUP($A8,МойТакСебеРасчет!$A$4:$BU$5,57,FALSE),IF(F8=3,VLOOKUP($A8,МойТакСебеРасчет!$A$4:$BU$5,58,FALSE),""))),"")</f>
        <v/>
      </c>
      <c r="Q8" s="33" t="str">
        <f>IF(G8&lt;&gt;G7,IF(G8=1,VLOOKUP($A8,МойТакСебеРасчет!$A$4:$BU$5,59,FALSE),IF(G8=2,VLOOKUP($A8,МойТакСебеРасчет!$A$4:$BU$5,60,FALSE),IF(G8=3,VLOOKUP($A8,МойТакСебеРасчет!$A$4:$BU$5,61,FALSE),""))),"")</f>
        <v/>
      </c>
      <c r="R8" s="33" t="str">
        <f>IF(H8&lt;&gt;H7,IF(H8=1,VLOOKUP($A8,МойТакСебеРасчет!$A$4:$BU$5,62,FALSE),IF(H8=2,VLOOKUP($A8,МойТакСебеРасчет!$A$4:$BU$5,63,FALSE),IF(H8=3,VLOOKUP($A8,МойТакСебеРасчет!$A$4:$BU$5,64,FALSE),""))),"")</f>
        <v/>
      </c>
      <c r="S8" s="33" t="str">
        <f>IF(I8&lt;&gt;I7,IF(I8=1,VLOOKUP($A8,МойТакСебеРасчет!$A$4:$BU$5,65,FALSE),IF(I8=2,VLOOKUP($A8,МойТакСебеРасчет!$A$4:$BU$5,66,FALSE),IF(I8=3,VLOOKUP($A8,МойТакСебеРасчет!$A$4:$BU$5,67,FALSE),""))),"")</f>
        <v/>
      </c>
      <c r="T8" s="33" t="str">
        <f>IF(J8&lt;&gt;J7,IF(J8=1,VLOOKUP($A8,МойТакСебеРасчет!$A$4:$BU$5,68,FALSE),IF(J8=2,VLOOKUP($A8,МойТакСебеРасчет!$A$4:$BU$5,69,FALSE),IF(J8=3,VLOOKUP($A8,МойТакСебеРасчет!$A$4:$BU$5,70,FALSE),""))),"")</f>
        <v/>
      </c>
      <c r="U8" s="33" t="str">
        <f>IF(K8&lt;&gt;K7,IF(K8=1,VLOOKUP($A8,МойТакСебеРасчет!$A$4:$BU$5,71,FALSE),IF(K8=2,VLOOKUP($A8,МойТакСебеРасчет!$A$4:$BU$5,72,FALSE),IF(K8=3,VLOOKUP($A8,МойТакСебеРасчет!$A$4:$BU$5,73,FALSE),""))),"")</f>
        <v/>
      </c>
      <c r="V8" s="47" t="s">
        <v>30</v>
      </c>
      <c r="W8" s="12">
        <v>42620</v>
      </c>
      <c r="X8" s="14" t="s">
        <v>28</v>
      </c>
      <c r="Y8" s="40"/>
      <c r="Z8" s="18"/>
      <c r="AA8" s="39">
        <v>11111</v>
      </c>
      <c r="AB8" s="9" t="s">
        <v>6</v>
      </c>
      <c r="AC8" s="9" t="s">
        <v>29</v>
      </c>
      <c r="AD8" s="9" t="s">
        <v>31</v>
      </c>
      <c r="AE8" s="9" t="s">
        <v>32</v>
      </c>
      <c r="AF8" s="21">
        <v>377.13</v>
      </c>
      <c r="AG8" s="9" t="s">
        <v>33</v>
      </c>
      <c r="AH8" s="9"/>
      <c r="AI8" s="56"/>
      <c r="AJ8" s="59" t="str">
        <f t="shared" si="12"/>
        <v/>
      </c>
      <c r="AK8" s="61" t="str">
        <f>IF(AJ8="Да",AF8,IF(AJ8="Частично",IF(ДвиженияПоСчетам!AB8=МойТакСебеРасчет!$BW$2,VLOOKUP(AA8,МойТакСебеРасчет!$B$4:$CF$5,74,FALSE),IF(ДвиженияПоСчетам!AB8=МойТакСебеРасчет!$BX$2,VLOOKUP(AA8,МойТакСебеРасчет!$B$4:$CF$5,75,FALSE),IF(ДвиженияПоСчетам!AB8=МойТакСебеРасчет!$BY$2,VLOOKUP(AA8,МойТакСебеРасчет!$B$4:$CF$5,76,FALSE),IF(ДвиженияПоСчетам!AB8=МойТакСебеРасчет!$BZ$2,VLOOKUP(AA8,МойТакСебеРасчет!$B$4:$CF$5,77,FALSE),IF(ДвиженияПоСчетам!AB8=МойТакСебеРасчет!$CA$2,VLOOKUP(AA8,МойТакСебеРасчет!$B$4:$CF$5,78,FALSE),IF(ДвиженияПоСчетам!AB8=МойТакСебеРасчет!$CB$2,VLOOKUP(AA8,МойТакСебеРасчет!$B$4:$CF$5,79,FALSE),IF(ДвиженияПоСчетам!AB8=МойТакСебеРасчет!$CC$2,VLOOKUP(AA8,МойТакСебеРасчет!$B$4:$CF$5,80,FALSE),IF(ДвиженияПоСчетам!AB8=МойТакСебеРасчет!$CD$2,VLOOKUP(AA8,МойТакСебеРасчет!$B$4:$CF$5,81,FALSE),IF(AB8=МойТакСебеРасчет!$CE$2,VLOOKUP(AA8,МойТакСебеРасчет!$B$4:$CF$5,82,FALSE),IF(AB8=МойТакСебеРасчет!$CF$2,VLOOKUP(AA8,МойТакСебеРасчет!$B$4:$CF$5,83,FALSE))))))))))),""))</f>
        <v/>
      </c>
    </row>
    <row r="9" spans="1:37" ht="15" customHeight="1" x14ac:dyDescent="0.25">
      <c r="A9" s="33">
        <f t="shared" si="1"/>
        <v>1</v>
      </c>
      <c r="B9" s="33">
        <f t="shared" si="2"/>
        <v>0</v>
      </c>
      <c r="C9" s="33">
        <f t="shared" si="3"/>
        <v>0</v>
      </c>
      <c r="D9" s="33">
        <f t="shared" si="4"/>
        <v>0</v>
      </c>
      <c r="E9" s="33">
        <f t="shared" si="5"/>
        <v>0</v>
      </c>
      <c r="F9" s="33">
        <f t="shared" si="6"/>
        <v>0</v>
      </c>
      <c r="G9" s="33">
        <f t="shared" si="7"/>
        <v>0</v>
      </c>
      <c r="H9" s="33">
        <f t="shared" si="8"/>
        <v>0</v>
      </c>
      <c r="I9" s="33">
        <f t="shared" si="9"/>
        <v>0</v>
      </c>
      <c r="J9" s="33">
        <f t="shared" si="10"/>
        <v>0</v>
      </c>
      <c r="K9" s="33">
        <f t="shared" si="11"/>
        <v>0</v>
      </c>
      <c r="L9" s="33" t="str">
        <f>IF(B9&lt;&gt;B8,IF(B9=1,VLOOKUP($A9,МойТакСебеРасчет!$A$4:$BU$5,44,FALSE),IF(B9=2,VLOOKUP($A9,МойТакСебеРасчет!$A$4:$BU$5,45,FALSE),IF(B9=3,VLOOKUP($A9,МойТакСебеРасчет!$A$4:$BU$5,46,FALSE),""))),"")</f>
        <v/>
      </c>
      <c r="M9" s="33" t="str">
        <f>IF(C9&lt;&gt;C8,IF(C9=1,VLOOKUP($A9,МойТакСебеРасчет!$A$4:$BU$5,47,FALSE),IF(C9=2,VLOOKUP($A9,МойТакСебеРасчет!$A$4:$BU$5,48,FALSE),IF(C9=3,VLOOKUP($A9,МойТакСебеРасчет!$A$4:$BU$5,49,FALSE),""))),"")</f>
        <v/>
      </c>
      <c r="N9" s="33" t="str">
        <f>IF(D9&lt;&gt;D8,IF(D9=1,VLOOKUP($A9,МойТакСебеРасчет!$A$4:$BU$5,50,FALSE),IF(D9=2,VLOOKUP($A9,МойТакСебеРасчет!$A$4:$BU$5,51,FALSE),IF(D9=3,VLOOKUP($A9,МойТакСебеРасчет!$A$4:$BU$5,52,FALSE),""))),"")</f>
        <v/>
      </c>
      <c r="O9" s="33" t="str">
        <f>IF(E9&lt;&gt;E8,IF(E9=1,VLOOKUP($A9,МойТакСебеРасчет!$A$4:$BU$5,53,FALSE),IF(E9=2,VLOOKUP($A9,МойТакСебеРасчет!$A$4:$BU$5,54,FALSE),IF(E9=3,VLOOKUP($A9,МойТакСебеРасчет!$A$4:$BU$5,55,FALSE),""))),"")</f>
        <v/>
      </c>
      <c r="P9" s="33" t="str">
        <f>IF(F9&lt;&gt;F8,IF(F9=1,VLOOKUP($A9,МойТакСебеРасчет!$A$4:$BU$5,56,FALSE),IF(F9=2,VLOOKUP($A9,МойТакСебеРасчет!$A$4:$BU$5,57,FALSE),IF(F9=3,VLOOKUP($A9,МойТакСебеРасчет!$A$4:$BU$5,58,FALSE),""))),"")</f>
        <v/>
      </c>
      <c r="Q9" s="33" t="str">
        <f>IF(G9&lt;&gt;G8,IF(G9=1,VLOOKUP($A9,МойТакСебеРасчет!$A$4:$BU$5,59,FALSE),IF(G9=2,VLOOKUP($A9,МойТакСебеРасчет!$A$4:$BU$5,60,FALSE),IF(G9=3,VLOOKUP($A9,МойТакСебеРасчет!$A$4:$BU$5,61,FALSE),""))),"")</f>
        <v/>
      </c>
      <c r="R9" s="33" t="str">
        <f>IF(H9&lt;&gt;H8,IF(H9=1,VLOOKUP($A9,МойТакСебеРасчет!$A$4:$BU$5,62,FALSE),IF(H9=2,VLOOKUP($A9,МойТакСебеРасчет!$A$4:$BU$5,63,FALSE),IF(H9=3,VLOOKUP($A9,МойТакСебеРасчет!$A$4:$BU$5,64,FALSE),""))),"")</f>
        <v/>
      </c>
      <c r="S9" s="33" t="str">
        <f>IF(I9&lt;&gt;I8,IF(I9=1,VLOOKUP($A9,МойТакСебеРасчет!$A$4:$BU$5,65,FALSE),IF(I9=2,VLOOKUP($A9,МойТакСебеРасчет!$A$4:$BU$5,66,FALSE),IF(I9=3,VLOOKUP($A9,МойТакСебеРасчет!$A$4:$BU$5,67,FALSE),""))),"")</f>
        <v/>
      </c>
      <c r="T9" s="33" t="str">
        <f>IF(J9&lt;&gt;J8,IF(J9=1,VLOOKUP($A9,МойТакСебеРасчет!$A$4:$BU$5,68,FALSE),IF(J9=2,VLOOKUP($A9,МойТакСебеРасчет!$A$4:$BU$5,69,FALSE),IF(J9=3,VLOOKUP($A9,МойТакСебеРасчет!$A$4:$BU$5,70,FALSE),""))),"")</f>
        <v/>
      </c>
      <c r="U9" s="33" t="str">
        <f>IF(K9&lt;&gt;K8,IF(K9=1,VLOOKUP($A9,МойТакСебеРасчет!$A$4:$BU$5,71,FALSE),IF(K9=2,VLOOKUP($A9,МойТакСебеРасчет!$A$4:$BU$5,72,FALSE),IF(K9=3,VLOOKUP($A9,МойТакСебеРасчет!$A$4:$BU$5,73,FALSE),""))),"")</f>
        <v/>
      </c>
      <c r="V9" s="47" t="s">
        <v>27</v>
      </c>
      <c r="W9" s="12">
        <v>42620</v>
      </c>
      <c r="X9" s="14" t="s">
        <v>28</v>
      </c>
      <c r="Y9" s="40"/>
      <c r="Z9" s="18"/>
      <c r="AA9" s="39">
        <v>11111</v>
      </c>
      <c r="AB9" s="9" t="s">
        <v>6</v>
      </c>
      <c r="AC9" s="9" t="s">
        <v>29</v>
      </c>
      <c r="AD9" s="9" t="s">
        <v>31</v>
      </c>
      <c r="AE9" s="9" t="s">
        <v>32</v>
      </c>
      <c r="AF9" s="21">
        <v>377.13</v>
      </c>
      <c r="AG9" s="9" t="s">
        <v>33</v>
      </c>
      <c r="AH9" s="9"/>
      <c r="AI9" s="56"/>
      <c r="AJ9" s="59" t="str">
        <f t="shared" si="12"/>
        <v/>
      </c>
      <c r="AK9" s="61" t="str">
        <f>IF(AJ9="Да",AF9,IF(AJ9="Частично",IF(ДвиженияПоСчетам!AB9=МойТакСебеРасчет!$BW$2,VLOOKUP(AA9,МойТакСебеРасчет!$B$4:$CF$5,74,FALSE),IF(ДвиженияПоСчетам!AB9=МойТакСебеРасчет!$BX$2,VLOOKUP(AA9,МойТакСебеРасчет!$B$4:$CF$5,75,FALSE),IF(ДвиженияПоСчетам!AB9=МойТакСебеРасчет!$BY$2,VLOOKUP(AA9,МойТакСебеРасчет!$B$4:$CF$5,76,FALSE),IF(ДвиженияПоСчетам!AB9=МойТакСебеРасчет!$BZ$2,VLOOKUP(AA9,МойТакСебеРасчет!$B$4:$CF$5,77,FALSE),IF(ДвиженияПоСчетам!AB9=МойТакСебеРасчет!$CA$2,VLOOKUP(AA9,МойТакСебеРасчет!$B$4:$CF$5,78,FALSE),IF(ДвиженияПоСчетам!AB9=МойТакСебеРасчет!$CB$2,VLOOKUP(AA9,МойТакСебеРасчет!$B$4:$CF$5,79,FALSE),IF(ДвиженияПоСчетам!AB9=МойТакСебеРасчет!$CC$2,VLOOKUP(AA9,МойТакСебеРасчет!$B$4:$CF$5,80,FALSE),IF(ДвиженияПоСчетам!AB9=МойТакСебеРасчет!$CD$2,VLOOKUP(AA9,МойТакСебеРасчет!$B$4:$CF$5,81,FALSE),IF(AB9=МойТакСебеРасчет!$CE$2,VLOOKUP(AA9,МойТакСебеРасчет!$B$4:$CF$5,82,FALSE),IF(AB9=МойТакСебеРасчет!$CF$2,VLOOKUP(AA9,МойТакСебеРасчет!$B$4:$CF$5,83,FALSE))))))))))),""))</f>
        <v/>
      </c>
    </row>
    <row r="10" spans="1:37" ht="15" customHeight="1" x14ac:dyDescent="0.25">
      <c r="A10" s="33">
        <f t="shared" si="1"/>
        <v>1</v>
      </c>
      <c r="B10" s="33">
        <f t="shared" si="2"/>
        <v>0</v>
      </c>
      <c r="C10" s="33">
        <f t="shared" si="3"/>
        <v>0</v>
      </c>
      <c r="D10" s="33">
        <f t="shared" si="4"/>
        <v>0</v>
      </c>
      <c r="E10" s="33">
        <f t="shared" si="5"/>
        <v>0</v>
      </c>
      <c r="F10" s="33">
        <f t="shared" si="6"/>
        <v>0</v>
      </c>
      <c r="G10" s="33">
        <f t="shared" si="7"/>
        <v>0</v>
      </c>
      <c r="H10" s="33">
        <f t="shared" si="8"/>
        <v>0</v>
      </c>
      <c r="I10" s="33">
        <f t="shared" si="9"/>
        <v>0</v>
      </c>
      <c r="J10" s="33">
        <f t="shared" si="10"/>
        <v>0</v>
      </c>
      <c r="K10" s="33">
        <f t="shared" si="11"/>
        <v>0</v>
      </c>
      <c r="L10" s="33" t="str">
        <f>IF(B10&lt;&gt;B9,IF(B10=1,VLOOKUP($A10,МойТакСебеРасчет!$A$4:$BU$5,44,FALSE),IF(B10=2,VLOOKUP($A10,МойТакСебеРасчет!$A$4:$BU$5,45,FALSE),IF(B10=3,VLOOKUP($A10,МойТакСебеРасчет!$A$4:$BU$5,46,FALSE),""))),"")</f>
        <v/>
      </c>
      <c r="M10" s="33" t="str">
        <f>IF(C10&lt;&gt;C9,IF(C10=1,VLOOKUP($A10,МойТакСебеРасчет!$A$4:$BU$5,47,FALSE),IF(C10=2,VLOOKUP($A10,МойТакСебеРасчет!$A$4:$BU$5,48,FALSE),IF(C10=3,VLOOKUP($A10,МойТакСебеРасчет!$A$4:$BU$5,49,FALSE),""))),"")</f>
        <v/>
      </c>
      <c r="N10" s="33" t="str">
        <f>IF(D10&lt;&gt;D9,IF(D10=1,VLOOKUP($A10,МойТакСебеРасчет!$A$4:$BU$5,50,FALSE),IF(D10=2,VLOOKUP($A10,МойТакСебеРасчет!$A$4:$BU$5,51,FALSE),IF(D10=3,VLOOKUP($A10,МойТакСебеРасчет!$A$4:$BU$5,52,FALSE),""))),"")</f>
        <v/>
      </c>
      <c r="O10" s="33" t="str">
        <f>IF(E10&lt;&gt;E9,IF(E10=1,VLOOKUP($A10,МойТакСебеРасчет!$A$4:$BU$5,53,FALSE),IF(E10=2,VLOOKUP($A10,МойТакСебеРасчет!$A$4:$BU$5,54,FALSE),IF(E10=3,VLOOKUP($A10,МойТакСебеРасчет!$A$4:$BU$5,55,FALSE),""))),"")</f>
        <v/>
      </c>
      <c r="P10" s="33" t="str">
        <f>IF(F10&lt;&gt;F9,IF(F10=1,VLOOKUP($A10,МойТакСебеРасчет!$A$4:$BU$5,56,FALSE),IF(F10=2,VLOOKUP($A10,МойТакСебеРасчет!$A$4:$BU$5,57,FALSE),IF(F10=3,VLOOKUP($A10,МойТакСебеРасчет!$A$4:$BU$5,58,FALSE),""))),"")</f>
        <v/>
      </c>
      <c r="Q10" s="33" t="str">
        <f>IF(G10&lt;&gt;G9,IF(G10=1,VLOOKUP($A10,МойТакСебеРасчет!$A$4:$BU$5,59,FALSE),IF(G10=2,VLOOKUP($A10,МойТакСебеРасчет!$A$4:$BU$5,60,FALSE),IF(G10=3,VLOOKUP($A10,МойТакСебеРасчет!$A$4:$BU$5,61,FALSE),""))),"")</f>
        <v/>
      </c>
      <c r="R10" s="33" t="str">
        <f>IF(H10&lt;&gt;H9,IF(H10=1,VLOOKUP($A10,МойТакСебеРасчет!$A$4:$BU$5,62,FALSE),IF(H10=2,VLOOKUP($A10,МойТакСебеРасчет!$A$4:$BU$5,63,FALSE),IF(H10=3,VLOOKUP($A10,МойТакСебеРасчет!$A$4:$BU$5,64,FALSE),""))),"")</f>
        <v/>
      </c>
      <c r="S10" s="33" t="str">
        <f>IF(I10&lt;&gt;I9,IF(I10=1,VLOOKUP($A10,МойТакСебеРасчет!$A$4:$BU$5,65,FALSE),IF(I10=2,VLOOKUP($A10,МойТакСебеРасчет!$A$4:$BU$5,66,FALSE),IF(I10=3,VLOOKUP($A10,МойТакСебеРасчет!$A$4:$BU$5,67,FALSE),""))),"")</f>
        <v/>
      </c>
      <c r="T10" s="33" t="str">
        <f>IF(J10&lt;&gt;J9,IF(J10=1,VLOOKUP($A10,МойТакСебеРасчет!$A$4:$BU$5,68,FALSE),IF(J10=2,VLOOKUP($A10,МойТакСебеРасчет!$A$4:$BU$5,69,FALSE),IF(J10=3,VLOOKUP($A10,МойТакСебеРасчет!$A$4:$BU$5,70,FALSE),""))),"")</f>
        <v/>
      </c>
      <c r="U10" s="33" t="str">
        <f>IF(K10&lt;&gt;K9,IF(K10=1,VLOOKUP($A10,МойТакСебеРасчет!$A$4:$BU$5,71,FALSE),IF(K10=2,VLOOKUP($A10,МойТакСебеРасчет!$A$4:$BU$5,72,FALSE),IF(K10=3,VLOOKUP($A10,МойТакСебеРасчет!$A$4:$BU$5,73,FALSE),""))),"")</f>
        <v/>
      </c>
      <c r="V10" s="47" t="s">
        <v>27</v>
      </c>
      <c r="W10" s="12">
        <v>42620</v>
      </c>
      <c r="X10" s="14" t="s">
        <v>28</v>
      </c>
      <c r="Y10" s="40"/>
      <c r="Z10" s="18"/>
      <c r="AA10" s="39">
        <v>11111</v>
      </c>
      <c r="AB10" s="9" t="s">
        <v>4</v>
      </c>
      <c r="AC10" s="9" t="s">
        <v>29</v>
      </c>
      <c r="AD10" s="9"/>
      <c r="AE10" s="9"/>
      <c r="AF10" s="21">
        <v>392.62</v>
      </c>
      <c r="AG10" s="9"/>
      <c r="AH10" s="9"/>
      <c r="AI10" s="56"/>
      <c r="AJ10" s="59" t="str">
        <f t="shared" si="12"/>
        <v/>
      </c>
      <c r="AK10" s="61" t="str">
        <f>IF(AJ10="Да",AF10,IF(AJ10="Частично",IF(ДвиженияПоСчетам!AB10=МойТакСебеРасчет!$BW$2,VLOOKUP(AA10,МойТакСебеРасчет!$B$4:$CF$5,74,FALSE),IF(ДвиженияПоСчетам!AB10=МойТакСебеРасчет!$BX$2,VLOOKUP(AA10,МойТакСебеРасчет!$B$4:$CF$5,75,FALSE),IF(ДвиженияПоСчетам!AB10=МойТакСебеРасчет!$BY$2,VLOOKUP(AA10,МойТакСебеРасчет!$B$4:$CF$5,76,FALSE),IF(ДвиженияПоСчетам!AB10=МойТакСебеРасчет!$BZ$2,VLOOKUP(AA10,МойТакСебеРасчет!$B$4:$CF$5,77,FALSE),IF(ДвиженияПоСчетам!AB10=МойТакСебеРасчет!$CA$2,VLOOKUP(AA10,МойТакСебеРасчет!$B$4:$CF$5,78,FALSE),IF(ДвиженияПоСчетам!AB10=МойТакСебеРасчет!$CB$2,VLOOKUP(AA10,МойТакСебеРасчет!$B$4:$CF$5,79,FALSE),IF(ДвиженияПоСчетам!AB10=МойТакСебеРасчет!$CC$2,VLOOKUP(AA10,МойТакСебеРасчет!$B$4:$CF$5,80,FALSE),IF(ДвиженияПоСчетам!AB10=МойТакСебеРасчет!$CD$2,VLOOKUP(AA10,МойТакСебеРасчет!$B$4:$CF$5,81,FALSE),IF(AB10=МойТакСебеРасчет!$CE$2,VLOOKUP(AA10,МойТакСебеРасчет!$B$4:$CF$5,82,FALSE),IF(AB10=МойТакСебеРасчет!$CF$2,VLOOKUP(AA10,МойТакСебеРасчет!$B$4:$CF$5,83,FALSE))))))))))),""))</f>
        <v/>
      </c>
    </row>
    <row r="11" spans="1:37" ht="15" customHeight="1" x14ac:dyDescent="0.25">
      <c r="A11" s="33">
        <f t="shared" si="1"/>
        <v>1</v>
      </c>
      <c r="B11" s="33">
        <f t="shared" si="2"/>
        <v>0</v>
      </c>
      <c r="C11" s="33">
        <f t="shared" si="3"/>
        <v>0</v>
      </c>
      <c r="D11" s="33">
        <f t="shared" si="4"/>
        <v>0</v>
      </c>
      <c r="E11" s="33">
        <f t="shared" si="5"/>
        <v>0</v>
      </c>
      <c r="F11" s="33">
        <f t="shared" si="6"/>
        <v>0</v>
      </c>
      <c r="G11" s="33">
        <f t="shared" si="7"/>
        <v>0</v>
      </c>
      <c r="H11" s="33">
        <f t="shared" si="8"/>
        <v>0</v>
      </c>
      <c r="I11" s="33">
        <f t="shared" si="9"/>
        <v>0</v>
      </c>
      <c r="J11" s="33">
        <f t="shared" si="10"/>
        <v>0</v>
      </c>
      <c r="K11" s="33">
        <f t="shared" si="11"/>
        <v>0</v>
      </c>
      <c r="L11" s="33" t="str">
        <f>IF(B11&lt;&gt;B10,IF(B11=1,VLOOKUP($A11,МойТакСебеРасчет!$A$4:$BU$5,44,FALSE),IF(B11=2,VLOOKUP($A11,МойТакСебеРасчет!$A$4:$BU$5,45,FALSE),IF(B11=3,VLOOKUP($A11,МойТакСебеРасчет!$A$4:$BU$5,46,FALSE),""))),"")</f>
        <v/>
      </c>
      <c r="M11" s="33" t="str">
        <f>IF(C11&lt;&gt;C10,IF(C11=1,VLOOKUP($A11,МойТакСебеРасчет!$A$4:$BU$5,47,FALSE),IF(C11=2,VLOOKUP($A11,МойТакСебеРасчет!$A$4:$BU$5,48,FALSE),IF(C11=3,VLOOKUP($A11,МойТакСебеРасчет!$A$4:$BU$5,49,FALSE),""))),"")</f>
        <v/>
      </c>
      <c r="N11" s="33" t="str">
        <f>IF(D11&lt;&gt;D10,IF(D11=1,VLOOKUP($A11,МойТакСебеРасчет!$A$4:$BU$5,50,FALSE),IF(D11=2,VLOOKUP($A11,МойТакСебеРасчет!$A$4:$BU$5,51,FALSE),IF(D11=3,VLOOKUP($A11,МойТакСебеРасчет!$A$4:$BU$5,52,FALSE),""))),"")</f>
        <v/>
      </c>
      <c r="O11" s="33" t="str">
        <f>IF(E11&lt;&gt;E10,IF(E11=1,VLOOKUP($A11,МойТакСебеРасчет!$A$4:$BU$5,53,FALSE),IF(E11=2,VLOOKUP($A11,МойТакСебеРасчет!$A$4:$BU$5,54,FALSE),IF(E11=3,VLOOKUP($A11,МойТакСебеРасчет!$A$4:$BU$5,55,FALSE),""))),"")</f>
        <v/>
      </c>
      <c r="P11" s="33" t="str">
        <f>IF(F11&lt;&gt;F10,IF(F11=1,VLOOKUP($A11,МойТакСебеРасчет!$A$4:$BU$5,56,FALSE),IF(F11=2,VLOOKUP($A11,МойТакСебеРасчет!$A$4:$BU$5,57,FALSE),IF(F11=3,VLOOKUP($A11,МойТакСебеРасчет!$A$4:$BU$5,58,FALSE),""))),"")</f>
        <v/>
      </c>
      <c r="Q11" s="33" t="str">
        <f>IF(G11&lt;&gt;G10,IF(G11=1,VLOOKUP($A11,МойТакСебеРасчет!$A$4:$BU$5,59,FALSE),IF(G11=2,VLOOKUP($A11,МойТакСебеРасчет!$A$4:$BU$5,60,FALSE),IF(G11=3,VLOOKUP($A11,МойТакСебеРасчет!$A$4:$BU$5,61,FALSE),""))),"")</f>
        <v/>
      </c>
      <c r="R11" s="33" t="str">
        <f>IF(H11&lt;&gt;H10,IF(H11=1,VLOOKUP($A11,МойТакСебеРасчет!$A$4:$BU$5,62,FALSE),IF(H11=2,VLOOKUP($A11,МойТакСебеРасчет!$A$4:$BU$5,63,FALSE),IF(H11=3,VLOOKUP($A11,МойТакСебеРасчет!$A$4:$BU$5,64,FALSE),""))),"")</f>
        <v/>
      </c>
      <c r="S11" s="33" t="str">
        <f>IF(I11&lt;&gt;I10,IF(I11=1,VLOOKUP($A11,МойТакСебеРасчет!$A$4:$BU$5,65,FALSE),IF(I11=2,VLOOKUP($A11,МойТакСебеРасчет!$A$4:$BU$5,66,FALSE),IF(I11=3,VLOOKUP($A11,МойТакСебеРасчет!$A$4:$BU$5,67,FALSE),""))),"")</f>
        <v/>
      </c>
      <c r="T11" s="33" t="str">
        <f>IF(J11&lt;&gt;J10,IF(J11=1,VLOOKUP($A11,МойТакСебеРасчет!$A$4:$BU$5,68,FALSE),IF(J11=2,VLOOKUP($A11,МойТакСебеРасчет!$A$4:$BU$5,69,FALSE),IF(J11=3,VLOOKUP($A11,МойТакСебеРасчет!$A$4:$BU$5,70,FALSE),""))),"")</f>
        <v/>
      </c>
      <c r="U11" s="33" t="str">
        <f>IF(K11&lt;&gt;K10,IF(K11=1,VLOOKUP($A11,МойТакСебеРасчет!$A$4:$BU$5,71,FALSE),IF(K11=2,VLOOKUP($A11,МойТакСебеРасчет!$A$4:$BU$5,72,FALSE),IF(K11=3,VLOOKUP($A11,МойТакСебеРасчет!$A$4:$BU$5,73,FALSE),""))),"")</f>
        <v/>
      </c>
      <c r="V11" s="47" t="s">
        <v>30</v>
      </c>
      <c r="W11" s="12">
        <v>42620</v>
      </c>
      <c r="X11" s="14" t="s">
        <v>28</v>
      </c>
      <c r="Y11" s="40"/>
      <c r="Z11" s="18"/>
      <c r="AA11" s="39">
        <v>11111</v>
      </c>
      <c r="AB11" s="9" t="s">
        <v>4</v>
      </c>
      <c r="AC11" s="9" t="s">
        <v>29</v>
      </c>
      <c r="AD11" s="9" t="s">
        <v>31</v>
      </c>
      <c r="AE11" s="9" t="s">
        <v>32</v>
      </c>
      <c r="AF11" s="21">
        <v>392.62</v>
      </c>
      <c r="AG11" s="9" t="s">
        <v>33</v>
      </c>
      <c r="AH11" s="9"/>
      <c r="AI11" s="56"/>
      <c r="AJ11" s="59" t="str">
        <f t="shared" si="12"/>
        <v/>
      </c>
      <c r="AK11" s="61" t="str">
        <f>IF(AJ11="Да",AF11,IF(AJ11="Частично",IF(ДвиженияПоСчетам!AB11=МойТакСебеРасчет!$BW$2,VLOOKUP(AA11,МойТакСебеРасчет!$B$4:$CF$5,74,FALSE),IF(ДвиженияПоСчетам!AB11=МойТакСебеРасчет!$BX$2,VLOOKUP(AA11,МойТакСебеРасчет!$B$4:$CF$5,75,FALSE),IF(ДвиженияПоСчетам!AB11=МойТакСебеРасчет!$BY$2,VLOOKUP(AA11,МойТакСебеРасчет!$B$4:$CF$5,76,FALSE),IF(ДвиженияПоСчетам!AB11=МойТакСебеРасчет!$BZ$2,VLOOKUP(AA11,МойТакСебеРасчет!$B$4:$CF$5,77,FALSE),IF(ДвиженияПоСчетам!AB11=МойТакСебеРасчет!$CA$2,VLOOKUP(AA11,МойТакСебеРасчет!$B$4:$CF$5,78,FALSE),IF(ДвиженияПоСчетам!AB11=МойТакСебеРасчет!$CB$2,VLOOKUP(AA11,МойТакСебеРасчет!$B$4:$CF$5,79,FALSE),IF(ДвиженияПоСчетам!AB11=МойТакСебеРасчет!$CC$2,VLOOKUP(AA11,МойТакСебеРасчет!$B$4:$CF$5,80,FALSE),IF(ДвиженияПоСчетам!AB11=МойТакСебеРасчет!$CD$2,VLOOKUP(AA11,МойТакСебеРасчет!$B$4:$CF$5,81,FALSE),IF(AB11=МойТакСебеРасчет!$CE$2,VLOOKUP(AA11,МойТакСебеРасчет!$B$4:$CF$5,82,FALSE),IF(AB11=МойТакСебеРасчет!$CF$2,VLOOKUP(AA11,МойТакСебеРасчет!$B$4:$CF$5,83,FALSE))))))))))),""))</f>
        <v/>
      </c>
    </row>
    <row r="12" spans="1:37" ht="15" customHeight="1" x14ac:dyDescent="0.25">
      <c r="A12" s="33">
        <f t="shared" si="1"/>
        <v>1</v>
      </c>
      <c r="B12" s="33">
        <f t="shared" si="2"/>
        <v>0</v>
      </c>
      <c r="C12" s="33">
        <f t="shared" si="3"/>
        <v>0</v>
      </c>
      <c r="D12" s="33">
        <f t="shared" si="4"/>
        <v>0</v>
      </c>
      <c r="E12" s="33">
        <f t="shared" si="5"/>
        <v>0</v>
      </c>
      <c r="F12" s="33">
        <f t="shared" si="6"/>
        <v>0</v>
      </c>
      <c r="G12" s="33">
        <f t="shared" si="7"/>
        <v>0</v>
      </c>
      <c r="H12" s="33">
        <f t="shared" si="8"/>
        <v>0</v>
      </c>
      <c r="I12" s="33">
        <f t="shared" si="9"/>
        <v>0</v>
      </c>
      <c r="J12" s="33">
        <f t="shared" si="10"/>
        <v>0</v>
      </c>
      <c r="K12" s="33">
        <f t="shared" si="11"/>
        <v>0</v>
      </c>
      <c r="L12" s="33" t="str">
        <f>IF(B12&lt;&gt;B11,IF(B12=1,VLOOKUP($A12,МойТакСебеРасчет!$A$4:$BU$5,44,FALSE),IF(B12=2,VLOOKUP($A12,МойТакСебеРасчет!$A$4:$BU$5,45,FALSE),IF(B12=3,VLOOKUP($A12,МойТакСебеРасчет!$A$4:$BU$5,46,FALSE),""))),"")</f>
        <v/>
      </c>
      <c r="M12" s="33" t="str">
        <f>IF(C12&lt;&gt;C11,IF(C12=1,VLOOKUP($A12,МойТакСебеРасчет!$A$4:$BU$5,47,FALSE),IF(C12=2,VLOOKUP($A12,МойТакСебеРасчет!$A$4:$BU$5,48,FALSE),IF(C12=3,VLOOKUP($A12,МойТакСебеРасчет!$A$4:$BU$5,49,FALSE),""))),"")</f>
        <v/>
      </c>
      <c r="N12" s="33" t="str">
        <f>IF(D12&lt;&gt;D11,IF(D12=1,VLOOKUP($A12,МойТакСебеРасчет!$A$4:$BU$5,50,FALSE),IF(D12=2,VLOOKUP($A12,МойТакСебеРасчет!$A$4:$BU$5,51,FALSE),IF(D12=3,VLOOKUP($A12,МойТакСебеРасчет!$A$4:$BU$5,52,FALSE),""))),"")</f>
        <v/>
      </c>
      <c r="O12" s="33" t="str">
        <f>IF(E12&lt;&gt;E11,IF(E12=1,VLOOKUP($A12,МойТакСебеРасчет!$A$4:$BU$5,53,FALSE),IF(E12=2,VLOOKUP($A12,МойТакСебеРасчет!$A$4:$BU$5,54,FALSE),IF(E12=3,VLOOKUP($A12,МойТакСебеРасчет!$A$4:$BU$5,55,FALSE),""))),"")</f>
        <v/>
      </c>
      <c r="P12" s="33" t="str">
        <f>IF(F12&lt;&gt;F11,IF(F12=1,VLOOKUP($A12,МойТакСебеРасчет!$A$4:$BU$5,56,FALSE),IF(F12=2,VLOOKUP($A12,МойТакСебеРасчет!$A$4:$BU$5,57,FALSE),IF(F12=3,VLOOKUP($A12,МойТакСебеРасчет!$A$4:$BU$5,58,FALSE),""))),"")</f>
        <v/>
      </c>
      <c r="Q12" s="33" t="str">
        <f>IF(G12&lt;&gt;G11,IF(G12=1,VLOOKUP($A12,МойТакСебеРасчет!$A$4:$BU$5,59,FALSE),IF(G12=2,VLOOKUP($A12,МойТакСебеРасчет!$A$4:$BU$5,60,FALSE),IF(G12=3,VLOOKUP($A12,МойТакСебеРасчет!$A$4:$BU$5,61,FALSE),""))),"")</f>
        <v/>
      </c>
      <c r="R12" s="33" t="str">
        <f>IF(H12&lt;&gt;H11,IF(H12=1,VLOOKUP($A12,МойТакСебеРасчет!$A$4:$BU$5,62,FALSE),IF(H12=2,VLOOKUP($A12,МойТакСебеРасчет!$A$4:$BU$5,63,FALSE),IF(H12=3,VLOOKUP($A12,МойТакСебеРасчет!$A$4:$BU$5,64,FALSE),""))),"")</f>
        <v/>
      </c>
      <c r="S12" s="33" t="str">
        <f>IF(I12&lt;&gt;I11,IF(I12=1,VLOOKUP($A12,МойТакСебеРасчет!$A$4:$BU$5,65,FALSE),IF(I12=2,VLOOKUP($A12,МойТакСебеРасчет!$A$4:$BU$5,66,FALSE),IF(I12=3,VLOOKUP($A12,МойТакСебеРасчет!$A$4:$BU$5,67,FALSE),""))),"")</f>
        <v/>
      </c>
      <c r="T12" s="33" t="str">
        <f>IF(J12&lt;&gt;J11,IF(J12=1,VLOOKUP($A12,МойТакСебеРасчет!$A$4:$BU$5,68,FALSE),IF(J12=2,VLOOKUP($A12,МойТакСебеРасчет!$A$4:$BU$5,69,FALSE),IF(J12=3,VLOOKUP($A12,МойТакСебеРасчет!$A$4:$BU$5,70,FALSE),""))),"")</f>
        <v/>
      </c>
      <c r="U12" s="33" t="str">
        <f>IF(K12&lt;&gt;K11,IF(K12=1,VLOOKUP($A12,МойТакСебеРасчет!$A$4:$BU$5,71,FALSE),IF(K12=2,VLOOKUP($A12,МойТакСебеРасчет!$A$4:$BU$5,72,FALSE),IF(K12=3,VLOOKUP($A12,МойТакСебеРасчет!$A$4:$BU$5,73,FALSE),""))),"")</f>
        <v/>
      </c>
      <c r="V12" s="47" t="s">
        <v>27</v>
      </c>
      <c r="W12" s="12">
        <v>42620</v>
      </c>
      <c r="X12" s="14" t="s">
        <v>28</v>
      </c>
      <c r="Y12" s="40"/>
      <c r="Z12" s="18"/>
      <c r="AA12" s="39">
        <v>11111</v>
      </c>
      <c r="AB12" s="9" t="s">
        <v>4</v>
      </c>
      <c r="AC12" s="9" t="s">
        <v>29</v>
      </c>
      <c r="AD12" s="9" t="s">
        <v>31</v>
      </c>
      <c r="AE12" s="9" t="s">
        <v>32</v>
      </c>
      <c r="AF12" s="21">
        <v>392.62</v>
      </c>
      <c r="AG12" s="9" t="s">
        <v>33</v>
      </c>
      <c r="AH12" s="9"/>
      <c r="AI12" s="56"/>
      <c r="AJ12" s="59" t="str">
        <f t="shared" si="12"/>
        <v/>
      </c>
      <c r="AK12" s="61" t="str">
        <f>IF(AJ12="Да",AF12,IF(AJ12="Частично",IF(ДвиженияПоСчетам!AB12=МойТакСебеРасчет!$BW$2,VLOOKUP(AA12,МойТакСебеРасчет!$B$4:$CF$5,74,FALSE),IF(ДвиженияПоСчетам!AB12=МойТакСебеРасчет!$BX$2,VLOOKUP(AA12,МойТакСебеРасчет!$B$4:$CF$5,75,FALSE),IF(ДвиженияПоСчетам!AB12=МойТакСебеРасчет!$BY$2,VLOOKUP(AA12,МойТакСебеРасчет!$B$4:$CF$5,76,FALSE),IF(ДвиженияПоСчетам!AB12=МойТакСебеРасчет!$BZ$2,VLOOKUP(AA12,МойТакСебеРасчет!$B$4:$CF$5,77,FALSE),IF(ДвиженияПоСчетам!AB12=МойТакСебеРасчет!$CA$2,VLOOKUP(AA12,МойТакСебеРасчет!$B$4:$CF$5,78,FALSE),IF(ДвиженияПоСчетам!AB12=МойТакСебеРасчет!$CB$2,VLOOKUP(AA12,МойТакСебеРасчет!$B$4:$CF$5,79,FALSE),IF(ДвиженияПоСчетам!AB12=МойТакСебеРасчет!$CC$2,VLOOKUP(AA12,МойТакСебеРасчет!$B$4:$CF$5,80,FALSE),IF(ДвиженияПоСчетам!AB12=МойТакСебеРасчет!$CD$2,VLOOKUP(AA12,МойТакСебеРасчет!$B$4:$CF$5,81,FALSE),IF(AB12=МойТакСебеРасчет!$CE$2,VLOOKUP(AA12,МойТакСебеРасчет!$B$4:$CF$5,82,FALSE),IF(AB12=МойТакСебеРасчет!$CF$2,VLOOKUP(AA12,МойТакСебеРасчет!$B$4:$CF$5,83,FALSE))))))))))),""))</f>
        <v/>
      </c>
    </row>
    <row r="13" spans="1:37" ht="15" customHeight="1" x14ac:dyDescent="0.25">
      <c r="A13" s="33">
        <f t="shared" si="1"/>
        <v>1</v>
      </c>
      <c r="B13" s="33">
        <f t="shared" si="2"/>
        <v>0</v>
      </c>
      <c r="C13" s="33">
        <f t="shared" si="3"/>
        <v>0</v>
      </c>
      <c r="D13" s="33">
        <f t="shared" si="4"/>
        <v>1</v>
      </c>
      <c r="E13" s="33">
        <f t="shared" si="5"/>
        <v>0</v>
      </c>
      <c r="F13" s="33">
        <f t="shared" si="6"/>
        <v>0</v>
      </c>
      <c r="G13" s="33">
        <f t="shared" si="7"/>
        <v>0</v>
      </c>
      <c r="H13" s="33">
        <f t="shared" si="8"/>
        <v>0</v>
      </c>
      <c r="I13" s="33">
        <f t="shared" si="9"/>
        <v>0</v>
      </c>
      <c r="J13" s="33">
        <f t="shared" si="10"/>
        <v>0</v>
      </c>
      <c r="K13" s="33">
        <f t="shared" si="11"/>
        <v>0</v>
      </c>
      <c r="L13" s="33" t="str">
        <f>IF(B13&lt;&gt;B12,IF(B13=1,VLOOKUP($A13,МойТакСебеРасчет!$A$4:$BU$5,44,FALSE),IF(B13=2,VLOOKUP($A13,МойТакСебеРасчет!$A$4:$BU$5,45,FALSE),IF(B13=3,VLOOKUP($A13,МойТакСебеРасчет!$A$4:$BU$5,46,FALSE),""))),"")</f>
        <v/>
      </c>
      <c r="M13" s="33" t="str">
        <f>IF(C13&lt;&gt;C12,IF(C13=1,VLOOKUP($A13,МойТакСебеРасчет!$A$4:$BU$5,47,FALSE),IF(C13=2,VLOOKUP($A13,МойТакСебеРасчет!$A$4:$BU$5,48,FALSE),IF(C13=3,VLOOKUP($A13,МойТакСебеРасчет!$A$4:$BU$5,49,FALSE),""))),"")</f>
        <v/>
      </c>
      <c r="N13" s="33" t="str">
        <f>IF(D13&lt;&gt;D12,IF(D13=1,VLOOKUP($A13,МойТакСебеРасчет!$A$4:$BU$5,50,FALSE),IF(D13=2,VLOOKUP($A13,МойТакСебеРасчет!$A$4:$BU$5,51,FALSE),IF(D13=3,VLOOKUP($A13,МойТакСебеРасчет!$A$4:$BU$5,52,FALSE),""))),"")</f>
        <v>Да</v>
      </c>
      <c r="O13" s="33" t="str">
        <f>IF(E13&lt;&gt;E12,IF(E13=1,VLOOKUP($A13,МойТакСебеРасчет!$A$4:$BU$5,53,FALSE),IF(E13=2,VLOOKUP($A13,МойТакСебеРасчет!$A$4:$BU$5,54,FALSE),IF(E13=3,VLOOKUP($A13,МойТакСебеРасчет!$A$4:$BU$5,55,FALSE),""))),"")</f>
        <v/>
      </c>
      <c r="P13" s="33" t="str">
        <f>IF(F13&lt;&gt;F12,IF(F13=1,VLOOKUP($A13,МойТакСебеРасчет!$A$4:$BU$5,56,FALSE),IF(F13=2,VLOOKUP($A13,МойТакСебеРасчет!$A$4:$BU$5,57,FALSE),IF(F13=3,VLOOKUP($A13,МойТакСебеРасчет!$A$4:$BU$5,58,FALSE),""))),"")</f>
        <v/>
      </c>
      <c r="Q13" s="33" t="str">
        <f>IF(G13&lt;&gt;G12,IF(G13=1,VLOOKUP($A13,МойТакСебеРасчет!$A$4:$BU$5,59,FALSE),IF(G13=2,VLOOKUP($A13,МойТакСебеРасчет!$A$4:$BU$5,60,FALSE),IF(G13=3,VLOOKUP($A13,МойТакСебеРасчет!$A$4:$BU$5,61,FALSE),""))),"")</f>
        <v/>
      </c>
      <c r="R13" s="33" t="str">
        <f>IF(H13&lt;&gt;H12,IF(H13=1,VLOOKUP($A13,МойТакСебеРасчет!$A$4:$BU$5,62,FALSE),IF(H13=2,VLOOKUP($A13,МойТакСебеРасчет!$A$4:$BU$5,63,FALSE),IF(H13=3,VLOOKUP($A13,МойТакСебеРасчет!$A$4:$BU$5,64,FALSE),""))),"")</f>
        <v/>
      </c>
      <c r="S13" s="33" t="str">
        <f>IF(I13&lt;&gt;I12,IF(I13=1,VLOOKUP($A13,МойТакСебеРасчет!$A$4:$BU$5,65,FALSE),IF(I13=2,VLOOKUP($A13,МойТакСебеРасчет!$A$4:$BU$5,66,FALSE),IF(I13=3,VLOOKUP($A13,МойТакСебеРасчет!$A$4:$BU$5,67,FALSE),""))),"")</f>
        <v/>
      </c>
      <c r="T13" s="33" t="str">
        <f>IF(J13&lt;&gt;J12,IF(J13=1,VLOOKUP($A13,МойТакСебеРасчет!$A$4:$BU$5,68,FALSE),IF(J13=2,VLOOKUP($A13,МойТакСебеРасчет!$A$4:$BU$5,69,FALSE),IF(J13=3,VLOOKUP($A13,МойТакСебеРасчет!$A$4:$BU$5,70,FALSE),""))),"")</f>
        <v/>
      </c>
      <c r="U13" s="33" t="str">
        <f>IF(K13&lt;&gt;K12,IF(K13=1,VLOOKUP($A13,МойТакСебеРасчет!$A$4:$BU$5,71,FALSE),IF(K13=2,VLOOKUP($A13,МойТакСебеРасчет!$A$4:$BU$5,72,FALSE),IF(K13=3,VLOOKUP($A13,МойТакСебеРасчет!$A$4:$BU$5,73,FALSE),""))),"")</f>
        <v/>
      </c>
      <c r="V13" s="47" t="s">
        <v>30</v>
      </c>
      <c r="W13" s="12">
        <v>42523</v>
      </c>
      <c r="X13" s="14" t="s">
        <v>34</v>
      </c>
      <c r="Y13" s="40"/>
      <c r="Z13" s="18"/>
      <c r="AA13" s="39">
        <v>11111</v>
      </c>
      <c r="AB13" s="9" t="s">
        <v>3</v>
      </c>
      <c r="AC13" s="9" t="s">
        <v>29</v>
      </c>
      <c r="AD13" s="9"/>
      <c r="AE13" s="9"/>
      <c r="AF13" s="21">
        <v>12000</v>
      </c>
      <c r="AG13" s="9" t="s">
        <v>35</v>
      </c>
      <c r="AH13" s="9"/>
      <c r="AI13" s="56"/>
      <c r="AJ13" s="59" t="str">
        <f t="shared" si="12"/>
        <v>Да</v>
      </c>
      <c r="AK13" s="61">
        <f>IF(AJ13="Да",AF13,IF(AJ13="Частично",IF(ДвиженияПоСчетам!AB13=МойТакСебеРасчет!$BW$2,VLOOKUP(AA13,МойТакСебеРасчет!$B$4:$CF$5,74,FALSE),IF(ДвиженияПоСчетам!AB13=МойТакСебеРасчет!$BX$2,VLOOKUP(AA13,МойТакСебеРасчет!$B$4:$CF$5,75,FALSE),IF(ДвиженияПоСчетам!AB13=МойТакСебеРасчет!$BY$2,VLOOKUP(AA13,МойТакСебеРасчет!$B$4:$CF$5,76,FALSE),IF(ДвиженияПоСчетам!AB13=МойТакСебеРасчет!$BZ$2,VLOOKUP(AA13,МойТакСебеРасчет!$B$4:$CF$5,77,FALSE),IF(ДвиженияПоСчетам!AB13=МойТакСебеРасчет!$CA$2,VLOOKUP(AA13,МойТакСебеРасчет!$B$4:$CF$5,78,FALSE),IF(ДвиженияПоСчетам!AB13=МойТакСебеРасчет!$CB$2,VLOOKUP(AA13,МойТакСебеРасчет!$B$4:$CF$5,79,FALSE),IF(ДвиженияПоСчетам!AB13=МойТакСебеРасчет!$CC$2,VLOOKUP(AA13,МойТакСебеРасчет!$B$4:$CF$5,80,FALSE),IF(ДвиженияПоСчетам!AB13=МойТакСебеРасчет!$CD$2,VLOOKUP(AA13,МойТакСебеРасчет!$B$4:$CF$5,81,FALSE),IF(AB13=МойТакСебеРасчет!$CE$2,VLOOKUP(AA13,МойТакСебеРасчет!$B$4:$CF$5,82,FALSE),IF(AB13=МойТакСебеРасчет!$CF$2,VLOOKUP(AA13,МойТакСебеРасчет!$B$4:$CF$5,83,FALSE))))))))))),""))</f>
        <v>12000</v>
      </c>
    </row>
    <row r="14" spans="1:37" ht="15" customHeight="1" x14ac:dyDescent="0.25">
      <c r="A14" s="33">
        <f t="shared" si="1"/>
        <v>1</v>
      </c>
      <c r="B14" s="33">
        <f t="shared" si="2"/>
        <v>0</v>
      </c>
      <c r="C14" s="33">
        <f t="shared" si="3"/>
        <v>0</v>
      </c>
      <c r="D14" s="33">
        <f t="shared" si="4"/>
        <v>1</v>
      </c>
      <c r="E14" s="33">
        <f t="shared" si="5"/>
        <v>1</v>
      </c>
      <c r="F14" s="33">
        <f t="shared" si="6"/>
        <v>0</v>
      </c>
      <c r="G14" s="33">
        <f t="shared" si="7"/>
        <v>0</v>
      </c>
      <c r="H14" s="33">
        <f t="shared" si="8"/>
        <v>0</v>
      </c>
      <c r="I14" s="33">
        <f t="shared" si="9"/>
        <v>0</v>
      </c>
      <c r="J14" s="33">
        <f t="shared" si="10"/>
        <v>0</v>
      </c>
      <c r="K14" s="33">
        <f t="shared" si="11"/>
        <v>0</v>
      </c>
      <c r="L14" s="33" t="str">
        <f>IF(B14&lt;&gt;B13,IF(B14=1,VLOOKUP($A14,МойТакСебеРасчет!$A$4:$BU$5,44,FALSE),IF(B14=2,VLOOKUP($A14,МойТакСебеРасчет!$A$4:$BU$5,45,FALSE),IF(B14=3,VLOOKUP($A14,МойТакСебеРасчет!$A$4:$BU$5,46,FALSE),""))),"")</f>
        <v/>
      </c>
      <c r="M14" s="33" t="str">
        <f>IF(C14&lt;&gt;C13,IF(C14=1,VLOOKUP($A14,МойТакСебеРасчет!$A$4:$BU$5,47,FALSE),IF(C14=2,VLOOKUP($A14,МойТакСебеРасчет!$A$4:$BU$5,48,FALSE),IF(C14=3,VLOOKUP($A14,МойТакСебеРасчет!$A$4:$BU$5,49,FALSE),""))),"")</f>
        <v/>
      </c>
      <c r="N14" s="33" t="str">
        <f>IF(D14&lt;&gt;D13,IF(D14=1,VLOOKUP($A14,МойТакСебеРасчет!$A$4:$BU$5,50,FALSE),IF(D14=2,VLOOKUP($A14,МойТакСебеРасчет!$A$4:$BU$5,51,FALSE),IF(D14=3,VLOOKUP($A14,МойТакСебеРасчет!$A$4:$BU$5,52,FALSE),""))),"")</f>
        <v/>
      </c>
      <c r="O14" s="33" t="str">
        <f>IF(E14&lt;&gt;E13,IF(E14=1,VLOOKUP($A14,МойТакСебеРасчет!$A$4:$BU$5,53,FALSE),IF(E14=2,VLOOKUP($A14,МойТакСебеРасчет!$A$4:$BU$5,54,FALSE),IF(E14=3,VLOOKUP($A14,МойТакСебеРасчет!$A$4:$BU$5,55,FALSE),""))),"")</f>
        <v>Да</v>
      </c>
      <c r="P14" s="33" t="str">
        <f>IF(F14&lt;&gt;F13,IF(F14=1,VLOOKUP($A14,МойТакСебеРасчет!$A$4:$BU$5,56,FALSE),IF(F14=2,VLOOKUP($A14,МойТакСебеРасчет!$A$4:$BU$5,57,FALSE),IF(F14=3,VLOOKUP($A14,МойТакСебеРасчет!$A$4:$BU$5,58,FALSE),""))),"")</f>
        <v/>
      </c>
      <c r="Q14" s="33" t="str">
        <f>IF(G14&lt;&gt;G13,IF(G14=1,VLOOKUP($A14,МойТакСебеРасчет!$A$4:$BU$5,59,FALSE),IF(G14=2,VLOOKUP($A14,МойТакСебеРасчет!$A$4:$BU$5,60,FALSE),IF(G14=3,VLOOKUP($A14,МойТакСебеРасчет!$A$4:$BU$5,61,FALSE),""))),"")</f>
        <v/>
      </c>
      <c r="R14" s="33" t="str">
        <f>IF(H14&lt;&gt;H13,IF(H14=1,VLOOKUP($A14,МойТакСебеРасчет!$A$4:$BU$5,62,FALSE),IF(H14=2,VLOOKUP($A14,МойТакСебеРасчет!$A$4:$BU$5,63,FALSE),IF(H14=3,VLOOKUP($A14,МойТакСебеРасчет!$A$4:$BU$5,64,FALSE),""))),"")</f>
        <v/>
      </c>
      <c r="S14" s="33" t="str">
        <f>IF(I14&lt;&gt;I13,IF(I14=1,VLOOKUP($A14,МойТакСебеРасчет!$A$4:$BU$5,65,FALSE),IF(I14=2,VLOOKUP($A14,МойТакСебеРасчет!$A$4:$BU$5,66,FALSE),IF(I14=3,VLOOKUP($A14,МойТакСебеРасчет!$A$4:$BU$5,67,FALSE),""))),"")</f>
        <v/>
      </c>
      <c r="T14" s="33" t="str">
        <f>IF(J14&lt;&gt;J13,IF(J14=1,VLOOKUP($A14,МойТакСебеРасчет!$A$4:$BU$5,68,FALSE),IF(J14=2,VLOOKUP($A14,МойТакСебеРасчет!$A$4:$BU$5,69,FALSE),IF(J14=3,VLOOKUP($A14,МойТакСебеРасчет!$A$4:$BU$5,70,FALSE),""))),"")</f>
        <v/>
      </c>
      <c r="U14" s="33" t="str">
        <f>IF(K14&lt;&gt;K13,IF(K14=1,VLOOKUP($A14,МойТакСебеРасчет!$A$4:$BU$5,71,FALSE),IF(K14=2,VLOOKUP($A14,МойТакСебеРасчет!$A$4:$BU$5,72,FALSE),IF(K14=3,VLOOKUP($A14,МойТакСебеРасчет!$A$4:$BU$5,73,FALSE),""))),"")</f>
        <v/>
      </c>
      <c r="V14" s="47" t="s">
        <v>30</v>
      </c>
      <c r="W14" s="12">
        <v>42523</v>
      </c>
      <c r="X14" s="14" t="s">
        <v>36</v>
      </c>
      <c r="Y14" s="40"/>
      <c r="Z14" s="18"/>
      <c r="AA14" s="39">
        <v>11111</v>
      </c>
      <c r="AB14" s="9" t="s">
        <v>4</v>
      </c>
      <c r="AC14" s="9" t="s">
        <v>29</v>
      </c>
      <c r="AD14" s="9"/>
      <c r="AE14" s="9"/>
      <c r="AF14" s="21">
        <v>394.27</v>
      </c>
      <c r="AG14" s="9" t="s">
        <v>35</v>
      </c>
      <c r="AH14" s="9"/>
      <c r="AI14" s="56"/>
      <c r="AJ14" s="59" t="str">
        <f t="shared" si="12"/>
        <v>Да</v>
      </c>
      <c r="AK14" s="61">
        <f>IF(AJ14="Да",AF14,IF(AJ14="Частично",IF(ДвиженияПоСчетам!AB14=МойТакСебеРасчет!$BW$2,VLOOKUP(AA14,МойТакСебеРасчет!$B$4:$CF$5,74,FALSE),IF(ДвиженияПоСчетам!AB14=МойТакСебеРасчет!$BX$2,VLOOKUP(AA14,МойТакСебеРасчет!$B$4:$CF$5,75,FALSE),IF(ДвиженияПоСчетам!AB14=МойТакСебеРасчет!$BY$2,VLOOKUP(AA14,МойТакСебеРасчет!$B$4:$CF$5,76,FALSE),IF(ДвиженияПоСчетам!AB14=МойТакСебеРасчет!$BZ$2,VLOOKUP(AA14,МойТакСебеРасчет!$B$4:$CF$5,77,FALSE),IF(ДвиженияПоСчетам!AB14=МойТакСебеРасчет!$CA$2,VLOOKUP(AA14,МойТакСебеРасчет!$B$4:$CF$5,78,FALSE),IF(ДвиженияПоСчетам!AB14=МойТакСебеРасчет!$CB$2,VLOOKUP(AA14,МойТакСебеРасчет!$B$4:$CF$5,79,FALSE),IF(ДвиженияПоСчетам!AB14=МойТакСебеРасчет!$CC$2,VLOOKUP(AA14,МойТакСебеРасчет!$B$4:$CF$5,80,FALSE),IF(ДвиженияПоСчетам!AB14=МойТакСебеРасчет!$CD$2,VLOOKUP(AA14,МойТакСебеРасчет!$B$4:$CF$5,81,FALSE),IF(AB14=МойТакСебеРасчет!$CE$2,VLOOKUP(AA14,МойТакСебеРасчет!$B$4:$CF$5,82,FALSE),IF(AB14=МойТакСебеРасчет!$CF$2,VLOOKUP(AA14,МойТакСебеРасчет!$B$4:$CF$5,83,FALSE))))))))))),""))</f>
        <v>394.27</v>
      </c>
    </row>
    <row r="15" spans="1:37" ht="15" customHeight="1" x14ac:dyDescent="0.25">
      <c r="A15" s="33">
        <f t="shared" si="1"/>
        <v>1</v>
      </c>
      <c r="B15" s="33">
        <f t="shared" si="2"/>
        <v>0</v>
      </c>
      <c r="C15" s="33">
        <f t="shared" si="3"/>
        <v>0</v>
      </c>
      <c r="D15" s="33">
        <f t="shared" si="4"/>
        <v>1</v>
      </c>
      <c r="E15" s="33">
        <f t="shared" si="5"/>
        <v>1</v>
      </c>
      <c r="F15" s="33">
        <f t="shared" si="6"/>
        <v>0</v>
      </c>
      <c r="G15" s="33">
        <f t="shared" si="7"/>
        <v>0</v>
      </c>
      <c r="H15" s="33">
        <f t="shared" si="8"/>
        <v>1</v>
      </c>
      <c r="I15" s="33">
        <f t="shared" si="9"/>
        <v>0</v>
      </c>
      <c r="J15" s="33">
        <f t="shared" si="10"/>
        <v>0</v>
      </c>
      <c r="K15" s="33">
        <f t="shared" si="11"/>
        <v>0</v>
      </c>
      <c r="L15" s="33" t="str">
        <f>IF(B15&lt;&gt;B14,IF(B15=1,VLOOKUP($A15,МойТакСебеРасчет!$A$4:$BU$5,44,FALSE),IF(B15=2,VLOOKUP($A15,МойТакСебеРасчет!$A$4:$BU$5,45,FALSE),IF(B15=3,VLOOKUP($A15,МойТакСебеРасчет!$A$4:$BU$5,46,FALSE),""))),"")</f>
        <v/>
      </c>
      <c r="M15" s="33" t="str">
        <f>IF(C15&lt;&gt;C14,IF(C15=1,VLOOKUP($A15,МойТакСебеРасчет!$A$4:$BU$5,47,FALSE),IF(C15=2,VLOOKUP($A15,МойТакСебеРасчет!$A$4:$BU$5,48,FALSE),IF(C15=3,VLOOKUP($A15,МойТакСебеРасчет!$A$4:$BU$5,49,FALSE),""))),"")</f>
        <v/>
      </c>
      <c r="N15" s="33" t="str">
        <f>IF(D15&lt;&gt;D14,IF(D15=1,VLOOKUP($A15,МойТакСебеРасчет!$A$4:$BU$5,50,FALSE),IF(D15=2,VLOOKUP($A15,МойТакСебеРасчет!$A$4:$BU$5,51,FALSE),IF(D15=3,VLOOKUP($A15,МойТакСебеРасчет!$A$4:$BU$5,52,FALSE),""))),"")</f>
        <v/>
      </c>
      <c r="O15" s="33" t="str">
        <f>IF(E15&lt;&gt;E14,IF(E15=1,VLOOKUP($A15,МойТакСебеРасчет!$A$4:$BU$5,53,FALSE),IF(E15=2,VLOOKUP($A15,МойТакСебеРасчет!$A$4:$BU$5,54,FALSE),IF(E15=3,VLOOKUP($A15,МойТакСебеРасчет!$A$4:$BU$5,55,FALSE),""))),"")</f>
        <v/>
      </c>
      <c r="P15" s="33" t="str">
        <f>IF(F15&lt;&gt;F14,IF(F15=1,VLOOKUP($A15,МойТакСебеРасчет!$A$4:$BU$5,56,FALSE),IF(F15=2,VLOOKUP($A15,МойТакСебеРасчет!$A$4:$BU$5,57,FALSE),IF(F15=3,VLOOKUP($A15,МойТакСебеРасчет!$A$4:$BU$5,58,FALSE),""))),"")</f>
        <v/>
      </c>
      <c r="Q15" s="33" t="str">
        <f>IF(G15&lt;&gt;G14,IF(G15=1,VLOOKUP($A15,МойТакСебеРасчет!$A$4:$BU$5,59,FALSE),IF(G15=2,VLOOKUP($A15,МойТакСебеРасчет!$A$4:$BU$5,60,FALSE),IF(G15=3,VLOOKUP($A15,МойТакСебеРасчет!$A$4:$BU$5,61,FALSE),""))),"")</f>
        <v/>
      </c>
      <c r="R15" s="33" t="str">
        <f>IF(H15&lt;&gt;H14,IF(H15=1,VLOOKUP($A15,МойТакСебеРасчет!$A$4:$BU$5,62,FALSE),IF(H15=2,VLOOKUP($A15,МойТакСебеРасчет!$A$4:$BU$5,63,FALSE),IF(H15=3,VLOOKUP($A15,МойТакСебеРасчет!$A$4:$BU$5,64,FALSE),""))),"")</f>
        <v>Да</v>
      </c>
      <c r="S15" s="33" t="str">
        <f>IF(I15&lt;&gt;I14,IF(I15=1,VLOOKUP($A15,МойТакСебеРасчет!$A$4:$BU$5,65,FALSE),IF(I15=2,VLOOKUP($A15,МойТакСебеРасчет!$A$4:$BU$5,66,FALSE),IF(I15=3,VLOOKUP($A15,МойТакСебеРасчет!$A$4:$BU$5,67,FALSE),""))),"")</f>
        <v/>
      </c>
      <c r="T15" s="33" t="str">
        <f>IF(J15&lt;&gt;J14,IF(J15=1,VLOOKUP($A15,МойТакСебеРасчет!$A$4:$BU$5,68,FALSE),IF(J15=2,VLOOKUP($A15,МойТакСебеРасчет!$A$4:$BU$5,69,FALSE),IF(J15=3,VLOOKUP($A15,МойТакСебеРасчет!$A$4:$BU$5,70,FALSE),""))),"")</f>
        <v/>
      </c>
      <c r="U15" s="33" t="str">
        <f>IF(K15&lt;&gt;K14,IF(K15=1,VLOOKUP($A15,МойТакСебеРасчет!$A$4:$BU$5,71,FALSE),IF(K15=2,VLOOKUP($A15,МойТакСебеРасчет!$A$4:$BU$5,72,FALSE),IF(K15=3,VLOOKUP($A15,МойТакСебеРасчет!$A$4:$BU$5,73,FALSE),""))),"")</f>
        <v/>
      </c>
      <c r="V15" s="47" t="s">
        <v>30</v>
      </c>
      <c r="W15" s="12">
        <v>42515.644953703704</v>
      </c>
      <c r="X15" s="14" t="s">
        <v>37</v>
      </c>
      <c r="Y15" s="40"/>
      <c r="Z15" s="18"/>
      <c r="AA15" s="39">
        <v>11111</v>
      </c>
      <c r="AB15" s="9" t="s">
        <v>5</v>
      </c>
      <c r="AC15" s="9" t="s">
        <v>29</v>
      </c>
      <c r="AD15" s="9"/>
      <c r="AE15" s="9"/>
      <c r="AF15" s="21">
        <v>12000</v>
      </c>
      <c r="AG15" s="9" t="s">
        <v>35</v>
      </c>
      <c r="AH15" s="9"/>
      <c r="AI15" s="56"/>
      <c r="AJ15" s="59" t="str">
        <f t="shared" si="12"/>
        <v>Да</v>
      </c>
      <c r="AK15" s="61">
        <f>IF(AJ15="Да",AF15,IF(AJ15="Частично",IF(ДвиженияПоСчетам!AB15=МойТакСебеРасчет!$BW$2,VLOOKUP(AA15,МойТакСебеРасчет!$B$4:$CF$5,74,FALSE),IF(ДвиженияПоСчетам!AB15=МойТакСебеРасчет!$BX$2,VLOOKUP(AA15,МойТакСебеРасчет!$B$4:$CF$5,75,FALSE),IF(ДвиженияПоСчетам!AB15=МойТакСебеРасчет!$BY$2,VLOOKUP(AA15,МойТакСебеРасчет!$B$4:$CF$5,76,FALSE),IF(ДвиженияПоСчетам!AB15=МойТакСебеРасчет!$BZ$2,VLOOKUP(AA15,МойТакСебеРасчет!$B$4:$CF$5,77,FALSE),IF(ДвиженияПоСчетам!AB15=МойТакСебеРасчет!$CA$2,VLOOKUP(AA15,МойТакСебеРасчет!$B$4:$CF$5,78,FALSE),IF(ДвиженияПоСчетам!AB15=МойТакСебеРасчет!$CB$2,VLOOKUP(AA15,МойТакСебеРасчет!$B$4:$CF$5,79,FALSE),IF(ДвиженияПоСчетам!AB15=МойТакСебеРасчет!$CC$2,VLOOKUP(AA15,МойТакСебеРасчет!$B$4:$CF$5,80,FALSE),IF(ДвиженияПоСчетам!AB15=МойТакСебеРасчет!$CD$2,VLOOKUP(AA15,МойТакСебеРасчет!$B$4:$CF$5,81,FALSE),IF(AB15=МойТакСебеРасчет!$CE$2,VLOOKUP(AA15,МойТакСебеРасчет!$B$4:$CF$5,82,FALSE),IF(AB15=МойТакСебеРасчет!$CF$2,VLOOKUP(AA15,МойТакСебеРасчет!$B$4:$CF$5,83,FALSE))))))))))),""))</f>
        <v>12000</v>
      </c>
    </row>
    <row r="16" spans="1:37" ht="15" customHeight="1" x14ac:dyDescent="0.25">
      <c r="A16" s="33">
        <f t="shared" si="1"/>
        <v>1</v>
      </c>
      <c r="B16" s="33">
        <f t="shared" si="2"/>
        <v>0</v>
      </c>
      <c r="C16" s="33">
        <f t="shared" si="3"/>
        <v>0</v>
      </c>
      <c r="D16" s="33">
        <f t="shared" si="4"/>
        <v>1</v>
      </c>
      <c r="E16" s="33">
        <f t="shared" si="5"/>
        <v>2</v>
      </c>
      <c r="F16" s="33">
        <f t="shared" si="6"/>
        <v>0</v>
      </c>
      <c r="G16" s="33">
        <f t="shared" si="7"/>
        <v>0</v>
      </c>
      <c r="H16" s="33">
        <f t="shared" si="8"/>
        <v>1</v>
      </c>
      <c r="I16" s="33">
        <f t="shared" si="9"/>
        <v>0</v>
      </c>
      <c r="J16" s="33">
        <f t="shared" si="10"/>
        <v>0</v>
      </c>
      <c r="K16" s="33">
        <f t="shared" si="11"/>
        <v>0</v>
      </c>
      <c r="L16" s="33" t="str">
        <f>IF(B16&lt;&gt;B15,IF(B16=1,VLOOKUP($A16,МойТакСебеРасчет!$A$4:$BU$5,44,FALSE),IF(B16=2,VLOOKUP($A16,МойТакСебеРасчет!$A$4:$BU$5,45,FALSE),IF(B16=3,VLOOKUP($A16,МойТакСебеРасчет!$A$4:$BU$5,46,FALSE),""))),"")</f>
        <v/>
      </c>
      <c r="M16" s="33" t="str">
        <f>IF(C16&lt;&gt;C15,IF(C16=1,VLOOKUP($A16,МойТакСебеРасчет!$A$4:$BU$5,47,FALSE),IF(C16=2,VLOOKUP($A16,МойТакСебеРасчет!$A$4:$BU$5,48,FALSE),IF(C16=3,VLOOKUP($A16,МойТакСебеРасчет!$A$4:$BU$5,49,FALSE),""))),"")</f>
        <v/>
      </c>
      <c r="N16" s="33" t="str">
        <f>IF(D16&lt;&gt;D15,IF(D16=1,VLOOKUP($A16,МойТакСебеРасчет!$A$4:$BU$5,50,FALSE),IF(D16=2,VLOOKUP($A16,МойТакСебеРасчет!$A$4:$BU$5,51,FALSE),IF(D16=3,VLOOKUP($A16,МойТакСебеРасчет!$A$4:$BU$5,52,FALSE),""))),"")</f>
        <v/>
      </c>
      <c r="O16" s="33" t="str">
        <f>IF(E16&lt;&gt;E15,IF(E16=1,VLOOKUP($A16,МойТакСебеРасчет!$A$4:$BU$5,53,FALSE),IF(E16=2,VLOOKUP($A16,МойТакСебеРасчет!$A$4:$BU$5,54,FALSE),IF(E16=3,VLOOKUP($A16,МойТакСебеРасчет!$A$4:$BU$5,55,FALSE),""))),"")</f>
        <v/>
      </c>
      <c r="P16" s="33" t="str">
        <f>IF(F16&lt;&gt;F15,IF(F16=1,VLOOKUP($A16,МойТакСебеРасчет!$A$4:$BU$5,56,FALSE),IF(F16=2,VLOOKUP($A16,МойТакСебеРасчет!$A$4:$BU$5,57,FALSE),IF(F16=3,VLOOKUP($A16,МойТакСебеРасчет!$A$4:$BU$5,58,FALSE),""))),"")</f>
        <v/>
      </c>
      <c r="Q16" s="33" t="str">
        <f>IF(G16&lt;&gt;G15,IF(G16=1,VLOOKUP($A16,МойТакСебеРасчет!$A$4:$BU$5,59,FALSE),IF(G16=2,VLOOKUP($A16,МойТакСебеРасчет!$A$4:$BU$5,60,FALSE),IF(G16=3,VLOOKUP($A16,МойТакСебеРасчет!$A$4:$BU$5,61,FALSE),""))),"")</f>
        <v/>
      </c>
      <c r="R16" s="33" t="str">
        <f>IF(H16&lt;&gt;H15,IF(H16=1,VLOOKUP($A16,МойТакСебеРасчет!$A$4:$BU$5,62,FALSE),IF(H16=2,VLOOKUP($A16,МойТакСебеРасчет!$A$4:$BU$5,63,FALSE),IF(H16=3,VLOOKUP($A16,МойТакСебеРасчет!$A$4:$BU$5,64,FALSE),""))),"")</f>
        <v/>
      </c>
      <c r="S16" s="33" t="str">
        <f>IF(I16&lt;&gt;I15,IF(I16=1,VLOOKUP($A16,МойТакСебеРасчет!$A$4:$BU$5,65,FALSE),IF(I16=2,VLOOKUP($A16,МойТакСебеРасчет!$A$4:$BU$5,66,FALSE),IF(I16=3,VLOOKUP($A16,МойТакСебеРасчет!$A$4:$BU$5,67,FALSE),""))),"")</f>
        <v/>
      </c>
      <c r="T16" s="33" t="str">
        <f>IF(J16&lt;&gt;J15,IF(J16=1,VLOOKUP($A16,МойТакСебеРасчет!$A$4:$BU$5,68,FALSE),IF(J16=2,VLOOKUP($A16,МойТакСебеРасчет!$A$4:$BU$5,69,FALSE),IF(J16=3,VLOOKUP($A16,МойТакСебеРасчет!$A$4:$BU$5,70,FALSE),""))),"")</f>
        <v/>
      </c>
      <c r="U16" s="33" t="str">
        <f>IF(K16&lt;&gt;K15,IF(K16=1,VLOOKUP($A16,МойТакСебеРасчет!$A$4:$BU$5,71,FALSE),IF(K16=2,VLOOKUP($A16,МойТакСебеРасчет!$A$4:$BU$5,72,FALSE),IF(K16=3,VLOOKUP($A16,МойТакСебеРасчет!$A$4:$BU$5,73,FALSE),""))),"")</f>
        <v/>
      </c>
      <c r="V16" s="47" t="s">
        <v>30</v>
      </c>
      <c r="W16" s="12">
        <v>42369</v>
      </c>
      <c r="X16" s="14" t="s">
        <v>38</v>
      </c>
      <c r="Y16" s="40"/>
      <c r="Z16" s="18"/>
      <c r="AA16" s="39">
        <v>11111</v>
      </c>
      <c r="AB16" s="9" t="s">
        <v>4</v>
      </c>
      <c r="AC16" s="9" t="s">
        <v>29</v>
      </c>
      <c r="AD16" s="9"/>
      <c r="AE16" s="9"/>
      <c r="AF16" s="21">
        <v>392.62</v>
      </c>
      <c r="AG16" s="9" t="s">
        <v>39</v>
      </c>
      <c r="AH16" s="9"/>
      <c r="AI16" s="56"/>
      <c r="AJ16" s="59" t="str">
        <f t="shared" si="12"/>
        <v/>
      </c>
      <c r="AK16" s="61" t="str">
        <f>IF(AJ16="Да",AF16,IF(AJ16="Частично",IF(ДвиженияПоСчетам!AB16=МойТакСебеРасчет!$BW$2,VLOOKUP(AA16,МойТакСебеРасчет!$B$4:$CF$5,74,FALSE),IF(ДвиженияПоСчетам!AB16=МойТакСебеРасчет!$BX$2,VLOOKUP(AA16,МойТакСебеРасчет!$B$4:$CF$5,75,FALSE),IF(ДвиженияПоСчетам!AB16=МойТакСебеРасчет!$BY$2,VLOOKUP(AA16,МойТакСебеРасчет!$B$4:$CF$5,76,FALSE),IF(ДвиженияПоСчетам!AB16=МойТакСебеРасчет!$BZ$2,VLOOKUP(AA16,МойТакСебеРасчет!$B$4:$CF$5,77,FALSE),IF(ДвиженияПоСчетам!AB16=МойТакСебеРасчет!$CA$2,VLOOKUP(AA16,МойТакСебеРасчет!$B$4:$CF$5,78,FALSE),IF(ДвиженияПоСчетам!AB16=МойТакСебеРасчет!$CB$2,VLOOKUP(AA16,МойТакСебеРасчет!$B$4:$CF$5,79,FALSE),IF(ДвиженияПоСчетам!AB16=МойТакСебеРасчет!$CC$2,VLOOKUP(AA16,МойТакСебеРасчет!$B$4:$CF$5,80,FALSE),IF(ДвиженияПоСчетам!AB16=МойТакСебеРасчет!$CD$2,VLOOKUP(AA16,МойТакСебеРасчет!$B$4:$CF$5,81,FALSE),IF(AB16=МойТакСебеРасчет!$CE$2,VLOOKUP(AA16,МойТакСебеРасчет!$B$4:$CF$5,82,FALSE),IF(AB16=МойТакСебеРасчет!$CF$2,VLOOKUP(AA16,МойТакСебеРасчет!$B$4:$CF$5,83,FALSE))))))))))),""))</f>
        <v/>
      </c>
    </row>
    <row r="17" spans="1:37" ht="15" customHeight="1" x14ac:dyDescent="0.25">
      <c r="A17" s="33">
        <f t="shared" si="1"/>
        <v>1</v>
      </c>
      <c r="B17" s="33">
        <f t="shared" si="2"/>
        <v>0</v>
      </c>
      <c r="C17" s="33">
        <f t="shared" si="3"/>
        <v>1</v>
      </c>
      <c r="D17" s="33">
        <f t="shared" si="4"/>
        <v>1</v>
      </c>
      <c r="E17" s="33">
        <f t="shared" si="5"/>
        <v>2</v>
      </c>
      <c r="F17" s="33">
        <f t="shared" si="6"/>
        <v>0</v>
      </c>
      <c r="G17" s="33">
        <f t="shared" si="7"/>
        <v>0</v>
      </c>
      <c r="H17" s="33">
        <f t="shared" si="8"/>
        <v>1</v>
      </c>
      <c r="I17" s="33">
        <f t="shared" si="9"/>
        <v>0</v>
      </c>
      <c r="J17" s="33">
        <f t="shared" si="10"/>
        <v>0</v>
      </c>
      <c r="K17" s="33">
        <f t="shared" si="11"/>
        <v>0</v>
      </c>
      <c r="L17" s="33" t="str">
        <f>IF(B17&lt;&gt;B16,IF(B17=1,VLOOKUP($A17,МойТакСебеРасчет!$A$4:$BU$5,44,FALSE),IF(B17=2,VLOOKUP($A17,МойТакСебеРасчет!$A$4:$BU$5,45,FALSE),IF(B17=3,VLOOKUP($A17,МойТакСебеРасчет!$A$4:$BU$5,46,FALSE),""))),"")</f>
        <v/>
      </c>
      <c r="M17" s="33" t="str">
        <f>IF(C17&lt;&gt;C16,IF(C17=1,VLOOKUP($A17,МойТакСебеРасчет!$A$4:$BU$5,47,FALSE),IF(C17=2,VLOOKUP($A17,МойТакСебеРасчет!$A$4:$BU$5,48,FALSE),IF(C17=3,VLOOKUP($A17,МойТакСебеРасчет!$A$4:$BU$5,49,FALSE),""))),"")</f>
        <v/>
      </c>
      <c r="N17" s="33" t="str">
        <f>IF(D17&lt;&gt;D16,IF(D17=1,VLOOKUP($A17,МойТакСебеРасчет!$A$4:$BU$5,50,FALSE),IF(D17=2,VLOOKUP($A17,МойТакСебеРасчет!$A$4:$BU$5,51,FALSE),IF(D17=3,VLOOKUP($A17,МойТакСебеРасчет!$A$4:$BU$5,52,FALSE),""))),"")</f>
        <v/>
      </c>
      <c r="O17" s="33" t="str">
        <f>IF(E17&lt;&gt;E16,IF(E17=1,VLOOKUP($A17,МойТакСебеРасчет!$A$4:$BU$5,53,FALSE),IF(E17=2,VLOOKUP($A17,МойТакСебеРасчет!$A$4:$BU$5,54,FALSE),IF(E17=3,VLOOKUP($A17,МойТакСебеРасчет!$A$4:$BU$5,55,FALSE),""))),"")</f>
        <v/>
      </c>
      <c r="P17" s="33" t="str">
        <f>IF(F17&lt;&gt;F16,IF(F17=1,VLOOKUP($A17,МойТакСебеРасчет!$A$4:$BU$5,56,FALSE),IF(F17=2,VLOOKUP($A17,МойТакСебеРасчет!$A$4:$BU$5,57,FALSE),IF(F17=3,VLOOKUP($A17,МойТакСебеРасчет!$A$4:$BU$5,58,FALSE),""))),"")</f>
        <v/>
      </c>
      <c r="Q17" s="33" t="str">
        <f>IF(G17&lt;&gt;G16,IF(G17=1,VLOOKUP($A17,МойТакСебеРасчет!$A$4:$BU$5,59,FALSE),IF(G17=2,VLOOKUP($A17,МойТакСебеРасчет!$A$4:$BU$5,60,FALSE),IF(G17=3,VLOOKUP($A17,МойТакСебеРасчет!$A$4:$BU$5,61,FALSE),""))),"")</f>
        <v/>
      </c>
      <c r="R17" s="33" t="str">
        <f>IF(H17&lt;&gt;H16,IF(H17=1,VLOOKUP($A17,МойТакСебеРасчет!$A$4:$BU$5,62,FALSE),IF(H17=2,VLOOKUP($A17,МойТакСебеРасчет!$A$4:$BU$5,63,FALSE),IF(H17=3,VLOOKUP($A17,МойТакСебеРасчет!$A$4:$BU$5,64,FALSE),""))),"")</f>
        <v/>
      </c>
      <c r="S17" s="33" t="str">
        <f>IF(I17&lt;&gt;I16,IF(I17=1,VLOOKUP($A17,МойТакСебеРасчет!$A$4:$BU$5,65,FALSE),IF(I17=2,VLOOKUP($A17,МойТакСебеРасчет!$A$4:$BU$5,66,FALSE),IF(I17=3,VLOOKUP($A17,МойТакСебеРасчет!$A$4:$BU$5,67,FALSE),""))),"")</f>
        <v/>
      </c>
      <c r="T17" s="33" t="str">
        <f>IF(J17&lt;&gt;J16,IF(J17=1,VLOOKUP($A17,МойТакСебеРасчет!$A$4:$BU$5,68,FALSE),IF(J17=2,VLOOKUP($A17,МойТакСебеРасчет!$A$4:$BU$5,69,FALSE),IF(J17=3,VLOOKUP($A17,МойТакСебеРасчет!$A$4:$BU$5,70,FALSE),""))),"")</f>
        <v/>
      </c>
      <c r="U17" s="33" t="str">
        <f>IF(K17&lt;&gt;K16,IF(K17=1,VLOOKUP($A17,МойТакСебеРасчет!$A$4:$BU$5,71,FALSE),IF(K17=2,VLOOKUP($A17,МойТакСебеРасчет!$A$4:$BU$5,72,FALSE),IF(K17=3,VLOOKUP($A17,МойТакСебеРасчет!$A$4:$BU$5,73,FALSE),""))),"")</f>
        <v/>
      </c>
      <c r="V17" s="47" t="s">
        <v>30</v>
      </c>
      <c r="W17" s="12">
        <v>42369</v>
      </c>
      <c r="X17" s="14" t="s">
        <v>38</v>
      </c>
      <c r="Y17" s="40"/>
      <c r="Z17" s="18"/>
      <c r="AA17" s="39">
        <v>11111</v>
      </c>
      <c r="AB17" s="9" t="s">
        <v>2</v>
      </c>
      <c r="AC17" s="9" t="s">
        <v>29</v>
      </c>
      <c r="AD17" s="9"/>
      <c r="AE17" s="9"/>
      <c r="AF17" s="21">
        <v>4.09</v>
      </c>
      <c r="AG17" s="9" t="s">
        <v>39</v>
      </c>
      <c r="AH17" s="9"/>
      <c r="AI17" s="56"/>
      <c r="AJ17" s="59" t="str">
        <f t="shared" si="12"/>
        <v/>
      </c>
      <c r="AK17" s="61" t="str">
        <f>IF(AJ17="Да",AF17,IF(AJ17="Частично",IF(ДвиженияПоСчетам!AB17=МойТакСебеРасчет!$BW$2,VLOOKUP(AA17,МойТакСебеРасчет!$B$4:$CF$5,74,FALSE),IF(ДвиженияПоСчетам!AB17=МойТакСебеРасчет!$BX$2,VLOOKUP(AA17,МойТакСебеРасчет!$B$4:$CF$5,75,FALSE),IF(ДвиженияПоСчетам!AB17=МойТакСебеРасчет!$BY$2,VLOOKUP(AA17,МойТакСебеРасчет!$B$4:$CF$5,76,FALSE),IF(ДвиженияПоСчетам!AB17=МойТакСебеРасчет!$BZ$2,VLOOKUP(AA17,МойТакСебеРасчет!$B$4:$CF$5,77,FALSE),IF(ДвиженияПоСчетам!AB17=МойТакСебеРасчет!$CA$2,VLOOKUP(AA17,МойТакСебеРасчет!$B$4:$CF$5,78,FALSE),IF(ДвиженияПоСчетам!AB17=МойТакСебеРасчет!$CB$2,VLOOKUP(AA17,МойТакСебеРасчет!$B$4:$CF$5,79,FALSE),IF(ДвиженияПоСчетам!AB17=МойТакСебеРасчет!$CC$2,VLOOKUP(AA17,МойТакСебеРасчет!$B$4:$CF$5,80,FALSE),IF(ДвиженияПоСчетам!AB17=МойТакСебеРасчет!$CD$2,VLOOKUP(AA17,МойТакСебеРасчет!$B$4:$CF$5,81,FALSE),IF(AB17=МойТакСебеРасчет!$CE$2,VLOOKUP(AA17,МойТакСебеРасчет!$B$4:$CF$5,82,FALSE),IF(AB17=МойТакСебеРасчет!$CF$2,VLOOKUP(AA17,МойТакСебеРасчет!$B$4:$CF$5,83,FALSE))))))))))),""))</f>
        <v/>
      </c>
    </row>
    <row r="18" spans="1:37" ht="15" customHeight="1" x14ac:dyDescent="0.25">
      <c r="A18" s="33">
        <f t="shared" si="1"/>
        <v>1</v>
      </c>
      <c r="B18" s="33">
        <f t="shared" si="2"/>
        <v>0</v>
      </c>
      <c r="C18" s="33">
        <f t="shared" si="3"/>
        <v>1</v>
      </c>
      <c r="D18" s="33">
        <f t="shared" si="4"/>
        <v>1</v>
      </c>
      <c r="E18" s="33">
        <f t="shared" si="5"/>
        <v>2</v>
      </c>
      <c r="F18" s="33">
        <f t="shared" si="6"/>
        <v>0</v>
      </c>
      <c r="G18" s="33">
        <f t="shared" si="7"/>
        <v>0</v>
      </c>
      <c r="H18" s="33">
        <f t="shared" si="8"/>
        <v>1</v>
      </c>
      <c r="I18" s="33">
        <f t="shared" si="9"/>
        <v>1</v>
      </c>
      <c r="J18" s="33">
        <f t="shared" si="10"/>
        <v>0</v>
      </c>
      <c r="K18" s="33">
        <f t="shared" si="11"/>
        <v>0</v>
      </c>
      <c r="L18" s="33" t="str">
        <f>IF(B18&lt;&gt;B17,IF(B18=1,VLOOKUP($A18,МойТакСебеРасчет!$A$4:$BU$5,44,FALSE),IF(B18=2,VLOOKUP($A18,МойТакСебеРасчет!$A$4:$BU$5,45,FALSE),IF(B18=3,VLOOKUP($A18,МойТакСебеРасчет!$A$4:$BU$5,46,FALSE),""))),"")</f>
        <v/>
      </c>
      <c r="M18" s="33" t="str">
        <f>IF(C18&lt;&gt;C17,IF(C18=1,VLOOKUP($A18,МойТакСебеРасчет!$A$4:$BU$5,47,FALSE),IF(C18=2,VLOOKUP($A18,МойТакСебеРасчет!$A$4:$BU$5,48,FALSE),IF(C18=3,VLOOKUP($A18,МойТакСебеРасчет!$A$4:$BU$5,49,FALSE),""))),"")</f>
        <v/>
      </c>
      <c r="N18" s="33" t="str">
        <f>IF(D18&lt;&gt;D17,IF(D18=1,VLOOKUP($A18,МойТакСебеРасчет!$A$4:$BU$5,50,FALSE),IF(D18=2,VLOOKUP($A18,МойТакСебеРасчет!$A$4:$BU$5,51,FALSE),IF(D18=3,VLOOKUP($A18,МойТакСебеРасчет!$A$4:$BU$5,52,FALSE),""))),"")</f>
        <v/>
      </c>
      <c r="O18" s="33" t="str">
        <f>IF(E18&lt;&gt;E17,IF(E18=1,VLOOKUP($A18,МойТакСебеРасчет!$A$4:$BU$5,53,FALSE),IF(E18=2,VLOOKUP($A18,МойТакСебеРасчет!$A$4:$BU$5,54,FALSE),IF(E18=3,VLOOKUP($A18,МойТакСебеРасчет!$A$4:$BU$5,55,FALSE),""))),"")</f>
        <v/>
      </c>
      <c r="P18" s="33" t="str">
        <f>IF(F18&lt;&gt;F17,IF(F18=1,VLOOKUP($A18,МойТакСебеРасчет!$A$4:$BU$5,56,FALSE),IF(F18=2,VLOOKUP($A18,МойТакСебеРасчет!$A$4:$BU$5,57,FALSE),IF(F18=3,VLOOKUP($A18,МойТакСебеРасчет!$A$4:$BU$5,58,FALSE),""))),"")</f>
        <v/>
      </c>
      <c r="Q18" s="33" t="str">
        <f>IF(G18&lt;&gt;G17,IF(G18=1,VLOOKUP($A18,МойТакСебеРасчет!$A$4:$BU$5,59,FALSE),IF(G18=2,VLOOKUP($A18,МойТакСебеРасчет!$A$4:$BU$5,60,FALSE),IF(G18=3,VLOOKUP($A18,МойТакСебеРасчет!$A$4:$BU$5,61,FALSE),""))),"")</f>
        <v/>
      </c>
      <c r="R18" s="33" t="str">
        <f>IF(H18&lt;&gt;H17,IF(H18=1,VLOOKUP($A18,МойТакСебеРасчет!$A$4:$BU$5,62,FALSE),IF(H18=2,VLOOKUP($A18,МойТакСебеРасчет!$A$4:$BU$5,63,FALSE),IF(H18=3,VLOOKUP($A18,МойТакСебеРасчет!$A$4:$BU$5,64,FALSE),""))),"")</f>
        <v/>
      </c>
      <c r="S18" s="33" t="str">
        <f>IF(I18&lt;&gt;I17,IF(I18=1,VLOOKUP($A18,МойТакСебеРасчет!$A$4:$BU$5,65,FALSE),IF(I18=2,VLOOKUP($A18,МойТакСебеРасчет!$A$4:$BU$5,66,FALSE),IF(I18=3,VLOOKUP($A18,МойТакСебеРасчет!$A$4:$BU$5,67,FALSE),""))),"")</f>
        <v/>
      </c>
      <c r="T18" s="33" t="str">
        <f>IF(J18&lt;&gt;J17,IF(J18=1,VLOOKUP($A18,МойТакСебеРасчет!$A$4:$BU$5,68,FALSE),IF(J18=2,VLOOKUP($A18,МойТакСебеРасчет!$A$4:$BU$5,69,FALSE),IF(J18=3,VLOOKUP($A18,МойТакСебеРасчет!$A$4:$BU$5,70,FALSE),""))),"")</f>
        <v/>
      </c>
      <c r="U18" s="33" t="str">
        <f>IF(K18&lt;&gt;K17,IF(K18=1,VLOOKUP($A18,МойТакСебеРасчет!$A$4:$BU$5,71,FALSE),IF(K18=2,VLOOKUP($A18,МойТакСебеРасчет!$A$4:$BU$5,72,FALSE),IF(K18=3,VLOOKUP($A18,МойТакСебеРасчет!$A$4:$BU$5,73,FALSE),""))),"")</f>
        <v/>
      </c>
      <c r="V18" s="47" t="s">
        <v>30</v>
      </c>
      <c r="W18" s="12">
        <v>42369</v>
      </c>
      <c r="X18" s="14" t="s">
        <v>38</v>
      </c>
      <c r="Y18" s="40"/>
      <c r="Z18" s="18"/>
      <c r="AA18" s="39">
        <v>11111</v>
      </c>
      <c r="AB18" s="9" t="s">
        <v>6</v>
      </c>
      <c r="AC18" s="9" t="s">
        <v>29</v>
      </c>
      <c r="AD18" s="9"/>
      <c r="AE18" s="9"/>
      <c r="AF18" s="21">
        <v>377.13</v>
      </c>
      <c r="AG18" s="9" t="s">
        <v>39</v>
      </c>
      <c r="AH18" s="9"/>
      <c r="AI18" s="56"/>
      <c r="AJ18" s="59" t="str">
        <f t="shared" si="12"/>
        <v/>
      </c>
      <c r="AK18" s="61" t="str">
        <f>IF(AJ18="Да",AF18,IF(AJ18="Частично",IF(ДвиженияПоСчетам!AB18=МойТакСебеРасчет!$BW$2,VLOOKUP(AA18,МойТакСебеРасчет!$B$4:$CF$5,74,FALSE),IF(ДвиженияПоСчетам!AB18=МойТакСебеРасчет!$BX$2,VLOOKUP(AA18,МойТакСебеРасчет!$B$4:$CF$5,75,FALSE),IF(ДвиженияПоСчетам!AB18=МойТакСебеРасчет!$BY$2,VLOOKUP(AA18,МойТакСебеРасчет!$B$4:$CF$5,76,FALSE),IF(ДвиженияПоСчетам!AB18=МойТакСебеРасчет!$BZ$2,VLOOKUP(AA18,МойТакСебеРасчет!$B$4:$CF$5,77,FALSE),IF(ДвиженияПоСчетам!AB18=МойТакСебеРасчет!$CA$2,VLOOKUP(AA18,МойТакСебеРасчет!$B$4:$CF$5,78,FALSE),IF(ДвиженияПоСчетам!AB18=МойТакСебеРасчет!$CB$2,VLOOKUP(AA18,МойТакСебеРасчет!$B$4:$CF$5,79,FALSE),IF(ДвиженияПоСчетам!AB18=МойТакСебеРасчет!$CC$2,VLOOKUP(AA18,МойТакСебеРасчет!$B$4:$CF$5,80,FALSE),IF(ДвиженияПоСчетам!AB18=МойТакСебеРасчет!$CD$2,VLOOKUP(AA18,МойТакСебеРасчет!$B$4:$CF$5,81,FALSE),IF(AB18=МойТакСебеРасчет!$CE$2,VLOOKUP(AA18,МойТакСебеРасчет!$B$4:$CF$5,82,FALSE),IF(AB18=МойТакСебеРасчет!$CF$2,VLOOKUP(AA18,МойТакСебеРасчет!$B$4:$CF$5,83,FALSE))))))))))),""))</f>
        <v/>
      </c>
    </row>
    <row r="19" spans="1:37" ht="15" customHeight="1" x14ac:dyDescent="0.25">
      <c r="A19" s="33">
        <f t="shared" si="1"/>
        <v>1</v>
      </c>
      <c r="B19" s="33">
        <f t="shared" si="2"/>
        <v>0</v>
      </c>
      <c r="C19" s="33">
        <f t="shared" si="3"/>
        <v>1</v>
      </c>
      <c r="D19" s="33">
        <f t="shared" si="4"/>
        <v>1</v>
      </c>
      <c r="E19" s="33">
        <f t="shared" si="5"/>
        <v>2</v>
      </c>
      <c r="F19" s="33">
        <f t="shared" si="6"/>
        <v>0</v>
      </c>
      <c r="G19" s="33">
        <f t="shared" si="7"/>
        <v>0</v>
      </c>
      <c r="H19" s="33">
        <f t="shared" si="8"/>
        <v>1</v>
      </c>
      <c r="I19" s="33">
        <f t="shared" si="9"/>
        <v>1</v>
      </c>
      <c r="J19" s="33">
        <f t="shared" si="10"/>
        <v>0</v>
      </c>
      <c r="K19" s="33">
        <f t="shared" si="11"/>
        <v>0</v>
      </c>
      <c r="L19" s="33" t="str">
        <f>IF(B19&lt;&gt;B18,IF(B19=1,VLOOKUP($A19,МойТакСебеРасчет!$A$4:$BU$5,44,FALSE),IF(B19=2,VLOOKUP($A19,МойТакСебеРасчет!$A$4:$BU$5,45,FALSE),IF(B19=3,VLOOKUP($A19,МойТакСебеРасчет!$A$4:$BU$5,46,FALSE),""))),"")</f>
        <v/>
      </c>
      <c r="M19" s="33" t="str">
        <f>IF(C19&lt;&gt;C18,IF(C19=1,VLOOKUP($A19,МойТакСебеРасчет!$A$4:$BU$5,47,FALSE),IF(C19=2,VLOOKUP($A19,МойТакСебеРасчет!$A$4:$BU$5,48,FALSE),IF(C19=3,VLOOKUP($A19,МойТакСебеРасчет!$A$4:$BU$5,49,FALSE),""))),"")</f>
        <v/>
      </c>
      <c r="N19" s="33" t="str">
        <f>IF(D19&lt;&gt;D18,IF(D19=1,VLOOKUP($A19,МойТакСебеРасчет!$A$4:$BU$5,50,FALSE),IF(D19=2,VLOOKUP($A19,МойТакСебеРасчет!$A$4:$BU$5,51,FALSE),IF(D19=3,VLOOKUP($A19,МойТакСебеРасчет!$A$4:$BU$5,52,FALSE),""))),"")</f>
        <v/>
      </c>
      <c r="O19" s="33" t="str">
        <f>IF(E19&lt;&gt;E18,IF(E19=1,VLOOKUP($A19,МойТакСебеРасчет!$A$4:$BU$5,53,FALSE),IF(E19=2,VLOOKUP($A19,МойТакСебеРасчет!$A$4:$BU$5,54,FALSE),IF(E19=3,VLOOKUP($A19,МойТакСебеРасчет!$A$4:$BU$5,55,FALSE),""))),"")</f>
        <v/>
      </c>
      <c r="P19" s="33" t="str">
        <f>IF(F19&lt;&gt;F18,IF(F19=1,VLOOKUP($A19,МойТакСебеРасчет!$A$4:$BU$5,56,FALSE),IF(F19=2,VLOOKUP($A19,МойТакСебеРасчет!$A$4:$BU$5,57,FALSE),IF(F19=3,VLOOKUP($A19,МойТакСебеРасчет!$A$4:$BU$5,58,FALSE),""))),"")</f>
        <v/>
      </c>
      <c r="Q19" s="33" t="str">
        <f>IF(G19&lt;&gt;G18,IF(G19=1,VLOOKUP($A19,МойТакСебеРасчет!$A$4:$BU$5,59,FALSE),IF(G19=2,VLOOKUP($A19,МойТакСебеРасчет!$A$4:$BU$5,60,FALSE),IF(G19=3,VLOOKUP($A19,МойТакСебеРасчет!$A$4:$BU$5,61,FALSE),""))),"")</f>
        <v/>
      </c>
      <c r="R19" s="33" t="str">
        <f>IF(H19&lt;&gt;H18,IF(H19=1,VLOOKUP($A19,МойТакСебеРасчет!$A$4:$BU$5,62,FALSE),IF(H19=2,VLOOKUP($A19,МойТакСебеРасчет!$A$4:$BU$5,63,FALSE),IF(H19=3,VLOOKUP($A19,МойТакСебеРасчет!$A$4:$BU$5,64,FALSE),""))),"")</f>
        <v/>
      </c>
      <c r="S19" s="33" t="str">
        <f>IF(I19&lt;&gt;I18,IF(I19=1,VLOOKUP($A19,МойТакСебеРасчет!$A$4:$BU$5,65,FALSE),IF(I19=2,VLOOKUP($A19,МойТакСебеРасчет!$A$4:$BU$5,66,FALSE),IF(I19=3,VLOOKUP($A19,МойТакСебеРасчет!$A$4:$BU$5,67,FALSE),""))),"")</f>
        <v/>
      </c>
      <c r="T19" s="33" t="str">
        <f>IF(J19&lt;&gt;J18,IF(J19=1,VLOOKUP($A19,МойТакСебеРасчет!$A$4:$BU$5,68,FALSE),IF(J19=2,VLOOKUP($A19,МойТакСебеРасчет!$A$4:$BU$5,69,FALSE),IF(J19=3,VLOOKUP($A19,МойТакСебеРасчет!$A$4:$BU$5,70,FALSE),""))),"")</f>
        <v/>
      </c>
      <c r="U19" s="33" t="str">
        <f>IF(K19&lt;&gt;K18,IF(K19=1,VLOOKUP($A19,МойТакСебеРасчет!$A$4:$BU$5,71,FALSE),IF(K19=2,VLOOKUP($A19,МойТакСебеРасчет!$A$4:$BU$5,72,FALSE),IF(K19=3,VLOOKUP($A19,МойТакСебеРасчет!$A$4:$BU$5,73,FALSE),""))),"")</f>
        <v/>
      </c>
      <c r="V19" s="47" t="s">
        <v>27</v>
      </c>
      <c r="W19" s="12">
        <v>42262.5</v>
      </c>
      <c r="X19" s="14" t="s">
        <v>40</v>
      </c>
      <c r="Y19" s="40"/>
      <c r="Z19" s="18"/>
      <c r="AA19" s="39">
        <v>11111</v>
      </c>
      <c r="AB19" s="9" t="s">
        <v>3</v>
      </c>
      <c r="AC19" s="9" t="s">
        <v>29</v>
      </c>
      <c r="AD19" s="9"/>
      <c r="AE19" s="9"/>
      <c r="AF19" s="21">
        <v>12000</v>
      </c>
      <c r="AG19" s="9"/>
      <c r="AH19" s="9"/>
      <c r="AI19" s="56"/>
      <c r="AJ19" s="59" t="str">
        <f t="shared" si="12"/>
        <v/>
      </c>
      <c r="AK19" s="61" t="str">
        <f>IF(AJ19="Да",AF19,IF(AJ19="Частично",IF(ДвиженияПоСчетам!AB19=МойТакСебеРасчет!$BW$2,VLOOKUP(AA19,МойТакСебеРасчет!$B$4:$CF$5,74,FALSE),IF(ДвиженияПоСчетам!AB19=МойТакСебеРасчет!$BX$2,VLOOKUP(AA19,МойТакСебеРасчет!$B$4:$CF$5,75,FALSE),IF(ДвиженияПоСчетам!AB19=МойТакСебеРасчет!$BY$2,VLOOKUP(AA19,МойТакСебеРасчет!$B$4:$CF$5,76,FALSE),IF(ДвиженияПоСчетам!AB19=МойТакСебеРасчет!$BZ$2,VLOOKUP(AA19,МойТакСебеРасчет!$B$4:$CF$5,77,FALSE),IF(ДвиженияПоСчетам!AB19=МойТакСебеРасчет!$CA$2,VLOOKUP(AA19,МойТакСебеРасчет!$B$4:$CF$5,78,FALSE),IF(ДвиженияПоСчетам!AB19=МойТакСебеРасчет!$CB$2,VLOOKUP(AA19,МойТакСебеРасчет!$B$4:$CF$5,79,FALSE),IF(ДвиженияПоСчетам!AB19=МойТакСебеРасчет!$CC$2,VLOOKUP(AA19,МойТакСебеРасчет!$B$4:$CF$5,80,FALSE),IF(ДвиженияПоСчетам!AB19=МойТакСебеРасчет!$CD$2,VLOOKUP(AA19,МойТакСебеРасчет!$B$4:$CF$5,81,FALSE),IF(AB19=МойТакСебеРасчет!$CE$2,VLOOKUP(AA19,МойТакСебеРасчет!$B$4:$CF$5,82,FALSE),IF(AB19=МойТакСебеРасчет!$CF$2,VLOOKUP(AA19,МойТакСебеРасчет!$B$4:$CF$5,83,FALSE))))))))))),""))</f>
        <v/>
      </c>
    </row>
    <row r="20" spans="1:37" ht="15" customHeight="1" x14ac:dyDescent="0.25">
      <c r="A20" s="33">
        <f t="shared" si="1"/>
        <v>1</v>
      </c>
      <c r="B20" s="33">
        <f t="shared" si="2"/>
        <v>0</v>
      </c>
      <c r="C20" s="33">
        <f t="shared" si="3"/>
        <v>1</v>
      </c>
      <c r="D20" s="33">
        <f t="shared" si="4"/>
        <v>2</v>
      </c>
      <c r="E20" s="33">
        <f t="shared" si="5"/>
        <v>2</v>
      </c>
      <c r="F20" s="33">
        <f t="shared" si="6"/>
        <v>0</v>
      </c>
      <c r="G20" s="33">
        <f t="shared" si="7"/>
        <v>0</v>
      </c>
      <c r="H20" s="33">
        <f t="shared" si="8"/>
        <v>1</v>
      </c>
      <c r="I20" s="33">
        <f t="shared" si="9"/>
        <v>1</v>
      </c>
      <c r="J20" s="33">
        <f t="shared" si="10"/>
        <v>0</v>
      </c>
      <c r="K20" s="33">
        <f t="shared" si="11"/>
        <v>0</v>
      </c>
      <c r="L20" s="33" t="str">
        <f>IF(B20&lt;&gt;B19,IF(B20=1,VLOOKUP($A20,МойТакСебеРасчет!$A$4:$BU$5,44,FALSE),IF(B20=2,VLOOKUP($A20,МойТакСебеРасчет!$A$4:$BU$5,45,FALSE),IF(B20=3,VLOOKUP($A20,МойТакСебеРасчет!$A$4:$BU$5,46,FALSE),""))),"")</f>
        <v/>
      </c>
      <c r="M20" s="33" t="str">
        <f>IF(C20&lt;&gt;C19,IF(C20=1,VLOOKUP($A20,МойТакСебеРасчет!$A$4:$BU$5,47,FALSE),IF(C20=2,VLOOKUP($A20,МойТакСебеРасчет!$A$4:$BU$5,48,FALSE),IF(C20=3,VLOOKUP($A20,МойТакСебеРасчет!$A$4:$BU$5,49,FALSE),""))),"")</f>
        <v/>
      </c>
      <c r="N20" s="33" t="str">
        <f>IF(D20&lt;&gt;D19,IF(D20=1,VLOOKUP($A20,МойТакСебеРасчет!$A$4:$BU$5,50,FALSE),IF(D20=2,VLOOKUP($A20,МойТакСебеРасчет!$A$4:$BU$5,51,FALSE),IF(D20=3,VLOOKUP($A20,МойТакСебеРасчет!$A$4:$BU$5,52,FALSE),""))),"")</f>
        <v/>
      </c>
      <c r="O20" s="33" t="str">
        <f>IF(E20&lt;&gt;E19,IF(E20=1,VLOOKUP($A20,МойТакСебеРасчет!$A$4:$BU$5,53,FALSE),IF(E20=2,VLOOKUP($A20,МойТакСебеРасчет!$A$4:$BU$5,54,FALSE),IF(E20=3,VLOOKUP($A20,МойТакСебеРасчет!$A$4:$BU$5,55,FALSE),""))),"")</f>
        <v/>
      </c>
      <c r="P20" s="33" t="str">
        <f>IF(F20&lt;&gt;F19,IF(F20=1,VLOOKUP($A20,МойТакСебеРасчет!$A$4:$BU$5,56,FALSE),IF(F20=2,VLOOKUP($A20,МойТакСебеРасчет!$A$4:$BU$5,57,FALSE),IF(F20=3,VLOOKUP($A20,МойТакСебеРасчет!$A$4:$BU$5,58,FALSE),""))),"")</f>
        <v/>
      </c>
      <c r="Q20" s="33" t="str">
        <f>IF(G20&lt;&gt;G19,IF(G20=1,VLOOKUP($A20,МойТакСебеРасчет!$A$4:$BU$5,59,FALSE),IF(G20=2,VLOOKUP($A20,МойТакСебеРасчет!$A$4:$BU$5,60,FALSE),IF(G20=3,VLOOKUP($A20,МойТакСебеРасчет!$A$4:$BU$5,61,FALSE),""))),"")</f>
        <v/>
      </c>
      <c r="R20" s="33" t="str">
        <f>IF(H20&lt;&gt;H19,IF(H20=1,VLOOKUP($A20,МойТакСебеРасчет!$A$4:$BU$5,62,FALSE),IF(H20=2,VLOOKUP($A20,МойТакСебеРасчет!$A$4:$BU$5,63,FALSE),IF(H20=3,VLOOKUP($A20,МойТакСебеРасчет!$A$4:$BU$5,64,FALSE),""))),"")</f>
        <v/>
      </c>
      <c r="S20" s="33" t="str">
        <f>IF(I20&lt;&gt;I19,IF(I20=1,VLOOKUP($A20,МойТакСебеРасчет!$A$4:$BU$5,65,FALSE),IF(I20=2,VLOOKUP($A20,МойТакСебеРасчет!$A$4:$BU$5,66,FALSE),IF(I20=3,VLOOKUP($A20,МойТакСебеРасчет!$A$4:$BU$5,67,FALSE),""))),"")</f>
        <v/>
      </c>
      <c r="T20" s="33" t="str">
        <f>IF(J20&lt;&gt;J19,IF(J20=1,VLOOKUP($A20,МойТакСебеРасчет!$A$4:$BU$5,68,FALSE),IF(J20=2,VLOOKUP($A20,МойТакСебеРасчет!$A$4:$BU$5,69,FALSE),IF(J20=3,VLOOKUP($A20,МойТакСебеРасчет!$A$4:$BU$5,70,FALSE),""))),"")</f>
        <v/>
      </c>
      <c r="U20" s="33" t="str">
        <f>IF(K20&lt;&gt;K19,IF(K20=1,VLOOKUP($A20,МойТакСебеРасчет!$A$4:$BU$5,71,FALSE),IF(K20=2,VLOOKUP($A20,МойТакСебеРасчет!$A$4:$BU$5,72,FALSE),IF(K20=3,VLOOKUP($A20,МойТакСебеРасчет!$A$4:$BU$5,73,FALSE),""))),"")</f>
        <v/>
      </c>
      <c r="V20" s="47" t="s">
        <v>30</v>
      </c>
      <c r="W20" s="12">
        <v>42262.5</v>
      </c>
      <c r="X20" s="14" t="s">
        <v>40</v>
      </c>
      <c r="Y20" s="40"/>
      <c r="Z20" s="18"/>
      <c r="AA20" s="39">
        <v>11111</v>
      </c>
      <c r="AB20" s="9" t="s">
        <v>3</v>
      </c>
      <c r="AC20" s="9" t="s">
        <v>29</v>
      </c>
      <c r="AD20" s="9" t="s">
        <v>31</v>
      </c>
      <c r="AE20" s="9" t="s">
        <v>32</v>
      </c>
      <c r="AF20" s="21">
        <v>12000</v>
      </c>
      <c r="AG20" s="9"/>
      <c r="AH20" s="9"/>
      <c r="AI20" s="56"/>
      <c r="AJ20" s="59" t="str">
        <f t="shared" si="12"/>
        <v/>
      </c>
      <c r="AK20" s="61" t="str">
        <f>IF(AJ20="Да",AF20,IF(AJ20="Частично",IF(ДвиженияПоСчетам!AB20=МойТакСебеРасчет!$BW$2,VLOOKUP(AA20,МойТакСебеРасчет!$B$4:$CF$5,74,FALSE),IF(ДвиженияПоСчетам!AB20=МойТакСебеРасчет!$BX$2,VLOOKUP(AA20,МойТакСебеРасчет!$B$4:$CF$5,75,FALSE),IF(ДвиженияПоСчетам!AB20=МойТакСебеРасчет!$BY$2,VLOOKUP(AA20,МойТакСебеРасчет!$B$4:$CF$5,76,FALSE),IF(ДвиженияПоСчетам!AB20=МойТакСебеРасчет!$BZ$2,VLOOKUP(AA20,МойТакСебеРасчет!$B$4:$CF$5,77,FALSE),IF(ДвиженияПоСчетам!AB20=МойТакСебеРасчет!$CA$2,VLOOKUP(AA20,МойТакСебеРасчет!$B$4:$CF$5,78,FALSE),IF(ДвиженияПоСчетам!AB20=МойТакСебеРасчет!$CB$2,VLOOKUP(AA20,МойТакСебеРасчет!$B$4:$CF$5,79,FALSE),IF(ДвиженияПоСчетам!AB20=МойТакСебеРасчет!$CC$2,VLOOKUP(AA20,МойТакСебеРасчет!$B$4:$CF$5,80,FALSE),IF(ДвиженияПоСчетам!AB20=МойТакСебеРасчет!$CD$2,VLOOKUP(AA20,МойТакСебеРасчет!$B$4:$CF$5,81,FALSE),IF(AB20=МойТакСебеРасчет!$CE$2,VLOOKUP(AA20,МойТакСебеРасчет!$B$4:$CF$5,82,FALSE),IF(AB20=МойТакСебеРасчет!$CF$2,VLOOKUP(AA20,МойТакСебеРасчет!$B$4:$CF$5,83,FALSE))))))))))),""))</f>
        <v/>
      </c>
    </row>
    <row r="21" spans="1:37" ht="15" customHeight="1" x14ac:dyDescent="0.25">
      <c r="A21" s="33">
        <f t="shared" si="1"/>
        <v>1</v>
      </c>
      <c r="B21" s="33">
        <f t="shared" si="2"/>
        <v>0</v>
      </c>
      <c r="C21" s="33">
        <f t="shared" si="3"/>
        <v>1</v>
      </c>
      <c r="D21" s="33">
        <f t="shared" si="4"/>
        <v>2</v>
      </c>
      <c r="E21" s="33">
        <f t="shared" si="5"/>
        <v>2</v>
      </c>
      <c r="F21" s="33">
        <f t="shared" si="6"/>
        <v>0</v>
      </c>
      <c r="G21" s="33">
        <f t="shared" si="7"/>
        <v>0</v>
      </c>
      <c r="H21" s="33">
        <f t="shared" si="8"/>
        <v>1</v>
      </c>
      <c r="I21" s="33">
        <f t="shared" si="9"/>
        <v>1</v>
      </c>
      <c r="J21" s="33">
        <f t="shared" si="10"/>
        <v>0</v>
      </c>
      <c r="K21" s="33">
        <f t="shared" si="11"/>
        <v>0</v>
      </c>
      <c r="L21" s="33" t="str">
        <f>IF(B21&lt;&gt;B20,IF(B21=1,VLOOKUP($A21,МойТакСебеРасчет!$A$4:$BU$5,44,FALSE),IF(B21=2,VLOOKUP($A21,МойТакСебеРасчет!$A$4:$BU$5,45,FALSE),IF(B21=3,VLOOKUP($A21,МойТакСебеРасчет!$A$4:$BU$5,46,FALSE),""))),"")</f>
        <v/>
      </c>
      <c r="M21" s="33" t="str">
        <f>IF(C21&lt;&gt;C20,IF(C21=1,VLOOKUP($A21,МойТакСебеРасчет!$A$4:$BU$5,47,FALSE),IF(C21=2,VLOOKUP($A21,МойТакСебеРасчет!$A$4:$BU$5,48,FALSE),IF(C21=3,VLOOKUP($A21,МойТакСебеРасчет!$A$4:$BU$5,49,FALSE),""))),"")</f>
        <v/>
      </c>
      <c r="N21" s="33" t="str">
        <f>IF(D21&lt;&gt;D20,IF(D21=1,VLOOKUP($A21,МойТакСебеРасчет!$A$4:$BU$5,50,FALSE),IF(D21=2,VLOOKUP($A21,МойТакСебеРасчет!$A$4:$BU$5,51,FALSE),IF(D21=3,VLOOKUP($A21,МойТакСебеРасчет!$A$4:$BU$5,52,FALSE),""))),"")</f>
        <v/>
      </c>
      <c r="O21" s="33" t="str">
        <f>IF(E21&lt;&gt;E20,IF(E21=1,VLOOKUP($A21,МойТакСебеРасчет!$A$4:$BU$5,53,FALSE),IF(E21=2,VLOOKUP($A21,МойТакСебеРасчет!$A$4:$BU$5,54,FALSE),IF(E21=3,VLOOKUP($A21,МойТакСебеРасчет!$A$4:$BU$5,55,FALSE),""))),"")</f>
        <v/>
      </c>
      <c r="P21" s="33" t="str">
        <f>IF(F21&lt;&gt;F20,IF(F21=1,VLOOKUP($A21,МойТакСебеРасчет!$A$4:$BU$5,56,FALSE),IF(F21=2,VLOOKUP($A21,МойТакСебеРасчет!$A$4:$BU$5,57,FALSE),IF(F21=3,VLOOKUP($A21,МойТакСебеРасчет!$A$4:$BU$5,58,FALSE),""))),"")</f>
        <v/>
      </c>
      <c r="Q21" s="33" t="str">
        <f>IF(G21&lt;&gt;G20,IF(G21=1,VLOOKUP($A21,МойТакСебеРасчет!$A$4:$BU$5,59,FALSE),IF(G21=2,VLOOKUP($A21,МойТакСебеРасчет!$A$4:$BU$5,60,FALSE),IF(G21=3,VLOOKUP($A21,МойТакСебеРасчет!$A$4:$BU$5,61,FALSE),""))),"")</f>
        <v/>
      </c>
      <c r="R21" s="33" t="str">
        <f>IF(H21&lt;&gt;H20,IF(H21=1,VLOOKUP($A21,МойТакСебеРасчет!$A$4:$BU$5,62,FALSE),IF(H21=2,VLOOKUP($A21,МойТакСебеРасчет!$A$4:$BU$5,63,FALSE),IF(H21=3,VLOOKUP($A21,МойТакСебеРасчет!$A$4:$BU$5,64,FALSE),""))),"")</f>
        <v/>
      </c>
      <c r="S21" s="33" t="str">
        <f>IF(I21&lt;&gt;I20,IF(I21=1,VLOOKUP($A21,МойТакСебеРасчет!$A$4:$BU$5,65,FALSE),IF(I21=2,VLOOKUP($A21,МойТакСебеРасчет!$A$4:$BU$5,66,FALSE),IF(I21=3,VLOOKUP($A21,МойТакСебеРасчет!$A$4:$BU$5,67,FALSE),""))),"")</f>
        <v/>
      </c>
      <c r="T21" s="33" t="str">
        <f>IF(J21&lt;&gt;J20,IF(J21=1,VLOOKUP($A21,МойТакСебеРасчет!$A$4:$BU$5,68,FALSE),IF(J21=2,VLOOKUP($A21,МойТакСебеРасчет!$A$4:$BU$5,69,FALSE),IF(J21=3,VLOOKUP($A21,МойТакСебеРасчет!$A$4:$BU$5,70,FALSE),""))),"")</f>
        <v/>
      </c>
      <c r="U21" s="33" t="str">
        <f>IF(K21&lt;&gt;K20,IF(K21=1,VLOOKUP($A21,МойТакСебеРасчет!$A$4:$BU$5,71,FALSE),IF(K21=2,VLOOKUP($A21,МойТакСебеРасчет!$A$4:$BU$5,72,FALSE),IF(K21=3,VLOOKUP($A21,МойТакСебеРасчет!$A$4:$BU$5,73,FALSE),""))),"")</f>
        <v/>
      </c>
      <c r="V21" s="47" t="s">
        <v>27</v>
      </c>
      <c r="W21" s="12">
        <v>42262.5</v>
      </c>
      <c r="X21" s="14" t="s">
        <v>40</v>
      </c>
      <c r="Y21" s="40"/>
      <c r="Z21" s="18"/>
      <c r="AA21" s="39">
        <v>11111</v>
      </c>
      <c r="AB21" s="9" t="s">
        <v>3</v>
      </c>
      <c r="AC21" s="9" t="s">
        <v>29</v>
      </c>
      <c r="AD21" s="9" t="s">
        <v>31</v>
      </c>
      <c r="AE21" s="9" t="s">
        <v>32</v>
      </c>
      <c r="AF21" s="21">
        <v>12000</v>
      </c>
      <c r="AG21" s="9"/>
      <c r="AH21" s="9"/>
      <c r="AI21" s="56"/>
      <c r="AJ21" s="59" t="str">
        <f t="shared" si="12"/>
        <v/>
      </c>
      <c r="AK21" s="61" t="str">
        <f>IF(AJ21="Да",AF21,IF(AJ21="Частично",IF(ДвиженияПоСчетам!AB21=МойТакСебеРасчет!$BW$2,VLOOKUP(AA21,МойТакСебеРасчет!$B$4:$CF$5,74,FALSE),IF(ДвиженияПоСчетам!AB21=МойТакСебеРасчет!$BX$2,VLOOKUP(AA21,МойТакСебеРасчет!$B$4:$CF$5,75,FALSE),IF(ДвиженияПоСчетам!AB21=МойТакСебеРасчет!$BY$2,VLOOKUP(AA21,МойТакСебеРасчет!$B$4:$CF$5,76,FALSE),IF(ДвиженияПоСчетам!AB21=МойТакСебеРасчет!$BZ$2,VLOOKUP(AA21,МойТакСебеРасчет!$B$4:$CF$5,77,FALSE),IF(ДвиженияПоСчетам!AB21=МойТакСебеРасчет!$CA$2,VLOOKUP(AA21,МойТакСебеРасчет!$B$4:$CF$5,78,FALSE),IF(ДвиженияПоСчетам!AB21=МойТакСебеРасчет!$CB$2,VLOOKUP(AA21,МойТакСебеРасчет!$B$4:$CF$5,79,FALSE),IF(ДвиженияПоСчетам!AB21=МойТакСебеРасчет!$CC$2,VLOOKUP(AA21,МойТакСебеРасчет!$B$4:$CF$5,80,FALSE),IF(ДвиженияПоСчетам!AB21=МойТакСебеРасчет!$CD$2,VLOOKUP(AA21,МойТакСебеРасчет!$B$4:$CF$5,81,FALSE),IF(AB21=МойТакСебеРасчет!$CE$2,VLOOKUP(AA21,МойТакСебеРасчет!$B$4:$CF$5,82,FALSE),IF(AB21=МойТакСебеРасчет!$CF$2,VLOOKUP(AA21,МойТакСебеРасчет!$B$4:$CF$5,83,FALSE))))))))))),""))</f>
        <v/>
      </c>
    </row>
    <row r="22" spans="1:37" ht="15" customHeight="1" x14ac:dyDescent="0.25">
      <c r="A22" s="33">
        <f t="shared" si="1"/>
        <v>1</v>
      </c>
      <c r="B22" s="33">
        <f t="shared" si="2"/>
        <v>0</v>
      </c>
      <c r="C22" s="33">
        <f t="shared" si="3"/>
        <v>1</v>
      </c>
      <c r="D22" s="33">
        <f t="shared" si="4"/>
        <v>2</v>
      </c>
      <c r="E22" s="33">
        <f t="shared" si="5"/>
        <v>2</v>
      </c>
      <c r="F22" s="33">
        <f t="shared" si="6"/>
        <v>0</v>
      </c>
      <c r="G22" s="33">
        <f t="shared" si="7"/>
        <v>0</v>
      </c>
      <c r="H22" s="33">
        <f t="shared" si="8"/>
        <v>1</v>
      </c>
      <c r="I22" s="33">
        <f t="shared" si="9"/>
        <v>1</v>
      </c>
      <c r="J22" s="33">
        <f t="shared" si="10"/>
        <v>0</v>
      </c>
      <c r="K22" s="33">
        <f t="shared" si="11"/>
        <v>0</v>
      </c>
      <c r="L22" s="33" t="str">
        <f>IF(B22&lt;&gt;B21,IF(B22=1,VLOOKUP($A22,МойТакСебеРасчет!$A$4:$BU$5,44,FALSE),IF(B22=2,VLOOKUP($A22,МойТакСебеРасчет!$A$4:$BU$5,45,FALSE),IF(B22=3,VLOOKUP($A22,МойТакСебеРасчет!$A$4:$BU$5,46,FALSE),""))),"")</f>
        <v/>
      </c>
      <c r="M22" s="33" t="str">
        <f>IF(C22&lt;&gt;C21,IF(C22=1,VLOOKUP($A22,МойТакСебеРасчет!$A$4:$BU$5,47,FALSE),IF(C22=2,VLOOKUP($A22,МойТакСебеРасчет!$A$4:$BU$5,48,FALSE),IF(C22=3,VLOOKUP($A22,МойТакСебеРасчет!$A$4:$BU$5,49,FALSE),""))),"")</f>
        <v/>
      </c>
      <c r="N22" s="33" t="str">
        <f>IF(D22&lt;&gt;D21,IF(D22=1,VLOOKUP($A22,МойТакСебеРасчет!$A$4:$BU$5,50,FALSE),IF(D22=2,VLOOKUP($A22,МойТакСебеРасчет!$A$4:$BU$5,51,FALSE),IF(D22=3,VLOOKUP($A22,МойТакСебеРасчет!$A$4:$BU$5,52,FALSE),""))),"")</f>
        <v/>
      </c>
      <c r="O22" s="33" t="str">
        <f>IF(E22&lt;&gt;E21,IF(E22=1,VLOOKUP($A22,МойТакСебеРасчет!$A$4:$BU$5,53,FALSE),IF(E22=2,VLOOKUP($A22,МойТакСебеРасчет!$A$4:$BU$5,54,FALSE),IF(E22=3,VLOOKUP($A22,МойТакСебеРасчет!$A$4:$BU$5,55,FALSE),""))),"")</f>
        <v/>
      </c>
      <c r="P22" s="33" t="str">
        <f>IF(F22&lt;&gt;F21,IF(F22=1,VLOOKUP($A22,МойТакСебеРасчет!$A$4:$BU$5,56,FALSE),IF(F22=2,VLOOKUP($A22,МойТакСебеРасчет!$A$4:$BU$5,57,FALSE),IF(F22=3,VLOOKUP($A22,МойТакСебеРасчет!$A$4:$BU$5,58,FALSE),""))),"")</f>
        <v/>
      </c>
      <c r="Q22" s="33" t="str">
        <f>IF(G22&lt;&gt;G21,IF(G22=1,VLOOKUP($A22,МойТакСебеРасчет!$A$4:$BU$5,59,FALSE),IF(G22=2,VLOOKUP($A22,МойТакСебеРасчет!$A$4:$BU$5,60,FALSE),IF(G22=3,VLOOKUP($A22,МойТакСебеРасчет!$A$4:$BU$5,61,FALSE),""))),"")</f>
        <v/>
      </c>
      <c r="R22" s="33" t="str">
        <f>IF(H22&lt;&gt;H21,IF(H22=1,VLOOKUP($A22,МойТакСебеРасчет!$A$4:$BU$5,62,FALSE),IF(H22=2,VLOOKUP($A22,МойТакСебеРасчет!$A$4:$BU$5,63,FALSE),IF(H22=3,VLOOKUP($A22,МойТакСебеРасчет!$A$4:$BU$5,64,FALSE),""))),"")</f>
        <v/>
      </c>
      <c r="S22" s="33" t="str">
        <f>IF(I22&lt;&gt;I21,IF(I22=1,VLOOKUP($A22,МойТакСебеРасчет!$A$4:$BU$5,65,FALSE),IF(I22=2,VLOOKUP($A22,МойТакСебеРасчет!$A$4:$BU$5,66,FALSE),IF(I22=3,VLOOKUP($A22,МойТакСебеРасчет!$A$4:$BU$5,67,FALSE),""))),"")</f>
        <v/>
      </c>
      <c r="T22" s="33" t="str">
        <f>IF(J22&lt;&gt;J21,IF(J22=1,VLOOKUP($A22,МойТакСебеРасчет!$A$4:$BU$5,68,FALSE),IF(J22=2,VLOOKUP($A22,МойТакСебеРасчет!$A$4:$BU$5,69,FALSE),IF(J22=3,VLOOKUP($A22,МойТакСебеРасчет!$A$4:$BU$5,70,FALSE),""))),"")</f>
        <v/>
      </c>
      <c r="U22" s="33" t="str">
        <f>IF(K22&lt;&gt;K21,IF(K22=1,VLOOKUP($A22,МойТакСебеРасчет!$A$4:$BU$5,71,FALSE),IF(K22=2,VLOOKUP($A22,МойТакСебеРасчет!$A$4:$BU$5,72,FALSE),IF(K22=3,VLOOKUP($A22,МойТакСебеРасчет!$A$4:$BU$5,73,FALSE),""))),"")</f>
        <v/>
      </c>
      <c r="V22" s="47" t="s">
        <v>27</v>
      </c>
      <c r="W22" s="12">
        <v>42262.5</v>
      </c>
      <c r="X22" s="14" t="s">
        <v>40</v>
      </c>
      <c r="Y22" s="40"/>
      <c r="Z22" s="18"/>
      <c r="AA22" s="39">
        <v>11111</v>
      </c>
      <c r="AB22" s="9" t="s">
        <v>5</v>
      </c>
      <c r="AC22" s="9" t="s">
        <v>29</v>
      </c>
      <c r="AD22" s="9"/>
      <c r="AE22" s="9"/>
      <c r="AF22" s="21">
        <v>12000</v>
      </c>
      <c r="AG22" s="9"/>
      <c r="AH22" s="9"/>
      <c r="AI22" s="56"/>
      <c r="AJ22" s="59" t="str">
        <f t="shared" si="12"/>
        <v/>
      </c>
      <c r="AK22" s="61" t="str">
        <f>IF(AJ22="Да",AF22,IF(AJ22="Частично",IF(ДвиженияПоСчетам!AB22=МойТакСебеРасчет!$BW$2,VLOOKUP(AA22,МойТакСебеРасчет!$B$4:$CF$5,74,FALSE),IF(ДвиженияПоСчетам!AB22=МойТакСебеРасчет!$BX$2,VLOOKUP(AA22,МойТакСебеРасчет!$B$4:$CF$5,75,FALSE),IF(ДвиженияПоСчетам!AB22=МойТакСебеРасчет!$BY$2,VLOOKUP(AA22,МойТакСебеРасчет!$B$4:$CF$5,76,FALSE),IF(ДвиженияПоСчетам!AB22=МойТакСебеРасчет!$BZ$2,VLOOKUP(AA22,МойТакСебеРасчет!$B$4:$CF$5,77,FALSE),IF(ДвиженияПоСчетам!AB22=МойТакСебеРасчет!$CA$2,VLOOKUP(AA22,МойТакСебеРасчет!$B$4:$CF$5,78,FALSE),IF(ДвиженияПоСчетам!AB22=МойТакСебеРасчет!$CB$2,VLOOKUP(AA22,МойТакСебеРасчет!$B$4:$CF$5,79,FALSE),IF(ДвиженияПоСчетам!AB22=МойТакСебеРасчет!$CC$2,VLOOKUP(AA22,МойТакСебеРасчет!$B$4:$CF$5,80,FALSE),IF(ДвиженияПоСчетам!AB22=МойТакСебеРасчет!$CD$2,VLOOKUP(AA22,МойТакСебеРасчет!$B$4:$CF$5,81,FALSE),IF(AB22=МойТакСебеРасчет!$CE$2,VLOOKUP(AA22,МойТакСебеРасчет!$B$4:$CF$5,82,FALSE),IF(AB22=МойТакСебеРасчет!$CF$2,VLOOKUP(AA22,МойТакСебеРасчет!$B$4:$CF$5,83,FALSE))))))))))),""))</f>
        <v/>
      </c>
    </row>
    <row r="23" spans="1:37" ht="15" customHeight="1" x14ac:dyDescent="0.25">
      <c r="A23" s="33">
        <f t="shared" si="1"/>
        <v>1</v>
      </c>
      <c r="B23" s="33">
        <f t="shared" si="2"/>
        <v>0</v>
      </c>
      <c r="C23" s="33">
        <f t="shared" si="3"/>
        <v>1</v>
      </c>
      <c r="D23" s="33">
        <f t="shared" si="4"/>
        <v>2</v>
      </c>
      <c r="E23" s="33">
        <f t="shared" si="5"/>
        <v>2</v>
      </c>
      <c r="F23" s="33">
        <f t="shared" si="6"/>
        <v>0</v>
      </c>
      <c r="G23" s="33">
        <f t="shared" si="7"/>
        <v>0</v>
      </c>
      <c r="H23" s="33">
        <f t="shared" si="8"/>
        <v>2</v>
      </c>
      <c r="I23" s="33">
        <f t="shared" si="9"/>
        <v>1</v>
      </c>
      <c r="J23" s="33">
        <f t="shared" si="10"/>
        <v>0</v>
      </c>
      <c r="K23" s="33">
        <f t="shared" si="11"/>
        <v>0</v>
      </c>
      <c r="L23" s="33" t="str">
        <f>IF(B23&lt;&gt;B22,IF(B23=1,VLOOKUP($A23,МойТакСебеРасчет!$A$4:$BU$5,44,FALSE),IF(B23=2,VLOOKUP($A23,МойТакСебеРасчет!$A$4:$BU$5,45,FALSE),IF(B23=3,VLOOKUP($A23,МойТакСебеРасчет!$A$4:$BU$5,46,FALSE),""))),"")</f>
        <v/>
      </c>
      <c r="M23" s="33" t="str">
        <f>IF(C23&lt;&gt;C22,IF(C23=1,VLOOKUP($A23,МойТакСебеРасчет!$A$4:$BU$5,47,FALSE),IF(C23=2,VLOOKUP($A23,МойТакСебеРасчет!$A$4:$BU$5,48,FALSE),IF(C23=3,VLOOKUP($A23,МойТакСебеРасчет!$A$4:$BU$5,49,FALSE),""))),"")</f>
        <v/>
      </c>
      <c r="N23" s="33" t="str">
        <f>IF(D23&lt;&gt;D22,IF(D23=1,VLOOKUP($A23,МойТакСебеРасчет!$A$4:$BU$5,50,FALSE),IF(D23=2,VLOOKUP($A23,МойТакСебеРасчет!$A$4:$BU$5,51,FALSE),IF(D23=3,VLOOKUP($A23,МойТакСебеРасчет!$A$4:$BU$5,52,FALSE),""))),"")</f>
        <v/>
      </c>
      <c r="O23" s="33" t="str">
        <f>IF(E23&lt;&gt;E22,IF(E23=1,VLOOKUP($A23,МойТакСебеРасчет!$A$4:$BU$5,53,FALSE),IF(E23=2,VLOOKUP($A23,МойТакСебеРасчет!$A$4:$BU$5,54,FALSE),IF(E23=3,VLOOKUP($A23,МойТакСебеРасчет!$A$4:$BU$5,55,FALSE),""))),"")</f>
        <v/>
      </c>
      <c r="P23" s="33" t="str">
        <f>IF(F23&lt;&gt;F22,IF(F23=1,VLOOKUP($A23,МойТакСебеРасчет!$A$4:$BU$5,56,FALSE),IF(F23=2,VLOOKUP($A23,МойТакСебеРасчет!$A$4:$BU$5,57,FALSE),IF(F23=3,VLOOKUP($A23,МойТакСебеРасчет!$A$4:$BU$5,58,FALSE),""))),"")</f>
        <v/>
      </c>
      <c r="Q23" s="33" t="str">
        <f>IF(G23&lt;&gt;G22,IF(G23=1,VLOOKUP($A23,МойТакСебеРасчет!$A$4:$BU$5,59,FALSE),IF(G23=2,VLOOKUP($A23,МойТакСебеРасчет!$A$4:$BU$5,60,FALSE),IF(G23=3,VLOOKUP($A23,МойТакСебеРасчет!$A$4:$BU$5,61,FALSE),""))),"")</f>
        <v/>
      </c>
      <c r="R23" s="33" t="str">
        <f>IF(H23&lt;&gt;H22,IF(H23=1,VLOOKUP($A23,МойТакСебеРасчет!$A$4:$BU$5,62,FALSE),IF(H23=2,VLOOKUP($A23,МойТакСебеРасчет!$A$4:$BU$5,63,FALSE),IF(H23=3,VLOOKUP($A23,МойТакСебеРасчет!$A$4:$BU$5,64,FALSE),""))),"")</f>
        <v/>
      </c>
      <c r="S23" s="33" t="str">
        <f>IF(I23&lt;&gt;I22,IF(I23=1,VLOOKUP($A23,МойТакСебеРасчет!$A$4:$BU$5,65,FALSE),IF(I23=2,VLOOKUP($A23,МойТакСебеРасчет!$A$4:$BU$5,66,FALSE),IF(I23=3,VLOOKUP($A23,МойТакСебеРасчет!$A$4:$BU$5,67,FALSE),""))),"")</f>
        <v/>
      </c>
      <c r="T23" s="33" t="str">
        <f>IF(J23&lt;&gt;J22,IF(J23=1,VLOOKUP($A23,МойТакСебеРасчет!$A$4:$BU$5,68,FALSE),IF(J23=2,VLOOKUP($A23,МойТакСебеРасчет!$A$4:$BU$5,69,FALSE),IF(J23=3,VLOOKUP($A23,МойТакСебеРасчет!$A$4:$BU$5,70,FALSE),""))),"")</f>
        <v/>
      </c>
      <c r="U23" s="33" t="str">
        <f>IF(K23&lt;&gt;K22,IF(K23=1,VLOOKUP($A23,МойТакСебеРасчет!$A$4:$BU$5,71,FALSE),IF(K23=2,VLOOKUP($A23,МойТакСебеРасчет!$A$4:$BU$5,72,FALSE),IF(K23=3,VLOOKUP($A23,МойТакСебеРасчет!$A$4:$BU$5,73,FALSE),""))),"")</f>
        <v/>
      </c>
      <c r="V23" s="47" t="s">
        <v>30</v>
      </c>
      <c r="W23" s="12">
        <v>42262.5</v>
      </c>
      <c r="X23" s="14" t="s">
        <v>40</v>
      </c>
      <c r="Y23" s="40"/>
      <c r="Z23" s="18"/>
      <c r="AA23" s="39">
        <v>11111</v>
      </c>
      <c r="AB23" s="9" t="s">
        <v>5</v>
      </c>
      <c r="AC23" s="9" t="s">
        <v>29</v>
      </c>
      <c r="AD23" s="9" t="s">
        <v>31</v>
      </c>
      <c r="AE23" s="9" t="s">
        <v>32</v>
      </c>
      <c r="AF23" s="21">
        <v>12000</v>
      </c>
      <c r="AG23" s="9"/>
      <c r="AH23" s="9"/>
      <c r="AI23" s="56"/>
      <c r="AJ23" s="59" t="str">
        <f t="shared" si="12"/>
        <v/>
      </c>
      <c r="AK23" s="61" t="str">
        <f>IF(AJ23="Да",AF23,IF(AJ23="Частично",IF(ДвиженияПоСчетам!AB23=МойТакСебеРасчет!$BW$2,VLOOKUP(AA23,МойТакСебеРасчет!$B$4:$CF$5,74,FALSE),IF(ДвиженияПоСчетам!AB23=МойТакСебеРасчет!$BX$2,VLOOKUP(AA23,МойТакСебеРасчет!$B$4:$CF$5,75,FALSE),IF(ДвиженияПоСчетам!AB23=МойТакСебеРасчет!$BY$2,VLOOKUP(AA23,МойТакСебеРасчет!$B$4:$CF$5,76,FALSE),IF(ДвиженияПоСчетам!AB23=МойТакСебеРасчет!$BZ$2,VLOOKUP(AA23,МойТакСебеРасчет!$B$4:$CF$5,77,FALSE),IF(ДвиженияПоСчетам!AB23=МойТакСебеРасчет!$CA$2,VLOOKUP(AA23,МойТакСебеРасчет!$B$4:$CF$5,78,FALSE),IF(ДвиженияПоСчетам!AB23=МойТакСебеРасчет!$CB$2,VLOOKUP(AA23,МойТакСебеРасчет!$B$4:$CF$5,79,FALSE),IF(ДвиженияПоСчетам!AB23=МойТакСебеРасчет!$CC$2,VLOOKUP(AA23,МойТакСебеРасчет!$B$4:$CF$5,80,FALSE),IF(ДвиженияПоСчетам!AB23=МойТакСебеРасчет!$CD$2,VLOOKUP(AA23,МойТакСебеРасчет!$B$4:$CF$5,81,FALSE),IF(AB23=МойТакСебеРасчет!$CE$2,VLOOKUP(AA23,МойТакСебеРасчет!$B$4:$CF$5,82,FALSE),IF(AB23=МойТакСебеРасчет!$CF$2,VLOOKUP(AA23,МойТакСебеРасчет!$B$4:$CF$5,83,FALSE))))))))))),""))</f>
        <v/>
      </c>
    </row>
    <row r="24" spans="1:37" ht="15" customHeight="1" x14ac:dyDescent="0.25">
      <c r="A24" s="33">
        <f t="shared" si="1"/>
        <v>1</v>
      </c>
      <c r="B24" s="33">
        <f t="shared" si="2"/>
        <v>0</v>
      </c>
      <c r="C24" s="33">
        <f t="shared" si="3"/>
        <v>1</v>
      </c>
      <c r="D24" s="33">
        <f t="shared" si="4"/>
        <v>2</v>
      </c>
      <c r="E24" s="33">
        <f t="shared" si="5"/>
        <v>2</v>
      </c>
      <c r="F24" s="33">
        <f t="shared" si="6"/>
        <v>0</v>
      </c>
      <c r="G24" s="33">
        <f t="shared" si="7"/>
        <v>0</v>
      </c>
      <c r="H24" s="33">
        <f t="shared" si="8"/>
        <v>2</v>
      </c>
      <c r="I24" s="33">
        <f t="shared" si="9"/>
        <v>1</v>
      </c>
      <c r="J24" s="33">
        <f t="shared" si="10"/>
        <v>0</v>
      </c>
      <c r="K24" s="33">
        <f t="shared" si="11"/>
        <v>0</v>
      </c>
      <c r="L24" s="33" t="str">
        <f>IF(B24&lt;&gt;B23,IF(B24=1,VLOOKUP($A24,МойТакСебеРасчет!$A$4:$BU$5,44,FALSE),IF(B24=2,VLOOKUP($A24,МойТакСебеРасчет!$A$4:$BU$5,45,FALSE),IF(B24=3,VLOOKUP($A24,МойТакСебеРасчет!$A$4:$BU$5,46,FALSE),""))),"")</f>
        <v/>
      </c>
      <c r="M24" s="33" t="str">
        <f>IF(C24&lt;&gt;C23,IF(C24=1,VLOOKUP($A24,МойТакСебеРасчет!$A$4:$BU$5,47,FALSE),IF(C24=2,VLOOKUP($A24,МойТакСебеРасчет!$A$4:$BU$5,48,FALSE),IF(C24=3,VLOOKUP($A24,МойТакСебеРасчет!$A$4:$BU$5,49,FALSE),""))),"")</f>
        <v/>
      </c>
      <c r="N24" s="33" t="str">
        <f>IF(D24&lt;&gt;D23,IF(D24=1,VLOOKUP($A24,МойТакСебеРасчет!$A$4:$BU$5,50,FALSE),IF(D24=2,VLOOKUP($A24,МойТакСебеРасчет!$A$4:$BU$5,51,FALSE),IF(D24=3,VLOOKUP($A24,МойТакСебеРасчет!$A$4:$BU$5,52,FALSE),""))),"")</f>
        <v/>
      </c>
      <c r="O24" s="33" t="str">
        <f>IF(E24&lt;&gt;E23,IF(E24=1,VLOOKUP($A24,МойТакСебеРасчет!$A$4:$BU$5,53,FALSE),IF(E24=2,VLOOKUP($A24,МойТакСебеРасчет!$A$4:$BU$5,54,FALSE),IF(E24=3,VLOOKUP($A24,МойТакСебеРасчет!$A$4:$BU$5,55,FALSE),""))),"")</f>
        <v/>
      </c>
      <c r="P24" s="33" t="str">
        <f>IF(F24&lt;&gt;F23,IF(F24=1,VLOOKUP($A24,МойТакСебеРасчет!$A$4:$BU$5,56,FALSE),IF(F24=2,VLOOKUP($A24,МойТакСебеРасчет!$A$4:$BU$5,57,FALSE),IF(F24=3,VLOOKUP($A24,МойТакСебеРасчет!$A$4:$BU$5,58,FALSE),""))),"")</f>
        <v/>
      </c>
      <c r="Q24" s="33" t="str">
        <f>IF(G24&lt;&gt;G23,IF(G24=1,VLOOKUP($A24,МойТакСебеРасчет!$A$4:$BU$5,59,FALSE),IF(G24=2,VLOOKUP($A24,МойТакСебеРасчет!$A$4:$BU$5,60,FALSE),IF(G24=3,VLOOKUP($A24,МойТакСебеРасчет!$A$4:$BU$5,61,FALSE),""))),"")</f>
        <v/>
      </c>
      <c r="R24" s="33" t="str">
        <f>IF(H24&lt;&gt;H23,IF(H24=1,VLOOKUP($A24,МойТакСебеРасчет!$A$4:$BU$5,62,FALSE),IF(H24=2,VLOOKUP($A24,МойТакСебеРасчет!$A$4:$BU$5,63,FALSE),IF(H24=3,VLOOKUP($A24,МойТакСебеРасчет!$A$4:$BU$5,64,FALSE),""))),"")</f>
        <v/>
      </c>
      <c r="S24" s="33" t="str">
        <f>IF(I24&lt;&gt;I23,IF(I24=1,VLOOKUP($A24,МойТакСебеРасчет!$A$4:$BU$5,65,FALSE),IF(I24=2,VLOOKUP($A24,МойТакСебеРасчет!$A$4:$BU$5,66,FALSE),IF(I24=3,VLOOKUP($A24,МойТакСебеРасчет!$A$4:$BU$5,67,FALSE),""))),"")</f>
        <v/>
      </c>
      <c r="T24" s="33" t="str">
        <f>IF(J24&lt;&gt;J23,IF(J24=1,VLOOKUP($A24,МойТакСебеРасчет!$A$4:$BU$5,68,FALSE),IF(J24=2,VLOOKUP($A24,МойТакСебеРасчет!$A$4:$BU$5,69,FALSE),IF(J24=3,VLOOKUP($A24,МойТакСебеРасчет!$A$4:$BU$5,70,FALSE),""))),"")</f>
        <v/>
      </c>
      <c r="U24" s="33" t="str">
        <f>IF(K24&lt;&gt;K23,IF(K24=1,VLOOKUP($A24,МойТакСебеРасчет!$A$4:$BU$5,71,FALSE),IF(K24=2,VLOOKUP($A24,МойТакСебеРасчет!$A$4:$BU$5,72,FALSE),IF(K24=3,VLOOKUP($A24,МойТакСебеРасчет!$A$4:$BU$5,73,FALSE),""))),"")</f>
        <v/>
      </c>
      <c r="V24" s="47" t="s">
        <v>27</v>
      </c>
      <c r="W24" s="12">
        <v>42262.5</v>
      </c>
      <c r="X24" s="14" t="s">
        <v>40</v>
      </c>
      <c r="Y24" s="40"/>
      <c r="Z24" s="18"/>
      <c r="AA24" s="39">
        <v>11111</v>
      </c>
      <c r="AB24" s="9" t="s">
        <v>5</v>
      </c>
      <c r="AC24" s="9" t="s">
        <v>29</v>
      </c>
      <c r="AD24" s="9" t="s">
        <v>31</v>
      </c>
      <c r="AE24" s="9" t="s">
        <v>32</v>
      </c>
      <c r="AF24" s="21">
        <v>12000</v>
      </c>
      <c r="AG24" s="9"/>
      <c r="AH24" s="9"/>
      <c r="AI24" s="56"/>
      <c r="AJ24" s="59" t="str">
        <f t="shared" si="12"/>
        <v/>
      </c>
      <c r="AK24" s="61" t="str">
        <f>IF(AJ24="Да",AF24,IF(AJ24="Частично",IF(ДвиженияПоСчетам!AB24=МойТакСебеРасчет!$BW$2,VLOOKUP(AA24,МойТакСебеРасчет!$B$4:$CF$5,74,FALSE),IF(ДвиженияПоСчетам!AB24=МойТакСебеРасчет!$BX$2,VLOOKUP(AA24,МойТакСебеРасчет!$B$4:$CF$5,75,FALSE),IF(ДвиженияПоСчетам!AB24=МойТакСебеРасчет!$BY$2,VLOOKUP(AA24,МойТакСебеРасчет!$B$4:$CF$5,76,FALSE),IF(ДвиженияПоСчетам!AB24=МойТакСебеРасчет!$BZ$2,VLOOKUP(AA24,МойТакСебеРасчет!$B$4:$CF$5,77,FALSE),IF(ДвиженияПоСчетам!AB24=МойТакСебеРасчет!$CA$2,VLOOKUP(AA24,МойТакСебеРасчет!$B$4:$CF$5,78,FALSE),IF(ДвиженияПоСчетам!AB24=МойТакСебеРасчет!$CB$2,VLOOKUP(AA24,МойТакСебеРасчет!$B$4:$CF$5,79,FALSE),IF(ДвиженияПоСчетам!AB24=МойТакСебеРасчет!$CC$2,VLOOKUP(AA24,МойТакСебеРасчет!$B$4:$CF$5,80,FALSE),IF(ДвиженияПоСчетам!AB24=МойТакСебеРасчет!$CD$2,VLOOKUP(AA24,МойТакСебеРасчет!$B$4:$CF$5,81,FALSE),IF(AB24=МойТакСебеРасчет!$CE$2,VLOOKUP(AA24,МойТакСебеРасчет!$B$4:$CF$5,82,FALSE),IF(AB24=МойТакСебеРасчет!$CF$2,VLOOKUP(AA24,МойТакСебеРасчет!$B$4:$CF$5,83,FALSE))))))))))),""))</f>
        <v/>
      </c>
    </row>
    <row r="25" spans="1:37" ht="15" customHeight="1" x14ac:dyDescent="0.25">
      <c r="A25" s="33">
        <f t="shared" si="1"/>
        <v>1</v>
      </c>
      <c r="B25" s="33">
        <f t="shared" si="2"/>
        <v>0</v>
      </c>
      <c r="C25" s="33">
        <f t="shared" si="3"/>
        <v>1</v>
      </c>
      <c r="D25" s="33">
        <f t="shared" si="4"/>
        <v>2</v>
      </c>
      <c r="E25" s="33">
        <f t="shared" si="5"/>
        <v>2</v>
      </c>
      <c r="F25" s="33">
        <f t="shared" si="6"/>
        <v>0</v>
      </c>
      <c r="G25" s="33">
        <f t="shared" si="7"/>
        <v>0</v>
      </c>
      <c r="H25" s="33">
        <f t="shared" si="8"/>
        <v>2</v>
      </c>
      <c r="I25" s="33">
        <f t="shared" si="9"/>
        <v>1</v>
      </c>
      <c r="J25" s="33">
        <f t="shared" si="10"/>
        <v>0</v>
      </c>
      <c r="K25" s="33">
        <f t="shared" si="11"/>
        <v>0</v>
      </c>
      <c r="L25" s="33" t="str">
        <f>IF(B25&lt;&gt;B24,IF(B25=1,VLOOKUP($A25,МойТакСебеРасчет!$A$4:$BU$5,44,FALSE),IF(B25=2,VLOOKUP($A25,МойТакСебеРасчет!$A$4:$BU$5,45,FALSE),IF(B25=3,VLOOKUP($A25,МойТакСебеРасчет!$A$4:$BU$5,46,FALSE),""))),"")</f>
        <v/>
      </c>
      <c r="M25" s="33" t="str">
        <f>IF(C25&lt;&gt;C24,IF(C25=1,VLOOKUP($A25,МойТакСебеРасчет!$A$4:$BU$5,47,FALSE),IF(C25=2,VLOOKUP($A25,МойТакСебеРасчет!$A$4:$BU$5,48,FALSE),IF(C25=3,VLOOKUP($A25,МойТакСебеРасчет!$A$4:$BU$5,49,FALSE),""))),"")</f>
        <v/>
      </c>
      <c r="N25" s="33" t="str">
        <f>IF(D25&lt;&gt;D24,IF(D25=1,VLOOKUP($A25,МойТакСебеРасчет!$A$4:$BU$5,50,FALSE),IF(D25=2,VLOOKUP($A25,МойТакСебеРасчет!$A$4:$BU$5,51,FALSE),IF(D25=3,VLOOKUP($A25,МойТакСебеРасчет!$A$4:$BU$5,52,FALSE),""))),"")</f>
        <v/>
      </c>
      <c r="O25" s="33" t="str">
        <f>IF(E25&lt;&gt;E24,IF(E25=1,VLOOKUP($A25,МойТакСебеРасчет!$A$4:$BU$5,53,FALSE),IF(E25=2,VLOOKUP($A25,МойТакСебеРасчет!$A$4:$BU$5,54,FALSE),IF(E25=3,VLOOKUP($A25,МойТакСебеРасчет!$A$4:$BU$5,55,FALSE),""))),"")</f>
        <v/>
      </c>
      <c r="P25" s="33" t="str">
        <f>IF(F25&lt;&gt;F24,IF(F25=1,VLOOKUP($A25,МойТакСебеРасчет!$A$4:$BU$5,56,FALSE),IF(F25=2,VLOOKUP($A25,МойТакСебеРасчет!$A$4:$BU$5,57,FALSE),IF(F25=3,VLOOKUP($A25,МойТакСебеРасчет!$A$4:$BU$5,58,FALSE),""))),"")</f>
        <v/>
      </c>
      <c r="Q25" s="33" t="str">
        <f>IF(G25&lt;&gt;G24,IF(G25=1,VLOOKUP($A25,МойТакСебеРасчет!$A$4:$BU$5,59,FALSE),IF(G25=2,VLOOKUP($A25,МойТакСебеРасчет!$A$4:$BU$5,60,FALSE),IF(G25=3,VLOOKUP($A25,МойТакСебеРасчет!$A$4:$BU$5,61,FALSE),""))),"")</f>
        <v/>
      </c>
      <c r="R25" s="33" t="str">
        <f>IF(H25&lt;&gt;H24,IF(H25=1,VLOOKUP($A25,МойТакСебеРасчет!$A$4:$BU$5,62,FALSE),IF(H25=2,VLOOKUP($A25,МойТакСебеРасчет!$A$4:$BU$5,63,FALSE),IF(H25=3,VLOOKUP($A25,МойТакСебеРасчет!$A$4:$BU$5,64,FALSE),""))),"")</f>
        <v/>
      </c>
      <c r="S25" s="33" t="str">
        <f>IF(I25&lt;&gt;I24,IF(I25=1,VLOOKUP($A25,МойТакСебеРасчет!$A$4:$BU$5,65,FALSE),IF(I25=2,VLOOKUP($A25,МойТакСебеРасчет!$A$4:$BU$5,66,FALSE),IF(I25=3,VLOOKUP($A25,МойТакСебеРасчет!$A$4:$BU$5,67,FALSE),""))),"")</f>
        <v/>
      </c>
      <c r="T25" s="33" t="str">
        <f>IF(J25&lt;&gt;J24,IF(J25=1,VLOOKUP($A25,МойТакСебеРасчет!$A$4:$BU$5,68,FALSE),IF(J25=2,VLOOKUP($A25,МойТакСебеРасчет!$A$4:$BU$5,69,FALSE),IF(J25=3,VLOOKUP($A25,МойТакСебеРасчет!$A$4:$BU$5,70,FALSE),""))),"")</f>
        <v/>
      </c>
      <c r="U25" s="33" t="str">
        <f>IF(K25&lt;&gt;K24,IF(K25=1,VLOOKUP($A25,МойТакСебеРасчет!$A$4:$BU$5,71,FALSE),IF(K25=2,VLOOKUP($A25,МойТакСебеРасчет!$A$4:$BU$5,72,FALSE),IF(K25=3,VLOOKUP($A25,МойТакСебеРасчет!$A$4:$BU$5,73,FALSE),""))),"")</f>
        <v/>
      </c>
      <c r="V25" s="47" t="s">
        <v>27</v>
      </c>
      <c r="W25" s="12">
        <v>42262.5</v>
      </c>
      <c r="X25" s="14" t="s">
        <v>40</v>
      </c>
      <c r="Y25" s="40"/>
      <c r="Z25" s="18"/>
      <c r="AA25" s="39">
        <v>11111</v>
      </c>
      <c r="AB25" s="9" t="s">
        <v>4</v>
      </c>
      <c r="AC25" s="9" t="s">
        <v>29</v>
      </c>
      <c r="AD25" s="9"/>
      <c r="AE25" s="9"/>
      <c r="AF25" s="21">
        <v>546.85</v>
      </c>
      <c r="AG25" s="9"/>
      <c r="AH25" s="9"/>
      <c r="AI25" s="56"/>
      <c r="AJ25" s="59" t="str">
        <f t="shared" si="12"/>
        <v/>
      </c>
      <c r="AK25" s="61" t="str">
        <f>IF(AJ25="Да",AF25,IF(AJ25="Частично",IF(ДвиженияПоСчетам!AB25=МойТакСебеРасчет!$BW$2,VLOOKUP(AA25,МойТакСебеРасчет!$B$4:$CF$5,74,FALSE),IF(ДвиженияПоСчетам!AB25=МойТакСебеРасчет!$BX$2,VLOOKUP(AA25,МойТакСебеРасчет!$B$4:$CF$5,75,FALSE),IF(ДвиженияПоСчетам!AB25=МойТакСебеРасчет!$BY$2,VLOOKUP(AA25,МойТакСебеРасчет!$B$4:$CF$5,76,FALSE),IF(ДвиженияПоСчетам!AB25=МойТакСебеРасчет!$BZ$2,VLOOKUP(AA25,МойТакСебеРасчет!$B$4:$CF$5,77,FALSE),IF(ДвиженияПоСчетам!AB25=МойТакСебеРасчет!$CA$2,VLOOKUP(AA25,МойТакСебеРасчет!$B$4:$CF$5,78,FALSE),IF(ДвиженияПоСчетам!AB25=МойТакСебеРасчет!$CB$2,VLOOKUP(AA25,МойТакСебеРасчет!$B$4:$CF$5,79,FALSE),IF(ДвиженияПоСчетам!AB25=МойТакСебеРасчет!$CC$2,VLOOKUP(AA25,МойТакСебеРасчет!$B$4:$CF$5,80,FALSE),IF(ДвиженияПоСчетам!AB25=МойТакСебеРасчет!$CD$2,VLOOKUP(AA25,МойТакСебеРасчет!$B$4:$CF$5,81,FALSE),IF(AB25=МойТакСебеРасчет!$CE$2,VLOOKUP(AA25,МойТакСебеРасчет!$B$4:$CF$5,82,FALSE),IF(AB25=МойТакСебеРасчет!$CF$2,VLOOKUP(AA25,МойТакСебеРасчет!$B$4:$CF$5,83,FALSE))))))))))),""))</f>
        <v/>
      </c>
    </row>
    <row r="26" spans="1:37" ht="15" customHeight="1" x14ac:dyDescent="0.25">
      <c r="A26" s="33">
        <f t="shared" si="1"/>
        <v>1</v>
      </c>
      <c r="B26" s="33">
        <f t="shared" si="2"/>
        <v>0</v>
      </c>
      <c r="C26" s="33">
        <f t="shared" si="3"/>
        <v>1</v>
      </c>
      <c r="D26" s="33">
        <f t="shared" si="4"/>
        <v>2</v>
      </c>
      <c r="E26" s="33">
        <f t="shared" si="5"/>
        <v>3</v>
      </c>
      <c r="F26" s="33">
        <f t="shared" si="6"/>
        <v>0</v>
      </c>
      <c r="G26" s="33">
        <f t="shared" si="7"/>
        <v>0</v>
      </c>
      <c r="H26" s="33">
        <f t="shared" si="8"/>
        <v>2</v>
      </c>
      <c r="I26" s="33">
        <f t="shared" si="9"/>
        <v>1</v>
      </c>
      <c r="J26" s="33">
        <f t="shared" si="10"/>
        <v>0</v>
      </c>
      <c r="K26" s="33">
        <f t="shared" si="11"/>
        <v>0</v>
      </c>
      <c r="L26" s="33" t="str">
        <f>IF(B26&lt;&gt;B25,IF(B26=1,VLOOKUP($A26,МойТакСебеРасчет!$A$4:$BU$5,44,FALSE),IF(B26=2,VLOOKUP($A26,МойТакСебеРасчет!$A$4:$BU$5,45,FALSE),IF(B26=3,VLOOKUP($A26,МойТакСебеРасчет!$A$4:$BU$5,46,FALSE),""))),"")</f>
        <v/>
      </c>
      <c r="M26" s="33" t="str">
        <f>IF(C26&lt;&gt;C25,IF(C26=1,VLOOKUP($A26,МойТакСебеРасчет!$A$4:$BU$5,47,FALSE),IF(C26=2,VLOOKUP($A26,МойТакСебеРасчет!$A$4:$BU$5,48,FALSE),IF(C26=3,VLOOKUP($A26,МойТакСебеРасчет!$A$4:$BU$5,49,FALSE),""))),"")</f>
        <v/>
      </c>
      <c r="N26" s="33" t="str">
        <f>IF(D26&lt;&gt;D25,IF(D26=1,VLOOKUP($A26,МойТакСебеРасчет!$A$4:$BU$5,50,FALSE),IF(D26=2,VLOOKUP($A26,МойТакСебеРасчет!$A$4:$BU$5,51,FALSE),IF(D26=3,VLOOKUP($A26,МойТакСебеРасчет!$A$4:$BU$5,52,FALSE),""))),"")</f>
        <v/>
      </c>
      <c r="O26" s="33" t="str">
        <f>IF(E26&lt;&gt;E25,IF(E26=1,VLOOKUP($A26,МойТакСебеРасчет!$A$4:$BU$5,53,FALSE),IF(E26=2,VLOOKUP($A26,МойТакСебеРасчет!$A$4:$BU$5,54,FALSE),IF(E26=3,VLOOKUP($A26,МойТакСебеРасчет!$A$4:$BU$5,55,FALSE),""))),"")</f>
        <v/>
      </c>
      <c r="P26" s="33" t="str">
        <f>IF(F26&lt;&gt;F25,IF(F26=1,VLOOKUP($A26,МойТакСебеРасчет!$A$4:$BU$5,56,FALSE),IF(F26=2,VLOOKUP($A26,МойТакСебеРасчет!$A$4:$BU$5,57,FALSE),IF(F26=3,VLOOKUP($A26,МойТакСебеРасчет!$A$4:$BU$5,58,FALSE),""))),"")</f>
        <v/>
      </c>
      <c r="Q26" s="33" t="str">
        <f>IF(G26&lt;&gt;G25,IF(G26=1,VLOOKUP($A26,МойТакСебеРасчет!$A$4:$BU$5,59,FALSE),IF(G26=2,VLOOKUP($A26,МойТакСебеРасчет!$A$4:$BU$5,60,FALSE),IF(G26=3,VLOOKUP($A26,МойТакСебеРасчет!$A$4:$BU$5,61,FALSE),""))),"")</f>
        <v/>
      </c>
      <c r="R26" s="33" t="str">
        <f>IF(H26&lt;&gt;H25,IF(H26=1,VLOOKUP($A26,МойТакСебеРасчет!$A$4:$BU$5,62,FALSE),IF(H26=2,VLOOKUP($A26,МойТакСебеРасчет!$A$4:$BU$5,63,FALSE),IF(H26=3,VLOOKUP($A26,МойТакСебеРасчет!$A$4:$BU$5,64,FALSE),""))),"")</f>
        <v/>
      </c>
      <c r="S26" s="33" t="str">
        <f>IF(I26&lt;&gt;I25,IF(I26=1,VLOOKUP($A26,МойТакСебеРасчет!$A$4:$BU$5,65,FALSE),IF(I26=2,VLOOKUP($A26,МойТакСебеРасчет!$A$4:$BU$5,66,FALSE),IF(I26=3,VLOOKUP($A26,МойТакСебеРасчет!$A$4:$BU$5,67,FALSE),""))),"")</f>
        <v/>
      </c>
      <c r="T26" s="33" t="str">
        <f>IF(J26&lt;&gt;J25,IF(J26=1,VLOOKUP($A26,МойТакСебеРасчет!$A$4:$BU$5,68,FALSE),IF(J26=2,VLOOKUP($A26,МойТакСебеРасчет!$A$4:$BU$5,69,FALSE),IF(J26=3,VLOOKUP($A26,МойТакСебеРасчет!$A$4:$BU$5,70,FALSE),""))),"")</f>
        <v/>
      </c>
      <c r="U26" s="33" t="str">
        <f>IF(K26&lt;&gt;K25,IF(K26=1,VLOOKUP($A26,МойТакСебеРасчет!$A$4:$BU$5,71,FALSE),IF(K26=2,VLOOKUP($A26,МойТакСебеРасчет!$A$4:$BU$5,72,FALSE),IF(K26=3,VLOOKUP($A26,МойТакСебеРасчет!$A$4:$BU$5,73,FALSE),""))),"")</f>
        <v/>
      </c>
      <c r="V26" s="47" t="s">
        <v>30</v>
      </c>
      <c r="W26" s="12">
        <v>42262.5</v>
      </c>
      <c r="X26" s="14" t="s">
        <v>40</v>
      </c>
      <c r="Y26" s="40"/>
      <c r="Z26" s="18"/>
      <c r="AA26" s="39">
        <v>11111</v>
      </c>
      <c r="AB26" s="9" t="s">
        <v>4</v>
      </c>
      <c r="AC26" s="9" t="s">
        <v>29</v>
      </c>
      <c r="AD26" s="9" t="s">
        <v>31</v>
      </c>
      <c r="AE26" s="9" t="s">
        <v>32</v>
      </c>
      <c r="AF26" s="21">
        <v>546.85</v>
      </c>
      <c r="AG26" s="9"/>
      <c r="AH26" s="9"/>
      <c r="AI26" s="56"/>
      <c r="AJ26" s="59" t="str">
        <f t="shared" si="12"/>
        <v/>
      </c>
      <c r="AK26" s="61" t="str">
        <f>IF(AJ26="Да",AF26,IF(AJ26="Частично",IF(ДвиженияПоСчетам!AB26=МойТакСебеРасчет!$BW$2,VLOOKUP(AA26,МойТакСебеРасчет!$B$4:$CF$5,74,FALSE),IF(ДвиженияПоСчетам!AB26=МойТакСебеРасчет!$BX$2,VLOOKUP(AA26,МойТакСебеРасчет!$B$4:$CF$5,75,FALSE),IF(ДвиженияПоСчетам!AB26=МойТакСебеРасчет!$BY$2,VLOOKUP(AA26,МойТакСебеРасчет!$B$4:$CF$5,76,FALSE),IF(ДвиженияПоСчетам!AB26=МойТакСебеРасчет!$BZ$2,VLOOKUP(AA26,МойТакСебеРасчет!$B$4:$CF$5,77,FALSE),IF(ДвиженияПоСчетам!AB26=МойТакСебеРасчет!$CA$2,VLOOKUP(AA26,МойТакСебеРасчет!$B$4:$CF$5,78,FALSE),IF(ДвиженияПоСчетам!AB26=МойТакСебеРасчет!$CB$2,VLOOKUP(AA26,МойТакСебеРасчет!$B$4:$CF$5,79,FALSE),IF(ДвиженияПоСчетам!AB26=МойТакСебеРасчет!$CC$2,VLOOKUP(AA26,МойТакСебеРасчет!$B$4:$CF$5,80,FALSE),IF(ДвиженияПоСчетам!AB26=МойТакСебеРасчет!$CD$2,VLOOKUP(AA26,МойТакСебеРасчет!$B$4:$CF$5,81,FALSE),IF(AB26=МойТакСебеРасчет!$CE$2,VLOOKUP(AA26,МойТакСебеРасчет!$B$4:$CF$5,82,FALSE),IF(AB26=МойТакСебеРасчет!$CF$2,VLOOKUP(AA26,МойТакСебеРасчет!$B$4:$CF$5,83,FALSE))))))))))),""))</f>
        <v/>
      </c>
    </row>
    <row r="27" spans="1:37" ht="15" customHeight="1" x14ac:dyDescent="0.25">
      <c r="A27" s="33">
        <f t="shared" si="1"/>
        <v>1</v>
      </c>
      <c r="B27" s="33">
        <f t="shared" si="2"/>
        <v>0</v>
      </c>
      <c r="C27" s="33">
        <f t="shared" si="3"/>
        <v>1</v>
      </c>
      <c r="D27" s="33">
        <f t="shared" si="4"/>
        <v>2</v>
      </c>
      <c r="E27" s="33">
        <f t="shared" si="5"/>
        <v>3</v>
      </c>
      <c r="F27" s="33">
        <f t="shared" si="6"/>
        <v>0</v>
      </c>
      <c r="G27" s="33">
        <f t="shared" si="7"/>
        <v>0</v>
      </c>
      <c r="H27" s="33">
        <f t="shared" si="8"/>
        <v>2</v>
      </c>
      <c r="I27" s="33">
        <f t="shared" si="9"/>
        <v>1</v>
      </c>
      <c r="J27" s="33">
        <f t="shared" si="10"/>
        <v>0</v>
      </c>
      <c r="K27" s="33">
        <f t="shared" si="11"/>
        <v>0</v>
      </c>
      <c r="L27" s="33" t="str">
        <f>IF(B27&lt;&gt;B26,IF(B27=1,VLOOKUP($A27,МойТакСебеРасчет!$A$4:$BU$5,44,FALSE),IF(B27=2,VLOOKUP($A27,МойТакСебеРасчет!$A$4:$BU$5,45,FALSE),IF(B27=3,VLOOKUP($A27,МойТакСебеРасчет!$A$4:$BU$5,46,FALSE),""))),"")</f>
        <v/>
      </c>
      <c r="M27" s="33" t="str">
        <f>IF(C27&lt;&gt;C26,IF(C27=1,VLOOKUP($A27,МойТакСебеРасчет!$A$4:$BU$5,47,FALSE),IF(C27=2,VLOOKUP($A27,МойТакСебеРасчет!$A$4:$BU$5,48,FALSE),IF(C27=3,VLOOKUP($A27,МойТакСебеРасчет!$A$4:$BU$5,49,FALSE),""))),"")</f>
        <v/>
      </c>
      <c r="N27" s="33" t="str">
        <f>IF(D27&lt;&gt;D26,IF(D27=1,VLOOKUP($A27,МойТакСебеРасчет!$A$4:$BU$5,50,FALSE),IF(D27=2,VLOOKUP($A27,МойТакСебеРасчет!$A$4:$BU$5,51,FALSE),IF(D27=3,VLOOKUP($A27,МойТакСебеРасчет!$A$4:$BU$5,52,FALSE),""))),"")</f>
        <v/>
      </c>
      <c r="O27" s="33" t="str">
        <f>IF(E27&lt;&gt;E26,IF(E27=1,VLOOKUP($A27,МойТакСебеРасчет!$A$4:$BU$5,53,FALSE),IF(E27=2,VLOOKUP($A27,МойТакСебеРасчет!$A$4:$BU$5,54,FALSE),IF(E27=3,VLOOKUP($A27,МойТакСебеРасчет!$A$4:$BU$5,55,FALSE),""))),"")</f>
        <v/>
      </c>
      <c r="P27" s="33" t="str">
        <f>IF(F27&lt;&gt;F26,IF(F27=1,VLOOKUP($A27,МойТакСебеРасчет!$A$4:$BU$5,56,FALSE),IF(F27=2,VLOOKUP($A27,МойТакСебеРасчет!$A$4:$BU$5,57,FALSE),IF(F27=3,VLOOKUP($A27,МойТакСебеРасчет!$A$4:$BU$5,58,FALSE),""))),"")</f>
        <v/>
      </c>
      <c r="Q27" s="33" t="str">
        <f>IF(G27&lt;&gt;G26,IF(G27=1,VLOOKUP($A27,МойТакСебеРасчет!$A$4:$BU$5,59,FALSE),IF(G27=2,VLOOKUP($A27,МойТакСебеРасчет!$A$4:$BU$5,60,FALSE),IF(G27=3,VLOOKUP($A27,МойТакСебеРасчет!$A$4:$BU$5,61,FALSE),""))),"")</f>
        <v/>
      </c>
      <c r="R27" s="33" t="str">
        <f>IF(H27&lt;&gt;H26,IF(H27=1,VLOOKUP($A27,МойТакСебеРасчет!$A$4:$BU$5,62,FALSE),IF(H27=2,VLOOKUP($A27,МойТакСебеРасчет!$A$4:$BU$5,63,FALSE),IF(H27=3,VLOOKUP($A27,МойТакСебеРасчет!$A$4:$BU$5,64,FALSE),""))),"")</f>
        <v/>
      </c>
      <c r="S27" s="33" t="str">
        <f>IF(I27&lt;&gt;I26,IF(I27=1,VLOOKUP($A27,МойТакСебеРасчет!$A$4:$BU$5,65,FALSE),IF(I27=2,VLOOKUP($A27,МойТакСебеРасчет!$A$4:$BU$5,66,FALSE),IF(I27=3,VLOOKUP($A27,МойТакСебеРасчет!$A$4:$BU$5,67,FALSE),""))),"")</f>
        <v/>
      </c>
      <c r="T27" s="33" t="str">
        <f>IF(J27&lt;&gt;J26,IF(J27=1,VLOOKUP($A27,МойТакСебеРасчет!$A$4:$BU$5,68,FALSE),IF(J27=2,VLOOKUP($A27,МойТакСебеРасчет!$A$4:$BU$5,69,FALSE),IF(J27=3,VLOOKUP($A27,МойТакСебеРасчет!$A$4:$BU$5,70,FALSE),""))),"")</f>
        <v/>
      </c>
      <c r="U27" s="33" t="str">
        <f>IF(K27&lt;&gt;K26,IF(K27=1,VLOOKUP($A27,МойТакСебеРасчет!$A$4:$BU$5,71,FALSE),IF(K27=2,VLOOKUP($A27,МойТакСебеРасчет!$A$4:$BU$5,72,FALSE),IF(K27=3,VLOOKUP($A27,МойТакСебеРасчет!$A$4:$BU$5,73,FALSE),""))),"")</f>
        <v/>
      </c>
      <c r="V27" s="47" t="s">
        <v>27</v>
      </c>
      <c r="W27" s="12">
        <v>42262.5</v>
      </c>
      <c r="X27" s="14" t="s">
        <v>40</v>
      </c>
      <c r="Y27" s="40"/>
      <c r="Z27" s="18"/>
      <c r="AA27" s="39">
        <v>11111</v>
      </c>
      <c r="AB27" s="9" t="s">
        <v>4</v>
      </c>
      <c r="AC27" s="9" t="s">
        <v>29</v>
      </c>
      <c r="AD27" s="9" t="s">
        <v>31</v>
      </c>
      <c r="AE27" s="9" t="s">
        <v>32</v>
      </c>
      <c r="AF27" s="21">
        <v>546.85</v>
      </c>
      <c r="AG27" s="9"/>
      <c r="AH27" s="9"/>
      <c r="AI27" s="56"/>
      <c r="AJ27" s="59" t="str">
        <f t="shared" si="12"/>
        <v/>
      </c>
      <c r="AK27" s="61" t="str">
        <f>IF(AJ27="Да",AF27,IF(AJ27="Частично",IF(ДвиженияПоСчетам!AB27=МойТакСебеРасчет!$BW$2,VLOOKUP(AA27,МойТакСебеРасчет!$B$4:$CF$5,74,FALSE),IF(ДвиженияПоСчетам!AB27=МойТакСебеРасчет!$BX$2,VLOOKUP(AA27,МойТакСебеРасчет!$B$4:$CF$5,75,FALSE),IF(ДвиженияПоСчетам!AB27=МойТакСебеРасчет!$BY$2,VLOOKUP(AA27,МойТакСебеРасчет!$B$4:$CF$5,76,FALSE),IF(ДвиженияПоСчетам!AB27=МойТакСебеРасчет!$BZ$2,VLOOKUP(AA27,МойТакСебеРасчет!$B$4:$CF$5,77,FALSE),IF(ДвиженияПоСчетам!AB27=МойТакСебеРасчет!$CA$2,VLOOKUP(AA27,МойТакСебеРасчет!$B$4:$CF$5,78,FALSE),IF(ДвиженияПоСчетам!AB27=МойТакСебеРасчет!$CB$2,VLOOKUP(AA27,МойТакСебеРасчет!$B$4:$CF$5,79,FALSE),IF(ДвиженияПоСчетам!AB27=МойТакСебеРасчет!$CC$2,VLOOKUP(AA27,МойТакСебеРасчет!$B$4:$CF$5,80,FALSE),IF(ДвиженияПоСчетам!AB27=МойТакСебеРасчет!$CD$2,VLOOKUP(AA27,МойТакСебеРасчет!$B$4:$CF$5,81,FALSE),IF(AB27=МойТакСебеРасчет!$CE$2,VLOOKUP(AA27,МойТакСебеРасчет!$B$4:$CF$5,82,FALSE),IF(AB27=МойТакСебеРасчет!$CF$2,VLOOKUP(AA27,МойТакСебеРасчет!$B$4:$CF$5,83,FALSE))))))))))),""))</f>
        <v/>
      </c>
    </row>
    <row r="28" spans="1:37" ht="15" customHeight="1" x14ac:dyDescent="0.25">
      <c r="A28" s="33">
        <f t="shared" si="1"/>
        <v>1</v>
      </c>
      <c r="B28" s="33">
        <f t="shared" si="2"/>
        <v>0</v>
      </c>
      <c r="C28" s="33">
        <f t="shared" si="3"/>
        <v>1</v>
      </c>
      <c r="D28" s="33">
        <f t="shared" si="4"/>
        <v>2</v>
      </c>
      <c r="E28" s="33">
        <f t="shared" si="5"/>
        <v>4</v>
      </c>
      <c r="F28" s="33">
        <f t="shared" si="6"/>
        <v>0</v>
      </c>
      <c r="G28" s="33">
        <f t="shared" si="7"/>
        <v>0</v>
      </c>
      <c r="H28" s="33">
        <f t="shared" si="8"/>
        <v>2</v>
      </c>
      <c r="I28" s="33">
        <f t="shared" si="9"/>
        <v>1</v>
      </c>
      <c r="J28" s="33">
        <f t="shared" si="10"/>
        <v>0</v>
      </c>
      <c r="K28" s="33">
        <f t="shared" si="11"/>
        <v>0</v>
      </c>
      <c r="L28" s="33" t="str">
        <f>IF(B28&lt;&gt;B27,IF(B28=1,VLOOKUP($A28,МойТакСебеРасчет!$A$4:$BU$5,44,FALSE),IF(B28=2,VLOOKUP($A28,МойТакСебеРасчет!$A$4:$BU$5,45,FALSE),IF(B28=3,VLOOKUP($A28,МойТакСебеРасчет!$A$4:$BU$5,46,FALSE),""))),"")</f>
        <v/>
      </c>
      <c r="M28" s="33" t="str">
        <f>IF(C28&lt;&gt;C27,IF(C28=1,VLOOKUP($A28,МойТакСебеРасчет!$A$4:$BU$5,47,FALSE),IF(C28=2,VLOOKUP($A28,МойТакСебеРасчет!$A$4:$BU$5,48,FALSE),IF(C28=3,VLOOKUP($A28,МойТакСебеРасчет!$A$4:$BU$5,49,FALSE),""))),"")</f>
        <v/>
      </c>
      <c r="N28" s="33" t="str">
        <f>IF(D28&lt;&gt;D27,IF(D28=1,VLOOKUP($A28,МойТакСебеРасчет!$A$4:$BU$5,50,FALSE),IF(D28=2,VLOOKUP($A28,МойТакСебеРасчет!$A$4:$BU$5,51,FALSE),IF(D28=3,VLOOKUP($A28,МойТакСебеРасчет!$A$4:$BU$5,52,FALSE),""))),"")</f>
        <v/>
      </c>
      <c r="O28" s="33" t="str">
        <f>IF(E28&lt;&gt;E27,IF(E28=1,VLOOKUP($A28,МойТакСебеРасчет!$A$4:$BU$5,53,FALSE),IF(E28=2,VLOOKUP($A28,МойТакСебеРасчет!$A$4:$BU$5,54,FALSE),IF(E28=3,VLOOKUP($A28,МойТакСебеРасчет!$A$4:$BU$5,55,FALSE),""))),"")</f>
        <v/>
      </c>
      <c r="P28" s="33" t="str">
        <f>IF(F28&lt;&gt;F27,IF(F28=1,VLOOKUP($A28,МойТакСебеРасчет!$A$4:$BU$5,56,FALSE),IF(F28=2,VLOOKUP($A28,МойТакСебеРасчет!$A$4:$BU$5,57,FALSE),IF(F28=3,VLOOKUP($A28,МойТакСебеРасчет!$A$4:$BU$5,58,FALSE),""))),"")</f>
        <v/>
      </c>
      <c r="Q28" s="33" t="str">
        <f>IF(G28&lt;&gt;G27,IF(G28=1,VLOOKUP($A28,МойТакСебеРасчет!$A$4:$BU$5,59,FALSE),IF(G28=2,VLOOKUP($A28,МойТакСебеРасчет!$A$4:$BU$5,60,FALSE),IF(G28=3,VLOOKUP($A28,МойТакСебеРасчет!$A$4:$BU$5,61,FALSE),""))),"")</f>
        <v/>
      </c>
      <c r="R28" s="33" t="str">
        <f>IF(H28&lt;&gt;H27,IF(H28=1,VLOOKUP($A28,МойТакСебеРасчет!$A$4:$BU$5,62,FALSE),IF(H28=2,VLOOKUP($A28,МойТакСебеРасчет!$A$4:$BU$5,63,FALSE),IF(H28=3,VLOOKUP($A28,МойТакСебеРасчет!$A$4:$BU$5,64,FALSE),""))),"")</f>
        <v/>
      </c>
      <c r="S28" s="33" t="str">
        <f>IF(I28&lt;&gt;I27,IF(I28=1,VLOOKUP($A28,МойТакСебеРасчет!$A$4:$BU$5,65,FALSE),IF(I28=2,VLOOKUP($A28,МойТакСебеРасчет!$A$4:$BU$5,66,FALSE),IF(I28=3,VLOOKUP($A28,МойТакСебеРасчет!$A$4:$BU$5,67,FALSE),""))),"")</f>
        <v/>
      </c>
      <c r="T28" s="33" t="str">
        <f>IF(J28&lt;&gt;J27,IF(J28=1,VLOOKUP($A28,МойТакСебеРасчет!$A$4:$BU$5,68,FALSE),IF(J28=2,VLOOKUP($A28,МойТакСебеРасчет!$A$4:$BU$5,69,FALSE),IF(J28=3,VLOOKUP($A28,МойТакСебеРасчет!$A$4:$BU$5,70,FALSE),""))),"")</f>
        <v/>
      </c>
      <c r="U28" s="33" t="str">
        <f>IF(K28&lt;&gt;K27,IF(K28=1,VLOOKUP($A28,МойТакСебеРасчет!$A$4:$BU$5,71,FALSE),IF(K28=2,VLOOKUP($A28,МойТакСебеРасчет!$A$4:$BU$5,72,FALSE),IF(K28=3,VLOOKUP($A28,МойТакСебеРасчет!$A$4:$BU$5,73,FALSE),""))),"")</f>
        <v/>
      </c>
      <c r="V28" s="47" t="s">
        <v>30</v>
      </c>
      <c r="W28" s="12">
        <v>42230.383761574078</v>
      </c>
      <c r="X28" s="14" t="s">
        <v>41</v>
      </c>
      <c r="Y28" s="40"/>
      <c r="Z28" s="18"/>
      <c r="AA28" s="39">
        <v>11111</v>
      </c>
      <c r="AB28" s="9" t="s">
        <v>4</v>
      </c>
      <c r="AC28" s="9" t="s">
        <v>29</v>
      </c>
      <c r="AD28" s="9" t="s">
        <v>31</v>
      </c>
      <c r="AE28" s="9" t="s">
        <v>42</v>
      </c>
      <c r="AF28" s="21">
        <v>713.51</v>
      </c>
      <c r="AG28" s="9" t="s">
        <v>33</v>
      </c>
      <c r="AH28" s="9"/>
      <c r="AI28" s="56"/>
      <c r="AJ28" s="59" t="str">
        <f t="shared" si="12"/>
        <v/>
      </c>
      <c r="AK28" s="61" t="str">
        <f>IF(AJ28="Да",AF28,IF(AJ28="Частично",IF(ДвиженияПоСчетам!AB28=МойТакСебеРасчет!$BW$2,VLOOKUP(AA28,МойТакСебеРасчет!$B$4:$CF$5,74,FALSE),IF(ДвиженияПоСчетам!AB28=МойТакСебеРасчет!$BX$2,VLOOKUP(AA28,МойТакСебеРасчет!$B$4:$CF$5,75,FALSE),IF(ДвиженияПоСчетам!AB28=МойТакСебеРасчет!$BY$2,VLOOKUP(AA28,МойТакСебеРасчет!$B$4:$CF$5,76,FALSE),IF(ДвиженияПоСчетам!AB28=МойТакСебеРасчет!$BZ$2,VLOOKUP(AA28,МойТакСебеРасчет!$B$4:$CF$5,77,FALSE),IF(ДвиженияПоСчетам!AB28=МойТакСебеРасчет!$CA$2,VLOOKUP(AA28,МойТакСебеРасчет!$B$4:$CF$5,78,FALSE),IF(ДвиженияПоСчетам!AB28=МойТакСебеРасчет!$CB$2,VLOOKUP(AA28,МойТакСебеРасчет!$B$4:$CF$5,79,FALSE),IF(ДвиженияПоСчетам!AB28=МойТакСебеРасчет!$CC$2,VLOOKUP(AA28,МойТакСебеРасчет!$B$4:$CF$5,80,FALSE),IF(ДвиженияПоСчетам!AB28=МойТакСебеРасчет!$CD$2,VLOOKUP(AA28,МойТакСебеРасчет!$B$4:$CF$5,81,FALSE),IF(AB28=МойТакСебеРасчет!$CE$2,VLOOKUP(AA28,МойТакСебеРасчет!$B$4:$CF$5,82,FALSE),IF(AB28=МойТакСебеРасчет!$CF$2,VLOOKUP(AA28,МойТакСебеРасчет!$B$4:$CF$5,83,FALSE))))))))))),""))</f>
        <v/>
      </c>
    </row>
    <row r="29" spans="1:37" ht="15" customHeight="1" x14ac:dyDescent="0.25">
      <c r="A29" s="33">
        <f t="shared" si="1"/>
        <v>1</v>
      </c>
      <c r="B29" s="33">
        <f t="shared" si="2"/>
        <v>0</v>
      </c>
      <c r="C29" s="33">
        <f t="shared" si="3"/>
        <v>1</v>
      </c>
      <c r="D29" s="33">
        <f t="shared" si="4"/>
        <v>2</v>
      </c>
      <c r="E29" s="33">
        <f t="shared" si="5"/>
        <v>4</v>
      </c>
      <c r="F29" s="33">
        <f t="shared" si="6"/>
        <v>0</v>
      </c>
      <c r="G29" s="33">
        <f t="shared" si="7"/>
        <v>0</v>
      </c>
      <c r="H29" s="33">
        <f t="shared" si="8"/>
        <v>2</v>
      </c>
      <c r="I29" s="33">
        <f t="shared" si="9"/>
        <v>1</v>
      </c>
      <c r="J29" s="33">
        <f t="shared" si="10"/>
        <v>0</v>
      </c>
      <c r="K29" s="33">
        <f t="shared" si="11"/>
        <v>0</v>
      </c>
      <c r="L29" s="33" t="str">
        <f>IF(B29&lt;&gt;B28,IF(B29=1,VLOOKUP($A29,МойТакСебеРасчет!$A$4:$BU$5,44,FALSE),IF(B29=2,VLOOKUP($A29,МойТакСебеРасчет!$A$4:$BU$5,45,FALSE),IF(B29=3,VLOOKUP($A29,МойТакСебеРасчет!$A$4:$BU$5,46,FALSE),""))),"")</f>
        <v/>
      </c>
      <c r="M29" s="33" t="str">
        <f>IF(C29&lt;&gt;C28,IF(C29=1,VLOOKUP($A29,МойТакСебеРасчет!$A$4:$BU$5,47,FALSE),IF(C29=2,VLOOKUP($A29,МойТакСебеРасчет!$A$4:$BU$5,48,FALSE),IF(C29=3,VLOOKUP($A29,МойТакСебеРасчет!$A$4:$BU$5,49,FALSE),""))),"")</f>
        <v/>
      </c>
      <c r="N29" s="33" t="str">
        <f>IF(D29&lt;&gt;D28,IF(D29=1,VLOOKUP($A29,МойТакСебеРасчет!$A$4:$BU$5,50,FALSE),IF(D29=2,VLOOKUP($A29,МойТакСебеРасчет!$A$4:$BU$5,51,FALSE),IF(D29=3,VLOOKUP($A29,МойТакСебеРасчет!$A$4:$BU$5,52,FALSE),""))),"")</f>
        <v/>
      </c>
      <c r="O29" s="33" t="str">
        <f>IF(E29&lt;&gt;E28,IF(E29=1,VLOOKUP($A29,МойТакСебеРасчет!$A$4:$BU$5,53,FALSE),IF(E29=2,VLOOKUP($A29,МойТакСебеРасчет!$A$4:$BU$5,54,FALSE),IF(E29=3,VLOOKUP($A29,МойТакСебеРасчет!$A$4:$BU$5,55,FALSE),""))),"")</f>
        <v/>
      </c>
      <c r="P29" s="33" t="str">
        <f>IF(F29&lt;&gt;F28,IF(F29=1,VLOOKUP($A29,МойТакСебеРасчет!$A$4:$BU$5,56,FALSE),IF(F29=2,VLOOKUP($A29,МойТакСебеРасчет!$A$4:$BU$5,57,FALSE),IF(F29=3,VLOOKUP($A29,МойТакСебеРасчет!$A$4:$BU$5,58,FALSE),""))),"")</f>
        <v/>
      </c>
      <c r="Q29" s="33" t="str">
        <f>IF(G29&lt;&gt;G28,IF(G29=1,VLOOKUP($A29,МойТакСебеРасчет!$A$4:$BU$5,59,FALSE),IF(G29=2,VLOOKUP($A29,МойТакСебеРасчет!$A$4:$BU$5,60,FALSE),IF(G29=3,VLOOKUP($A29,МойТакСебеРасчет!$A$4:$BU$5,61,FALSE),""))),"")</f>
        <v/>
      </c>
      <c r="R29" s="33" t="str">
        <f>IF(H29&lt;&gt;H28,IF(H29=1,VLOOKUP($A29,МойТакСебеРасчет!$A$4:$BU$5,62,FALSE),IF(H29=2,VLOOKUP($A29,МойТакСебеРасчет!$A$4:$BU$5,63,FALSE),IF(H29=3,VLOOKUP($A29,МойТакСебеРасчет!$A$4:$BU$5,64,FALSE),""))),"")</f>
        <v/>
      </c>
      <c r="S29" s="33" t="str">
        <f>IF(I29&lt;&gt;I28,IF(I29=1,VLOOKUP($A29,МойТакСебеРасчет!$A$4:$BU$5,65,FALSE),IF(I29=2,VLOOKUP($A29,МойТакСебеРасчет!$A$4:$BU$5,66,FALSE),IF(I29=3,VLOOKUP($A29,МойТакСебеРасчет!$A$4:$BU$5,67,FALSE),""))),"")</f>
        <v/>
      </c>
      <c r="T29" s="33" t="str">
        <f>IF(J29&lt;&gt;J28,IF(J29=1,VLOOKUP($A29,МойТакСебеРасчет!$A$4:$BU$5,68,FALSE),IF(J29=2,VLOOKUP($A29,МойТакСебеРасчет!$A$4:$BU$5,69,FALSE),IF(J29=3,VLOOKUP($A29,МойТакСебеРасчет!$A$4:$BU$5,70,FALSE),""))),"")</f>
        <v/>
      </c>
      <c r="U29" s="33" t="str">
        <f>IF(K29&lt;&gt;K28,IF(K29=1,VLOOKUP($A29,МойТакСебеРасчет!$A$4:$BU$5,71,FALSE),IF(K29=2,VLOOKUP($A29,МойТакСебеРасчет!$A$4:$BU$5,72,FALSE),IF(K29=3,VLOOKUP($A29,МойТакСебеРасчет!$A$4:$BU$5,73,FALSE),""))),"")</f>
        <v/>
      </c>
      <c r="V29" s="47" t="s">
        <v>27</v>
      </c>
      <c r="W29" s="12">
        <v>42230.383761574078</v>
      </c>
      <c r="X29" s="14" t="s">
        <v>41</v>
      </c>
      <c r="Y29" s="40"/>
      <c r="Z29" s="18"/>
      <c r="AA29" s="39">
        <v>11111</v>
      </c>
      <c r="AB29" s="9" t="s">
        <v>2</v>
      </c>
      <c r="AC29" s="9" t="s">
        <v>29</v>
      </c>
      <c r="AD29" s="9"/>
      <c r="AE29" s="9"/>
      <c r="AF29" s="21">
        <v>78.5</v>
      </c>
      <c r="AG29" s="9"/>
      <c r="AH29" s="9"/>
      <c r="AI29" s="56"/>
      <c r="AJ29" s="59" t="str">
        <f t="shared" si="12"/>
        <v/>
      </c>
      <c r="AK29" s="61" t="str">
        <f>IF(AJ29="Да",AF29,IF(AJ29="Частично",IF(ДвиженияПоСчетам!AB29=МойТакСебеРасчет!$BW$2,VLOOKUP(AA29,МойТакСебеРасчет!$B$4:$CF$5,74,FALSE),IF(ДвиженияПоСчетам!AB29=МойТакСебеРасчет!$BX$2,VLOOKUP(AA29,МойТакСебеРасчет!$B$4:$CF$5,75,FALSE),IF(ДвиженияПоСчетам!AB29=МойТакСебеРасчет!$BY$2,VLOOKUP(AA29,МойТакСебеРасчет!$B$4:$CF$5,76,FALSE),IF(ДвиженияПоСчетам!AB29=МойТакСебеРасчет!$BZ$2,VLOOKUP(AA29,МойТакСебеРасчет!$B$4:$CF$5,77,FALSE),IF(ДвиженияПоСчетам!AB29=МойТакСебеРасчет!$CA$2,VLOOKUP(AA29,МойТакСебеРасчет!$B$4:$CF$5,78,FALSE),IF(ДвиженияПоСчетам!AB29=МойТакСебеРасчет!$CB$2,VLOOKUP(AA29,МойТакСебеРасчет!$B$4:$CF$5,79,FALSE),IF(ДвиженияПоСчетам!AB29=МойТакСебеРасчет!$CC$2,VLOOKUP(AA29,МойТакСебеРасчет!$B$4:$CF$5,80,FALSE),IF(ДвиженияПоСчетам!AB29=МойТакСебеРасчет!$CD$2,VLOOKUP(AA29,МойТакСебеРасчет!$B$4:$CF$5,81,FALSE),IF(AB29=МойТакСебеРасчет!$CE$2,VLOOKUP(AA29,МойТакСебеРасчет!$B$4:$CF$5,82,FALSE),IF(AB29=МойТакСебеРасчет!$CF$2,VLOOKUP(AA29,МойТакСебеРасчет!$B$4:$CF$5,83,FALSE))))))))))),""))</f>
        <v/>
      </c>
    </row>
    <row r="30" spans="1:37" ht="15" customHeight="1" x14ac:dyDescent="0.25">
      <c r="A30" s="33">
        <f t="shared" si="1"/>
        <v>1</v>
      </c>
      <c r="B30" s="33">
        <f t="shared" si="2"/>
        <v>0</v>
      </c>
      <c r="C30" s="33">
        <f t="shared" si="3"/>
        <v>2</v>
      </c>
      <c r="D30" s="33">
        <f t="shared" si="4"/>
        <v>2</v>
      </c>
      <c r="E30" s="33">
        <f t="shared" si="5"/>
        <v>4</v>
      </c>
      <c r="F30" s="33">
        <f t="shared" si="6"/>
        <v>0</v>
      </c>
      <c r="G30" s="33">
        <f t="shared" si="7"/>
        <v>0</v>
      </c>
      <c r="H30" s="33">
        <f t="shared" si="8"/>
        <v>2</v>
      </c>
      <c r="I30" s="33">
        <f t="shared" si="9"/>
        <v>1</v>
      </c>
      <c r="J30" s="33">
        <f t="shared" si="10"/>
        <v>0</v>
      </c>
      <c r="K30" s="33">
        <f t="shared" si="11"/>
        <v>0</v>
      </c>
      <c r="L30" s="33" t="str">
        <f>IF(B30&lt;&gt;B29,IF(B30=1,VLOOKUP($A30,МойТакСебеРасчет!$A$4:$BU$5,44,FALSE),IF(B30=2,VLOOKUP($A30,МойТакСебеРасчет!$A$4:$BU$5,45,FALSE),IF(B30=3,VLOOKUP($A30,МойТакСебеРасчет!$A$4:$BU$5,46,FALSE),""))),"")</f>
        <v/>
      </c>
      <c r="M30" s="33" t="str">
        <f>IF(C30&lt;&gt;C29,IF(C30=1,VLOOKUP($A30,МойТакСебеРасчет!$A$4:$BU$5,47,FALSE),IF(C30=2,VLOOKUP($A30,МойТакСебеРасчет!$A$4:$BU$5,48,FALSE),IF(C30=3,VLOOKUP($A30,МойТакСебеРасчет!$A$4:$BU$5,49,FALSE),""))),"")</f>
        <v/>
      </c>
      <c r="N30" s="33" t="str">
        <f>IF(D30&lt;&gt;D29,IF(D30=1,VLOOKUP($A30,МойТакСебеРасчет!$A$4:$BU$5,50,FALSE),IF(D30=2,VLOOKUP($A30,МойТакСебеРасчет!$A$4:$BU$5,51,FALSE),IF(D30=3,VLOOKUP($A30,МойТакСебеРасчет!$A$4:$BU$5,52,FALSE),""))),"")</f>
        <v/>
      </c>
      <c r="O30" s="33" t="str">
        <f>IF(E30&lt;&gt;E29,IF(E30=1,VLOOKUP($A30,МойТакСебеРасчет!$A$4:$BU$5,53,FALSE),IF(E30=2,VLOOKUP($A30,МойТакСебеРасчет!$A$4:$BU$5,54,FALSE),IF(E30=3,VLOOKUP($A30,МойТакСебеРасчет!$A$4:$BU$5,55,FALSE),""))),"")</f>
        <v/>
      </c>
      <c r="P30" s="33" t="str">
        <f>IF(F30&lt;&gt;F29,IF(F30=1,VLOOKUP($A30,МойТакСебеРасчет!$A$4:$BU$5,56,FALSE),IF(F30=2,VLOOKUP($A30,МойТакСебеРасчет!$A$4:$BU$5,57,FALSE),IF(F30=3,VLOOKUP($A30,МойТакСебеРасчет!$A$4:$BU$5,58,FALSE),""))),"")</f>
        <v/>
      </c>
      <c r="Q30" s="33" t="str">
        <f>IF(G30&lt;&gt;G29,IF(G30=1,VLOOKUP($A30,МойТакСебеРасчет!$A$4:$BU$5,59,FALSE),IF(G30=2,VLOOKUP($A30,МойТакСебеРасчет!$A$4:$BU$5,60,FALSE),IF(G30=3,VLOOKUP($A30,МойТакСебеРасчет!$A$4:$BU$5,61,FALSE),""))),"")</f>
        <v/>
      </c>
      <c r="R30" s="33" t="str">
        <f>IF(H30&lt;&gt;H29,IF(H30=1,VLOOKUP($A30,МойТакСебеРасчет!$A$4:$BU$5,62,FALSE),IF(H30=2,VLOOKUP($A30,МойТакСебеРасчет!$A$4:$BU$5,63,FALSE),IF(H30=3,VLOOKUP($A30,МойТакСебеРасчет!$A$4:$BU$5,64,FALSE),""))),"")</f>
        <v/>
      </c>
      <c r="S30" s="33" t="str">
        <f>IF(I30&lt;&gt;I29,IF(I30=1,VLOOKUP($A30,МойТакСебеРасчет!$A$4:$BU$5,65,FALSE),IF(I30=2,VLOOKUP($A30,МойТакСебеРасчет!$A$4:$BU$5,66,FALSE),IF(I30=3,VLOOKUP($A30,МойТакСебеРасчет!$A$4:$BU$5,67,FALSE),""))),"")</f>
        <v/>
      </c>
      <c r="T30" s="33" t="str">
        <f>IF(J30&lt;&gt;J29,IF(J30=1,VLOOKUP($A30,МойТакСебеРасчет!$A$4:$BU$5,68,FALSE),IF(J30=2,VLOOKUP($A30,МойТакСебеРасчет!$A$4:$BU$5,69,FALSE),IF(J30=3,VLOOKUP($A30,МойТакСебеРасчет!$A$4:$BU$5,70,FALSE),""))),"")</f>
        <v/>
      </c>
      <c r="U30" s="33" t="str">
        <f>IF(K30&lt;&gt;K29,IF(K30=1,VLOOKUP($A30,МойТакСебеРасчет!$A$4:$BU$5,71,FALSE),IF(K30=2,VLOOKUP($A30,МойТакСебеРасчет!$A$4:$BU$5,72,FALSE),IF(K30=3,VLOOKUP($A30,МойТакСебеРасчет!$A$4:$BU$5,73,FALSE),""))),"")</f>
        <v/>
      </c>
      <c r="V30" s="47" t="s">
        <v>30</v>
      </c>
      <c r="W30" s="12">
        <v>42230.383761574078</v>
      </c>
      <c r="X30" s="14" t="s">
        <v>41</v>
      </c>
      <c r="Y30" s="40"/>
      <c r="Z30" s="18"/>
      <c r="AA30" s="39">
        <v>11111</v>
      </c>
      <c r="AB30" s="9" t="s">
        <v>2</v>
      </c>
      <c r="AC30" s="9" t="s">
        <v>29</v>
      </c>
      <c r="AD30" s="9" t="s">
        <v>31</v>
      </c>
      <c r="AE30" s="9" t="s">
        <v>42</v>
      </c>
      <c r="AF30" s="21">
        <v>78.5</v>
      </c>
      <c r="AG30" s="9" t="s">
        <v>33</v>
      </c>
      <c r="AH30" s="9"/>
      <c r="AI30" s="56"/>
      <c r="AJ30" s="59" t="str">
        <f t="shared" si="12"/>
        <v/>
      </c>
      <c r="AK30" s="61" t="str">
        <f>IF(AJ30="Да",AF30,IF(AJ30="Частично",IF(ДвиженияПоСчетам!AB30=МойТакСебеРасчет!$BW$2,VLOOKUP(AA30,МойТакСебеРасчет!$B$4:$CF$5,74,FALSE),IF(ДвиженияПоСчетам!AB30=МойТакСебеРасчет!$BX$2,VLOOKUP(AA30,МойТакСебеРасчет!$B$4:$CF$5,75,FALSE),IF(ДвиженияПоСчетам!AB30=МойТакСебеРасчет!$BY$2,VLOOKUP(AA30,МойТакСебеРасчет!$B$4:$CF$5,76,FALSE),IF(ДвиженияПоСчетам!AB30=МойТакСебеРасчет!$BZ$2,VLOOKUP(AA30,МойТакСебеРасчет!$B$4:$CF$5,77,FALSE),IF(ДвиженияПоСчетам!AB30=МойТакСебеРасчет!$CA$2,VLOOKUP(AA30,МойТакСебеРасчет!$B$4:$CF$5,78,FALSE),IF(ДвиженияПоСчетам!AB30=МойТакСебеРасчет!$CB$2,VLOOKUP(AA30,МойТакСебеРасчет!$B$4:$CF$5,79,FALSE),IF(ДвиженияПоСчетам!AB30=МойТакСебеРасчет!$CC$2,VLOOKUP(AA30,МойТакСебеРасчет!$B$4:$CF$5,80,FALSE),IF(ДвиженияПоСчетам!AB30=МойТакСебеРасчет!$CD$2,VLOOKUP(AA30,МойТакСебеРасчет!$B$4:$CF$5,81,FALSE),IF(AB30=МойТакСебеРасчет!$CE$2,VLOOKUP(AA30,МойТакСебеРасчет!$B$4:$CF$5,82,FALSE),IF(AB30=МойТакСебеРасчет!$CF$2,VLOOKUP(AA30,МойТакСебеРасчет!$B$4:$CF$5,83,FALSE))))))))))),""))</f>
        <v/>
      </c>
    </row>
    <row r="31" spans="1:37" ht="15" customHeight="1" x14ac:dyDescent="0.25">
      <c r="A31" s="33">
        <f t="shared" si="1"/>
        <v>1</v>
      </c>
      <c r="B31" s="33">
        <f t="shared" si="2"/>
        <v>0</v>
      </c>
      <c r="C31" s="33">
        <f t="shared" si="3"/>
        <v>2</v>
      </c>
      <c r="D31" s="33">
        <f t="shared" si="4"/>
        <v>2</v>
      </c>
      <c r="E31" s="33">
        <f t="shared" si="5"/>
        <v>4</v>
      </c>
      <c r="F31" s="33">
        <f t="shared" si="6"/>
        <v>0</v>
      </c>
      <c r="G31" s="33">
        <f t="shared" si="7"/>
        <v>0</v>
      </c>
      <c r="H31" s="33">
        <f t="shared" si="8"/>
        <v>2</v>
      </c>
      <c r="I31" s="33">
        <f t="shared" si="9"/>
        <v>1</v>
      </c>
      <c r="J31" s="33">
        <f t="shared" si="10"/>
        <v>0</v>
      </c>
      <c r="K31" s="33">
        <f t="shared" si="11"/>
        <v>0</v>
      </c>
      <c r="L31" s="33" t="str">
        <f>IF(B31&lt;&gt;B30,IF(B31=1,VLOOKUP($A31,МойТакСебеРасчет!$A$4:$BU$5,44,FALSE),IF(B31=2,VLOOKUP($A31,МойТакСебеРасчет!$A$4:$BU$5,45,FALSE),IF(B31=3,VLOOKUP($A31,МойТакСебеРасчет!$A$4:$BU$5,46,FALSE),""))),"")</f>
        <v/>
      </c>
      <c r="M31" s="33" t="str">
        <f>IF(C31&lt;&gt;C30,IF(C31=1,VLOOKUP($A31,МойТакСебеРасчет!$A$4:$BU$5,47,FALSE),IF(C31=2,VLOOKUP($A31,МойТакСебеРасчет!$A$4:$BU$5,48,FALSE),IF(C31=3,VLOOKUP($A31,МойТакСебеРасчет!$A$4:$BU$5,49,FALSE),""))),"")</f>
        <v/>
      </c>
      <c r="N31" s="33" t="str">
        <f>IF(D31&lt;&gt;D30,IF(D31=1,VLOOKUP($A31,МойТакСебеРасчет!$A$4:$BU$5,50,FALSE),IF(D31=2,VLOOKUP($A31,МойТакСебеРасчет!$A$4:$BU$5,51,FALSE),IF(D31=3,VLOOKUP($A31,МойТакСебеРасчет!$A$4:$BU$5,52,FALSE),""))),"")</f>
        <v/>
      </c>
      <c r="O31" s="33" t="str">
        <f>IF(E31&lt;&gt;E30,IF(E31=1,VLOOKUP($A31,МойТакСебеРасчет!$A$4:$BU$5,53,FALSE),IF(E31=2,VLOOKUP($A31,МойТакСебеРасчет!$A$4:$BU$5,54,FALSE),IF(E31=3,VLOOKUP($A31,МойТакСебеРасчет!$A$4:$BU$5,55,FALSE),""))),"")</f>
        <v/>
      </c>
      <c r="P31" s="33" t="str">
        <f>IF(F31&lt;&gt;F30,IF(F31=1,VLOOKUP($A31,МойТакСебеРасчет!$A$4:$BU$5,56,FALSE),IF(F31=2,VLOOKUP($A31,МойТакСебеРасчет!$A$4:$BU$5,57,FALSE),IF(F31=3,VLOOKUP($A31,МойТакСебеРасчет!$A$4:$BU$5,58,FALSE),""))),"")</f>
        <v/>
      </c>
      <c r="Q31" s="33" t="str">
        <f>IF(G31&lt;&gt;G30,IF(G31=1,VLOOKUP($A31,МойТакСебеРасчет!$A$4:$BU$5,59,FALSE),IF(G31=2,VLOOKUP($A31,МойТакСебеРасчет!$A$4:$BU$5,60,FALSE),IF(G31=3,VLOOKUP($A31,МойТакСебеРасчет!$A$4:$BU$5,61,FALSE),""))),"")</f>
        <v/>
      </c>
      <c r="R31" s="33" t="str">
        <f>IF(H31&lt;&gt;H30,IF(H31=1,VLOOKUP($A31,МойТакСебеРасчет!$A$4:$BU$5,62,FALSE),IF(H31=2,VLOOKUP($A31,МойТакСебеРасчет!$A$4:$BU$5,63,FALSE),IF(H31=3,VLOOKUP($A31,МойТакСебеРасчет!$A$4:$BU$5,64,FALSE),""))),"")</f>
        <v/>
      </c>
      <c r="S31" s="33" t="str">
        <f>IF(I31&lt;&gt;I30,IF(I31=1,VLOOKUP($A31,МойТакСебеРасчет!$A$4:$BU$5,65,FALSE),IF(I31=2,VLOOKUP($A31,МойТакСебеРасчет!$A$4:$BU$5,66,FALSE),IF(I31=3,VLOOKUP($A31,МойТакСебеРасчет!$A$4:$BU$5,67,FALSE),""))),"")</f>
        <v/>
      </c>
      <c r="T31" s="33" t="str">
        <f>IF(J31&lt;&gt;J30,IF(J31=1,VLOOKUP($A31,МойТакСебеРасчет!$A$4:$BU$5,68,FALSE),IF(J31=2,VLOOKUP($A31,МойТакСебеРасчет!$A$4:$BU$5,69,FALSE),IF(J31=3,VLOOKUP($A31,МойТакСебеРасчет!$A$4:$BU$5,70,FALSE),""))),"")</f>
        <v/>
      </c>
      <c r="U31" s="33" t="str">
        <f>IF(K31&lt;&gt;K30,IF(K31=1,VLOOKUP($A31,МойТакСебеРасчет!$A$4:$BU$5,71,FALSE),IF(K31=2,VLOOKUP($A31,МойТакСебеРасчет!$A$4:$BU$5,72,FALSE),IF(K31=3,VLOOKUP($A31,МойТакСебеРасчет!$A$4:$BU$5,73,FALSE),""))),"")</f>
        <v/>
      </c>
      <c r="V31" s="47" t="s">
        <v>27</v>
      </c>
      <c r="W31" s="12">
        <v>42230.383761574078</v>
      </c>
      <c r="X31" s="14" t="s">
        <v>41</v>
      </c>
      <c r="Y31" s="40"/>
      <c r="Z31" s="18"/>
      <c r="AA31" s="39">
        <v>11111</v>
      </c>
      <c r="AB31" s="9" t="s">
        <v>2</v>
      </c>
      <c r="AC31" s="9" t="s">
        <v>29</v>
      </c>
      <c r="AD31" s="9" t="s">
        <v>31</v>
      </c>
      <c r="AE31" s="9" t="s">
        <v>42</v>
      </c>
      <c r="AF31" s="21">
        <v>78.5</v>
      </c>
      <c r="AG31" s="9" t="s">
        <v>33</v>
      </c>
      <c r="AH31" s="9"/>
      <c r="AI31" s="56"/>
      <c r="AJ31" s="59" t="str">
        <f t="shared" si="12"/>
        <v/>
      </c>
      <c r="AK31" s="61" t="str">
        <f>IF(AJ31="Да",AF31,IF(AJ31="Частично",IF(ДвиженияПоСчетам!AB31=МойТакСебеРасчет!$BW$2,VLOOKUP(AA31,МойТакСебеРасчет!$B$4:$CF$5,74,FALSE),IF(ДвиженияПоСчетам!AB31=МойТакСебеРасчет!$BX$2,VLOOKUP(AA31,МойТакСебеРасчет!$B$4:$CF$5,75,FALSE),IF(ДвиженияПоСчетам!AB31=МойТакСебеРасчет!$BY$2,VLOOKUP(AA31,МойТакСебеРасчет!$B$4:$CF$5,76,FALSE),IF(ДвиженияПоСчетам!AB31=МойТакСебеРасчет!$BZ$2,VLOOKUP(AA31,МойТакСебеРасчет!$B$4:$CF$5,77,FALSE),IF(ДвиженияПоСчетам!AB31=МойТакСебеРасчет!$CA$2,VLOOKUP(AA31,МойТакСебеРасчет!$B$4:$CF$5,78,FALSE),IF(ДвиженияПоСчетам!AB31=МойТакСебеРасчет!$CB$2,VLOOKUP(AA31,МойТакСебеРасчет!$B$4:$CF$5,79,FALSE),IF(ДвиженияПоСчетам!AB31=МойТакСебеРасчет!$CC$2,VLOOKUP(AA31,МойТакСебеРасчет!$B$4:$CF$5,80,FALSE),IF(ДвиженияПоСчетам!AB31=МойТакСебеРасчет!$CD$2,VLOOKUP(AA31,МойТакСебеРасчет!$B$4:$CF$5,81,FALSE),IF(AB31=МойТакСебеРасчет!$CE$2,VLOOKUP(AA31,МойТакСебеРасчет!$B$4:$CF$5,82,FALSE),IF(AB31=МойТакСебеРасчет!$CF$2,VLOOKUP(AA31,МойТакСебеРасчет!$B$4:$CF$5,83,FALSE))))))))))),""))</f>
        <v/>
      </c>
    </row>
    <row r="32" spans="1:37" ht="15" customHeight="1" x14ac:dyDescent="0.25">
      <c r="A32" s="33">
        <f t="shared" si="1"/>
        <v>1</v>
      </c>
      <c r="B32" s="33">
        <f t="shared" si="2"/>
        <v>0</v>
      </c>
      <c r="C32" s="33">
        <f t="shared" si="3"/>
        <v>2</v>
      </c>
      <c r="D32" s="33">
        <f t="shared" si="4"/>
        <v>2</v>
      </c>
      <c r="E32" s="33">
        <f t="shared" si="5"/>
        <v>4</v>
      </c>
      <c r="F32" s="33">
        <f t="shared" si="6"/>
        <v>0</v>
      </c>
      <c r="G32" s="33">
        <f t="shared" si="7"/>
        <v>0</v>
      </c>
      <c r="H32" s="33">
        <f t="shared" si="8"/>
        <v>2</v>
      </c>
      <c r="I32" s="33">
        <f t="shared" si="9"/>
        <v>1</v>
      </c>
      <c r="J32" s="33">
        <f t="shared" si="10"/>
        <v>0</v>
      </c>
      <c r="K32" s="33">
        <f t="shared" si="11"/>
        <v>0</v>
      </c>
      <c r="L32" s="33" t="str">
        <f>IF(B32&lt;&gt;B31,IF(B32=1,VLOOKUP($A32,МойТакСебеРасчет!$A$4:$BU$5,44,FALSE),IF(B32=2,VLOOKUP($A32,МойТакСебеРасчет!$A$4:$BU$5,45,FALSE),IF(B32=3,VLOOKUP($A32,МойТакСебеРасчет!$A$4:$BU$5,46,FALSE),""))),"")</f>
        <v/>
      </c>
      <c r="M32" s="33" t="str">
        <f>IF(C32&lt;&gt;C31,IF(C32=1,VLOOKUP($A32,МойТакСебеРасчет!$A$4:$BU$5,47,FALSE),IF(C32=2,VLOOKUP($A32,МойТакСебеРасчет!$A$4:$BU$5,48,FALSE),IF(C32=3,VLOOKUP($A32,МойТакСебеРасчет!$A$4:$BU$5,49,FALSE),""))),"")</f>
        <v/>
      </c>
      <c r="N32" s="33" t="str">
        <f>IF(D32&lt;&gt;D31,IF(D32=1,VLOOKUP($A32,МойТакСебеРасчет!$A$4:$BU$5,50,FALSE),IF(D32=2,VLOOKUP($A32,МойТакСебеРасчет!$A$4:$BU$5,51,FALSE),IF(D32=3,VLOOKUP($A32,МойТакСебеРасчет!$A$4:$BU$5,52,FALSE),""))),"")</f>
        <v/>
      </c>
      <c r="O32" s="33" t="str">
        <f>IF(E32&lt;&gt;E31,IF(E32=1,VLOOKUP($A32,МойТакСебеРасчет!$A$4:$BU$5,53,FALSE),IF(E32=2,VLOOKUP($A32,МойТакСебеРасчет!$A$4:$BU$5,54,FALSE),IF(E32=3,VLOOKUP($A32,МойТакСебеРасчет!$A$4:$BU$5,55,FALSE),""))),"")</f>
        <v/>
      </c>
      <c r="P32" s="33" t="str">
        <f>IF(F32&lt;&gt;F31,IF(F32=1,VLOOKUP($A32,МойТакСебеРасчет!$A$4:$BU$5,56,FALSE),IF(F32=2,VLOOKUP($A32,МойТакСебеРасчет!$A$4:$BU$5,57,FALSE),IF(F32=3,VLOOKUP($A32,МойТакСебеРасчет!$A$4:$BU$5,58,FALSE),""))),"")</f>
        <v/>
      </c>
      <c r="Q32" s="33" t="str">
        <f>IF(G32&lt;&gt;G31,IF(G32=1,VLOOKUP($A32,МойТакСебеРасчет!$A$4:$BU$5,59,FALSE),IF(G32=2,VLOOKUP($A32,МойТакСебеРасчет!$A$4:$BU$5,60,FALSE),IF(G32=3,VLOOKUP($A32,МойТакСебеРасчет!$A$4:$BU$5,61,FALSE),""))),"")</f>
        <v/>
      </c>
      <c r="R32" s="33" t="str">
        <f>IF(H32&lt;&gt;H31,IF(H32=1,VLOOKUP($A32,МойТакСебеРасчет!$A$4:$BU$5,62,FALSE),IF(H32=2,VLOOKUP($A32,МойТакСебеРасчет!$A$4:$BU$5,63,FALSE),IF(H32=3,VLOOKUP($A32,МойТакСебеРасчет!$A$4:$BU$5,64,FALSE),""))),"")</f>
        <v/>
      </c>
      <c r="S32" s="33" t="str">
        <f>IF(I32&lt;&gt;I31,IF(I32=1,VLOOKUP($A32,МойТакСебеРасчет!$A$4:$BU$5,65,FALSE),IF(I32=2,VLOOKUP($A32,МойТакСебеРасчет!$A$4:$BU$5,66,FALSE),IF(I32=3,VLOOKUP($A32,МойТакСебеРасчет!$A$4:$BU$5,67,FALSE),""))),"")</f>
        <v/>
      </c>
      <c r="T32" s="33" t="str">
        <f>IF(J32&lt;&gt;J31,IF(J32=1,VLOOKUP($A32,МойТакСебеРасчет!$A$4:$BU$5,68,FALSE),IF(J32=2,VLOOKUP($A32,МойТакСебеРасчет!$A$4:$BU$5,69,FALSE),IF(J32=3,VLOOKUP($A32,МойТакСебеРасчет!$A$4:$BU$5,70,FALSE),""))),"")</f>
        <v/>
      </c>
      <c r="U32" s="33" t="str">
        <f>IF(K32&lt;&gt;K31,IF(K32=1,VLOOKUP($A32,МойТакСебеРасчет!$A$4:$BU$5,71,FALSE),IF(K32=2,VLOOKUP($A32,МойТакСебеРасчет!$A$4:$BU$5,72,FALSE),IF(K32=3,VLOOKUP($A32,МойТакСебеРасчет!$A$4:$BU$5,73,FALSE),""))),"")</f>
        <v/>
      </c>
      <c r="V32" s="47" t="s">
        <v>27</v>
      </c>
      <c r="W32" s="12">
        <v>42230.383761574078</v>
      </c>
      <c r="X32" s="14" t="s">
        <v>41</v>
      </c>
      <c r="Y32" s="40"/>
      <c r="Z32" s="18"/>
      <c r="AA32" s="39">
        <v>11111</v>
      </c>
      <c r="AB32" s="9" t="s">
        <v>6</v>
      </c>
      <c r="AC32" s="9" t="s">
        <v>29</v>
      </c>
      <c r="AD32" s="9"/>
      <c r="AE32" s="9"/>
      <c r="AF32" s="21">
        <v>713.51</v>
      </c>
      <c r="AG32" s="9"/>
      <c r="AH32" s="9"/>
      <c r="AI32" s="56"/>
      <c r="AJ32" s="59" t="str">
        <f t="shared" si="12"/>
        <v/>
      </c>
      <c r="AK32" s="61" t="str">
        <f>IF(AJ32="Да",AF32,IF(AJ32="Частично",IF(ДвиженияПоСчетам!AB32=МойТакСебеРасчет!$BW$2,VLOOKUP(AA32,МойТакСебеРасчет!$B$4:$CF$5,74,FALSE),IF(ДвиженияПоСчетам!AB32=МойТакСебеРасчет!$BX$2,VLOOKUP(AA32,МойТакСебеРасчет!$B$4:$CF$5,75,FALSE),IF(ДвиженияПоСчетам!AB32=МойТакСебеРасчет!$BY$2,VLOOKUP(AA32,МойТакСебеРасчет!$B$4:$CF$5,76,FALSE),IF(ДвиженияПоСчетам!AB32=МойТакСебеРасчет!$BZ$2,VLOOKUP(AA32,МойТакСебеРасчет!$B$4:$CF$5,77,FALSE),IF(ДвиженияПоСчетам!AB32=МойТакСебеРасчет!$CA$2,VLOOKUP(AA32,МойТакСебеРасчет!$B$4:$CF$5,78,FALSE),IF(ДвиженияПоСчетам!AB32=МойТакСебеРасчет!$CB$2,VLOOKUP(AA32,МойТакСебеРасчет!$B$4:$CF$5,79,FALSE),IF(ДвиженияПоСчетам!AB32=МойТакСебеРасчет!$CC$2,VLOOKUP(AA32,МойТакСебеРасчет!$B$4:$CF$5,80,FALSE),IF(ДвиженияПоСчетам!AB32=МойТакСебеРасчет!$CD$2,VLOOKUP(AA32,МойТакСебеРасчет!$B$4:$CF$5,81,FALSE),IF(AB32=МойТакСебеРасчет!$CE$2,VLOOKUP(AA32,МойТакСебеРасчет!$B$4:$CF$5,82,FALSE),IF(AB32=МойТакСебеРасчет!$CF$2,VLOOKUP(AA32,МойТакСебеРасчет!$B$4:$CF$5,83,FALSE))))))))))),""))</f>
        <v/>
      </c>
    </row>
    <row r="33" spans="1:37" ht="15" customHeight="1" x14ac:dyDescent="0.25">
      <c r="A33" s="33">
        <f t="shared" si="1"/>
        <v>1</v>
      </c>
      <c r="B33" s="33">
        <f t="shared" si="2"/>
        <v>0</v>
      </c>
      <c r="C33" s="33">
        <f t="shared" si="3"/>
        <v>2</v>
      </c>
      <c r="D33" s="33">
        <f t="shared" si="4"/>
        <v>2</v>
      </c>
      <c r="E33" s="33">
        <f t="shared" si="5"/>
        <v>4</v>
      </c>
      <c r="F33" s="33">
        <f t="shared" si="6"/>
        <v>0</v>
      </c>
      <c r="G33" s="33">
        <f t="shared" si="7"/>
        <v>0</v>
      </c>
      <c r="H33" s="33">
        <f t="shared" si="8"/>
        <v>2</v>
      </c>
      <c r="I33" s="33">
        <f t="shared" si="9"/>
        <v>2</v>
      </c>
      <c r="J33" s="33">
        <f t="shared" si="10"/>
        <v>0</v>
      </c>
      <c r="K33" s="33">
        <f t="shared" si="11"/>
        <v>0</v>
      </c>
      <c r="L33" s="33" t="str">
        <f>IF(B33&lt;&gt;B32,IF(B33=1,VLOOKUP($A33,МойТакСебеРасчет!$A$4:$BU$5,44,FALSE),IF(B33=2,VLOOKUP($A33,МойТакСебеРасчет!$A$4:$BU$5,45,FALSE),IF(B33=3,VLOOKUP($A33,МойТакСебеРасчет!$A$4:$BU$5,46,FALSE),""))),"")</f>
        <v/>
      </c>
      <c r="M33" s="33" t="str">
        <f>IF(C33&lt;&gt;C32,IF(C33=1,VLOOKUP($A33,МойТакСебеРасчет!$A$4:$BU$5,47,FALSE),IF(C33=2,VLOOKUP($A33,МойТакСебеРасчет!$A$4:$BU$5,48,FALSE),IF(C33=3,VLOOKUP($A33,МойТакСебеРасчет!$A$4:$BU$5,49,FALSE),""))),"")</f>
        <v/>
      </c>
      <c r="N33" s="33" t="str">
        <f>IF(D33&lt;&gt;D32,IF(D33=1,VLOOKUP($A33,МойТакСебеРасчет!$A$4:$BU$5,50,FALSE),IF(D33=2,VLOOKUP($A33,МойТакСебеРасчет!$A$4:$BU$5,51,FALSE),IF(D33=3,VLOOKUP($A33,МойТакСебеРасчет!$A$4:$BU$5,52,FALSE),""))),"")</f>
        <v/>
      </c>
      <c r="O33" s="33" t="str">
        <f>IF(E33&lt;&gt;E32,IF(E33=1,VLOOKUP($A33,МойТакСебеРасчет!$A$4:$BU$5,53,FALSE),IF(E33=2,VLOOKUP($A33,МойТакСебеРасчет!$A$4:$BU$5,54,FALSE),IF(E33=3,VLOOKUP($A33,МойТакСебеРасчет!$A$4:$BU$5,55,FALSE),""))),"")</f>
        <v/>
      </c>
      <c r="P33" s="33" t="str">
        <f>IF(F33&lt;&gt;F32,IF(F33=1,VLOOKUP($A33,МойТакСебеРасчет!$A$4:$BU$5,56,FALSE),IF(F33=2,VLOOKUP($A33,МойТакСебеРасчет!$A$4:$BU$5,57,FALSE),IF(F33=3,VLOOKUP($A33,МойТакСебеРасчет!$A$4:$BU$5,58,FALSE),""))),"")</f>
        <v/>
      </c>
      <c r="Q33" s="33" t="str">
        <f>IF(G33&lt;&gt;G32,IF(G33=1,VLOOKUP($A33,МойТакСебеРасчет!$A$4:$BU$5,59,FALSE),IF(G33=2,VLOOKUP($A33,МойТакСебеРасчет!$A$4:$BU$5,60,FALSE),IF(G33=3,VLOOKUP($A33,МойТакСебеРасчет!$A$4:$BU$5,61,FALSE),""))),"")</f>
        <v/>
      </c>
      <c r="R33" s="33" t="str">
        <f>IF(H33&lt;&gt;H32,IF(H33=1,VLOOKUP($A33,МойТакСебеРасчет!$A$4:$BU$5,62,FALSE),IF(H33=2,VLOOKUP($A33,МойТакСебеРасчет!$A$4:$BU$5,63,FALSE),IF(H33=3,VLOOKUP($A33,МойТакСебеРасчет!$A$4:$BU$5,64,FALSE),""))),"")</f>
        <v/>
      </c>
      <c r="S33" s="33" t="str">
        <f>IF(I33&lt;&gt;I32,IF(I33=1,VLOOKUP($A33,МойТакСебеРасчет!$A$4:$BU$5,65,FALSE),IF(I33=2,VLOOKUP($A33,МойТакСебеРасчет!$A$4:$BU$5,66,FALSE),IF(I33=3,VLOOKUP($A33,МойТакСебеРасчет!$A$4:$BU$5,67,FALSE),""))),"")</f>
        <v/>
      </c>
      <c r="T33" s="33" t="str">
        <f>IF(J33&lt;&gt;J32,IF(J33=1,VLOOKUP($A33,МойТакСебеРасчет!$A$4:$BU$5,68,FALSE),IF(J33=2,VLOOKUP($A33,МойТакСебеРасчет!$A$4:$BU$5,69,FALSE),IF(J33=3,VLOOKUP($A33,МойТакСебеРасчет!$A$4:$BU$5,70,FALSE),""))),"")</f>
        <v/>
      </c>
      <c r="U33" s="33" t="str">
        <f>IF(K33&lt;&gt;K32,IF(K33=1,VLOOKUP($A33,МойТакСебеРасчет!$A$4:$BU$5,71,FALSE),IF(K33=2,VLOOKUP($A33,МойТакСебеРасчет!$A$4:$BU$5,72,FALSE),IF(K33=3,VLOOKUP($A33,МойТакСебеРасчет!$A$4:$BU$5,73,FALSE),""))),"")</f>
        <v/>
      </c>
      <c r="V33" s="47" t="s">
        <v>30</v>
      </c>
      <c r="W33" s="12">
        <v>42230.383761574078</v>
      </c>
      <c r="X33" s="14" t="s">
        <v>41</v>
      </c>
      <c r="Y33" s="40"/>
      <c r="Z33" s="18"/>
      <c r="AA33" s="39">
        <v>11111</v>
      </c>
      <c r="AB33" s="9" t="s">
        <v>6</v>
      </c>
      <c r="AC33" s="9" t="s">
        <v>29</v>
      </c>
      <c r="AD33" s="9" t="s">
        <v>31</v>
      </c>
      <c r="AE33" s="9" t="s">
        <v>42</v>
      </c>
      <c r="AF33" s="21">
        <v>713.51</v>
      </c>
      <c r="AG33" s="9" t="s">
        <v>33</v>
      </c>
      <c r="AH33" s="9"/>
      <c r="AI33" s="56"/>
      <c r="AJ33" s="59" t="str">
        <f t="shared" si="12"/>
        <v/>
      </c>
      <c r="AK33" s="61" t="str">
        <f>IF(AJ33="Да",AF33,IF(AJ33="Частично",IF(ДвиженияПоСчетам!AB33=МойТакСебеРасчет!$BW$2,VLOOKUP(AA33,МойТакСебеРасчет!$B$4:$CF$5,74,FALSE),IF(ДвиженияПоСчетам!AB33=МойТакСебеРасчет!$BX$2,VLOOKUP(AA33,МойТакСебеРасчет!$B$4:$CF$5,75,FALSE),IF(ДвиженияПоСчетам!AB33=МойТакСебеРасчет!$BY$2,VLOOKUP(AA33,МойТакСебеРасчет!$B$4:$CF$5,76,FALSE),IF(ДвиженияПоСчетам!AB33=МойТакСебеРасчет!$BZ$2,VLOOKUP(AA33,МойТакСебеРасчет!$B$4:$CF$5,77,FALSE),IF(ДвиженияПоСчетам!AB33=МойТакСебеРасчет!$CA$2,VLOOKUP(AA33,МойТакСебеРасчет!$B$4:$CF$5,78,FALSE),IF(ДвиженияПоСчетам!AB33=МойТакСебеРасчет!$CB$2,VLOOKUP(AA33,МойТакСебеРасчет!$B$4:$CF$5,79,FALSE),IF(ДвиженияПоСчетам!AB33=МойТакСебеРасчет!$CC$2,VLOOKUP(AA33,МойТакСебеРасчет!$B$4:$CF$5,80,FALSE),IF(ДвиженияПоСчетам!AB33=МойТакСебеРасчет!$CD$2,VLOOKUP(AA33,МойТакСебеРасчет!$B$4:$CF$5,81,FALSE),IF(AB33=МойТакСебеРасчет!$CE$2,VLOOKUP(AA33,МойТакСебеРасчет!$B$4:$CF$5,82,FALSE),IF(AB33=МойТакСебеРасчет!$CF$2,VLOOKUP(AA33,МойТакСебеРасчет!$B$4:$CF$5,83,FALSE))))))))))),""))</f>
        <v/>
      </c>
    </row>
    <row r="34" spans="1:37" ht="15" customHeight="1" x14ac:dyDescent="0.25">
      <c r="A34" s="33">
        <f t="shared" si="1"/>
        <v>1</v>
      </c>
      <c r="B34" s="33">
        <f t="shared" si="2"/>
        <v>0</v>
      </c>
      <c r="C34" s="33">
        <f t="shared" si="3"/>
        <v>2</v>
      </c>
      <c r="D34" s="33">
        <f t="shared" si="4"/>
        <v>2</v>
      </c>
      <c r="E34" s="33">
        <f t="shared" si="5"/>
        <v>4</v>
      </c>
      <c r="F34" s="33">
        <f t="shared" si="6"/>
        <v>0</v>
      </c>
      <c r="G34" s="33">
        <f t="shared" si="7"/>
        <v>0</v>
      </c>
      <c r="H34" s="33">
        <f t="shared" si="8"/>
        <v>2</v>
      </c>
      <c r="I34" s="33">
        <f t="shared" si="9"/>
        <v>2</v>
      </c>
      <c r="J34" s="33">
        <f t="shared" si="10"/>
        <v>0</v>
      </c>
      <c r="K34" s="33">
        <f t="shared" si="11"/>
        <v>0</v>
      </c>
      <c r="L34" s="33" t="str">
        <f>IF(B34&lt;&gt;B33,IF(B34=1,VLOOKUP($A34,МойТакСебеРасчет!$A$4:$BU$5,44,FALSE),IF(B34=2,VLOOKUP($A34,МойТакСебеРасчет!$A$4:$BU$5,45,FALSE),IF(B34=3,VLOOKUP($A34,МойТакСебеРасчет!$A$4:$BU$5,46,FALSE),""))),"")</f>
        <v/>
      </c>
      <c r="M34" s="33" t="str">
        <f>IF(C34&lt;&gt;C33,IF(C34=1,VLOOKUP($A34,МойТакСебеРасчет!$A$4:$BU$5,47,FALSE),IF(C34=2,VLOOKUP($A34,МойТакСебеРасчет!$A$4:$BU$5,48,FALSE),IF(C34=3,VLOOKUP($A34,МойТакСебеРасчет!$A$4:$BU$5,49,FALSE),""))),"")</f>
        <v/>
      </c>
      <c r="N34" s="33" t="str">
        <f>IF(D34&lt;&gt;D33,IF(D34=1,VLOOKUP($A34,МойТакСебеРасчет!$A$4:$BU$5,50,FALSE),IF(D34=2,VLOOKUP($A34,МойТакСебеРасчет!$A$4:$BU$5,51,FALSE),IF(D34=3,VLOOKUP($A34,МойТакСебеРасчет!$A$4:$BU$5,52,FALSE),""))),"")</f>
        <v/>
      </c>
      <c r="O34" s="33" t="str">
        <f>IF(E34&lt;&gt;E33,IF(E34=1,VLOOKUP($A34,МойТакСебеРасчет!$A$4:$BU$5,53,FALSE),IF(E34=2,VLOOKUP($A34,МойТакСебеРасчет!$A$4:$BU$5,54,FALSE),IF(E34=3,VLOOKUP($A34,МойТакСебеРасчет!$A$4:$BU$5,55,FALSE),""))),"")</f>
        <v/>
      </c>
      <c r="P34" s="33" t="str">
        <f>IF(F34&lt;&gt;F33,IF(F34=1,VLOOKUP($A34,МойТакСебеРасчет!$A$4:$BU$5,56,FALSE),IF(F34=2,VLOOKUP($A34,МойТакСебеРасчет!$A$4:$BU$5,57,FALSE),IF(F34=3,VLOOKUP($A34,МойТакСебеРасчет!$A$4:$BU$5,58,FALSE),""))),"")</f>
        <v/>
      </c>
      <c r="Q34" s="33" t="str">
        <f>IF(G34&lt;&gt;G33,IF(G34=1,VLOOKUP($A34,МойТакСебеРасчет!$A$4:$BU$5,59,FALSE),IF(G34=2,VLOOKUP($A34,МойТакСебеРасчет!$A$4:$BU$5,60,FALSE),IF(G34=3,VLOOKUP($A34,МойТакСебеРасчет!$A$4:$BU$5,61,FALSE),""))),"")</f>
        <v/>
      </c>
      <c r="R34" s="33" t="str">
        <f>IF(H34&lt;&gt;H33,IF(H34=1,VLOOKUP($A34,МойТакСебеРасчет!$A$4:$BU$5,62,FALSE),IF(H34=2,VLOOKUP($A34,МойТакСебеРасчет!$A$4:$BU$5,63,FALSE),IF(H34=3,VLOOKUP($A34,МойТакСебеРасчет!$A$4:$BU$5,64,FALSE),""))),"")</f>
        <v/>
      </c>
      <c r="S34" s="33" t="str">
        <f>IF(I34&lt;&gt;I33,IF(I34=1,VLOOKUP($A34,МойТакСебеРасчет!$A$4:$BU$5,65,FALSE),IF(I34=2,VLOOKUP($A34,МойТакСебеРасчет!$A$4:$BU$5,66,FALSE),IF(I34=3,VLOOKUP($A34,МойТакСебеРасчет!$A$4:$BU$5,67,FALSE),""))),"")</f>
        <v/>
      </c>
      <c r="T34" s="33" t="str">
        <f>IF(J34&lt;&gt;J33,IF(J34=1,VLOOKUP($A34,МойТакСебеРасчет!$A$4:$BU$5,68,FALSE),IF(J34=2,VLOOKUP($A34,МойТакСебеРасчет!$A$4:$BU$5,69,FALSE),IF(J34=3,VLOOKUP($A34,МойТакСебеРасчет!$A$4:$BU$5,70,FALSE),""))),"")</f>
        <v/>
      </c>
      <c r="U34" s="33" t="str">
        <f>IF(K34&lt;&gt;K33,IF(K34=1,VLOOKUP($A34,МойТакСебеРасчет!$A$4:$BU$5,71,FALSE),IF(K34=2,VLOOKUP($A34,МойТакСебеРасчет!$A$4:$BU$5,72,FALSE),IF(K34=3,VLOOKUP($A34,МойТакСебеРасчет!$A$4:$BU$5,73,FALSE),""))),"")</f>
        <v/>
      </c>
      <c r="V34" s="47" t="s">
        <v>27</v>
      </c>
      <c r="W34" s="12">
        <v>42230.383761574078</v>
      </c>
      <c r="X34" s="14" t="s">
        <v>41</v>
      </c>
      <c r="Y34" s="40"/>
      <c r="Z34" s="18"/>
      <c r="AA34" s="39">
        <v>11111</v>
      </c>
      <c r="AB34" s="9" t="s">
        <v>6</v>
      </c>
      <c r="AC34" s="9" t="s">
        <v>29</v>
      </c>
      <c r="AD34" s="9" t="s">
        <v>31</v>
      </c>
      <c r="AE34" s="9" t="s">
        <v>42</v>
      </c>
      <c r="AF34" s="21">
        <v>713.51</v>
      </c>
      <c r="AG34" s="9" t="s">
        <v>33</v>
      </c>
      <c r="AH34" s="9"/>
      <c r="AI34" s="56"/>
      <c r="AJ34" s="59" t="str">
        <f t="shared" si="12"/>
        <v/>
      </c>
      <c r="AK34" s="61" t="str">
        <f>IF(AJ34="Да",AF34,IF(AJ34="Частично",IF(ДвиженияПоСчетам!AB34=МойТакСебеРасчет!$BW$2,VLOOKUP(AA34,МойТакСебеРасчет!$B$4:$CF$5,74,FALSE),IF(ДвиженияПоСчетам!AB34=МойТакСебеРасчет!$BX$2,VLOOKUP(AA34,МойТакСебеРасчет!$B$4:$CF$5,75,FALSE),IF(ДвиженияПоСчетам!AB34=МойТакСебеРасчет!$BY$2,VLOOKUP(AA34,МойТакСебеРасчет!$B$4:$CF$5,76,FALSE),IF(ДвиженияПоСчетам!AB34=МойТакСебеРасчет!$BZ$2,VLOOKUP(AA34,МойТакСебеРасчет!$B$4:$CF$5,77,FALSE),IF(ДвиженияПоСчетам!AB34=МойТакСебеРасчет!$CA$2,VLOOKUP(AA34,МойТакСебеРасчет!$B$4:$CF$5,78,FALSE),IF(ДвиженияПоСчетам!AB34=МойТакСебеРасчет!$CB$2,VLOOKUP(AA34,МойТакСебеРасчет!$B$4:$CF$5,79,FALSE),IF(ДвиженияПоСчетам!AB34=МойТакСебеРасчет!$CC$2,VLOOKUP(AA34,МойТакСебеРасчет!$B$4:$CF$5,80,FALSE),IF(ДвиженияПоСчетам!AB34=МойТакСебеРасчет!$CD$2,VLOOKUP(AA34,МойТакСебеРасчет!$B$4:$CF$5,81,FALSE),IF(AB34=МойТакСебеРасчет!$CE$2,VLOOKUP(AA34,МойТакСебеРасчет!$B$4:$CF$5,82,FALSE),IF(AB34=МойТакСебеРасчет!$CF$2,VLOOKUP(AA34,МойТакСебеРасчет!$B$4:$CF$5,83,FALSE))))))))))),""))</f>
        <v/>
      </c>
    </row>
    <row r="35" spans="1:37" ht="15" customHeight="1" x14ac:dyDescent="0.25">
      <c r="A35" s="33">
        <f t="shared" si="1"/>
        <v>1</v>
      </c>
      <c r="B35" s="33">
        <f t="shared" si="2"/>
        <v>0</v>
      </c>
      <c r="C35" s="33">
        <f t="shared" si="3"/>
        <v>2</v>
      </c>
      <c r="D35" s="33">
        <f t="shared" si="4"/>
        <v>2</v>
      </c>
      <c r="E35" s="33">
        <f t="shared" si="5"/>
        <v>4</v>
      </c>
      <c r="F35" s="33">
        <f t="shared" si="6"/>
        <v>0</v>
      </c>
      <c r="G35" s="33">
        <f t="shared" si="7"/>
        <v>0</v>
      </c>
      <c r="H35" s="33">
        <f t="shared" si="8"/>
        <v>2</v>
      </c>
      <c r="I35" s="33">
        <f t="shared" si="9"/>
        <v>2</v>
      </c>
      <c r="J35" s="33">
        <f t="shared" si="10"/>
        <v>0</v>
      </c>
      <c r="K35" s="33">
        <f t="shared" si="11"/>
        <v>0</v>
      </c>
      <c r="L35" s="33" t="str">
        <f>IF(B35&lt;&gt;B34,IF(B35=1,VLOOKUP($A35,МойТакСебеРасчет!$A$4:$BU$5,44,FALSE),IF(B35=2,VLOOKUP($A35,МойТакСебеРасчет!$A$4:$BU$5,45,FALSE),IF(B35=3,VLOOKUP($A35,МойТакСебеРасчет!$A$4:$BU$5,46,FALSE),""))),"")</f>
        <v/>
      </c>
      <c r="M35" s="33" t="str">
        <f>IF(C35&lt;&gt;C34,IF(C35=1,VLOOKUP($A35,МойТакСебеРасчет!$A$4:$BU$5,47,FALSE),IF(C35=2,VLOOKUP($A35,МойТакСебеРасчет!$A$4:$BU$5,48,FALSE),IF(C35=3,VLOOKUP($A35,МойТакСебеРасчет!$A$4:$BU$5,49,FALSE),""))),"")</f>
        <v/>
      </c>
      <c r="N35" s="33" t="str">
        <f>IF(D35&lt;&gt;D34,IF(D35=1,VLOOKUP($A35,МойТакСебеРасчет!$A$4:$BU$5,50,FALSE),IF(D35=2,VLOOKUP($A35,МойТакСебеРасчет!$A$4:$BU$5,51,FALSE),IF(D35=3,VLOOKUP($A35,МойТакСебеРасчет!$A$4:$BU$5,52,FALSE),""))),"")</f>
        <v/>
      </c>
      <c r="O35" s="33" t="str">
        <f>IF(E35&lt;&gt;E34,IF(E35=1,VLOOKUP($A35,МойТакСебеРасчет!$A$4:$BU$5,53,FALSE),IF(E35=2,VLOOKUP($A35,МойТакСебеРасчет!$A$4:$BU$5,54,FALSE),IF(E35=3,VLOOKUP($A35,МойТакСебеРасчет!$A$4:$BU$5,55,FALSE),""))),"")</f>
        <v/>
      </c>
      <c r="P35" s="33" t="str">
        <f>IF(F35&lt;&gt;F34,IF(F35=1,VLOOKUP($A35,МойТакСебеРасчет!$A$4:$BU$5,56,FALSE),IF(F35=2,VLOOKUP($A35,МойТакСебеРасчет!$A$4:$BU$5,57,FALSE),IF(F35=3,VLOOKUP($A35,МойТакСебеРасчет!$A$4:$BU$5,58,FALSE),""))),"")</f>
        <v/>
      </c>
      <c r="Q35" s="33" t="str">
        <f>IF(G35&lt;&gt;G34,IF(G35=1,VLOOKUP($A35,МойТакСебеРасчет!$A$4:$BU$5,59,FALSE),IF(G35=2,VLOOKUP($A35,МойТакСебеРасчет!$A$4:$BU$5,60,FALSE),IF(G35=3,VLOOKUP($A35,МойТакСебеРасчет!$A$4:$BU$5,61,FALSE),""))),"")</f>
        <v/>
      </c>
      <c r="R35" s="33" t="str">
        <f>IF(H35&lt;&gt;H34,IF(H35=1,VLOOKUP($A35,МойТакСебеРасчет!$A$4:$BU$5,62,FALSE),IF(H35=2,VLOOKUP($A35,МойТакСебеРасчет!$A$4:$BU$5,63,FALSE),IF(H35=3,VLOOKUP($A35,МойТакСебеРасчет!$A$4:$BU$5,64,FALSE),""))),"")</f>
        <v/>
      </c>
      <c r="S35" s="33" t="str">
        <f>IF(I35&lt;&gt;I34,IF(I35=1,VLOOKUP($A35,МойТакСебеРасчет!$A$4:$BU$5,65,FALSE),IF(I35=2,VLOOKUP($A35,МойТакСебеРасчет!$A$4:$BU$5,66,FALSE),IF(I35=3,VLOOKUP($A35,МойТакСебеРасчет!$A$4:$BU$5,67,FALSE),""))),"")</f>
        <v/>
      </c>
      <c r="T35" s="33" t="str">
        <f>IF(J35&lt;&gt;J34,IF(J35=1,VLOOKUP($A35,МойТакСебеРасчет!$A$4:$BU$5,68,FALSE),IF(J35=2,VLOOKUP($A35,МойТакСебеРасчет!$A$4:$BU$5,69,FALSE),IF(J35=3,VLOOKUP($A35,МойТакСебеРасчет!$A$4:$BU$5,70,FALSE),""))),"")</f>
        <v/>
      </c>
      <c r="U35" s="33" t="str">
        <f>IF(K35&lt;&gt;K34,IF(K35=1,VLOOKUP($A35,МойТакСебеРасчет!$A$4:$BU$5,71,FALSE),IF(K35=2,VLOOKUP($A35,МойТакСебеРасчет!$A$4:$BU$5,72,FALSE),IF(K35=3,VLOOKUP($A35,МойТакСебеРасчет!$A$4:$BU$5,73,FALSE),""))),"")</f>
        <v/>
      </c>
      <c r="V35" s="47" t="s">
        <v>27</v>
      </c>
      <c r="W35" s="12">
        <v>42230.383761574078</v>
      </c>
      <c r="X35" s="14" t="s">
        <v>41</v>
      </c>
      <c r="Y35" s="40"/>
      <c r="Z35" s="18"/>
      <c r="AA35" s="39">
        <v>11111</v>
      </c>
      <c r="AB35" s="9" t="s">
        <v>4</v>
      </c>
      <c r="AC35" s="9" t="s">
        <v>29</v>
      </c>
      <c r="AD35" s="9"/>
      <c r="AE35" s="9"/>
      <c r="AF35" s="21">
        <v>713.51</v>
      </c>
      <c r="AG35" s="9"/>
      <c r="AH35" s="9"/>
      <c r="AI35" s="56"/>
      <c r="AJ35" s="59" t="str">
        <f t="shared" si="12"/>
        <v/>
      </c>
      <c r="AK35" s="61" t="str">
        <f>IF(AJ35="Да",AF35,IF(AJ35="Частично",IF(ДвиженияПоСчетам!AB35=МойТакСебеРасчет!$BW$2,VLOOKUP(AA35,МойТакСебеРасчет!$B$4:$CF$5,74,FALSE),IF(ДвиженияПоСчетам!AB35=МойТакСебеРасчет!$BX$2,VLOOKUP(AA35,МойТакСебеРасчет!$B$4:$CF$5,75,FALSE),IF(ДвиженияПоСчетам!AB35=МойТакСебеРасчет!$BY$2,VLOOKUP(AA35,МойТакСебеРасчет!$B$4:$CF$5,76,FALSE),IF(ДвиженияПоСчетам!AB35=МойТакСебеРасчет!$BZ$2,VLOOKUP(AA35,МойТакСебеРасчет!$B$4:$CF$5,77,FALSE),IF(ДвиженияПоСчетам!AB35=МойТакСебеРасчет!$CA$2,VLOOKUP(AA35,МойТакСебеРасчет!$B$4:$CF$5,78,FALSE),IF(ДвиженияПоСчетам!AB35=МойТакСебеРасчет!$CB$2,VLOOKUP(AA35,МойТакСебеРасчет!$B$4:$CF$5,79,FALSE),IF(ДвиженияПоСчетам!AB35=МойТакСебеРасчет!$CC$2,VLOOKUP(AA35,МойТакСебеРасчет!$B$4:$CF$5,80,FALSE),IF(ДвиженияПоСчетам!AB35=МойТакСебеРасчет!$CD$2,VLOOKUP(AA35,МойТакСебеРасчет!$B$4:$CF$5,81,FALSE),IF(AB35=МойТакСебеРасчет!$CE$2,VLOOKUP(AA35,МойТакСебеРасчет!$B$4:$CF$5,82,FALSE),IF(AB35=МойТакСебеРасчет!$CF$2,VLOOKUP(AA35,МойТакСебеРасчет!$B$4:$CF$5,83,FALSE))))))))))),""))</f>
        <v/>
      </c>
    </row>
    <row r="36" spans="1:37" ht="15" customHeight="1" x14ac:dyDescent="0.25">
      <c r="A36" s="33">
        <f t="shared" si="1"/>
        <v>1</v>
      </c>
      <c r="B36" s="33">
        <f t="shared" si="2"/>
        <v>0</v>
      </c>
      <c r="C36" s="33">
        <f t="shared" si="3"/>
        <v>2</v>
      </c>
      <c r="D36" s="33">
        <f t="shared" si="4"/>
        <v>2</v>
      </c>
      <c r="E36" s="33">
        <f t="shared" si="5"/>
        <v>4</v>
      </c>
      <c r="F36" s="33">
        <f t="shared" si="6"/>
        <v>0</v>
      </c>
      <c r="G36" s="33">
        <f t="shared" si="7"/>
        <v>0</v>
      </c>
      <c r="H36" s="33">
        <f t="shared" si="8"/>
        <v>2</v>
      </c>
      <c r="I36" s="33">
        <f t="shared" si="9"/>
        <v>2</v>
      </c>
      <c r="J36" s="33">
        <f t="shared" si="10"/>
        <v>0</v>
      </c>
      <c r="K36" s="33">
        <f t="shared" si="11"/>
        <v>0</v>
      </c>
      <c r="L36" s="33" t="str">
        <f>IF(B36&lt;&gt;B35,IF(B36=1,VLOOKUP($A36,МойТакСебеРасчет!$A$4:$BU$5,44,FALSE),IF(B36=2,VLOOKUP($A36,МойТакСебеРасчет!$A$4:$BU$5,45,FALSE),IF(B36=3,VLOOKUP($A36,МойТакСебеРасчет!$A$4:$BU$5,46,FALSE),""))),"")</f>
        <v/>
      </c>
      <c r="M36" s="33" t="str">
        <f>IF(C36&lt;&gt;C35,IF(C36=1,VLOOKUP($A36,МойТакСебеРасчет!$A$4:$BU$5,47,FALSE),IF(C36=2,VLOOKUP($A36,МойТакСебеРасчет!$A$4:$BU$5,48,FALSE),IF(C36=3,VLOOKUP($A36,МойТакСебеРасчет!$A$4:$BU$5,49,FALSE),""))),"")</f>
        <v/>
      </c>
      <c r="N36" s="33" t="str">
        <f>IF(D36&lt;&gt;D35,IF(D36=1,VLOOKUP($A36,МойТакСебеРасчет!$A$4:$BU$5,50,FALSE),IF(D36=2,VLOOKUP($A36,МойТакСебеРасчет!$A$4:$BU$5,51,FALSE),IF(D36=3,VLOOKUP($A36,МойТакСебеРасчет!$A$4:$BU$5,52,FALSE),""))),"")</f>
        <v/>
      </c>
      <c r="O36" s="33" t="str">
        <f>IF(E36&lt;&gt;E35,IF(E36=1,VLOOKUP($A36,МойТакСебеРасчет!$A$4:$BU$5,53,FALSE),IF(E36=2,VLOOKUP($A36,МойТакСебеРасчет!$A$4:$BU$5,54,FALSE),IF(E36=3,VLOOKUP($A36,МойТакСебеРасчет!$A$4:$BU$5,55,FALSE),""))),"")</f>
        <v/>
      </c>
      <c r="P36" s="33" t="str">
        <f>IF(F36&lt;&gt;F35,IF(F36=1,VLOOKUP($A36,МойТакСебеРасчет!$A$4:$BU$5,56,FALSE),IF(F36=2,VLOOKUP($A36,МойТакСебеРасчет!$A$4:$BU$5,57,FALSE),IF(F36=3,VLOOKUP($A36,МойТакСебеРасчет!$A$4:$BU$5,58,FALSE),""))),"")</f>
        <v/>
      </c>
      <c r="Q36" s="33" t="str">
        <f>IF(G36&lt;&gt;G35,IF(G36=1,VLOOKUP($A36,МойТакСебеРасчет!$A$4:$BU$5,59,FALSE),IF(G36=2,VLOOKUP($A36,МойТакСебеРасчет!$A$4:$BU$5,60,FALSE),IF(G36=3,VLOOKUP($A36,МойТакСебеРасчет!$A$4:$BU$5,61,FALSE),""))),"")</f>
        <v/>
      </c>
      <c r="R36" s="33" t="str">
        <f>IF(H36&lt;&gt;H35,IF(H36=1,VLOOKUP($A36,МойТакСебеРасчет!$A$4:$BU$5,62,FALSE),IF(H36=2,VLOOKUP($A36,МойТакСебеРасчет!$A$4:$BU$5,63,FALSE),IF(H36=3,VLOOKUP($A36,МойТакСебеРасчет!$A$4:$BU$5,64,FALSE),""))),"")</f>
        <v/>
      </c>
      <c r="S36" s="33" t="str">
        <f>IF(I36&lt;&gt;I35,IF(I36=1,VLOOKUP($A36,МойТакСебеРасчет!$A$4:$BU$5,65,FALSE),IF(I36=2,VLOOKUP($A36,МойТакСебеРасчет!$A$4:$BU$5,66,FALSE),IF(I36=3,VLOOKUP($A36,МойТакСебеРасчет!$A$4:$BU$5,67,FALSE),""))),"")</f>
        <v/>
      </c>
      <c r="T36" s="33" t="str">
        <f>IF(J36&lt;&gt;J35,IF(J36=1,VLOOKUP($A36,МойТакСебеРасчет!$A$4:$BU$5,68,FALSE),IF(J36=2,VLOOKUP($A36,МойТакСебеРасчет!$A$4:$BU$5,69,FALSE),IF(J36=3,VLOOKUP($A36,МойТакСебеРасчет!$A$4:$BU$5,70,FALSE),""))),"")</f>
        <v/>
      </c>
      <c r="U36" s="33" t="str">
        <f>IF(K36&lt;&gt;K35,IF(K36=1,VLOOKUP($A36,МойТакСебеРасчет!$A$4:$BU$5,71,FALSE),IF(K36=2,VLOOKUP($A36,МойТакСебеРасчет!$A$4:$BU$5,72,FALSE),IF(K36=3,VLOOKUP($A36,МойТакСебеРасчет!$A$4:$BU$5,73,FALSE),""))),"")</f>
        <v/>
      </c>
      <c r="V36" s="47" t="s">
        <v>27</v>
      </c>
      <c r="W36" s="12">
        <v>42230.383761574078</v>
      </c>
      <c r="X36" s="14" t="s">
        <v>41</v>
      </c>
      <c r="Y36" s="40"/>
      <c r="Z36" s="18"/>
      <c r="AA36" s="39">
        <v>11111</v>
      </c>
      <c r="AB36" s="9" t="s">
        <v>4</v>
      </c>
      <c r="AC36" s="9" t="s">
        <v>29</v>
      </c>
      <c r="AD36" s="9" t="s">
        <v>31</v>
      </c>
      <c r="AE36" s="9" t="s">
        <v>42</v>
      </c>
      <c r="AF36" s="21">
        <v>713.51</v>
      </c>
      <c r="AG36" s="9" t="s">
        <v>33</v>
      </c>
      <c r="AH36" s="9"/>
      <c r="AI36" s="56"/>
      <c r="AJ36" s="59" t="str">
        <f t="shared" si="12"/>
        <v/>
      </c>
      <c r="AK36" s="61" t="str">
        <f>IF(AJ36="Да",AF36,IF(AJ36="Частично",IF(ДвиженияПоСчетам!AB36=МойТакСебеРасчет!$BW$2,VLOOKUP(AA36,МойТакСебеРасчет!$B$4:$CF$5,74,FALSE),IF(ДвиженияПоСчетам!AB36=МойТакСебеРасчет!$BX$2,VLOOKUP(AA36,МойТакСебеРасчет!$B$4:$CF$5,75,FALSE),IF(ДвиженияПоСчетам!AB36=МойТакСебеРасчет!$BY$2,VLOOKUP(AA36,МойТакСебеРасчет!$B$4:$CF$5,76,FALSE),IF(ДвиженияПоСчетам!AB36=МойТакСебеРасчет!$BZ$2,VLOOKUP(AA36,МойТакСебеРасчет!$B$4:$CF$5,77,FALSE),IF(ДвиженияПоСчетам!AB36=МойТакСебеРасчет!$CA$2,VLOOKUP(AA36,МойТакСебеРасчет!$B$4:$CF$5,78,FALSE),IF(ДвиженияПоСчетам!AB36=МойТакСебеРасчет!$CB$2,VLOOKUP(AA36,МойТакСебеРасчет!$B$4:$CF$5,79,FALSE),IF(ДвиженияПоСчетам!AB36=МойТакСебеРасчет!$CC$2,VLOOKUP(AA36,МойТакСебеРасчет!$B$4:$CF$5,80,FALSE),IF(ДвиженияПоСчетам!AB36=МойТакСебеРасчет!$CD$2,VLOOKUP(AA36,МойТакСебеРасчет!$B$4:$CF$5,81,FALSE),IF(AB36=МойТакСебеРасчет!$CE$2,VLOOKUP(AA36,МойТакСебеРасчет!$B$4:$CF$5,82,FALSE),IF(AB36=МойТакСебеРасчет!$CF$2,VLOOKUP(AA36,МойТакСебеРасчет!$B$4:$CF$5,83,FALSE))))))))))),""))</f>
        <v/>
      </c>
    </row>
    <row r="37" spans="1:37" ht="15" customHeight="1" x14ac:dyDescent="0.25">
      <c r="A37" s="33">
        <f t="shared" si="1"/>
        <v>1</v>
      </c>
      <c r="B37" s="33">
        <f t="shared" si="2"/>
        <v>0</v>
      </c>
      <c r="C37" s="33">
        <f t="shared" si="3"/>
        <v>2</v>
      </c>
      <c r="D37" s="33">
        <f t="shared" si="4"/>
        <v>2</v>
      </c>
      <c r="E37" s="33">
        <f t="shared" si="5"/>
        <v>5</v>
      </c>
      <c r="F37" s="33">
        <f t="shared" si="6"/>
        <v>0</v>
      </c>
      <c r="G37" s="33">
        <f t="shared" si="7"/>
        <v>0</v>
      </c>
      <c r="H37" s="33">
        <f t="shared" si="8"/>
        <v>2</v>
      </c>
      <c r="I37" s="33">
        <f t="shared" si="9"/>
        <v>2</v>
      </c>
      <c r="J37" s="33">
        <f t="shared" si="10"/>
        <v>0</v>
      </c>
      <c r="K37" s="33">
        <f t="shared" si="11"/>
        <v>0</v>
      </c>
      <c r="L37" s="33" t="str">
        <f>IF(B37&lt;&gt;B36,IF(B37=1,VLOOKUP($A37,МойТакСебеРасчет!$A$4:$BU$5,44,FALSE),IF(B37=2,VLOOKUP($A37,МойТакСебеРасчет!$A$4:$BU$5,45,FALSE),IF(B37=3,VLOOKUP($A37,МойТакСебеРасчет!$A$4:$BU$5,46,FALSE),""))),"")</f>
        <v/>
      </c>
      <c r="M37" s="33" t="str">
        <f>IF(C37&lt;&gt;C36,IF(C37=1,VLOOKUP($A37,МойТакСебеРасчет!$A$4:$BU$5,47,FALSE),IF(C37=2,VLOOKUP($A37,МойТакСебеРасчет!$A$4:$BU$5,48,FALSE),IF(C37=3,VLOOKUP($A37,МойТакСебеРасчет!$A$4:$BU$5,49,FALSE),""))),"")</f>
        <v/>
      </c>
      <c r="N37" s="33" t="str">
        <f>IF(D37&lt;&gt;D36,IF(D37=1,VLOOKUP($A37,МойТакСебеРасчет!$A$4:$BU$5,50,FALSE),IF(D37=2,VLOOKUP($A37,МойТакСебеРасчет!$A$4:$BU$5,51,FALSE),IF(D37=3,VLOOKUP($A37,МойТакСебеРасчет!$A$4:$BU$5,52,FALSE),""))),"")</f>
        <v/>
      </c>
      <c r="O37" s="33" t="str">
        <f>IF(E37&lt;&gt;E36,IF(E37=1,VLOOKUP($A37,МойТакСебеРасчет!$A$4:$BU$5,53,FALSE),IF(E37=2,VLOOKUP($A37,МойТакСебеРасчет!$A$4:$BU$5,54,FALSE),IF(E37=3,VLOOKUP($A37,МойТакСебеРасчет!$A$4:$BU$5,55,FALSE),""))),"")</f>
        <v/>
      </c>
      <c r="P37" s="33" t="str">
        <f>IF(F37&lt;&gt;F36,IF(F37=1,VLOOKUP($A37,МойТакСебеРасчет!$A$4:$BU$5,56,FALSE),IF(F37=2,VLOOKUP($A37,МойТакСебеРасчет!$A$4:$BU$5,57,FALSE),IF(F37=3,VLOOKUP($A37,МойТакСебеРасчет!$A$4:$BU$5,58,FALSE),""))),"")</f>
        <v/>
      </c>
      <c r="Q37" s="33" t="str">
        <f>IF(G37&lt;&gt;G36,IF(G37=1,VLOOKUP($A37,МойТакСебеРасчет!$A$4:$BU$5,59,FALSE),IF(G37=2,VLOOKUP($A37,МойТакСебеРасчет!$A$4:$BU$5,60,FALSE),IF(G37=3,VLOOKUP($A37,МойТакСебеРасчет!$A$4:$BU$5,61,FALSE),""))),"")</f>
        <v/>
      </c>
      <c r="R37" s="33" t="str">
        <f>IF(H37&lt;&gt;H36,IF(H37=1,VLOOKUP($A37,МойТакСебеРасчет!$A$4:$BU$5,62,FALSE),IF(H37=2,VLOOKUP($A37,МойТакСебеРасчет!$A$4:$BU$5,63,FALSE),IF(H37=3,VLOOKUP($A37,МойТакСебеРасчет!$A$4:$BU$5,64,FALSE),""))),"")</f>
        <v/>
      </c>
      <c r="S37" s="33" t="str">
        <f>IF(I37&lt;&gt;I36,IF(I37=1,VLOOKUP($A37,МойТакСебеРасчет!$A$4:$BU$5,65,FALSE),IF(I37=2,VLOOKUP($A37,МойТакСебеРасчет!$A$4:$BU$5,66,FALSE),IF(I37=3,VLOOKUP($A37,МойТакСебеРасчет!$A$4:$BU$5,67,FALSE),""))),"")</f>
        <v/>
      </c>
      <c r="T37" s="33" t="str">
        <f>IF(J37&lt;&gt;J36,IF(J37=1,VLOOKUP($A37,МойТакСебеРасчет!$A$4:$BU$5,68,FALSE),IF(J37=2,VLOOKUP($A37,МойТакСебеРасчет!$A$4:$BU$5,69,FALSE),IF(J37=3,VLOOKUP($A37,МойТакСебеРасчет!$A$4:$BU$5,70,FALSE),""))),"")</f>
        <v/>
      </c>
      <c r="U37" s="33" t="str">
        <f>IF(K37&lt;&gt;K36,IF(K37=1,VLOOKUP($A37,МойТакСебеРасчет!$A$4:$BU$5,71,FALSE),IF(K37=2,VLOOKUP($A37,МойТакСебеРасчет!$A$4:$BU$5,72,FALSE),IF(K37=3,VLOOKUP($A37,МойТакСебеРасчет!$A$4:$BU$5,73,FALSE),""))),"")</f>
        <v/>
      </c>
      <c r="V37" s="47" t="s">
        <v>30</v>
      </c>
      <c r="W37" s="12">
        <v>42139</v>
      </c>
      <c r="X37" s="14" t="s">
        <v>43</v>
      </c>
      <c r="Y37" s="40"/>
      <c r="Z37" s="18"/>
      <c r="AA37" s="39">
        <v>11111</v>
      </c>
      <c r="AB37" s="9" t="s">
        <v>4</v>
      </c>
      <c r="AC37" s="9" t="s">
        <v>29</v>
      </c>
      <c r="AD37" s="9"/>
      <c r="AE37" s="9"/>
      <c r="AF37" s="21">
        <v>546.85</v>
      </c>
      <c r="AG37" s="9" t="s">
        <v>35</v>
      </c>
      <c r="AH37" s="9"/>
      <c r="AI37" s="56"/>
      <c r="AJ37" s="59" t="str">
        <f t="shared" si="12"/>
        <v/>
      </c>
      <c r="AK37" s="61" t="str">
        <f>IF(AJ37="Да",AF37,IF(AJ37="Частично",IF(ДвиженияПоСчетам!AB37=МойТакСебеРасчет!$BW$2,VLOOKUP(AA37,МойТакСебеРасчет!$B$4:$CF$5,74,FALSE),IF(ДвиженияПоСчетам!AB37=МойТакСебеРасчет!$BX$2,VLOOKUP(AA37,МойТакСебеРасчет!$B$4:$CF$5,75,FALSE),IF(ДвиженияПоСчетам!AB37=МойТакСебеРасчет!$BY$2,VLOOKUP(AA37,МойТакСебеРасчет!$B$4:$CF$5,76,FALSE),IF(ДвиженияПоСчетам!AB37=МойТакСебеРасчет!$BZ$2,VLOOKUP(AA37,МойТакСебеРасчет!$B$4:$CF$5,77,FALSE),IF(ДвиженияПоСчетам!AB37=МойТакСебеРасчет!$CA$2,VLOOKUP(AA37,МойТакСебеРасчет!$B$4:$CF$5,78,FALSE),IF(ДвиженияПоСчетам!AB37=МойТакСебеРасчет!$CB$2,VLOOKUP(AA37,МойТакСебеРасчет!$B$4:$CF$5,79,FALSE),IF(ДвиженияПоСчетам!AB37=МойТакСебеРасчет!$CC$2,VLOOKUP(AA37,МойТакСебеРасчет!$B$4:$CF$5,80,FALSE),IF(ДвиженияПоСчетам!AB37=МойТакСебеРасчет!$CD$2,VLOOKUP(AA37,МойТакСебеРасчет!$B$4:$CF$5,81,FALSE),IF(AB37=МойТакСебеРасчет!$CE$2,VLOOKUP(AA37,МойТакСебеРасчет!$B$4:$CF$5,82,FALSE),IF(AB37=МойТакСебеРасчет!$CF$2,VLOOKUP(AA37,МойТакСебеРасчет!$B$4:$CF$5,83,FALSE))))))))))),""))</f>
        <v/>
      </c>
    </row>
    <row r="38" spans="1:37" ht="15" customHeight="1" x14ac:dyDescent="0.25">
      <c r="A38" s="33">
        <f t="shared" si="1"/>
        <v>1</v>
      </c>
      <c r="B38" s="33">
        <f t="shared" si="2"/>
        <v>0</v>
      </c>
      <c r="C38" s="33">
        <f t="shared" si="3"/>
        <v>2</v>
      </c>
      <c r="D38" s="33">
        <f t="shared" si="4"/>
        <v>2</v>
      </c>
      <c r="E38" s="33">
        <f t="shared" si="5"/>
        <v>5</v>
      </c>
      <c r="F38" s="33">
        <f t="shared" si="6"/>
        <v>0</v>
      </c>
      <c r="G38" s="33">
        <f t="shared" si="7"/>
        <v>0</v>
      </c>
      <c r="H38" s="33">
        <f t="shared" si="8"/>
        <v>3</v>
      </c>
      <c r="I38" s="33">
        <f t="shared" si="9"/>
        <v>2</v>
      </c>
      <c r="J38" s="33">
        <f t="shared" si="10"/>
        <v>0</v>
      </c>
      <c r="K38" s="33">
        <f t="shared" si="11"/>
        <v>0</v>
      </c>
      <c r="L38" s="33" t="str">
        <f>IF(B38&lt;&gt;B37,IF(B38=1,VLOOKUP($A38,МойТакСебеРасчет!$A$4:$BU$5,44,FALSE),IF(B38=2,VLOOKUP($A38,МойТакСебеРасчет!$A$4:$BU$5,45,FALSE),IF(B38=3,VLOOKUP($A38,МойТакСебеРасчет!$A$4:$BU$5,46,FALSE),""))),"")</f>
        <v/>
      </c>
      <c r="M38" s="33" t="str">
        <f>IF(C38&lt;&gt;C37,IF(C38=1,VLOOKUP($A38,МойТакСебеРасчет!$A$4:$BU$5,47,FALSE),IF(C38=2,VLOOKUP($A38,МойТакСебеРасчет!$A$4:$BU$5,48,FALSE),IF(C38=3,VLOOKUP($A38,МойТакСебеРасчет!$A$4:$BU$5,49,FALSE),""))),"")</f>
        <v/>
      </c>
      <c r="N38" s="33" t="str">
        <f>IF(D38&lt;&gt;D37,IF(D38=1,VLOOKUP($A38,МойТакСебеРасчет!$A$4:$BU$5,50,FALSE),IF(D38=2,VLOOKUP($A38,МойТакСебеРасчет!$A$4:$BU$5,51,FALSE),IF(D38=3,VLOOKUP($A38,МойТакСебеРасчет!$A$4:$BU$5,52,FALSE),""))),"")</f>
        <v/>
      </c>
      <c r="O38" s="33" t="str">
        <f>IF(E38&lt;&gt;E37,IF(E38=1,VLOOKUP($A38,МойТакСебеРасчет!$A$4:$BU$5,53,FALSE),IF(E38=2,VLOOKUP($A38,МойТакСебеРасчет!$A$4:$BU$5,54,FALSE),IF(E38=3,VLOOKUP($A38,МойТакСебеРасчет!$A$4:$BU$5,55,FALSE),""))),"")</f>
        <v/>
      </c>
      <c r="P38" s="33" t="str">
        <f>IF(F38&lt;&gt;F37,IF(F38=1,VLOOKUP($A38,МойТакСебеРасчет!$A$4:$BU$5,56,FALSE),IF(F38=2,VLOOKUP($A38,МойТакСебеРасчет!$A$4:$BU$5,57,FALSE),IF(F38=3,VLOOKUP($A38,МойТакСебеРасчет!$A$4:$BU$5,58,FALSE),""))),"")</f>
        <v/>
      </c>
      <c r="Q38" s="33" t="str">
        <f>IF(G38&lt;&gt;G37,IF(G38=1,VLOOKUP($A38,МойТакСебеРасчет!$A$4:$BU$5,59,FALSE),IF(G38=2,VLOOKUP($A38,МойТакСебеРасчет!$A$4:$BU$5,60,FALSE),IF(G38=3,VLOOKUP($A38,МойТакСебеРасчет!$A$4:$BU$5,61,FALSE),""))),"")</f>
        <v/>
      </c>
      <c r="R38" s="33" t="str">
        <f>IF(H38&lt;&gt;H37,IF(H38=1,VLOOKUP($A38,МойТакСебеРасчет!$A$4:$BU$5,62,FALSE),IF(H38=2,VLOOKUP($A38,МойТакСебеРасчет!$A$4:$BU$5,63,FALSE),IF(H38=3,VLOOKUP($A38,МойТакСебеРасчет!$A$4:$BU$5,64,FALSE),""))),"")</f>
        <v/>
      </c>
      <c r="S38" s="33" t="str">
        <f>IF(I38&lt;&gt;I37,IF(I38=1,VLOOKUP($A38,МойТакСебеРасчет!$A$4:$BU$5,65,FALSE),IF(I38=2,VLOOKUP($A38,МойТакСебеРасчет!$A$4:$BU$5,66,FALSE),IF(I38=3,VLOOKUP($A38,МойТакСебеРасчет!$A$4:$BU$5,67,FALSE),""))),"")</f>
        <v/>
      </c>
      <c r="T38" s="33" t="str">
        <f>IF(J38&lt;&gt;J37,IF(J38=1,VLOOKUP($A38,МойТакСебеРасчет!$A$4:$BU$5,68,FALSE),IF(J38=2,VLOOKUP($A38,МойТакСебеРасчет!$A$4:$BU$5,69,FALSE),IF(J38=3,VLOOKUP($A38,МойТакСебеРасчет!$A$4:$BU$5,70,FALSE),""))),"")</f>
        <v/>
      </c>
      <c r="U38" s="33" t="str">
        <f>IF(K38&lt;&gt;K37,IF(K38=1,VLOOKUP($A38,МойТакСебеРасчет!$A$4:$BU$5,71,FALSE),IF(K38=2,VLOOKUP($A38,МойТакСебеРасчет!$A$4:$BU$5,72,FALSE),IF(K38=3,VLOOKUP($A38,МойТакСебеРасчет!$A$4:$BU$5,73,FALSE),""))),"")</f>
        <v/>
      </c>
      <c r="V38" s="47" t="s">
        <v>30</v>
      </c>
      <c r="W38" s="12">
        <v>42139</v>
      </c>
      <c r="X38" s="14" t="s">
        <v>44</v>
      </c>
      <c r="Y38" s="40"/>
      <c r="Z38" s="18"/>
      <c r="AA38" s="39">
        <v>11111</v>
      </c>
      <c r="AB38" s="9" t="s">
        <v>5</v>
      </c>
      <c r="AC38" s="9" t="s">
        <v>29</v>
      </c>
      <c r="AD38" s="9"/>
      <c r="AE38" s="9"/>
      <c r="AF38" s="21">
        <v>12000</v>
      </c>
      <c r="AG38" s="9" t="s">
        <v>35</v>
      </c>
      <c r="AH38" s="9"/>
      <c r="AI38" s="56"/>
      <c r="AJ38" s="59" t="str">
        <f t="shared" si="12"/>
        <v/>
      </c>
      <c r="AK38" s="61" t="str">
        <f>IF(AJ38="Да",AF38,IF(AJ38="Частично",IF(ДвиженияПоСчетам!AB38=МойТакСебеРасчет!$BW$2,VLOOKUP(AA38,МойТакСебеРасчет!$B$4:$CF$5,74,FALSE),IF(ДвиженияПоСчетам!AB38=МойТакСебеРасчет!$BX$2,VLOOKUP(AA38,МойТакСебеРасчет!$B$4:$CF$5,75,FALSE),IF(ДвиженияПоСчетам!AB38=МойТакСебеРасчет!$BY$2,VLOOKUP(AA38,МойТакСебеРасчет!$B$4:$CF$5,76,FALSE),IF(ДвиженияПоСчетам!AB38=МойТакСебеРасчет!$BZ$2,VLOOKUP(AA38,МойТакСебеРасчет!$B$4:$CF$5,77,FALSE),IF(ДвиженияПоСчетам!AB38=МойТакСебеРасчет!$CA$2,VLOOKUP(AA38,МойТакСебеРасчет!$B$4:$CF$5,78,FALSE),IF(ДвиженияПоСчетам!AB38=МойТакСебеРасчет!$CB$2,VLOOKUP(AA38,МойТакСебеРасчет!$B$4:$CF$5,79,FALSE),IF(ДвиженияПоСчетам!AB38=МойТакСебеРасчет!$CC$2,VLOOKUP(AA38,МойТакСебеРасчет!$B$4:$CF$5,80,FALSE),IF(ДвиженияПоСчетам!AB38=МойТакСебеРасчет!$CD$2,VLOOKUP(AA38,МойТакСебеРасчет!$B$4:$CF$5,81,FALSE),IF(AB38=МойТакСебеРасчет!$CE$2,VLOOKUP(AA38,МойТакСебеРасчет!$B$4:$CF$5,82,FALSE),IF(AB38=МойТакСебеРасчет!$CF$2,VLOOKUP(AA38,МойТакСебеРасчет!$B$4:$CF$5,83,FALSE))))))))))),""))</f>
        <v/>
      </c>
    </row>
    <row r="39" spans="1:37" ht="15" customHeight="1" x14ac:dyDescent="0.25">
      <c r="A39" s="33">
        <f t="shared" si="1"/>
        <v>1</v>
      </c>
      <c r="B39" s="33">
        <f t="shared" si="2"/>
        <v>0</v>
      </c>
      <c r="C39" s="33">
        <f t="shared" si="3"/>
        <v>2</v>
      </c>
      <c r="D39" s="33">
        <f t="shared" si="4"/>
        <v>3</v>
      </c>
      <c r="E39" s="33">
        <f t="shared" si="5"/>
        <v>5</v>
      </c>
      <c r="F39" s="33">
        <f t="shared" si="6"/>
        <v>0</v>
      </c>
      <c r="G39" s="33">
        <f t="shared" si="7"/>
        <v>0</v>
      </c>
      <c r="H39" s="33">
        <f t="shared" si="8"/>
        <v>3</v>
      </c>
      <c r="I39" s="33">
        <f t="shared" si="9"/>
        <v>2</v>
      </c>
      <c r="J39" s="33">
        <f t="shared" si="10"/>
        <v>0</v>
      </c>
      <c r="K39" s="33">
        <f t="shared" si="11"/>
        <v>0</v>
      </c>
      <c r="L39" s="33" t="str">
        <f>IF(B39&lt;&gt;B38,IF(B39=1,VLOOKUP($A39,МойТакСебеРасчет!$A$4:$BU$5,44,FALSE),IF(B39=2,VLOOKUP($A39,МойТакСебеРасчет!$A$4:$BU$5,45,FALSE),IF(B39=3,VLOOKUP($A39,МойТакСебеРасчет!$A$4:$BU$5,46,FALSE),""))),"")</f>
        <v/>
      </c>
      <c r="M39" s="33" t="str">
        <f>IF(C39&lt;&gt;C38,IF(C39=1,VLOOKUP($A39,МойТакСебеРасчет!$A$4:$BU$5,47,FALSE),IF(C39=2,VLOOKUP($A39,МойТакСебеРасчет!$A$4:$BU$5,48,FALSE),IF(C39=3,VLOOKUP($A39,МойТакСебеРасчет!$A$4:$BU$5,49,FALSE),""))),"")</f>
        <v/>
      </c>
      <c r="N39" s="33" t="str">
        <f>IF(D39&lt;&gt;D38,IF(D39=1,VLOOKUP($A39,МойТакСебеРасчет!$A$4:$BU$5,50,FALSE),IF(D39=2,VLOOKUP($A39,МойТакСебеРасчет!$A$4:$BU$5,51,FALSE),IF(D39=3,VLOOKUP($A39,МойТакСебеРасчет!$A$4:$BU$5,52,FALSE),""))),"")</f>
        <v/>
      </c>
      <c r="O39" s="33" t="str">
        <f>IF(E39&lt;&gt;E38,IF(E39=1,VLOOKUP($A39,МойТакСебеРасчет!$A$4:$BU$5,53,FALSE),IF(E39=2,VLOOKUP($A39,МойТакСебеРасчет!$A$4:$BU$5,54,FALSE),IF(E39=3,VLOOKUP($A39,МойТакСебеРасчет!$A$4:$BU$5,55,FALSE),""))),"")</f>
        <v/>
      </c>
      <c r="P39" s="33" t="str">
        <f>IF(F39&lt;&gt;F38,IF(F39=1,VLOOKUP($A39,МойТакСебеРасчет!$A$4:$BU$5,56,FALSE),IF(F39=2,VLOOKUP($A39,МойТакСебеРасчет!$A$4:$BU$5,57,FALSE),IF(F39=3,VLOOKUP($A39,МойТакСебеРасчет!$A$4:$BU$5,58,FALSE),""))),"")</f>
        <v/>
      </c>
      <c r="Q39" s="33" t="str">
        <f>IF(G39&lt;&gt;G38,IF(G39=1,VLOOKUP($A39,МойТакСебеРасчет!$A$4:$BU$5,59,FALSE),IF(G39=2,VLOOKUP($A39,МойТакСебеРасчет!$A$4:$BU$5,60,FALSE),IF(G39=3,VLOOKUP($A39,МойТакСебеРасчет!$A$4:$BU$5,61,FALSE),""))),"")</f>
        <v/>
      </c>
      <c r="R39" s="33" t="str">
        <f>IF(H39&lt;&gt;H38,IF(H39=1,VLOOKUP($A39,МойТакСебеРасчет!$A$4:$BU$5,62,FALSE),IF(H39=2,VLOOKUP($A39,МойТакСебеРасчет!$A$4:$BU$5,63,FALSE),IF(H39=3,VLOOKUP($A39,МойТакСебеРасчет!$A$4:$BU$5,64,FALSE),""))),"")</f>
        <v/>
      </c>
      <c r="S39" s="33" t="str">
        <f>IF(I39&lt;&gt;I38,IF(I39=1,VLOOKUP($A39,МойТакСебеРасчет!$A$4:$BU$5,65,FALSE),IF(I39=2,VLOOKUP($A39,МойТакСебеРасчет!$A$4:$BU$5,66,FALSE),IF(I39=3,VLOOKUP($A39,МойТакСебеРасчет!$A$4:$BU$5,67,FALSE),""))),"")</f>
        <v/>
      </c>
      <c r="T39" s="33" t="str">
        <f>IF(J39&lt;&gt;J38,IF(J39=1,VLOOKUP($A39,МойТакСебеРасчет!$A$4:$BU$5,68,FALSE),IF(J39=2,VLOOKUP($A39,МойТакСебеРасчет!$A$4:$BU$5,69,FALSE),IF(J39=3,VLOOKUP($A39,МойТакСебеРасчет!$A$4:$BU$5,70,FALSE),""))),"")</f>
        <v/>
      </c>
      <c r="U39" s="33" t="str">
        <f>IF(K39&lt;&gt;K38,IF(K39=1,VLOOKUP($A39,МойТакСебеРасчет!$A$4:$BU$5,71,FALSE),IF(K39=2,VLOOKUP($A39,МойТакСебеРасчет!$A$4:$BU$5,72,FALSE),IF(K39=3,VLOOKUP($A39,МойТакСебеРасчет!$A$4:$BU$5,73,FALSE),""))),"")</f>
        <v/>
      </c>
      <c r="V39" s="47" t="s">
        <v>30</v>
      </c>
      <c r="W39" s="12">
        <v>42139</v>
      </c>
      <c r="X39" s="14" t="s">
        <v>45</v>
      </c>
      <c r="Y39" s="40"/>
      <c r="Z39" s="18"/>
      <c r="AA39" s="39">
        <v>11111</v>
      </c>
      <c r="AB39" s="9" t="s">
        <v>3</v>
      </c>
      <c r="AC39" s="9" t="s">
        <v>29</v>
      </c>
      <c r="AD39" s="9"/>
      <c r="AE39" s="9"/>
      <c r="AF39" s="21">
        <v>12000</v>
      </c>
      <c r="AG39" s="9" t="s">
        <v>35</v>
      </c>
      <c r="AH39" s="9"/>
      <c r="AI39" s="56"/>
      <c r="AJ39" s="59" t="str">
        <f t="shared" si="12"/>
        <v/>
      </c>
      <c r="AK39" s="61" t="str">
        <f>IF(AJ39="Да",AF39,IF(AJ39="Частично",IF(ДвиженияПоСчетам!AB39=МойТакСебеРасчет!$BW$2,VLOOKUP(AA39,МойТакСебеРасчет!$B$4:$CF$5,74,FALSE),IF(ДвиженияПоСчетам!AB39=МойТакСебеРасчет!$BX$2,VLOOKUP(AA39,МойТакСебеРасчет!$B$4:$CF$5,75,FALSE),IF(ДвиженияПоСчетам!AB39=МойТакСебеРасчет!$BY$2,VLOOKUP(AA39,МойТакСебеРасчет!$B$4:$CF$5,76,FALSE),IF(ДвиженияПоСчетам!AB39=МойТакСебеРасчет!$BZ$2,VLOOKUP(AA39,МойТакСебеРасчет!$B$4:$CF$5,77,FALSE),IF(ДвиженияПоСчетам!AB39=МойТакСебеРасчет!$CA$2,VLOOKUP(AA39,МойТакСебеРасчет!$B$4:$CF$5,78,FALSE),IF(ДвиженияПоСчетам!AB39=МойТакСебеРасчет!$CB$2,VLOOKUP(AA39,МойТакСебеРасчет!$B$4:$CF$5,79,FALSE),IF(ДвиженияПоСчетам!AB39=МойТакСебеРасчет!$CC$2,VLOOKUP(AA39,МойТакСебеРасчет!$B$4:$CF$5,80,FALSE),IF(ДвиженияПоСчетам!AB39=МойТакСебеРасчет!$CD$2,VLOOKUP(AA39,МойТакСебеРасчет!$B$4:$CF$5,81,FALSE),IF(AB39=МойТакСебеРасчет!$CE$2,VLOOKUP(AA39,МойТакСебеРасчет!$B$4:$CF$5,82,FALSE),IF(AB39=МойТакСебеРасчет!$CF$2,VLOOKUP(AA39,МойТакСебеРасчет!$B$4:$CF$5,83,FALSE))))))))))),""))</f>
        <v/>
      </c>
    </row>
    <row r="40" spans="1:37" ht="15" customHeight="1" x14ac:dyDescent="0.25">
      <c r="A40" s="33">
        <f t="shared" si="1"/>
        <v>1</v>
      </c>
      <c r="B40" s="33">
        <f t="shared" si="2"/>
        <v>0</v>
      </c>
      <c r="C40" s="33">
        <f t="shared" si="3"/>
        <v>2</v>
      </c>
      <c r="D40" s="33">
        <f t="shared" si="4"/>
        <v>3</v>
      </c>
      <c r="E40" s="33">
        <f t="shared" si="5"/>
        <v>6</v>
      </c>
      <c r="F40" s="33">
        <f t="shared" si="6"/>
        <v>0</v>
      </c>
      <c r="G40" s="33">
        <f t="shared" si="7"/>
        <v>0</v>
      </c>
      <c r="H40" s="33">
        <f t="shared" si="8"/>
        <v>3</v>
      </c>
      <c r="I40" s="33">
        <f t="shared" si="9"/>
        <v>2</v>
      </c>
      <c r="J40" s="33">
        <f t="shared" si="10"/>
        <v>0</v>
      </c>
      <c r="K40" s="33">
        <f t="shared" si="11"/>
        <v>0</v>
      </c>
      <c r="L40" s="33" t="str">
        <f>IF(B40&lt;&gt;B39,IF(B40=1,VLOOKUP($A40,МойТакСебеРасчет!$A$4:$BU$5,44,FALSE),IF(B40=2,VLOOKUP($A40,МойТакСебеРасчет!$A$4:$BU$5,45,FALSE),IF(B40=3,VLOOKUP($A40,МойТакСебеРасчет!$A$4:$BU$5,46,FALSE),""))),"")</f>
        <v/>
      </c>
      <c r="M40" s="33" t="str">
        <f>IF(C40&lt;&gt;C39,IF(C40=1,VLOOKUP($A40,МойТакСебеРасчет!$A$4:$BU$5,47,FALSE),IF(C40=2,VLOOKUP($A40,МойТакСебеРасчет!$A$4:$BU$5,48,FALSE),IF(C40=3,VLOOKUP($A40,МойТакСебеРасчет!$A$4:$BU$5,49,FALSE),""))),"")</f>
        <v/>
      </c>
      <c r="N40" s="33" t="str">
        <f>IF(D40&lt;&gt;D39,IF(D40=1,VLOOKUP($A40,МойТакСебеРасчет!$A$4:$BU$5,50,FALSE),IF(D40=2,VLOOKUP($A40,МойТакСебеРасчет!$A$4:$BU$5,51,FALSE),IF(D40=3,VLOOKUP($A40,МойТакСебеРасчет!$A$4:$BU$5,52,FALSE),""))),"")</f>
        <v/>
      </c>
      <c r="O40" s="33" t="str">
        <f>IF(E40&lt;&gt;E39,IF(E40=1,VLOOKUP($A40,МойТакСебеРасчет!$A$4:$BU$5,53,FALSE),IF(E40=2,VLOOKUP($A40,МойТакСебеРасчет!$A$4:$BU$5,54,FALSE),IF(E40=3,VLOOKUP($A40,МойТакСебеРасчет!$A$4:$BU$5,55,FALSE),""))),"")</f>
        <v/>
      </c>
      <c r="P40" s="33" t="str">
        <f>IF(F40&lt;&gt;F39,IF(F40=1,VLOOKUP($A40,МойТакСебеРасчет!$A$4:$BU$5,56,FALSE),IF(F40=2,VLOOKUP($A40,МойТакСебеРасчет!$A$4:$BU$5,57,FALSE),IF(F40=3,VLOOKUP($A40,МойТакСебеРасчет!$A$4:$BU$5,58,FALSE),""))),"")</f>
        <v/>
      </c>
      <c r="Q40" s="33" t="str">
        <f>IF(G40&lt;&gt;G39,IF(G40=1,VLOOKUP($A40,МойТакСебеРасчет!$A$4:$BU$5,59,FALSE),IF(G40=2,VLOOKUP($A40,МойТакСебеРасчет!$A$4:$BU$5,60,FALSE),IF(G40=3,VLOOKUP($A40,МойТакСебеРасчет!$A$4:$BU$5,61,FALSE),""))),"")</f>
        <v/>
      </c>
      <c r="R40" s="33" t="str">
        <f>IF(H40&lt;&gt;H39,IF(H40=1,VLOOKUP($A40,МойТакСебеРасчет!$A$4:$BU$5,62,FALSE),IF(H40=2,VLOOKUP($A40,МойТакСебеРасчет!$A$4:$BU$5,63,FALSE),IF(H40=3,VLOOKUP($A40,МойТакСебеРасчет!$A$4:$BU$5,64,FALSE),""))),"")</f>
        <v/>
      </c>
      <c r="S40" s="33" t="str">
        <f>IF(I40&lt;&gt;I39,IF(I40=1,VLOOKUP($A40,МойТакСебеРасчет!$A$4:$BU$5,65,FALSE),IF(I40=2,VLOOKUP($A40,МойТакСебеРасчет!$A$4:$BU$5,66,FALSE),IF(I40=3,VLOOKUP($A40,МойТакСебеРасчет!$A$4:$BU$5,67,FALSE),""))),"")</f>
        <v/>
      </c>
      <c r="T40" s="33" t="str">
        <f>IF(J40&lt;&gt;J39,IF(J40=1,VLOOKUP($A40,МойТакСебеРасчет!$A$4:$BU$5,68,FALSE),IF(J40=2,VLOOKUP($A40,МойТакСебеРасчет!$A$4:$BU$5,69,FALSE),IF(J40=3,VLOOKUP($A40,МойТакСебеРасчет!$A$4:$BU$5,70,FALSE),""))),"")</f>
        <v/>
      </c>
      <c r="U40" s="33" t="str">
        <f>IF(K40&lt;&gt;K39,IF(K40=1,VLOOKUP($A40,МойТакСебеРасчет!$A$4:$BU$5,71,FALSE),IF(K40=2,VLOOKUP($A40,МойТакСебеРасчет!$A$4:$BU$5,72,FALSE),IF(K40=3,VLOOKUP($A40,МойТакСебеРасчет!$A$4:$BU$5,73,FALSE),""))),"")</f>
        <v/>
      </c>
      <c r="V40" s="47" t="s">
        <v>30</v>
      </c>
      <c r="W40" s="12">
        <v>42004</v>
      </c>
      <c r="X40" s="14" t="s">
        <v>46</v>
      </c>
      <c r="Y40" s="40"/>
      <c r="Z40" s="18"/>
      <c r="AA40" s="39">
        <v>11111</v>
      </c>
      <c r="AB40" s="9" t="s">
        <v>4</v>
      </c>
      <c r="AC40" s="9" t="s">
        <v>29</v>
      </c>
      <c r="AD40" s="9"/>
      <c r="AE40" s="9"/>
      <c r="AF40" s="21">
        <v>713.51</v>
      </c>
      <c r="AG40" s="9" t="s">
        <v>39</v>
      </c>
      <c r="AH40" s="9"/>
      <c r="AI40" s="56"/>
      <c r="AJ40" s="59" t="str">
        <f t="shared" si="12"/>
        <v/>
      </c>
      <c r="AK40" s="61" t="str">
        <f>IF(AJ40="Да",AF40,IF(AJ40="Частично",IF(ДвиженияПоСчетам!AB40=МойТакСебеРасчет!$BW$2,VLOOKUP(AA40,МойТакСебеРасчет!$B$4:$CF$5,74,FALSE),IF(ДвиженияПоСчетам!AB40=МойТакСебеРасчет!$BX$2,VLOOKUP(AA40,МойТакСебеРасчет!$B$4:$CF$5,75,FALSE),IF(ДвиженияПоСчетам!AB40=МойТакСебеРасчет!$BY$2,VLOOKUP(AA40,МойТакСебеРасчет!$B$4:$CF$5,76,FALSE),IF(ДвиженияПоСчетам!AB40=МойТакСебеРасчет!$BZ$2,VLOOKUP(AA40,МойТакСебеРасчет!$B$4:$CF$5,77,FALSE),IF(ДвиженияПоСчетам!AB40=МойТакСебеРасчет!$CA$2,VLOOKUP(AA40,МойТакСебеРасчет!$B$4:$CF$5,78,FALSE),IF(ДвиженияПоСчетам!AB40=МойТакСебеРасчет!$CB$2,VLOOKUP(AA40,МойТакСебеРасчет!$B$4:$CF$5,79,FALSE),IF(ДвиженияПоСчетам!AB40=МойТакСебеРасчет!$CC$2,VLOOKUP(AA40,МойТакСебеРасчет!$B$4:$CF$5,80,FALSE),IF(ДвиженияПоСчетам!AB40=МойТакСебеРасчет!$CD$2,VLOOKUP(AA40,МойТакСебеРасчет!$B$4:$CF$5,81,FALSE),IF(AB40=МойТакСебеРасчет!$CE$2,VLOOKUP(AA40,МойТакСебеРасчет!$B$4:$CF$5,82,FALSE),IF(AB40=МойТакСебеРасчет!$CF$2,VLOOKUP(AA40,МойТакСебеРасчет!$B$4:$CF$5,83,FALSE))))))))))),""))</f>
        <v/>
      </c>
    </row>
    <row r="41" spans="1:37" ht="15" customHeight="1" x14ac:dyDescent="0.25">
      <c r="A41" s="33">
        <f t="shared" si="1"/>
        <v>1</v>
      </c>
      <c r="B41" s="33">
        <f t="shared" si="2"/>
        <v>0</v>
      </c>
      <c r="C41" s="33">
        <f t="shared" si="3"/>
        <v>3</v>
      </c>
      <c r="D41" s="33">
        <f t="shared" si="4"/>
        <v>3</v>
      </c>
      <c r="E41" s="33">
        <f t="shared" si="5"/>
        <v>6</v>
      </c>
      <c r="F41" s="33">
        <f t="shared" si="6"/>
        <v>0</v>
      </c>
      <c r="G41" s="33">
        <f t="shared" si="7"/>
        <v>0</v>
      </c>
      <c r="H41" s="33">
        <f t="shared" si="8"/>
        <v>3</v>
      </c>
      <c r="I41" s="33">
        <f t="shared" si="9"/>
        <v>2</v>
      </c>
      <c r="J41" s="33">
        <f t="shared" si="10"/>
        <v>0</v>
      </c>
      <c r="K41" s="33">
        <f t="shared" si="11"/>
        <v>0</v>
      </c>
      <c r="L41" s="33" t="str">
        <f>IF(B41&lt;&gt;B40,IF(B41=1,VLOOKUP($A41,МойТакСебеРасчет!$A$4:$BU$5,44,FALSE),IF(B41=2,VLOOKUP($A41,МойТакСебеРасчет!$A$4:$BU$5,45,FALSE),IF(B41=3,VLOOKUP($A41,МойТакСебеРасчет!$A$4:$BU$5,46,FALSE),""))),"")</f>
        <v/>
      </c>
      <c r="M41" s="33" t="str">
        <f>IF(C41&lt;&gt;C40,IF(C41=1,VLOOKUP($A41,МойТакСебеРасчет!$A$4:$BU$5,47,FALSE),IF(C41=2,VLOOKUP($A41,МойТакСебеРасчет!$A$4:$BU$5,48,FALSE),IF(C41=3,VLOOKUP($A41,МойТакСебеРасчет!$A$4:$BU$5,49,FALSE),""))),"")</f>
        <v/>
      </c>
      <c r="N41" s="33" t="str">
        <f>IF(D41&lt;&gt;D40,IF(D41=1,VLOOKUP($A41,МойТакСебеРасчет!$A$4:$BU$5,50,FALSE),IF(D41=2,VLOOKUP($A41,МойТакСебеРасчет!$A$4:$BU$5,51,FALSE),IF(D41=3,VLOOKUP($A41,МойТакСебеРасчет!$A$4:$BU$5,52,FALSE),""))),"")</f>
        <v/>
      </c>
      <c r="O41" s="33" t="str">
        <f>IF(E41&lt;&gt;E40,IF(E41=1,VLOOKUP($A41,МойТакСебеРасчет!$A$4:$BU$5,53,FALSE),IF(E41=2,VLOOKUP($A41,МойТакСебеРасчет!$A$4:$BU$5,54,FALSE),IF(E41=3,VLOOKUP($A41,МойТакСебеРасчет!$A$4:$BU$5,55,FALSE),""))),"")</f>
        <v/>
      </c>
      <c r="P41" s="33" t="str">
        <f>IF(F41&lt;&gt;F40,IF(F41=1,VLOOKUP($A41,МойТакСебеРасчет!$A$4:$BU$5,56,FALSE),IF(F41=2,VLOOKUP($A41,МойТакСебеРасчет!$A$4:$BU$5,57,FALSE),IF(F41=3,VLOOKUP($A41,МойТакСебеРасчет!$A$4:$BU$5,58,FALSE),""))),"")</f>
        <v/>
      </c>
      <c r="Q41" s="33" t="str">
        <f>IF(G41&lt;&gt;G40,IF(G41=1,VLOOKUP($A41,МойТакСебеРасчет!$A$4:$BU$5,59,FALSE),IF(G41=2,VLOOKUP($A41,МойТакСебеРасчет!$A$4:$BU$5,60,FALSE),IF(G41=3,VLOOKUP($A41,МойТакСебеРасчет!$A$4:$BU$5,61,FALSE),""))),"")</f>
        <v/>
      </c>
      <c r="R41" s="33" t="str">
        <f>IF(H41&lt;&gt;H40,IF(H41=1,VLOOKUP($A41,МойТакСебеРасчет!$A$4:$BU$5,62,FALSE),IF(H41=2,VLOOKUP($A41,МойТакСебеРасчет!$A$4:$BU$5,63,FALSE),IF(H41=3,VLOOKUP($A41,МойТакСебеРасчет!$A$4:$BU$5,64,FALSE),""))),"")</f>
        <v/>
      </c>
      <c r="S41" s="33" t="str">
        <f>IF(I41&lt;&gt;I40,IF(I41=1,VLOOKUP($A41,МойТакСебеРасчет!$A$4:$BU$5,65,FALSE),IF(I41=2,VLOOKUP($A41,МойТакСебеРасчет!$A$4:$BU$5,66,FALSE),IF(I41=3,VLOOKUP($A41,МойТакСебеРасчет!$A$4:$BU$5,67,FALSE),""))),"")</f>
        <v/>
      </c>
      <c r="T41" s="33" t="str">
        <f>IF(J41&lt;&gt;J40,IF(J41=1,VLOOKUP($A41,МойТакСебеРасчет!$A$4:$BU$5,68,FALSE),IF(J41=2,VLOOKUP($A41,МойТакСебеРасчет!$A$4:$BU$5,69,FALSE),IF(J41=3,VLOOKUP($A41,МойТакСебеРасчет!$A$4:$BU$5,70,FALSE),""))),"")</f>
        <v/>
      </c>
      <c r="U41" s="33" t="str">
        <f>IF(K41&lt;&gt;K40,IF(K41=1,VLOOKUP($A41,МойТакСебеРасчет!$A$4:$BU$5,71,FALSE),IF(K41=2,VLOOKUP($A41,МойТакСебеРасчет!$A$4:$BU$5,72,FALSE),IF(K41=3,VLOOKUP($A41,МойТакСебеРасчет!$A$4:$BU$5,73,FALSE),""))),"")</f>
        <v/>
      </c>
      <c r="V41" s="47" t="s">
        <v>30</v>
      </c>
      <c r="W41" s="12">
        <v>42004</v>
      </c>
      <c r="X41" s="14" t="s">
        <v>46</v>
      </c>
      <c r="Y41" s="40"/>
      <c r="Z41" s="18"/>
      <c r="AA41" s="39">
        <v>11111</v>
      </c>
      <c r="AB41" s="9" t="s">
        <v>2</v>
      </c>
      <c r="AC41" s="9" t="s">
        <v>29</v>
      </c>
      <c r="AD41" s="9"/>
      <c r="AE41" s="9"/>
      <c r="AF41" s="21">
        <v>78.5</v>
      </c>
      <c r="AG41" s="9" t="s">
        <v>39</v>
      </c>
      <c r="AH41" s="9"/>
      <c r="AI41" s="56"/>
      <c r="AJ41" s="59" t="str">
        <f t="shared" si="12"/>
        <v/>
      </c>
      <c r="AK41" s="61" t="str">
        <f>IF(AJ41="Да",AF41,IF(AJ41="Частично",IF(ДвиженияПоСчетам!AB41=МойТакСебеРасчет!$BW$2,VLOOKUP(AA41,МойТакСебеРасчет!$B$4:$CF$5,74,FALSE),IF(ДвиженияПоСчетам!AB41=МойТакСебеРасчет!$BX$2,VLOOKUP(AA41,МойТакСебеРасчет!$B$4:$CF$5,75,FALSE),IF(ДвиженияПоСчетам!AB41=МойТакСебеРасчет!$BY$2,VLOOKUP(AA41,МойТакСебеРасчет!$B$4:$CF$5,76,FALSE),IF(ДвиженияПоСчетам!AB41=МойТакСебеРасчет!$BZ$2,VLOOKUP(AA41,МойТакСебеРасчет!$B$4:$CF$5,77,FALSE),IF(ДвиженияПоСчетам!AB41=МойТакСебеРасчет!$CA$2,VLOOKUP(AA41,МойТакСебеРасчет!$B$4:$CF$5,78,FALSE),IF(ДвиженияПоСчетам!AB41=МойТакСебеРасчет!$CB$2,VLOOKUP(AA41,МойТакСебеРасчет!$B$4:$CF$5,79,FALSE),IF(ДвиженияПоСчетам!AB41=МойТакСебеРасчет!$CC$2,VLOOKUP(AA41,МойТакСебеРасчет!$B$4:$CF$5,80,FALSE),IF(ДвиженияПоСчетам!AB41=МойТакСебеРасчет!$CD$2,VLOOKUP(AA41,МойТакСебеРасчет!$B$4:$CF$5,81,FALSE),IF(AB41=МойТакСебеРасчет!$CE$2,VLOOKUP(AA41,МойТакСебеРасчет!$B$4:$CF$5,82,FALSE),IF(AB41=МойТакСебеРасчет!$CF$2,VLOOKUP(AA41,МойТакСебеРасчет!$B$4:$CF$5,83,FALSE))))))))))),""))</f>
        <v/>
      </c>
    </row>
    <row r="42" spans="1:37" ht="15" customHeight="1" x14ac:dyDescent="0.25">
      <c r="A42" s="33">
        <f t="shared" si="1"/>
        <v>1</v>
      </c>
      <c r="B42" s="33">
        <f t="shared" si="2"/>
        <v>0</v>
      </c>
      <c r="C42" s="33">
        <f t="shared" si="3"/>
        <v>3</v>
      </c>
      <c r="D42" s="33">
        <f t="shared" si="4"/>
        <v>3</v>
      </c>
      <c r="E42" s="33">
        <f t="shared" si="5"/>
        <v>6</v>
      </c>
      <c r="F42" s="33">
        <f t="shared" si="6"/>
        <v>0</v>
      </c>
      <c r="G42" s="33">
        <f t="shared" si="7"/>
        <v>0</v>
      </c>
      <c r="H42" s="33">
        <f t="shared" si="8"/>
        <v>3</v>
      </c>
      <c r="I42" s="33">
        <f t="shared" si="9"/>
        <v>3</v>
      </c>
      <c r="J42" s="33">
        <f t="shared" si="10"/>
        <v>0</v>
      </c>
      <c r="K42" s="33">
        <f t="shared" si="11"/>
        <v>0</v>
      </c>
      <c r="L42" s="33" t="str">
        <f>IF(B42&lt;&gt;B41,IF(B42=1,VLOOKUP($A42,МойТакСебеРасчет!$A$4:$BU$5,44,FALSE),IF(B42=2,VLOOKUP($A42,МойТакСебеРасчет!$A$4:$BU$5,45,FALSE),IF(B42=3,VLOOKUP($A42,МойТакСебеРасчет!$A$4:$BU$5,46,FALSE),""))),"")</f>
        <v/>
      </c>
      <c r="M42" s="33" t="str">
        <f>IF(C42&lt;&gt;C41,IF(C42=1,VLOOKUP($A42,МойТакСебеРасчет!$A$4:$BU$5,47,FALSE),IF(C42=2,VLOOKUP($A42,МойТакСебеРасчет!$A$4:$BU$5,48,FALSE),IF(C42=3,VLOOKUP($A42,МойТакСебеРасчет!$A$4:$BU$5,49,FALSE),""))),"")</f>
        <v/>
      </c>
      <c r="N42" s="33" t="str">
        <f>IF(D42&lt;&gt;D41,IF(D42=1,VLOOKUP($A42,МойТакСебеРасчет!$A$4:$BU$5,50,FALSE),IF(D42=2,VLOOKUP($A42,МойТакСебеРасчет!$A$4:$BU$5,51,FALSE),IF(D42=3,VLOOKUP($A42,МойТакСебеРасчет!$A$4:$BU$5,52,FALSE),""))),"")</f>
        <v/>
      </c>
      <c r="O42" s="33" t="str">
        <f>IF(E42&lt;&gt;E41,IF(E42=1,VLOOKUP($A42,МойТакСебеРасчет!$A$4:$BU$5,53,FALSE),IF(E42=2,VLOOKUP($A42,МойТакСебеРасчет!$A$4:$BU$5,54,FALSE),IF(E42=3,VLOOKUP($A42,МойТакСебеРасчет!$A$4:$BU$5,55,FALSE),""))),"")</f>
        <v/>
      </c>
      <c r="P42" s="33" t="str">
        <f>IF(F42&lt;&gt;F41,IF(F42=1,VLOOKUP($A42,МойТакСебеРасчет!$A$4:$BU$5,56,FALSE),IF(F42=2,VLOOKUP($A42,МойТакСебеРасчет!$A$4:$BU$5,57,FALSE),IF(F42=3,VLOOKUP($A42,МойТакСебеРасчет!$A$4:$BU$5,58,FALSE),""))),"")</f>
        <v/>
      </c>
      <c r="Q42" s="33" t="str">
        <f>IF(G42&lt;&gt;G41,IF(G42=1,VLOOKUP($A42,МойТакСебеРасчет!$A$4:$BU$5,59,FALSE),IF(G42=2,VLOOKUP($A42,МойТакСебеРасчет!$A$4:$BU$5,60,FALSE),IF(G42=3,VLOOKUP($A42,МойТакСебеРасчет!$A$4:$BU$5,61,FALSE),""))),"")</f>
        <v/>
      </c>
      <c r="R42" s="33" t="str">
        <f>IF(H42&lt;&gt;H41,IF(H42=1,VLOOKUP($A42,МойТакСебеРасчет!$A$4:$BU$5,62,FALSE),IF(H42=2,VLOOKUP($A42,МойТакСебеРасчет!$A$4:$BU$5,63,FALSE),IF(H42=3,VLOOKUP($A42,МойТакСебеРасчет!$A$4:$BU$5,64,FALSE),""))),"")</f>
        <v/>
      </c>
      <c r="S42" s="33" t="str">
        <f>IF(I42&lt;&gt;I41,IF(I42=1,VLOOKUP($A42,МойТакСебеРасчет!$A$4:$BU$5,65,FALSE),IF(I42=2,VLOOKUP($A42,МойТакСебеРасчет!$A$4:$BU$5,66,FALSE),IF(I42=3,VLOOKUP($A42,МойТакСебеРасчет!$A$4:$BU$5,67,FALSE),""))),"")</f>
        <v/>
      </c>
      <c r="T42" s="33" t="str">
        <f>IF(J42&lt;&gt;J41,IF(J42=1,VLOOKUP($A42,МойТакСебеРасчет!$A$4:$BU$5,68,FALSE),IF(J42=2,VLOOKUP($A42,МойТакСебеРасчет!$A$4:$BU$5,69,FALSE),IF(J42=3,VLOOKUP($A42,МойТакСебеРасчет!$A$4:$BU$5,70,FALSE),""))),"")</f>
        <v/>
      </c>
      <c r="U42" s="33" t="str">
        <f>IF(K42&lt;&gt;K41,IF(K42=1,VLOOKUP($A42,МойТакСебеРасчет!$A$4:$BU$5,71,FALSE),IF(K42=2,VLOOKUP($A42,МойТакСебеРасчет!$A$4:$BU$5,72,FALSE),IF(K42=3,VLOOKUP($A42,МойТакСебеРасчет!$A$4:$BU$5,73,FALSE),""))),"")</f>
        <v/>
      </c>
      <c r="V42" s="47" t="s">
        <v>30</v>
      </c>
      <c r="W42" s="12">
        <v>42004</v>
      </c>
      <c r="X42" s="14" t="s">
        <v>46</v>
      </c>
      <c r="Y42" s="40"/>
      <c r="Z42" s="18"/>
      <c r="AA42" s="39">
        <v>11111</v>
      </c>
      <c r="AB42" s="9" t="s">
        <v>6</v>
      </c>
      <c r="AC42" s="9" t="s">
        <v>29</v>
      </c>
      <c r="AD42" s="9"/>
      <c r="AE42" s="9"/>
      <c r="AF42" s="21">
        <v>713.51</v>
      </c>
      <c r="AG42" s="9" t="s">
        <v>39</v>
      </c>
      <c r="AH42" s="9"/>
      <c r="AI42" s="56"/>
      <c r="AJ42" s="59" t="str">
        <f t="shared" si="12"/>
        <v/>
      </c>
      <c r="AK42" s="61" t="str">
        <f>IF(AJ42="Да",AF42,IF(AJ42="Частично",IF(ДвиженияПоСчетам!AB42=МойТакСебеРасчет!$BW$2,VLOOKUP(AA42,МойТакСебеРасчет!$B$4:$CF$5,74,FALSE),IF(ДвиженияПоСчетам!AB42=МойТакСебеРасчет!$BX$2,VLOOKUP(AA42,МойТакСебеРасчет!$B$4:$CF$5,75,FALSE),IF(ДвиженияПоСчетам!AB42=МойТакСебеРасчет!$BY$2,VLOOKUP(AA42,МойТакСебеРасчет!$B$4:$CF$5,76,FALSE),IF(ДвиженияПоСчетам!AB42=МойТакСебеРасчет!$BZ$2,VLOOKUP(AA42,МойТакСебеРасчет!$B$4:$CF$5,77,FALSE),IF(ДвиженияПоСчетам!AB42=МойТакСебеРасчет!$CA$2,VLOOKUP(AA42,МойТакСебеРасчет!$B$4:$CF$5,78,FALSE),IF(ДвиженияПоСчетам!AB42=МойТакСебеРасчет!$CB$2,VLOOKUP(AA42,МойТакСебеРасчет!$B$4:$CF$5,79,FALSE),IF(ДвиженияПоСчетам!AB42=МойТакСебеРасчет!$CC$2,VLOOKUP(AA42,МойТакСебеРасчет!$B$4:$CF$5,80,FALSE),IF(ДвиженияПоСчетам!AB42=МойТакСебеРасчет!$CD$2,VLOOKUP(AA42,МойТакСебеРасчет!$B$4:$CF$5,81,FALSE),IF(AB42=МойТакСебеРасчет!$CE$2,VLOOKUP(AA42,МойТакСебеРасчет!$B$4:$CF$5,82,FALSE),IF(AB42=МойТакСебеРасчет!$CF$2,VLOOKUP(AA42,МойТакСебеРасчет!$B$4:$CF$5,83,FALSE))))))))))),""))</f>
        <v/>
      </c>
    </row>
    <row r="43" spans="1:37" ht="15" customHeight="1" x14ac:dyDescent="0.25">
      <c r="A43" s="33">
        <f t="shared" si="1"/>
        <v>1</v>
      </c>
      <c r="B43" s="33">
        <f t="shared" si="2"/>
        <v>0</v>
      </c>
      <c r="C43" s="33">
        <f t="shared" si="3"/>
        <v>3</v>
      </c>
      <c r="D43" s="33">
        <f t="shared" si="4"/>
        <v>3</v>
      </c>
      <c r="E43" s="33">
        <f t="shared" si="5"/>
        <v>6</v>
      </c>
      <c r="F43" s="33">
        <f t="shared" si="6"/>
        <v>0</v>
      </c>
      <c r="G43" s="33">
        <f t="shared" si="7"/>
        <v>0</v>
      </c>
      <c r="H43" s="33">
        <f t="shared" si="8"/>
        <v>4</v>
      </c>
      <c r="I43" s="33">
        <f t="shared" si="9"/>
        <v>3</v>
      </c>
      <c r="J43" s="33">
        <f t="shared" si="10"/>
        <v>0</v>
      </c>
      <c r="K43" s="33">
        <f t="shared" si="11"/>
        <v>0</v>
      </c>
      <c r="L43" s="33" t="str">
        <f>IF(B43&lt;&gt;B42,IF(B43=1,VLOOKUP($A43,МойТакСебеРасчет!$A$4:$BU$5,44,FALSE),IF(B43=2,VLOOKUP($A43,МойТакСебеРасчет!$A$4:$BU$5,45,FALSE),IF(B43=3,VLOOKUP($A43,МойТакСебеРасчет!$A$4:$BU$5,46,FALSE),""))),"")</f>
        <v/>
      </c>
      <c r="M43" s="33" t="str">
        <f>IF(C43&lt;&gt;C42,IF(C43=1,VLOOKUP($A43,МойТакСебеРасчет!$A$4:$BU$5,47,FALSE),IF(C43=2,VLOOKUP($A43,МойТакСебеРасчет!$A$4:$BU$5,48,FALSE),IF(C43=3,VLOOKUP($A43,МойТакСебеРасчет!$A$4:$BU$5,49,FALSE),""))),"")</f>
        <v/>
      </c>
      <c r="N43" s="33" t="str">
        <f>IF(D43&lt;&gt;D42,IF(D43=1,VLOOKUP($A43,МойТакСебеРасчет!$A$4:$BU$5,50,FALSE),IF(D43=2,VLOOKUP($A43,МойТакСебеРасчет!$A$4:$BU$5,51,FALSE),IF(D43=3,VLOOKUP($A43,МойТакСебеРасчет!$A$4:$BU$5,52,FALSE),""))),"")</f>
        <v/>
      </c>
      <c r="O43" s="33" t="str">
        <f>IF(E43&lt;&gt;E42,IF(E43=1,VLOOKUP($A43,МойТакСебеРасчет!$A$4:$BU$5,53,FALSE),IF(E43=2,VLOOKUP($A43,МойТакСебеРасчет!$A$4:$BU$5,54,FALSE),IF(E43=3,VLOOKUP($A43,МойТакСебеРасчет!$A$4:$BU$5,55,FALSE),""))),"")</f>
        <v/>
      </c>
      <c r="P43" s="33" t="str">
        <f>IF(F43&lt;&gt;F42,IF(F43=1,VLOOKUP($A43,МойТакСебеРасчет!$A$4:$BU$5,56,FALSE),IF(F43=2,VLOOKUP($A43,МойТакСебеРасчет!$A$4:$BU$5,57,FALSE),IF(F43=3,VLOOKUP($A43,МойТакСебеРасчет!$A$4:$BU$5,58,FALSE),""))),"")</f>
        <v/>
      </c>
      <c r="Q43" s="33" t="str">
        <f>IF(G43&lt;&gt;G42,IF(G43=1,VLOOKUP($A43,МойТакСебеРасчет!$A$4:$BU$5,59,FALSE),IF(G43=2,VLOOKUP($A43,МойТакСебеРасчет!$A$4:$BU$5,60,FALSE),IF(G43=3,VLOOKUP($A43,МойТакСебеРасчет!$A$4:$BU$5,61,FALSE),""))),"")</f>
        <v/>
      </c>
      <c r="R43" s="33" t="str">
        <f>IF(H43&lt;&gt;H42,IF(H43=1,VLOOKUP($A43,МойТакСебеРасчет!$A$4:$BU$5,62,FALSE),IF(H43=2,VLOOKUP($A43,МойТакСебеРасчет!$A$4:$BU$5,63,FALSE),IF(H43=3,VLOOKUP($A43,МойТакСебеРасчет!$A$4:$BU$5,64,FALSE),""))),"")</f>
        <v/>
      </c>
      <c r="S43" s="33" t="str">
        <f>IF(I43&lt;&gt;I42,IF(I43=1,VLOOKUP($A43,МойТакСебеРасчет!$A$4:$BU$5,65,FALSE),IF(I43=2,VLOOKUP($A43,МойТакСебеРасчет!$A$4:$BU$5,66,FALSE),IF(I43=3,VLOOKUP($A43,МойТакСебеРасчет!$A$4:$BU$5,67,FALSE),""))),"")</f>
        <v/>
      </c>
      <c r="T43" s="33" t="str">
        <f>IF(J43&lt;&gt;J42,IF(J43=1,VLOOKUP($A43,МойТакСебеРасчет!$A$4:$BU$5,68,FALSE),IF(J43=2,VLOOKUP($A43,МойТакСебеРасчет!$A$4:$BU$5,69,FALSE),IF(J43=3,VLOOKUP($A43,МойТакСебеРасчет!$A$4:$BU$5,70,FALSE),""))),"")</f>
        <v/>
      </c>
      <c r="U43" s="33" t="str">
        <f>IF(K43&lt;&gt;K42,IF(K43=1,VLOOKUP($A43,МойТакСебеРасчет!$A$4:$BU$5,71,FALSE),IF(K43=2,VLOOKUP($A43,МойТакСебеРасчет!$A$4:$BU$5,72,FALSE),IF(K43=3,VLOOKUP($A43,МойТакСебеРасчет!$A$4:$BU$5,73,FALSE),""))),"")</f>
        <v/>
      </c>
      <c r="V43" s="47" t="s">
        <v>30</v>
      </c>
      <c r="W43" s="12">
        <v>41927.520358796297</v>
      </c>
      <c r="X43" s="14" t="s">
        <v>47</v>
      </c>
      <c r="Y43" s="40"/>
      <c r="Z43" s="18"/>
      <c r="AA43" s="39">
        <v>11111</v>
      </c>
      <c r="AB43" s="9" t="s">
        <v>5</v>
      </c>
      <c r="AC43" s="9" t="s">
        <v>29</v>
      </c>
      <c r="AD43" s="9" t="s">
        <v>31</v>
      </c>
      <c r="AE43" s="9" t="s">
        <v>42</v>
      </c>
      <c r="AF43" s="21">
        <v>12000</v>
      </c>
      <c r="AG43" s="9"/>
      <c r="AH43" s="9"/>
      <c r="AI43" s="56"/>
      <c r="AJ43" s="59" t="str">
        <f t="shared" si="12"/>
        <v/>
      </c>
      <c r="AK43" s="61" t="str">
        <f>IF(AJ43="Да",AF43,IF(AJ43="Частично",IF(ДвиженияПоСчетам!AB43=МойТакСебеРасчет!$BW$2,VLOOKUP(AA43,МойТакСебеРасчет!$B$4:$CF$5,74,FALSE),IF(ДвиженияПоСчетам!AB43=МойТакСебеРасчет!$BX$2,VLOOKUP(AA43,МойТакСебеРасчет!$B$4:$CF$5,75,FALSE),IF(ДвиженияПоСчетам!AB43=МойТакСебеРасчет!$BY$2,VLOOKUP(AA43,МойТакСебеРасчет!$B$4:$CF$5,76,FALSE),IF(ДвиженияПоСчетам!AB43=МойТакСебеРасчет!$BZ$2,VLOOKUP(AA43,МойТакСебеРасчет!$B$4:$CF$5,77,FALSE),IF(ДвиженияПоСчетам!AB43=МойТакСебеРасчет!$CA$2,VLOOKUP(AA43,МойТакСебеРасчет!$B$4:$CF$5,78,FALSE),IF(ДвиженияПоСчетам!AB43=МойТакСебеРасчет!$CB$2,VLOOKUP(AA43,МойТакСебеРасчет!$B$4:$CF$5,79,FALSE),IF(ДвиженияПоСчетам!AB43=МойТакСебеРасчет!$CC$2,VLOOKUP(AA43,МойТакСебеРасчет!$B$4:$CF$5,80,FALSE),IF(ДвиженияПоСчетам!AB43=МойТакСебеРасчет!$CD$2,VLOOKUP(AA43,МойТакСебеРасчет!$B$4:$CF$5,81,FALSE),IF(AB43=МойТакСебеРасчет!$CE$2,VLOOKUP(AA43,МойТакСебеРасчет!$B$4:$CF$5,82,FALSE),IF(AB43=МойТакСебеРасчет!$CF$2,VLOOKUP(AA43,МойТакСебеРасчет!$B$4:$CF$5,83,FALSE))))))))))),""))</f>
        <v/>
      </c>
    </row>
    <row r="44" spans="1:37" ht="15" customHeight="1" x14ac:dyDescent="0.25">
      <c r="A44" s="33">
        <f t="shared" si="1"/>
        <v>1</v>
      </c>
      <c r="B44" s="33">
        <f t="shared" si="2"/>
        <v>0</v>
      </c>
      <c r="C44" s="33">
        <f t="shared" si="3"/>
        <v>3</v>
      </c>
      <c r="D44" s="33">
        <f t="shared" si="4"/>
        <v>3</v>
      </c>
      <c r="E44" s="33">
        <f t="shared" si="5"/>
        <v>6</v>
      </c>
      <c r="F44" s="33">
        <f t="shared" si="6"/>
        <v>0</v>
      </c>
      <c r="G44" s="33">
        <f t="shared" si="7"/>
        <v>0</v>
      </c>
      <c r="H44" s="33">
        <f t="shared" si="8"/>
        <v>4</v>
      </c>
      <c r="I44" s="33">
        <f t="shared" si="9"/>
        <v>3</v>
      </c>
      <c r="J44" s="33">
        <f t="shared" si="10"/>
        <v>0</v>
      </c>
      <c r="K44" s="33">
        <f t="shared" si="11"/>
        <v>0</v>
      </c>
      <c r="L44" s="33" t="str">
        <f>IF(B44&lt;&gt;B43,IF(B44=1,VLOOKUP($A44,МойТакСебеРасчет!$A$4:$BU$5,44,FALSE),IF(B44=2,VLOOKUP($A44,МойТакСебеРасчет!$A$4:$BU$5,45,FALSE),IF(B44=3,VLOOKUP($A44,МойТакСебеРасчет!$A$4:$BU$5,46,FALSE),""))),"")</f>
        <v/>
      </c>
      <c r="M44" s="33" t="str">
        <f>IF(C44&lt;&gt;C43,IF(C44=1,VLOOKUP($A44,МойТакСебеРасчет!$A$4:$BU$5,47,FALSE),IF(C44=2,VLOOKUP($A44,МойТакСебеРасчет!$A$4:$BU$5,48,FALSE),IF(C44=3,VLOOKUP($A44,МойТакСебеРасчет!$A$4:$BU$5,49,FALSE),""))),"")</f>
        <v/>
      </c>
      <c r="N44" s="33" t="str">
        <f>IF(D44&lt;&gt;D43,IF(D44=1,VLOOKUP($A44,МойТакСебеРасчет!$A$4:$BU$5,50,FALSE),IF(D44=2,VLOOKUP($A44,МойТакСебеРасчет!$A$4:$BU$5,51,FALSE),IF(D44=3,VLOOKUP($A44,МойТакСебеРасчет!$A$4:$BU$5,52,FALSE),""))),"")</f>
        <v/>
      </c>
      <c r="O44" s="33" t="str">
        <f>IF(E44&lt;&gt;E43,IF(E44=1,VLOOKUP($A44,МойТакСебеРасчет!$A$4:$BU$5,53,FALSE),IF(E44=2,VLOOKUP($A44,МойТакСебеРасчет!$A$4:$BU$5,54,FALSE),IF(E44=3,VLOOKUP($A44,МойТакСебеРасчет!$A$4:$BU$5,55,FALSE),""))),"")</f>
        <v/>
      </c>
      <c r="P44" s="33" t="str">
        <f>IF(F44&lt;&gt;F43,IF(F44=1,VLOOKUP($A44,МойТакСебеРасчет!$A$4:$BU$5,56,FALSE),IF(F44=2,VLOOKUP($A44,МойТакСебеРасчет!$A$4:$BU$5,57,FALSE),IF(F44=3,VLOOKUP($A44,МойТакСебеРасчет!$A$4:$BU$5,58,FALSE),""))),"")</f>
        <v/>
      </c>
      <c r="Q44" s="33" t="str">
        <f>IF(G44&lt;&gt;G43,IF(G44=1,VLOOKUP($A44,МойТакСебеРасчет!$A$4:$BU$5,59,FALSE),IF(G44=2,VLOOKUP($A44,МойТакСебеРасчет!$A$4:$BU$5,60,FALSE),IF(G44=3,VLOOKUP($A44,МойТакСебеРасчет!$A$4:$BU$5,61,FALSE),""))),"")</f>
        <v/>
      </c>
      <c r="R44" s="33" t="str">
        <f>IF(H44&lt;&gt;H43,IF(H44=1,VLOOKUP($A44,МойТакСебеРасчет!$A$4:$BU$5,62,FALSE),IF(H44=2,VLOOKUP($A44,МойТакСебеРасчет!$A$4:$BU$5,63,FALSE),IF(H44=3,VLOOKUP($A44,МойТакСебеРасчет!$A$4:$BU$5,64,FALSE),""))),"")</f>
        <v/>
      </c>
      <c r="S44" s="33" t="str">
        <f>IF(I44&lt;&gt;I43,IF(I44=1,VLOOKUP($A44,МойТакСебеРасчет!$A$4:$BU$5,65,FALSE),IF(I44=2,VLOOKUP($A44,МойТакСебеРасчет!$A$4:$BU$5,66,FALSE),IF(I44=3,VLOOKUP($A44,МойТакСебеРасчет!$A$4:$BU$5,67,FALSE),""))),"")</f>
        <v/>
      </c>
      <c r="T44" s="33" t="str">
        <f>IF(J44&lt;&gt;J43,IF(J44=1,VLOOKUP($A44,МойТакСебеРасчет!$A$4:$BU$5,68,FALSE),IF(J44=2,VLOOKUP($A44,МойТакСебеРасчет!$A$4:$BU$5,69,FALSE),IF(J44=3,VLOOKUP($A44,МойТакСебеРасчет!$A$4:$BU$5,70,FALSE),""))),"")</f>
        <v/>
      </c>
      <c r="U44" s="33" t="str">
        <f>IF(K44&lt;&gt;K43,IF(K44=1,VLOOKUP($A44,МойТакСебеРасчет!$A$4:$BU$5,71,FALSE),IF(K44=2,VLOOKUP($A44,МойТакСебеРасчет!$A$4:$BU$5,72,FALSE),IF(K44=3,VLOOKUP($A44,МойТакСебеРасчет!$A$4:$BU$5,73,FALSE),""))),"")</f>
        <v/>
      </c>
      <c r="V44" s="47" t="s">
        <v>27</v>
      </c>
      <c r="W44" s="12">
        <v>41927.520358796297</v>
      </c>
      <c r="X44" s="14" t="s">
        <v>47</v>
      </c>
      <c r="Y44" s="40"/>
      <c r="Z44" s="18"/>
      <c r="AA44" s="39">
        <v>11111</v>
      </c>
      <c r="AB44" s="9" t="s">
        <v>4</v>
      </c>
      <c r="AC44" s="9" t="s">
        <v>29</v>
      </c>
      <c r="AD44" s="9"/>
      <c r="AE44" s="9"/>
      <c r="AF44" s="21">
        <v>1927.23</v>
      </c>
      <c r="AG44" s="9"/>
      <c r="AH44" s="9"/>
      <c r="AI44" s="56"/>
      <c r="AJ44" s="59" t="str">
        <f t="shared" si="12"/>
        <v/>
      </c>
      <c r="AK44" s="61" t="str">
        <f>IF(AJ44="Да",AF44,IF(AJ44="Частично",IF(ДвиженияПоСчетам!AB44=МойТакСебеРасчет!$BW$2,VLOOKUP(AA44,МойТакСебеРасчет!$B$4:$CF$5,74,FALSE),IF(ДвиженияПоСчетам!AB44=МойТакСебеРасчет!$BX$2,VLOOKUP(AA44,МойТакСебеРасчет!$B$4:$CF$5,75,FALSE),IF(ДвиженияПоСчетам!AB44=МойТакСебеРасчет!$BY$2,VLOOKUP(AA44,МойТакСебеРасчет!$B$4:$CF$5,76,FALSE),IF(ДвиженияПоСчетам!AB44=МойТакСебеРасчет!$BZ$2,VLOOKUP(AA44,МойТакСебеРасчет!$B$4:$CF$5,77,FALSE),IF(ДвиженияПоСчетам!AB44=МойТакСебеРасчет!$CA$2,VLOOKUP(AA44,МойТакСебеРасчет!$B$4:$CF$5,78,FALSE),IF(ДвиженияПоСчетам!AB44=МойТакСебеРасчет!$CB$2,VLOOKUP(AA44,МойТакСебеРасчет!$B$4:$CF$5,79,FALSE),IF(ДвиженияПоСчетам!AB44=МойТакСебеРасчет!$CC$2,VLOOKUP(AA44,МойТакСебеРасчет!$B$4:$CF$5,80,FALSE),IF(ДвиженияПоСчетам!AB44=МойТакСебеРасчет!$CD$2,VLOOKUP(AA44,МойТакСебеРасчет!$B$4:$CF$5,81,FALSE),IF(AB44=МойТакСебеРасчет!$CE$2,VLOOKUP(AA44,МойТакСебеРасчет!$B$4:$CF$5,82,FALSE),IF(AB44=МойТакСебеРасчет!$CF$2,VLOOKUP(AA44,МойТакСебеРасчет!$B$4:$CF$5,83,FALSE))))))))))),""))</f>
        <v/>
      </c>
    </row>
    <row r="45" spans="1:37" ht="15" customHeight="1" x14ac:dyDescent="0.25">
      <c r="A45" s="33">
        <f t="shared" si="1"/>
        <v>1</v>
      </c>
      <c r="B45" s="33">
        <f t="shared" si="2"/>
        <v>0</v>
      </c>
      <c r="C45" s="33">
        <f t="shared" si="3"/>
        <v>3</v>
      </c>
      <c r="D45" s="33">
        <f t="shared" si="4"/>
        <v>3</v>
      </c>
      <c r="E45" s="33">
        <f t="shared" si="5"/>
        <v>7</v>
      </c>
      <c r="F45" s="33">
        <f t="shared" si="6"/>
        <v>0</v>
      </c>
      <c r="G45" s="33">
        <f t="shared" si="7"/>
        <v>0</v>
      </c>
      <c r="H45" s="33">
        <f t="shared" si="8"/>
        <v>4</v>
      </c>
      <c r="I45" s="33">
        <f t="shared" si="9"/>
        <v>3</v>
      </c>
      <c r="J45" s="33">
        <f t="shared" si="10"/>
        <v>0</v>
      </c>
      <c r="K45" s="33">
        <f t="shared" si="11"/>
        <v>0</v>
      </c>
      <c r="L45" s="33" t="str">
        <f>IF(B45&lt;&gt;B44,IF(B45=1,VLOOKUP($A45,МойТакСебеРасчет!$A$4:$BU$5,44,FALSE),IF(B45=2,VLOOKUP($A45,МойТакСебеРасчет!$A$4:$BU$5,45,FALSE),IF(B45=3,VLOOKUP($A45,МойТакСебеРасчет!$A$4:$BU$5,46,FALSE),""))),"")</f>
        <v/>
      </c>
      <c r="M45" s="33" t="str">
        <f>IF(C45&lt;&gt;C44,IF(C45=1,VLOOKUP($A45,МойТакСебеРасчет!$A$4:$BU$5,47,FALSE),IF(C45=2,VLOOKUP($A45,МойТакСебеРасчет!$A$4:$BU$5,48,FALSE),IF(C45=3,VLOOKUP($A45,МойТакСебеРасчет!$A$4:$BU$5,49,FALSE),""))),"")</f>
        <v/>
      </c>
      <c r="N45" s="33" t="str">
        <f>IF(D45&lt;&gt;D44,IF(D45=1,VLOOKUP($A45,МойТакСебеРасчет!$A$4:$BU$5,50,FALSE),IF(D45=2,VLOOKUP($A45,МойТакСебеРасчет!$A$4:$BU$5,51,FALSE),IF(D45=3,VLOOKUP($A45,МойТакСебеРасчет!$A$4:$BU$5,52,FALSE),""))),"")</f>
        <v/>
      </c>
      <c r="O45" s="33" t="str">
        <f>IF(E45&lt;&gt;E44,IF(E45=1,VLOOKUP($A45,МойТакСебеРасчет!$A$4:$BU$5,53,FALSE),IF(E45=2,VLOOKUP($A45,МойТакСебеРасчет!$A$4:$BU$5,54,FALSE),IF(E45=3,VLOOKUP($A45,МойТакСебеРасчет!$A$4:$BU$5,55,FALSE),""))),"")</f>
        <v/>
      </c>
      <c r="P45" s="33" t="str">
        <f>IF(F45&lt;&gt;F44,IF(F45=1,VLOOKUP($A45,МойТакСебеРасчет!$A$4:$BU$5,56,FALSE),IF(F45=2,VLOOKUP($A45,МойТакСебеРасчет!$A$4:$BU$5,57,FALSE),IF(F45=3,VLOOKUP($A45,МойТакСебеРасчет!$A$4:$BU$5,58,FALSE),""))),"")</f>
        <v/>
      </c>
      <c r="Q45" s="33" t="str">
        <f>IF(G45&lt;&gt;G44,IF(G45=1,VLOOKUP($A45,МойТакСебеРасчет!$A$4:$BU$5,59,FALSE),IF(G45=2,VLOOKUP($A45,МойТакСебеРасчет!$A$4:$BU$5,60,FALSE),IF(G45=3,VLOOKUP($A45,МойТакСебеРасчет!$A$4:$BU$5,61,FALSE),""))),"")</f>
        <v/>
      </c>
      <c r="R45" s="33" t="str">
        <f>IF(H45&lt;&gt;H44,IF(H45=1,VLOOKUP($A45,МойТакСебеРасчет!$A$4:$BU$5,62,FALSE),IF(H45=2,VLOOKUP($A45,МойТакСебеРасчет!$A$4:$BU$5,63,FALSE),IF(H45=3,VLOOKUP($A45,МойТакСебеРасчет!$A$4:$BU$5,64,FALSE),""))),"")</f>
        <v/>
      </c>
      <c r="S45" s="33" t="str">
        <f>IF(I45&lt;&gt;I44,IF(I45=1,VLOOKUP($A45,МойТакСебеРасчет!$A$4:$BU$5,65,FALSE),IF(I45=2,VLOOKUP($A45,МойТакСебеРасчет!$A$4:$BU$5,66,FALSE),IF(I45=3,VLOOKUP($A45,МойТакСебеРасчет!$A$4:$BU$5,67,FALSE),""))),"")</f>
        <v/>
      </c>
      <c r="T45" s="33" t="str">
        <f>IF(J45&lt;&gt;J44,IF(J45=1,VLOOKUP($A45,МойТакСебеРасчет!$A$4:$BU$5,68,FALSE),IF(J45=2,VLOOKUP($A45,МойТакСебеРасчет!$A$4:$BU$5,69,FALSE),IF(J45=3,VLOOKUP($A45,МойТакСебеРасчет!$A$4:$BU$5,70,FALSE),""))),"")</f>
        <v/>
      </c>
      <c r="U45" s="33" t="str">
        <f>IF(K45&lt;&gt;K44,IF(K45=1,VLOOKUP($A45,МойТакСебеРасчет!$A$4:$BU$5,71,FALSE),IF(K45=2,VLOOKUP($A45,МойТакСебеРасчет!$A$4:$BU$5,72,FALSE),IF(K45=3,VLOOKUP($A45,МойТакСебеРасчет!$A$4:$BU$5,73,FALSE),""))),"")</f>
        <v/>
      </c>
      <c r="V45" s="47" t="s">
        <v>30</v>
      </c>
      <c r="W45" s="12">
        <v>41927.520358796297</v>
      </c>
      <c r="X45" s="14" t="s">
        <v>47</v>
      </c>
      <c r="Y45" s="40"/>
      <c r="Z45" s="18"/>
      <c r="AA45" s="39">
        <v>11111</v>
      </c>
      <c r="AB45" s="9" t="s">
        <v>4</v>
      </c>
      <c r="AC45" s="9" t="s">
        <v>29</v>
      </c>
      <c r="AD45" s="9" t="s">
        <v>31</v>
      </c>
      <c r="AE45" s="9" t="s">
        <v>42</v>
      </c>
      <c r="AF45" s="21">
        <v>1927.23</v>
      </c>
      <c r="AG45" s="9"/>
      <c r="AH45" s="9"/>
      <c r="AI45" s="56"/>
      <c r="AJ45" s="59" t="str">
        <f t="shared" si="12"/>
        <v/>
      </c>
      <c r="AK45" s="61" t="str">
        <f>IF(AJ45="Да",AF45,IF(AJ45="Частично",IF(ДвиженияПоСчетам!AB45=МойТакСебеРасчет!$BW$2,VLOOKUP(AA45,МойТакСебеРасчет!$B$4:$CF$5,74,FALSE),IF(ДвиженияПоСчетам!AB45=МойТакСебеРасчет!$BX$2,VLOOKUP(AA45,МойТакСебеРасчет!$B$4:$CF$5,75,FALSE),IF(ДвиженияПоСчетам!AB45=МойТакСебеРасчет!$BY$2,VLOOKUP(AA45,МойТакСебеРасчет!$B$4:$CF$5,76,FALSE),IF(ДвиженияПоСчетам!AB45=МойТакСебеРасчет!$BZ$2,VLOOKUP(AA45,МойТакСебеРасчет!$B$4:$CF$5,77,FALSE),IF(ДвиженияПоСчетам!AB45=МойТакСебеРасчет!$CA$2,VLOOKUP(AA45,МойТакСебеРасчет!$B$4:$CF$5,78,FALSE),IF(ДвиженияПоСчетам!AB45=МойТакСебеРасчет!$CB$2,VLOOKUP(AA45,МойТакСебеРасчет!$B$4:$CF$5,79,FALSE),IF(ДвиженияПоСчетам!AB45=МойТакСебеРасчет!$CC$2,VLOOKUP(AA45,МойТакСебеРасчет!$B$4:$CF$5,80,FALSE),IF(ДвиженияПоСчетам!AB45=МойТакСебеРасчет!$CD$2,VLOOKUP(AA45,МойТакСебеРасчет!$B$4:$CF$5,81,FALSE),IF(AB45=МойТакСебеРасчет!$CE$2,VLOOKUP(AA45,МойТакСебеРасчет!$B$4:$CF$5,82,FALSE),IF(AB45=МойТакСебеРасчет!$CF$2,VLOOKUP(AA45,МойТакСебеРасчет!$B$4:$CF$5,83,FALSE))))))))))),""))</f>
        <v/>
      </c>
    </row>
    <row r="46" spans="1:37" ht="15" customHeight="1" x14ac:dyDescent="0.25">
      <c r="A46" s="33">
        <f t="shared" si="1"/>
        <v>1</v>
      </c>
      <c r="B46" s="33">
        <f t="shared" si="2"/>
        <v>0</v>
      </c>
      <c r="C46" s="33">
        <f t="shared" si="3"/>
        <v>3</v>
      </c>
      <c r="D46" s="33">
        <f t="shared" si="4"/>
        <v>3</v>
      </c>
      <c r="E46" s="33">
        <f t="shared" si="5"/>
        <v>7</v>
      </c>
      <c r="F46" s="33">
        <f t="shared" si="6"/>
        <v>0</v>
      </c>
      <c r="G46" s="33">
        <f t="shared" si="7"/>
        <v>0</v>
      </c>
      <c r="H46" s="33">
        <f t="shared" si="8"/>
        <v>4</v>
      </c>
      <c r="I46" s="33">
        <f t="shared" si="9"/>
        <v>3</v>
      </c>
      <c r="J46" s="33">
        <f t="shared" si="10"/>
        <v>0</v>
      </c>
      <c r="K46" s="33">
        <f t="shared" si="11"/>
        <v>0</v>
      </c>
      <c r="L46" s="33" t="str">
        <f>IF(B46&lt;&gt;B45,IF(B46=1,VLOOKUP($A46,МойТакСебеРасчет!$A$4:$BU$5,44,FALSE),IF(B46=2,VLOOKUP($A46,МойТакСебеРасчет!$A$4:$BU$5,45,FALSE),IF(B46=3,VLOOKUP($A46,МойТакСебеРасчет!$A$4:$BU$5,46,FALSE),""))),"")</f>
        <v/>
      </c>
      <c r="M46" s="33" t="str">
        <f>IF(C46&lt;&gt;C45,IF(C46=1,VLOOKUP($A46,МойТакСебеРасчет!$A$4:$BU$5,47,FALSE),IF(C46=2,VLOOKUP($A46,МойТакСебеРасчет!$A$4:$BU$5,48,FALSE),IF(C46=3,VLOOKUP($A46,МойТакСебеРасчет!$A$4:$BU$5,49,FALSE),""))),"")</f>
        <v/>
      </c>
      <c r="N46" s="33" t="str">
        <f>IF(D46&lt;&gt;D45,IF(D46=1,VLOOKUP($A46,МойТакСебеРасчет!$A$4:$BU$5,50,FALSE),IF(D46=2,VLOOKUP($A46,МойТакСебеРасчет!$A$4:$BU$5,51,FALSE),IF(D46=3,VLOOKUP($A46,МойТакСебеРасчет!$A$4:$BU$5,52,FALSE),""))),"")</f>
        <v/>
      </c>
      <c r="O46" s="33" t="str">
        <f>IF(E46&lt;&gt;E45,IF(E46=1,VLOOKUP($A46,МойТакСебеРасчет!$A$4:$BU$5,53,FALSE),IF(E46=2,VLOOKUP($A46,МойТакСебеРасчет!$A$4:$BU$5,54,FALSE),IF(E46=3,VLOOKUP($A46,МойТакСебеРасчет!$A$4:$BU$5,55,FALSE),""))),"")</f>
        <v/>
      </c>
      <c r="P46" s="33" t="str">
        <f>IF(F46&lt;&gt;F45,IF(F46=1,VLOOKUP($A46,МойТакСебеРасчет!$A$4:$BU$5,56,FALSE),IF(F46=2,VLOOKUP($A46,МойТакСебеРасчет!$A$4:$BU$5,57,FALSE),IF(F46=3,VLOOKUP($A46,МойТакСебеРасчет!$A$4:$BU$5,58,FALSE),""))),"")</f>
        <v/>
      </c>
      <c r="Q46" s="33" t="str">
        <f>IF(G46&lt;&gt;G45,IF(G46=1,VLOOKUP($A46,МойТакСебеРасчет!$A$4:$BU$5,59,FALSE),IF(G46=2,VLOOKUP($A46,МойТакСебеРасчет!$A$4:$BU$5,60,FALSE),IF(G46=3,VLOOKUP($A46,МойТакСебеРасчет!$A$4:$BU$5,61,FALSE),""))),"")</f>
        <v/>
      </c>
      <c r="R46" s="33" t="str">
        <f>IF(H46&lt;&gt;H45,IF(H46=1,VLOOKUP($A46,МойТакСебеРасчет!$A$4:$BU$5,62,FALSE),IF(H46=2,VLOOKUP($A46,МойТакСебеРасчет!$A$4:$BU$5,63,FALSE),IF(H46=3,VLOOKUP($A46,МойТакСебеРасчет!$A$4:$BU$5,64,FALSE),""))),"")</f>
        <v/>
      </c>
      <c r="S46" s="33" t="str">
        <f>IF(I46&lt;&gt;I45,IF(I46=1,VLOOKUP($A46,МойТакСебеРасчет!$A$4:$BU$5,65,FALSE),IF(I46=2,VLOOKUP($A46,МойТакСебеРасчет!$A$4:$BU$5,66,FALSE),IF(I46=3,VLOOKUP($A46,МойТакСебеРасчет!$A$4:$BU$5,67,FALSE),""))),"")</f>
        <v/>
      </c>
      <c r="T46" s="33" t="str">
        <f>IF(J46&lt;&gt;J45,IF(J46=1,VLOOKUP($A46,МойТакСебеРасчет!$A$4:$BU$5,68,FALSE),IF(J46=2,VLOOKUP($A46,МойТакСебеРасчет!$A$4:$BU$5,69,FALSE),IF(J46=3,VLOOKUP($A46,МойТакСебеРасчет!$A$4:$BU$5,70,FALSE),""))),"")</f>
        <v/>
      </c>
      <c r="U46" s="33" t="str">
        <f>IF(K46&lt;&gt;K45,IF(K46=1,VLOOKUP($A46,МойТакСебеРасчет!$A$4:$BU$5,71,FALSE),IF(K46=2,VLOOKUP($A46,МойТакСебеРасчет!$A$4:$BU$5,72,FALSE),IF(K46=3,VLOOKUP($A46,МойТакСебеРасчет!$A$4:$BU$5,73,FALSE),""))),"")</f>
        <v/>
      </c>
      <c r="V46" s="47" t="s">
        <v>27</v>
      </c>
      <c r="W46" s="12">
        <v>41927.520358796297</v>
      </c>
      <c r="X46" s="14" t="s">
        <v>47</v>
      </c>
      <c r="Y46" s="40"/>
      <c r="Z46" s="18"/>
      <c r="AA46" s="39">
        <v>11111</v>
      </c>
      <c r="AB46" s="9" t="s">
        <v>5</v>
      </c>
      <c r="AC46" s="9" t="s">
        <v>29</v>
      </c>
      <c r="AD46" s="9"/>
      <c r="AE46" s="9"/>
      <c r="AF46" s="21">
        <v>12000</v>
      </c>
      <c r="AG46" s="9"/>
      <c r="AH46" s="9"/>
      <c r="AI46" s="56"/>
      <c r="AJ46" s="59" t="str">
        <f t="shared" si="12"/>
        <v/>
      </c>
      <c r="AK46" s="61" t="str">
        <f>IF(AJ46="Да",AF46,IF(AJ46="Частично",IF(ДвиженияПоСчетам!AB46=МойТакСебеРасчет!$BW$2,VLOOKUP(AA46,МойТакСебеРасчет!$B$4:$CF$5,74,FALSE),IF(ДвиженияПоСчетам!AB46=МойТакСебеРасчет!$BX$2,VLOOKUP(AA46,МойТакСебеРасчет!$B$4:$CF$5,75,FALSE),IF(ДвиженияПоСчетам!AB46=МойТакСебеРасчет!$BY$2,VLOOKUP(AA46,МойТакСебеРасчет!$B$4:$CF$5,76,FALSE),IF(ДвиженияПоСчетам!AB46=МойТакСебеРасчет!$BZ$2,VLOOKUP(AA46,МойТакСебеРасчет!$B$4:$CF$5,77,FALSE),IF(ДвиженияПоСчетам!AB46=МойТакСебеРасчет!$CA$2,VLOOKUP(AA46,МойТакСебеРасчет!$B$4:$CF$5,78,FALSE),IF(ДвиженияПоСчетам!AB46=МойТакСебеРасчет!$CB$2,VLOOKUP(AA46,МойТакСебеРасчет!$B$4:$CF$5,79,FALSE),IF(ДвиженияПоСчетам!AB46=МойТакСебеРасчет!$CC$2,VLOOKUP(AA46,МойТакСебеРасчет!$B$4:$CF$5,80,FALSE),IF(ДвиженияПоСчетам!AB46=МойТакСебеРасчет!$CD$2,VLOOKUP(AA46,МойТакСебеРасчет!$B$4:$CF$5,81,FALSE),IF(AB46=МойТакСебеРасчет!$CE$2,VLOOKUP(AA46,МойТакСебеРасчет!$B$4:$CF$5,82,FALSE),IF(AB46=МойТакСебеРасчет!$CF$2,VLOOKUP(AA46,МойТакСебеРасчет!$B$4:$CF$5,83,FALSE))))))))))),""))</f>
        <v/>
      </c>
    </row>
    <row r="47" spans="1:37" ht="15" customHeight="1" x14ac:dyDescent="0.25">
      <c r="A47" s="33">
        <f t="shared" si="1"/>
        <v>1</v>
      </c>
      <c r="B47" s="33">
        <f t="shared" si="2"/>
        <v>0</v>
      </c>
      <c r="C47" s="33">
        <f t="shared" si="3"/>
        <v>3</v>
      </c>
      <c r="D47" s="33">
        <f t="shared" si="4"/>
        <v>3</v>
      </c>
      <c r="E47" s="33">
        <f t="shared" si="5"/>
        <v>7</v>
      </c>
      <c r="F47" s="33">
        <f t="shared" si="6"/>
        <v>0</v>
      </c>
      <c r="G47" s="33">
        <f t="shared" si="7"/>
        <v>0</v>
      </c>
      <c r="H47" s="33">
        <f t="shared" si="8"/>
        <v>4</v>
      </c>
      <c r="I47" s="33">
        <f t="shared" si="9"/>
        <v>3</v>
      </c>
      <c r="J47" s="33">
        <f t="shared" si="10"/>
        <v>0</v>
      </c>
      <c r="K47" s="33">
        <f t="shared" si="11"/>
        <v>0</v>
      </c>
      <c r="L47" s="33" t="str">
        <f>IF(B47&lt;&gt;B46,IF(B47=1,VLOOKUP($A47,МойТакСебеРасчет!$A$4:$BU$5,44,FALSE),IF(B47=2,VLOOKUP($A47,МойТакСебеРасчет!$A$4:$BU$5,45,FALSE),IF(B47=3,VLOOKUP($A47,МойТакСебеРасчет!$A$4:$BU$5,46,FALSE),""))),"")</f>
        <v/>
      </c>
      <c r="M47" s="33" t="str">
        <f>IF(C47&lt;&gt;C46,IF(C47=1,VLOOKUP($A47,МойТакСебеРасчет!$A$4:$BU$5,47,FALSE),IF(C47=2,VLOOKUP($A47,МойТакСебеРасчет!$A$4:$BU$5,48,FALSE),IF(C47=3,VLOOKUP($A47,МойТакСебеРасчет!$A$4:$BU$5,49,FALSE),""))),"")</f>
        <v/>
      </c>
      <c r="N47" s="33" t="str">
        <f>IF(D47&lt;&gt;D46,IF(D47=1,VLOOKUP($A47,МойТакСебеРасчет!$A$4:$BU$5,50,FALSE),IF(D47=2,VLOOKUP($A47,МойТакСебеРасчет!$A$4:$BU$5,51,FALSE),IF(D47=3,VLOOKUP($A47,МойТакСебеРасчет!$A$4:$BU$5,52,FALSE),""))),"")</f>
        <v/>
      </c>
      <c r="O47" s="33" t="str">
        <f>IF(E47&lt;&gt;E46,IF(E47=1,VLOOKUP($A47,МойТакСебеРасчет!$A$4:$BU$5,53,FALSE),IF(E47=2,VLOOKUP($A47,МойТакСебеРасчет!$A$4:$BU$5,54,FALSE),IF(E47=3,VLOOKUP($A47,МойТакСебеРасчет!$A$4:$BU$5,55,FALSE),""))),"")</f>
        <v/>
      </c>
      <c r="P47" s="33" t="str">
        <f>IF(F47&lt;&gt;F46,IF(F47=1,VLOOKUP($A47,МойТакСебеРасчет!$A$4:$BU$5,56,FALSE),IF(F47=2,VLOOKUP($A47,МойТакСебеРасчет!$A$4:$BU$5,57,FALSE),IF(F47=3,VLOOKUP($A47,МойТакСебеРасчет!$A$4:$BU$5,58,FALSE),""))),"")</f>
        <v/>
      </c>
      <c r="Q47" s="33" t="str">
        <f>IF(G47&lt;&gt;G46,IF(G47=1,VLOOKUP($A47,МойТакСебеРасчет!$A$4:$BU$5,59,FALSE),IF(G47=2,VLOOKUP($A47,МойТакСебеРасчет!$A$4:$BU$5,60,FALSE),IF(G47=3,VLOOKUP($A47,МойТакСебеРасчет!$A$4:$BU$5,61,FALSE),""))),"")</f>
        <v/>
      </c>
      <c r="R47" s="33" t="str">
        <f>IF(H47&lt;&gt;H46,IF(H47=1,VLOOKUP($A47,МойТакСебеРасчет!$A$4:$BU$5,62,FALSE),IF(H47=2,VLOOKUP($A47,МойТакСебеРасчет!$A$4:$BU$5,63,FALSE),IF(H47=3,VLOOKUP($A47,МойТакСебеРасчет!$A$4:$BU$5,64,FALSE),""))),"")</f>
        <v/>
      </c>
      <c r="S47" s="33" t="str">
        <f>IF(I47&lt;&gt;I46,IF(I47=1,VLOOKUP($A47,МойТакСебеРасчет!$A$4:$BU$5,65,FALSE),IF(I47=2,VLOOKUP($A47,МойТакСебеРасчет!$A$4:$BU$5,66,FALSE),IF(I47=3,VLOOKUP($A47,МойТакСебеРасчет!$A$4:$BU$5,67,FALSE),""))),"")</f>
        <v/>
      </c>
      <c r="T47" s="33" t="str">
        <f>IF(J47&lt;&gt;J46,IF(J47=1,VLOOKUP($A47,МойТакСебеРасчет!$A$4:$BU$5,68,FALSE),IF(J47=2,VLOOKUP($A47,МойТакСебеРасчет!$A$4:$BU$5,69,FALSE),IF(J47=3,VLOOKUP($A47,МойТакСебеРасчет!$A$4:$BU$5,70,FALSE),""))),"")</f>
        <v/>
      </c>
      <c r="U47" s="33" t="str">
        <f>IF(K47&lt;&gt;K46,IF(K47=1,VLOOKUP($A47,МойТакСебеРасчет!$A$4:$BU$5,71,FALSE),IF(K47=2,VLOOKUP($A47,МойТакСебеРасчет!$A$4:$BU$5,72,FALSE),IF(K47=3,VLOOKUP($A47,МойТакСебеРасчет!$A$4:$BU$5,73,FALSE),""))),"")</f>
        <v/>
      </c>
      <c r="V47" s="47" t="s">
        <v>27</v>
      </c>
      <c r="W47" s="12">
        <v>41927.520358796297</v>
      </c>
      <c r="X47" s="14" t="s">
        <v>47</v>
      </c>
      <c r="Y47" s="40"/>
      <c r="Z47" s="18"/>
      <c r="AA47" s="39">
        <v>11111</v>
      </c>
      <c r="AB47" s="9" t="s">
        <v>4</v>
      </c>
      <c r="AC47" s="9" t="s">
        <v>29</v>
      </c>
      <c r="AD47" s="9" t="s">
        <v>31</v>
      </c>
      <c r="AE47" s="9" t="s">
        <v>42</v>
      </c>
      <c r="AF47" s="21">
        <v>1927.23</v>
      </c>
      <c r="AG47" s="9"/>
      <c r="AH47" s="9"/>
      <c r="AI47" s="56"/>
      <c r="AJ47" s="59" t="str">
        <f t="shared" si="12"/>
        <v/>
      </c>
      <c r="AK47" s="61" t="str">
        <f>IF(AJ47="Да",AF47,IF(AJ47="Частично",IF(ДвиженияПоСчетам!AB47=МойТакСебеРасчет!$BW$2,VLOOKUP(AA47,МойТакСебеРасчет!$B$4:$CF$5,74,FALSE),IF(ДвиженияПоСчетам!AB47=МойТакСебеРасчет!$BX$2,VLOOKUP(AA47,МойТакСебеРасчет!$B$4:$CF$5,75,FALSE),IF(ДвиженияПоСчетам!AB47=МойТакСебеРасчет!$BY$2,VLOOKUP(AA47,МойТакСебеРасчет!$B$4:$CF$5,76,FALSE),IF(ДвиженияПоСчетам!AB47=МойТакСебеРасчет!$BZ$2,VLOOKUP(AA47,МойТакСебеРасчет!$B$4:$CF$5,77,FALSE),IF(ДвиженияПоСчетам!AB47=МойТакСебеРасчет!$CA$2,VLOOKUP(AA47,МойТакСебеРасчет!$B$4:$CF$5,78,FALSE),IF(ДвиженияПоСчетам!AB47=МойТакСебеРасчет!$CB$2,VLOOKUP(AA47,МойТакСебеРасчет!$B$4:$CF$5,79,FALSE),IF(ДвиженияПоСчетам!AB47=МойТакСебеРасчет!$CC$2,VLOOKUP(AA47,МойТакСебеРасчет!$B$4:$CF$5,80,FALSE),IF(ДвиженияПоСчетам!AB47=МойТакСебеРасчет!$CD$2,VLOOKUP(AA47,МойТакСебеРасчет!$B$4:$CF$5,81,FALSE),IF(AB47=МойТакСебеРасчет!$CE$2,VLOOKUP(AA47,МойТакСебеРасчет!$B$4:$CF$5,82,FALSE),IF(AB47=МойТакСебеРасчет!$CF$2,VLOOKUP(AA47,МойТакСебеРасчет!$B$4:$CF$5,83,FALSE))))))))))),""))</f>
        <v/>
      </c>
    </row>
    <row r="48" spans="1:37" ht="15" customHeight="1" x14ac:dyDescent="0.25">
      <c r="A48" s="33">
        <f t="shared" si="1"/>
        <v>1</v>
      </c>
      <c r="B48" s="33">
        <f t="shared" si="2"/>
        <v>0</v>
      </c>
      <c r="C48" s="33">
        <f t="shared" si="3"/>
        <v>3</v>
      </c>
      <c r="D48" s="33">
        <f t="shared" si="4"/>
        <v>3</v>
      </c>
      <c r="E48" s="33">
        <f t="shared" si="5"/>
        <v>7</v>
      </c>
      <c r="F48" s="33">
        <f t="shared" si="6"/>
        <v>0</v>
      </c>
      <c r="G48" s="33">
        <f t="shared" si="7"/>
        <v>0</v>
      </c>
      <c r="H48" s="33">
        <f t="shared" si="8"/>
        <v>4</v>
      </c>
      <c r="I48" s="33">
        <f t="shared" si="9"/>
        <v>3</v>
      </c>
      <c r="J48" s="33">
        <f t="shared" si="10"/>
        <v>0</v>
      </c>
      <c r="K48" s="33">
        <f t="shared" si="11"/>
        <v>0</v>
      </c>
      <c r="L48" s="33" t="str">
        <f>IF(B48&lt;&gt;B47,IF(B48=1,VLOOKUP($A48,МойТакСебеРасчет!$A$4:$BU$5,44,FALSE),IF(B48=2,VLOOKUP($A48,МойТакСебеРасчет!$A$4:$BU$5,45,FALSE),IF(B48=3,VLOOKUP($A48,МойТакСебеРасчет!$A$4:$BU$5,46,FALSE),""))),"")</f>
        <v/>
      </c>
      <c r="M48" s="33" t="str">
        <f>IF(C48&lt;&gt;C47,IF(C48=1,VLOOKUP($A48,МойТакСебеРасчет!$A$4:$BU$5,47,FALSE),IF(C48=2,VLOOKUP($A48,МойТакСебеРасчет!$A$4:$BU$5,48,FALSE),IF(C48=3,VLOOKUP($A48,МойТакСебеРасчет!$A$4:$BU$5,49,FALSE),""))),"")</f>
        <v/>
      </c>
      <c r="N48" s="33" t="str">
        <f>IF(D48&lt;&gt;D47,IF(D48=1,VLOOKUP($A48,МойТакСебеРасчет!$A$4:$BU$5,50,FALSE),IF(D48=2,VLOOKUP($A48,МойТакСебеРасчет!$A$4:$BU$5,51,FALSE),IF(D48=3,VLOOKUP($A48,МойТакСебеРасчет!$A$4:$BU$5,52,FALSE),""))),"")</f>
        <v/>
      </c>
      <c r="O48" s="33" t="str">
        <f>IF(E48&lt;&gt;E47,IF(E48=1,VLOOKUP($A48,МойТакСебеРасчет!$A$4:$BU$5,53,FALSE),IF(E48=2,VLOOKUP($A48,МойТакСебеРасчет!$A$4:$BU$5,54,FALSE),IF(E48=3,VLOOKUP($A48,МойТакСебеРасчет!$A$4:$BU$5,55,FALSE),""))),"")</f>
        <v/>
      </c>
      <c r="P48" s="33" t="str">
        <f>IF(F48&lt;&gt;F47,IF(F48=1,VLOOKUP($A48,МойТакСебеРасчет!$A$4:$BU$5,56,FALSE),IF(F48=2,VLOOKUP($A48,МойТакСебеРасчет!$A$4:$BU$5,57,FALSE),IF(F48=3,VLOOKUP($A48,МойТакСебеРасчет!$A$4:$BU$5,58,FALSE),""))),"")</f>
        <v/>
      </c>
      <c r="Q48" s="33" t="str">
        <f>IF(G48&lt;&gt;G47,IF(G48=1,VLOOKUP($A48,МойТакСебеРасчет!$A$4:$BU$5,59,FALSE),IF(G48=2,VLOOKUP($A48,МойТакСебеРасчет!$A$4:$BU$5,60,FALSE),IF(G48=3,VLOOKUP($A48,МойТакСебеРасчет!$A$4:$BU$5,61,FALSE),""))),"")</f>
        <v/>
      </c>
      <c r="R48" s="33" t="str">
        <f>IF(H48&lt;&gt;H47,IF(H48=1,VLOOKUP($A48,МойТакСебеРасчет!$A$4:$BU$5,62,FALSE),IF(H48=2,VLOOKUP($A48,МойТакСебеРасчет!$A$4:$BU$5,63,FALSE),IF(H48=3,VLOOKUP($A48,МойТакСебеРасчет!$A$4:$BU$5,64,FALSE),""))),"")</f>
        <v/>
      </c>
      <c r="S48" s="33" t="str">
        <f>IF(I48&lt;&gt;I47,IF(I48=1,VLOOKUP($A48,МойТакСебеРасчет!$A$4:$BU$5,65,FALSE),IF(I48=2,VLOOKUP($A48,МойТакСебеРасчет!$A$4:$BU$5,66,FALSE),IF(I48=3,VLOOKUP($A48,МойТакСебеРасчет!$A$4:$BU$5,67,FALSE),""))),"")</f>
        <v/>
      </c>
      <c r="T48" s="33" t="str">
        <f>IF(J48&lt;&gt;J47,IF(J48=1,VLOOKUP($A48,МойТакСебеРасчет!$A$4:$BU$5,68,FALSE),IF(J48=2,VLOOKUP($A48,МойТакСебеРасчет!$A$4:$BU$5,69,FALSE),IF(J48=3,VLOOKUP($A48,МойТакСебеРасчет!$A$4:$BU$5,70,FALSE),""))),"")</f>
        <v/>
      </c>
      <c r="U48" s="33" t="str">
        <f>IF(K48&lt;&gt;K47,IF(K48=1,VLOOKUP($A48,МойТакСебеРасчет!$A$4:$BU$5,71,FALSE),IF(K48=2,VLOOKUP($A48,МойТакСебеРасчет!$A$4:$BU$5,72,FALSE),IF(K48=3,VLOOKUP($A48,МойТакСебеРасчет!$A$4:$BU$5,73,FALSE),""))),"")</f>
        <v/>
      </c>
      <c r="V48" s="47" t="s">
        <v>27</v>
      </c>
      <c r="W48" s="12">
        <v>41927.520358796297</v>
      </c>
      <c r="X48" s="14" t="s">
        <v>47</v>
      </c>
      <c r="Y48" s="40"/>
      <c r="Z48" s="18"/>
      <c r="AA48" s="39">
        <v>11111</v>
      </c>
      <c r="AB48" s="9" t="s">
        <v>2</v>
      </c>
      <c r="AC48" s="9" t="s">
        <v>29</v>
      </c>
      <c r="AD48" s="9"/>
      <c r="AE48" s="9"/>
      <c r="AF48" s="21">
        <v>1532.31</v>
      </c>
      <c r="AG48" s="9"/>
      <c r="AH48" s="9"/>
      <c r="AI48" s="56"/>
      <c r="AJ48" s="59" t="str">
        <f t="shared" si="12"/>
        <v/>
      </c>
      <c r="AK48" s="61" t="str">
        <f>IF(AJ48="Да",AF48,IF(AJ48="Частично",IF(ДвиженияПоСчетам!AB48=МойТакСебеРасчет!$BW$2,VLOOKUP(AA48,МойТакСебеРасчет!$B$4:$CF$5,74,FALSE),IF(ДвиженияПоСчетам!AB48=МойТакСебеРасчет!$BX$2,VLOOKUP(AA48,МойТакСебеРасчет!$B$4:$CF$5,75,FALSE),IF(ДвиженияПоСчетам!AB48=МойТакСебеРасчет!$BY$2,VLOOKUP(AA48,МойТакСебеРасчет!$B$4:$CF$5,76,FALSE),IF(ДвиженияПоСчетам!AB48=МойТакСебеРасчет!$BZ$2,VLOOKUP(AA48,МойТакСебеРасчет!$B$4:$CF$5,77,FALSE),IF(ДвиженияПоСчетам!AB48=МойТакСебеРасчет!$CA$2,VLOOKUP(AA48,МойТакСебеРасчет!$B$4:$CF$5,78,FALSE),IF(ДвиженияПоСчетам!AB48=МойТакСебеРасчет!$CB$2,VLOOKUP(AA48,МойТакСебеРасчет!$B$4:$CF$5,79,FALSE),IF(ДвиженияПоСчетам!AB48=МойТакСебеРасчет!$CC$2,VLOOKUP(AA48,МойТакСебеРасчет!$B$4:$CF$5,80,FALSE),IF(ДвиженияПоСчетам!AB48=МойТакСебеРасчет!$CD$2,VLOOKUP(AA48,МойТакСебеРасчет!$B$4:$CF$5,81,FALSE),IF(AB48=МойТакСебеРасчет!$CE$2,VLOOKUP(AA48,МойТакСебеРасчет!$B$4:$CF$5,82,FALSE),IF(AB48=МойТакСебеРасчет!$CF$2,VLOOKUP(AA48,МойТакСебеРасчет!$B$4:$CF$5,83,FALSE))))))))))),""))</f>
        <v/>
      </c>
    </row>
    <row r="49" spans="1:37" ht="15" customHeight="1" x14ac:dyDescent="0.25">
      <c r="A49" s="33">
        <f t="shared" si="1"/>
        <v>1</v>
      </c>
      <c r="B49" s="33">
        <f t="shared" si="2"/>
        <v>0</v>
      </c>
      <c r="C49" s="33">
        <f t="shared" si="3"/>
        <v>4</v>
      </c>
      <c r="D49" s="33">
        <f t="shared" si="4"/>
        <v>3</v>
      </c>
      <c r="E49" s="33">
        <f t="shared" si="5"/>
        <v>7</v>
      </c>
      <c r="F49" s="33">
        <f t="shared" si="6"/>
        <v>0</v>
      </c>
      <c r="G49" s="33">
        <f t="shared" si="7"/>
        <v>0</v>
      </c>
      <c r="H49" s="33">
        <f t="shared" si="8"/>
        <v>4</v>
      </c>
      <c r="I49" s="33">
        <f t="shared" si="9"/>
        <v>3</v>
      </c>
      <c r="J49" s="33">
        <f t="shared" si="10"/>
        <v>0</v>
      </c>
      <c r="K49" s="33">
        <f t="shared" si="11"/>
        <v>0</v>
      </c>
      <c r="L49" s="33" t="str">
        <f>IF(B49&lt;&gt;B48,IF(B49=1,VLOOKUP($A49,МойТакСебеРасчет!$A$4:$BU$5,44,FALSE),IF(B49=2,VLOOKUP($A49,МойТакСебеРасчет!$A$4:$BU$5,45,FALSE),IF(B49=3,VLOOKUP($A49,МойТакСебеРасчет!$A$4:$BU$5,46,FALSE),""))),"")</f>
        <v/>
      </c>
      <c r="M49" s="33" t="str">
        <f>IF(C49&lt;&gt;C48,IF(C49=1,VLOOKUP($A49,МойТакСебеРасчет!$A$4:$BU$5,47,FALSE),IF(C49=2,VLOOKUP($A49,МойТакСебеРасчет!$A$4:$BU$5,48,FALSE),IF(C49=3,VLOOKUP($A49,МойТакСебеРасчет!$A$4:$BU$5,49,FALSE),""))),"")</f>
        <v/>
      </c>
      <c r="N49" s="33" t="str">
        <f>IF(D49&lt;&gt;D48,IF(D49=1,VLOOKUP($A49,МойТакСебеРасчет!$A$4:$BU$5,50,FALSE),IF(D49=2,VLOOKUP($A49,МойТакСебеРасчет!$A$4:$BU$5,51,FALSE),IF(D49=3,VLOOKUP($A49,МойТакСебеРасчет!$A$4:$BU$5,52,FALSE),""))),"")</f>
        <v/>
      </c>
      <c r="O49" s="33" t="str">
        <f>IF(E49&lt;&gt;E48,IF(E49=1,VLOOKUP($A49,МойТакСебеРасчет!$A$4:$BU$5,53,FALSE),IF(E49=2,VLOOKUP($A49,МойТакСебеРасчет!$A$4:$BU$5,54,FALSE),IF(E49=3,VLOOKUP($A49,МойТакСебеРасчет!$A$4:$BU$5,55,FALSE),""))),"")</f>
        <v/>
      </c>
      <c r="P49" s="33" t="str">
        <f>IF(F49&lt;&gt;F48,IF(F49=1,VLOOKUP($A49,МойТакСебеРасчет!$A$4:$BU$5,56,FALSE),IF(F49=2,VLOOKUP($A49,МойТакСебеРасчет!$A$4:$BU$5,57,FALSE),IF(F49=3,VLOOKUP($A49,МойТакСебеРасчет!$A$4:$BU$5,58,FALSE),""))),"")</f>
        <v/>
      </c>
      <c r="Q49" s="33" t="str">
        <f>IF(G49&lt;&gt;G48,IF(G49=1,VLOOKUP($A49,МойТакСебеРасчет!$A$4:$BU$5,59,FALSE),IF(G49=2,VLOOKUP($A49,МойТакСебеРасчет!$A$4:$BU$5,60,FALSE),IF(G49=3,VLOOKUP($A49,МойТакСебеРасчет!$A$4:$BU$5,61,FALSE),""))),"")</f>
        <v/>
      </c>
      <c r="R49" s="33" t="str">
        <f>IF(H49&lt;&gt;H48,IF(H49=1,VLOOKUP($A49,МойТакСебеРасчет!$A$4:$BU$5,62,FALSE),IF(H49=2,VLOOKUP($A49,МойТакСебеРасчет!$A$4:$BU$5,63,FALSE),IF(H49=3,VLOOKUP($A49,МойТакСебеРасчет!$A$4:$BU$5,64,FALSE),""))),"")</f>
        <v/>
      </c>
      <c r="S49" s="33" t="str">
        <f>IF(I49&lt;&gt;I48,IF(I49=1,VLOOKUP($A49,МойТакСебеРасчет!$A$4:$BU$5,65,FALSE),IF(I49=2,VLOOKUP($A49,МойТакСебеРасчет!$A$4:$BU$5,66,FALSE),IF(I49=3,VLOOKUP($A49,МойТакСебеРасчет!$A$4:$BU$5,67,FALSE),""))),"")</f>
        <v/>
      </c>
      <c r="T49" s="33" t="str">
        <f>IF(J49&lt;&gt;J48,IF(J49=1,VLOOKUP($A49,МойТакСебеРасчет!$A$4:$BU$5,68,FALSE),IF(J49=2,VLOOKUP($A49,МойТакСебеРасчет!$A$4:$BU$5,69,FALSE),IF(J49=3,VLOOKUP($A49,МойТакСебеРасчет!$A$4:$BU$5,70,FALSE),""))),"")</f>
        <v/>
      </c>
      <c r="U49" s="33" t="str">
        <f>IF(K49&lt;&gt;K48,IF(K49=1,VLOOKUP($A49,МойТакСебеРасчет!$A$4:$BU$5,71,FALSE),IF(K49=2,VLOOKUP($A49,МойТакСебеРасчет!$A$4:$BU$5,72,FALSE),IF(K49=3,VLOOKUP($A49,МойТакСебеРасчет!$A$4:$BU$5,73,FALSE),""))),"")</f>
        <v/>
      </c>
      <c r="V49" s="47" t="s">
        <v>30</v>
      </c>
      <c r="W49" s="12">
        <v>41927.520358796297</v>
      </c>
      <c r="X49" s="14" t="s">
        <v>47</v>
      </c>
      <c r="Y49" s="40"/>
      <c r="Z49" s="18"/>
      <c r="AA49" s="39">
        <v>11111</v>
      </c>
      <c r="AB49" s="9" t="s">
        <v>2</v>
      </c>
      <c r="AC49" s="9" t="s">
        <v>29</v>
      </c>
      <c r="AD49" s="9" t="s">
        <v>31</v>
      </c>
      <c r="AE49" s="9" t="s">
        <v>42</v>
      </c>
      <c r="AF49" s="21">
        <v>1532.31</v>
      </c>
      <c r="AG49" s="9"/>
      <c r="AH49" s="9"/>
      <c r="AI49" s="56"/>
      <c r="AJ49" s="59" t="str">
        <f t="shared" si="12"/>
        <v/>
      </c>
      <c r="AK49" s="61" t="str">
        <f>IF(AJ49="Да",AF49,IF(AJ49="Частично",IF(ДвиженияПоСчетам!AB49=МойТакСебеРасчет!$BW$2,VLOOKUP(AA49,МойТакСебеРасчет!$B$4:$CF$5,74,FALSE),IF(ДвиженияПоСчетам!AB49=МойТакСебеРасчет!$BX$2,VLOOKUP(AA49,МойТакСебеРасчет!$B$4:$CF$5,75,FALSE),IF(ДвиженияПоСчетам!AB49=МойТакСебеРасчет!$BY$2,VLOOKUP(AA49,МойТакСебеРасчет!$B$4:$CF$5,76,FALSE),IF(ДвиженияПоСчетам!AB49=МойТакСебеРасчет!$BZ$2,VLOOKUP(AA49,МойТакСебеРасчет!$B$4:$CF$5,77,FALSE),IF(ДвиженияПоСчетам!AB49=МойТакСебеРасчет!$CA$2,VLOOKUP(AA49,МойТакСебеРасчет!$B$4:$CF$5,78,FALSE),IF(ДвиженияПоСчетам!AB49=МойТакСебеРасчет!$CB$2,VLOOKUP(AA49,МойТакСебеРасчет!$B$4:$CF$5,79,FALSE),IF(ДвиженияПоСчетам!AB49=МойТакСебеРасчет!$CC$2,VLOOKUP(AA49,МойТакСебеРасчет!$B$4:$CF$5,80,FALSE),IF(ДвиженияПоСчетам!AB49=МойТакСебеРасчет!$CD$2,VLOOKUP(AA49,МойТакСебеРасчет!$B$4:$CF$5,81,FALSE),IF(AB49=МойТакСебеРасчет!$CE$2,VLOOKUP(AA49,МойТакСебеРасчет!$B$4:$CF$5,82,FALSE),IF(AB49=МойТакСебеРасчет!$CF$2,VLOOKUP(AA49,МойТакСебеРасчет!$B$4:$CF$5,83,FALSE))))))))))),""))</f>
        <v/>
      </c>
    </row>
    <row r="50" spans="1:37" ht="15" customHeight="1" x14ac:dyDescent="0.25">
      <c r="A50" s="33">
        <f t="shared" si="1"/>
        <v>1</v>
      </c>
      <c r="B50" s="33">
        <f t="shared" si="2"/>
        <v>0</v>
      </c>
      <c r="C50" s="33">
        <f t="shared" si="3"/>
        <v>4</v>
      </c>
      <c r="D50" s="33">
        <f t="shared" si="4"/>
        <v>3</v>
      </c>
      <c r="E50" s="33">
        <f t="shared" si="5"/>
        <v>7</v>
      </c>
      <c r="F50" s="33">
        <f t="shared" si="6"/>
        <v>0</v>
      </c>
      <c r="G50" s="33">
        <f t="shared" si="7"/>
        <v>0</v>
      </c>
      <c r="H50" s="33">
        <f t="shared" si="8"/>
        <v>4</v>
      </c>
      <c r="I50" s="33">
        <f t="shared" si="9"/>
        <v>3</v>
      </c>
      <c r="J50" s="33">
        <f t="shared" si="10"/>
        <v>0</v>
      </c>
      <c r="K50" s="33">
        <f t="shared" si="11"/>
        <v>0</v>
      </c>
      <c r="L50" s="33" t="str">
        <f>IF(B50&lt;&gt;B49,IF(B50=1,VLOOKUP($A50,МойТакСебеРасчет!$A$4:$BU$5,44,FALSE),IF(B50=2,VLOOKUP($A50,МойТакСебеРасчет!$A$4:$BU$5,45,FALSE),IF(B50=3,VLOOKUP($A50,МойТакСебеРасчет!$A$4:$BU$5,46,FALSE),""))),"")</f>
        <v/>
      </c>
      <c r="M50" s="33" t="str">
        <f>IF(C50&lt;&gt;C49,IF(C50=1,VLOOKUP($A50,МойТакСебеРасчет!$A$4:$BU$5,47,FALSE),IF(C50=2,VLOOKUP($A50,МойТакСебеРасчет!$A$4:$BU$5,48,FALSE),IF(C50=3,VLOOKUP($A50,МойТакСебеРасчет!$A$4:$BU$5,49,FALSE),""))),"")</f>
        <v/>
      </c>
      <c r="N50" s="33" t="str">
        <f>IF(D50&lt;&gt;D49,IF(D50=1,VLOOKUP($A50,МойТакСебеРасчет!$A$4:$BU$5,50,FALSE),IF(D50=2,VLOOKUP($A50,МойТакСебеРасчет!$A$4:$BU$5,51,FALSE),IF(D50=3,VLOOKUP($A50,МойТакСебеРасчет!$A$4:$BU$5,52,FALSE),""))),"")</f>
        <v/>
      </c>
      <c r="O50" s="33" t="str">
        <f>IF(E50&lt;&gt;E49,IF(E50=1,VLOOKUP($A50,МойТакСебеРасчет!$A$4:$BU$5,53,FALSE),IF(E50=2,VLOOKUP($A50,МойТакСебеРасчет!$A$4:$BU$5,54,FALSE),IF(E50=3,VLOOKUP($A50,МойТакСебеРасчет!$A$4:$BU$5,55,FALSE),""))),"")</f>
        <v/>
      </c>
      <c r="P50" s="33" t="str">
        <f>IF(F50&lt;&gt;F49,IF(F50=1,VLOOKUP($A50,МойТакСебеРасчет!$A$4:$BU$5,56,FALSE),IF(F50=2,VLOOKUP($A50,МойТакСебеРасчет!$A$4:$BU$5,57,FALSE),IF(F50=3,VLOOKUP($A50,МойТакСебеРасчет!$A$4:$BU$5,58,FALSE),""))),"")</f>
        <v/>
      </c>
      <c r="Q50" s="33" t="str">
        <f>IF(G50&lt;&gt;G49,IF(G50=1,VLOOKUP($A50,МойТакСебеРасчет!$A$4:$BU$5,59,FALSE),IF(G50=2,VLOOKUP($A50,МойТакСебеРасчет!$A$4:$BU$5,60,FALSE),IF(G50=3,VLOOKUP($A50,МойТакСебеРасчет!$A$4:$BU$5,61,FALSE),""))),"")</f>
        <v/>
      </c>
      <c r="R50" s="33" t="str">
        <f>IF(H50&lt;&gt;H49,IF(H50=1,VLOOKUP($A50,МойТакСебеРасчет!$A$4:$BU$5,62,FALSE),IF(H50=2,VLOOKUP($A50,МойТакСебеРасчет!$A$4:$BU$5,63,FALSE),IF(H50=3,VLOOKUP($A50,МойТакСебеРасчет!$A$4:$BU$5,64,FALSE),""))),"")</f>
        <v/>
      </c>
      <c r="S50" s="33" t="str">
        <f>IF(I50&lt;&gt;I49,IF(I50=1,VLOOKUP($A50,МойТакСебеРасчет!$A$4:$BU$5,65,FALSE),IF(I50=2,VLOOKUP($A50,МойТакСебеРасчет!$A$4:$BU$5,66,FALSE),IF(I50=3,VLOOKUP($A50,МойТакСебеРасчет!$A$4:$BU$5,67,FALSE),""))),"")</f>
        <v/>
      </c>
      <c r="T50" s="33" t="str">
        <f>IF(J50&lt;&gt;J49,IF(J50=1,VLOOKUP($A50,МойТакСебеРасчет!$A$4:$BU$5,68,FALSE),IF(J50=2,VLOOKUP($A50,МойТакСебеРасчет!$A$4:$BU$5,69,FALSE),IF(J50=3,VLOOKUP($A50,МойТакСебеРасчет!$A$4:$BU$5,70,FALSE),""))),"")</f>
        <v/>
      </c>
      <c r="U50" s="33" t="str">
        <f>IF(K50&lt;&gt;K49,IF(K50=1,VLOOKUP($A50,МойТакСебеРасчет!$A$4:$BU$5,71,FALSE),IF(K50=2,VLOOKUP($A50,МойТакСебеРасчет!$A$4:$BU$5,72,FALSE),IF(K50=3,VLOOKUP($A50,МойТакСебеРасчет!$A$4:$BU$5,73,FALSE),""))),"")</f>
        <v/>
      </c>
      <c r="V50" s="47" t="s">
        <v>27</v>
      </c>
      <c r="W50" s="12">
        <v>41927.520358796297</v>
      </c>
      <c r="X50" s="14" t="s">
        <v>47</v>
      </c>
      <c r="Y50" s="40"/>
      <c r="Z50" s="18"/>
      <c r="AA50" s="39">
        <v>11111</v>
      </c>
      <c r="AB50" s="9" t="s">
        <v>2</v>
      </c>
      <c r="AC50" s="9" t="s">
        <v>29</v>
      </c>
      <c r="AD50" s="9" t="s">
        <v>31</v>
      </c>
      <c r="AE50" s="9" t="s">
        <v>42</v>
      </c>
      <c r="AF50" s="21">
        <v>1532.31</v>
      </c>
      <c r="AG50" s="9"/>
      <c r="AH50" s="9"/>
      <c r="AI50" s="56"/>
      <c r="AJ50" s="59" t="str">
        <f t="shared" si="12"/>
        <v/>
      </c>
      <c r="AK50" s="61" t="str">
        <f>IF(AJ50="Да",AF50,IF(AJ50="Частично",IF(ДвиженияПоСчетам!AB50=МойТакСебеРасчет!$BW$2,VLOOKUP(AA50,МойТакСебеРасчет!$B$4:$CF$5,74,FALSE),IF(ДвиженияПоСчетам!AB50=МойТакСебеРасчет!$BX$2,VLOOKUP(AA50,МойТакСебеРасчет!$B$4:$CF$5,75,FALSE),IF(ДвиженияПоСчетам!AB50=МойТакСебеРасчет!$BY$2,VLOOKUP(AA50,МойТакСебеРасчет!$B$4:$CF$5,76,FALSE),IF(ДвиженияПоСчетам!AB50=МойТакСебеРасчет!$BZ$2,VLOOKUP(AA50,МойТакСебеРасчет!$B$4:$CF$5,77,FALSE),IF(ДвиженияПоСчетам!AB50=МойТакСебеРасчет!$CA$2,VLOOKUP(AA50,МойТакСебеРасчет!$B$4:$CF$5,78,FALSE),IF(ДвиженияПоСчетам!AB50=МойТакСебеРасчет!$CB$2,VLOOKUP(AA50,МойТакСебеРасчет!$B$4:$CF$5,79,FALSE),IF(ДвиженияПоСчетам!AB50=МойТакСебеРасчет!$CC$2,VLOOKUP(AA50,МойТакСебеРасчет!$B$4:$CF$5,80,FALSE),IF(ДвиженияПоСчетам!AB50=МойТакСебеРасчет!$CD$2,VLOOKUP(AA50,МойТакСебеРасчет!$B$4:$CF$5,81,FALSE),IF(AB50=МойТакСебеРасчет!$CE$2,VLOOKUP(AA50,МойТакСебеРасчет!$B$4:$CF$5,82,FALSE),IF(AB50=МойТакСебеРасчет!$CF$2,VLOOKUP(AA50,МойТакСебеРасчет!$B$4:$CF$5,83,FALSE))))))))))),""))</f>
        <v/>
      </c>
    </row>
    <row r="51" spans="1:37" ht="15" customHeight="1" x14ac:dyDescent="0.25">
      <c r="A51" s="33">
        <f t="shared" si="1"/>
        <v>1</v>
      </c>
      <c r="B51" s="33">
        <f t="shared" si="2"/>
        <v>0</v>
      </c>
      <c r="C51" s="33">
        <f t="shared" si="3"/>
        <v>4</v>
      </c>
      <c r="D51" s="33">
        <f t="shared" si="4"/>
        <v>3</v>
      </c>
      <c r="E51" s="33">
        <f t="shared" si="5"/>
        <v>7</v>
      </c>
      <c r="F51" s="33">
        <f t="shared" si="6"/>
        <v>0</v>
      </c>
      <c r="G51" s="33">
        <f t="shared" si="7"/>
        <v>0</v>
      </c>
      <c r="H51" s="33">
        <f t="shared" si="8"/>
        <v>4</v>
      </c>
      <c r="I51" s="33">
        <f t="shared" si="9"/>
        <v>3</v>
      </c>
      <c r="J51" s="33">
        <f t="shared" si="10"/>
        <v>0</v>
      </c>
      <c r="K51" s="33">
        <f t="shared" si="11"/>
        <v>0</v>
      </c>
      <c r="L51" s="33" t="str">
        <f>IF(B51&lt;&gt;B50,IF(B51=1,VLOOKUP($A51,МойТакСебеРасчет!$A$4:$BU$5,44,FALSE),IF(B51=2,VLOOKUP($A51,МойТакСебеРасчет!$A$4:$BU$5,45,FALSE),IF(B51=3,VLOOKUP($A51,МойТакСебеРасчет!$A$4:$BU$5,46,FALSE),""))),"")</f>
        <v/>
      </c>
      <c r="M51" s="33" t="str">
        <f>IF(C51&lt;&gt;C50,IF(C51=1,VLOOKUP($A51,МойТакСебеРасчет!$A$4:$BU$5,47,FALSE),IF(C51=2,VLOOKUP($A51,МойТакСебеРасчет!$A$4:$BU$5,48,FALSE),IF(C51=3,VLOOKUP($A51,МойТакСебеРасчет!$A$4:$BU$5,49,FALSE),""))),"")</f>
        <v/>
      </c>
      <c r="N51" s="33" t="str">
        <f>IF(D51&lt;&gt;D50,IF(D51=1,VLOOKUP($A51,МойТакСебеРасчет!$A$4:$BU$5,50,FALSE),IF(D51=2,VLOOKUP($A51,МойТакСебеРасчет!$A$4:$BU$5,51,FALSE),IF(D51=3,VLOOKUP($A51,МойТакСебеРасчет!$A$4:$BU$5,52,FALSE),""))),"")</f>
        <v/>
      </c>
      <c r="O51" s="33" t="str">
        <f>IF(E51&lt;&gt;E50,IF(E51=1,VLOOKUP($A51,МойТакСебеРасчет!$A$4:$BU$5,53,FALSE),IF(E51=2,VLOOKUP($A51,МойТакСебеРасчет!$A$4:$BU$5,54,FALSE),IF(E51=3,VLOOKUP($A51,МойТакСебеРасчет!$A$4:$BU$5,55,FALSE),""))),"")</f>
        <v/>
      </c>
      <c r="P51" s="33" t="str">
        <f>IF(F51&lt;&gt;F50,IF(F51=1,VLOOKUP($A51,МойТакСебеРасчет!$A$4:$BU$5,56,FALSE),IF(F51=2,VLOOKUP($A51,МойТакСебеРасчет!$A$4:$BU$5,57,FALSE),IF(F51=3,VLOOKUP($A51,МойТакСебеРасчет!$A$4:$BU$5,58,FALSE),""))),"")</f>
        <v/>
      </c>
      <c r="Q51" s="33" t="str">
        <f>IF(G51&lt;&gt;G50,IF(G51=1,VLOOKUP($A51,МойТакСебеРасчет!$A$4:$BU$5,59,FALSE),IF(G51=2,VLOOKUP($A51,МойТакСебеРасчет!$A$4:$BU$5,60,FALSE),IF(G51=3,VLOOKUP($A51,МойТакСебеРасчет!$A$4:$BU$5,61,FALSE),""))),"")</f>
        <v/>
      </c>
      <c r="R51" s="33" t="str">
        <f>IF(H51&lt;&gt;H50,IF(H51=1,VLOOKUP($A51,МойТакСебеРасчет!$A$4:$BU$5,62,FALSE),IF(H51=2,VLOOKUP($A51,МойТакСебеРасчет!$A$4:$BU$5,63,FALSE),IF(H51=3,VLOOKUP($A51,МойТакСебеРасчет!$A$4:$BU$5,64,FALSE),""))),"")</f>
        <v/>
      </c>
      <c r="S51" s="33" t="str">
        <f>IF(I51&lt;&gt;I50,IF(I51=1,VLOOKUP($A51,МойТакСебеРасчет!$A$4:$BU$5,65,FALSE),IF(I51=2,VLOOKUP($A51,МойТакСебеРасчет!$A$4:$BU$5,66,FALSE),IF(I51=3,VLOOKUP($A51,МойТакСебеРасчет!$A$4:$BU$5,67,FALSE),""))),"")</f>
        <v/>
      </c>
      <c r="T51" s="33" t="str">
        <f>IF(J51&lt;&gt;J50,IF(J51=1,VLOOKUP($A51,МойТакСебеРасчет!$A$4:$BU$5,68,FALSE),IF(J51=2,VLOOKUP($A51,МойТакСебеРасчет!$A$4:$BU$5,69,FALSE),IF(J51=3,VLOOKUP($A51,МойТакСебеРасчет!$A$4:$BU$5,70,FALSE),""))),"")</f>
        <v/>
      </c>
      <c r="U51" s="33" t="str">
        <f>IF(K51&lt;&gt;K50,IF(K51=1,VLOOKUP($A51,МойТакСебеРасчет!$A$4:$BU$5,71,FALSE),IF(K51=2,VLOOKUP($A51,МойТакСебеРасчет!$A$4:$BU$5,72,FALSE),IF(K51=3,VLOOKUP($A51,МойТакСебеРасчет!$A$4:$BU$5,73,FALSE),""))),"")</f>
        <v/>
      </c>
      <c r="V51" s="47" t="s">
        <v>27</v>
      </c>
      <c r="W51" s="12">
        <v>41927.520358796297</v>
      </c>
      <c r="X51" s="14" t="s">
        <v>47</v>
      </c>
      <c r="Y51" s="40"/>
      <c r="Z51" s="18"/>
      <c r="AA51" s="39">
        <v>11111</v>
      </c>
      <c r="AB51" s="9" t="s">
        <v>3</v>
      </c>
      <c r="AC51" s="9" t="s">
        <v>29</v>
      </c>
      <c r="AD51" s="9"/>
      <c r="AE51" s="9"/>
      <c r="AF51" s="21">
        <v>12000</v>
      </c>
      <c r="AG51" s="9"/>
      <c r="AH51" s="9"/>
      <c r="AI51" s="56"/>
      <c r="AJ51" s="59" t="str">
        <f t="shared" si="12"/>
        <v/>
      </c>
      <c r="AK51" s="61" t="str">
        <f>IF(AJ51="Да",AF51,IF(AJ51="Частично",IF(ДвиженияПоСчетам!AB51=МойТакСебеРасчет!$BW$2,VLOOKUP(AA51,МойТакСебеРасчет!$B$4:$CF$5,74,FALSE),IF(ДвиженияПоСчетам!AB51=МойТакСебеРасчет!$BX$2,VLOOKUP(AA51,МойТакСебеРасчет!$B$4:$CF$5,75,FALSE),IF(ДвиженияПоСчетам!AB51=МойТакСебеРасчет!$BY$2,VLOOKUP(AA51,МойТакСебеРасчет!$B$4:$CF$5,76,FALSE),IF(ДвиженияПоСчетам!AB51=МойТакСебеРасчет!$BZ$2,VLOOKUP(AA51,МойТакСебеРасчет!$B$4:$CF$5,77,FALSE),IF(ДвиженияПоСчетам!AB51=МойТакСебеРасчет!$CA$2,VLOOKUP(AA51,МойТакСебеРасчет!$B$4:$CF$5,78,FALSE),IF(ДвиженияПоСчетам!AB51=МойТакСебеРасчет!$CB$2,VLOOKUP(AA51,МойТакСебеРасчет!$B$4:$CF$5,79,FALSE),IF(ДвиженияПоСчетам!AB51=МойТакСебеРасчет!$CC$2,VLOOKUP(AA51,МойТакСебеРасчет!$B$4:$CF$5,80,FALSE),IF(ДвиженияПоСчетам!AB51=МойТакСебеРасчет!$CD$2,VLOOKUP(AA51,МойТакСебеРасчет!$B$4:$CF$5,81,FALSE),IF(AB51=МойТакСебеРасчет!$CE$2,VLOOKUP(AA51,МойТакСебеРасчет!$B$4:$CF$5,82,FALSE),IF(AB51=МойТакСебеРасчет!$CF$2,VLOOKUP(AA51,МойТакСебеРасчет!$B$4:$CF$5,83,FALSE))))))))))),""))</f>
        <v/>
      </c>
    </row>
    <row r="52" spans="1:37" ht="15" customHeight="1" x14ac:dyDescent="0.25">
      <c r="A52" s="33">
        <f t="shared" si="1"/>
        <v>1</v>
      </c>
      <c r="B52" s="33">
        <f t="shared" si="2"/>
        <v>0</v>
      </c>
      <c r="C52" s="33">
        <f t="shared" si="3"/>
        <v>4</v>
      </c>
      <c r="D52" s="33">
        <f t="shared" si="4"/>
        <v>4</v>
      </c>
      <c r="E52" s="33">
        <f t="shared" si="5"/>
        <v>7</v>
      </c>
      <c r="F52" s="33">
        <f t="shared" si="6"/>
        <v>0</v>
      </c>
      <c r="G52" s="33">
        <f t="shared" si="7"/>
        <v>0</v>
      </c>
      <c r="H52" s="33">
        <f t="shared" si="8"/>
        <v>4</v>
      </c>
      <c r="I52" s="33">
        <f t="shared" si="9"/>
        <v>3</v>
      </c>
      <c r="J52" s="33">
        <f t="shared" si="10"/>
        <v>0</v>
      </c>
      <c r="K52" s="33">
        <f t="shared" si="11"/>
        <v>0</v>
      </c>
      <c r="L52" s="33" t="str">
        <f>IF(B52&lt;&gt;B51,IF(B52=1,VLOOKUP($A52,МойТакСебеРасчет!$A$4:$BU$5,44,FALSE),IF(B52=2,VLOOKUP($A52,МойТакСебеРасчет!$A$4:$BU$5,45,FALSE),IF(B52=3,VLOOKUP($A52,МойТакСебеРасчет!$A$4:$BU$5,46,FALSE),""))),"")</f>
        <v/>
      </c>
      <c r="M52" s="33" t="str">
        <f>IF(C52&lt;&gt;C51,IF(C52=1,VLOOKUP($A52,МойТакСебеРасчет!$A$4:$BU$5,47,FALSE),IF(C52=2,VLOOKUP($A52,МойТакСебеРасчет!$A$4:$BU$5,48,FALSE),IF(C52=3,VLOOKUP($A52,МойТакСебеРасчет!$A$4:$BU$5,49,FALSE),""))),"")</f>
        <v/>
      </c>
      <c r="N52" s="33" t="str">
        <f>IF(D52&lt;&gt;D51,IF(D52=1,VLOOKUP($A52,МойТакСебеРасчет!$A$4:$BU$5,50,FALSE),IF(D52=2,VLOOKUP($A52,МойТакСебеРасчет!$A$4:$BU$5,51,FALSE),IF(D52=3,VLOOKUP($A52,МойТакСебеРасчет!$A$4:$BU$5,52,FALSE),""))),"")</f>
        <v/>
      </c>
      <c r="O52" s="33" t="str">
        <f>IF(E52&lt;&gt;E51,IF(E52=1,VLOOKUP($A52,МойТакСебеРасчет!$A$4:$BU$5,53,FALSE),IF(E52=2,VLOOKUP($A52,МойТакСебеРасчет!$A$4:$BU$5,54,FALSE),IF(E52=3,VLOOKUP($A52,МойТакСебеРасчет!$A$4:$BU$5,55,FALSE),""))),"")</f>
        <v/>
      </c>
      <c r="P52" s="33" t="str">
        <f>IF(F52&lt;&gt;F51,IF(F52=1,VLOOKUP($A52,МойТакСебеРасчет!$A$4:$BU$5,56,FALSE),IF(F52=2,VLOOKUP($A52,МойТакСебеРасчет!$A$4:$BU$5,57,FALSE),IF(F52=3,VLOOKUP($A52,МойТакСебеРасчет!$A$4:$BU$5,58,FALSE),""))),"")</f>
        <v/>
      </c>
      <c r="Q52" s="33" t="str">
        <f>IF(G52&lt;&gt;G51,IF(G52=1,VLOOKUP($A52,МойТакСебеРасчет!$A$4:$BU$5,59,FALSE),IF(G52=2,VLOOKUP($A52,МойТакСебеРасчет!$A$4:$BU$5,60,FALSE),IF(G52=3,VLOOKUP($A52,МойТакСебеРасчет!$A$4:$BU$5,61,FALSE),""))),"")</f>
        <v/>
      </c>
      <c r="R52" s="33" t="str">
        <f>IF(H52&lt;&gt;H51,IF(H52=1,VLOOKUP($A52,МойТакСебеРасчет!$A$4:$BU$5,62,FALSE),IF(H52=2,VLOOKUP($A52,МойТакСебеРасчет!$A$4:$BU$5,63,FALSE),IF(H52=3,VLOOKUP($A52,МойТакСебеРасчет!$A$4:$BU$5,64,FALSE),""))),"")</f>
        <v/>
      </c>
      <c r="S52" s="33" t="str">
        <f>IF(I52&lt;&gt;I51,IF(I52=1,VLOOKUP($A52,МойТакСебеРасчет!$A$4:$BU$5,65,FALSE),IF(I52=2,VLOOKUP($A52,МойТакСебеРасчет!$A$4:$BU$5,66,FALSE),IF(I52=3,VLOOKUP($A52,МойТакСебеРасчет!$A$4:$BU$5,67,FALSE),""))),"")</f>
        <v/>
      </c>
      <c r="T52" s="33" t="str">
        <f>IF(J52&lt;&gt;J51,IF(J52=1,VLOOKUP($A52,МойТакСебеРасчет!$A$4:$BU$5,68,FALSE),IF(J52=2,VLOOKUP($A52,МойТакСебеРасчет!$A$4:$BU$5,69,FALSE),IF(J52=3,VLOOKUP($A52,МойТакСебеРасчет!$A$4:$BU$5,70,FALSE),""))),"")</f>
        <v/>
      </c>
      <c r="U52" s="33" t="str">
        <f>IF(K52&lt;&gt;K51,IF(K52=1,VLOOKUP($A52,МойТакСебеРасчет!$A$4:$BU$5,71,FALSE),IF(K52=2,VLOOKUP($A52,МойТакСебеРасчет!$A$4:$BU$5,72,FALSE),IF(K52=3,VLOOKUP($A52,МойТакСебеРасчет!$A$4:$BU$5,73,FALSE),""))),"")</f>
        <v/>
      </c>
      <c r="V52" s="47" t="s">
        <v>30</v>
      </c>
      <c r="W52" s="12">
        <v>41927.520358796297</v>
      </c>
      <c r="X52" s="14" t="s">
        <v>47</v>
      </c>
      <c r="Y52" s="40"/>
      <c r="Z52" s="18"/>
      <c r="AA52" s="39">
        <v>11111</v>
      </c>
      <c r="AB52" s="9" t="s">
        <v>3</v>
      </c>
      <c r="AC52" s="9" t="s">
        <v>29</v>
      </c>
      <c r="AD52" s="9" t="s">
        <v>31</v>
      </c>
      <c r="AE52" s="9" t="s">
        <v>42</v>
      </c>
      <c r="AF52" s="21">
        <v>12000</v>
      </c>
      <c r="AG52" s="9"/>
      <c r="AH52" s="9"/>
      <c r="AI52" s="56"/>
      <c r="AJ52" s="59" t="str">
        <f t="shared" si="12"/>
        <v/>
      </c>
      <c r="AK52" s="61" t="str">
        <f>IF(AJ52="Да",AF52,IF(AJ52="Частично",IF(ДвиженияПоСчетам!AB52=МойТакСебеРасчет!$BW$2,VLOOKUP(AA52,МойТакСебеРасчет!$B$4:$CF$5,74,FALSE),IF(ДвиженияПоСчетам!AB52=МойТакСебеРасчет!$BX$2,VLOOKUP(AA52,МойТакСебеРасчет!$B$4:$CF$5,75,FALSE),IF(ДвиженияПоСчетам!AB52=МойТакСебеРасчет!$BY$2,VLOOKUP(AA52,МойТакСебеРасчет!$B$4:$CF$5,76,FALSE),IF(ДвиженияПоСчетам!AB52=МойТакСебеРасчет!$BZ$2,VLOOKUP(AA52,МойТакСебеРасчет!$B$4:$CF$5,77,FALSE),IF(ДвиженияПоСчетам!AB52=МойТакСебеРасчет!$CA$2,VLOOKUP(AA52,МойТакСебеРасчет!$B$4:$CF$5,78,FALSE),IF(ДвиженияПоСчетам!AB52=МойТакСебеРасчет!$CB$2,VLOOKUP(AA52,МойТакСебеРасчет!$B$4:$CF$5,79,FALSE),IF(ДвиженияПоСчетам!AB52=МойТакСебеРасчет!$CC$2,VLOOKUP(AA52,МойТакСебеРасчет!$B$4:$CF$5,80,FALSE),IF(ДвиженияПоСчетам!AB52=МойТакСебеРасчет!$CD$2,VLOOKUP(AA52,МойТакСебеРасчет!$B$4:$CF$5,81,FALSE),IF(AB52=МойТакСебеРасчет!$CE$2,VLOOKUP(AA52,МойТакСебеРасчет!$B$4:$CF$5,82,FALSE),IF(AB52=МойТакСебеРасчет!$CF$2,VLOOKUP(AA52,МойТакСебеРасчет!$B$4:$CF$5,83,FALSE))))))))))),""))</f>
        <v/>
      </c>
    </row>
    <row r="53" spans="1:37" ht="15" customHeight="1" x14ac:dyDescent="0.25">
      <c r="A53" s="33">
        <f t="shared" si="1"/>
        <v>1</v>
      </c>
      <c r="B53" s="33">
        <f t="shared" si="2"/>
        <v>0</v>
      </c>
      <c r="C53" s="33">
        <f t="shared" si="3"/>
        <v>4</v>
      </c>
      <c r="D53" s="33">
        <f t="shared" si="4"/>
        <v>4</v>
      </c>
      <c r="E53" s="33">
        <f t="shared" si="5"/>
        <v>7</v>
      </c>
      <c r="F53" s="33">
        <f t="shared" si="6"/>
        <v>0</v>
      </c>
      <c r="G53" s="33">
        <f t="shared" si="7"/>
        <v>0</v>
      </c>
      <c r="H53" s="33">
        <f t="shared" si="8"/>
        <v>4</v>
      </c>
      <c r="I53" s="33">
        <f t="shared" si="9"/>
        <v>3</v>
      </c>
      <c r="J53" s="33">
        <f t="shared" si="10"/>
        <v>0</v>
      </c>
      <c r="K53" s="33">
        <f t="shared" si="11"/>
        <v>0</v>
      </c>
      <c r="L53" s="33" t="str">
        <f>IF(B53&lt;&gt;B52,IF(B53=1,VLOOKUP($A53,МойТакСебеРасчет!$A$4:$BU$5,44,FALSE),IF(B53=2,VLOOKUP($A53,МойТакСебеРасчет!$A$4:$BU$5,45,FALSE),IF(B53=3,VLOOKUP($A53,МойТакСебеРасчет!$A$4:$BU$5,46,FALSE),""))),"")</f>
        <v/>
      </c>
      <c r="M53" s="33" t="str">
        <f>IF(C53&lt;&gt;C52,IF(C53=1,VLOOKUP($A53,МойТакСебеРасчет!$A$4:$BU$5,47,FALSE),IF(C53=2,VLOOKUP($A53,МойТакСебеРасчет!$A$4:$BU$5,48,FALSE),IF(C53=3,VLOOKUP($A53,МойТакСебеРасчет!$A$4:$BU$5,49,FALSE),""))),"")</f>
        <v/>
      </c>
      <c r="N53" s="33" t="str">
        <f>IF(D53&lt;&gt;D52,IF(D53=1,VLOOKUP($A53,МойТакСебеРасчет!$A$4:$BU$5,50,FALSE),IF(D53=2,VLOOKUP($A53,МойТакСебеРасчет!$A$4:$BU$5,51,FALSE),IF(D53=3,VLOOKUP($A53,МойТакСебеРасчет!$A$4:$BU$5,52,FALSE),""))),"")</f>
        <v/>
      </c>
      <c r="O53" s="33" t="str">
        <f>IF(E53&lt;&gt;E52,IF(E53=1,VLOOKUP($A53,МойТакСебеРасчет!$A$4:$BU$5,53,FALSE),IF(E53=2,VLOOKUP($A53,МойТакСебеРасчет!$A$4:$BU$5,54,FALSE),IF(E53=3,VLOOKUP($A53,МойТакСебеРасчет!$A$4:$BU$5,55,FALSE),""))),"")</f>
        <v/>
      </c>
      <c r="P53" s="33" t="str">
        <f>IF(F53&lt;&gt;F52,IF(F53=1,VLOOKUP($A53,МойТакСебеРасчет!$A$4:$BU$5,56,FALSE),IF(F53=2,VLOOKUP($A53,МойТакСебеРасчет!$A$4:$BU$5,57,FALSE),IF(F53=3,VLOOKUP($A53,МойТакСебеРасчет!$A$4:$BU$5,58,FALSE),""))),"")</f>
        <v/>
      </c>
      <c r="Q53" s="33" t="str">
        <f>IF(G53&lt;&gt;G52,IF(G53=1,VLOOKUP($A53,МойТакСебеРасчет!$A$4:$BU$5,59,FALSE),IF(G53=2,VLOOKUP($A53,МойТакСебеРасчет!$A$4:$BU$5,60,FALSE),IF(G53=3,VLOOKUP($A53,МойТакСебеРасчет!$A$4:$BU$5,61,FALSE),""))),"")</f>
        <v/>
      </c>
      <c r="R53" s="33" t="str">
        <f>IF(H53&lt;&gt;H52,IF(H53=1,VLOOKUP($A53,МойТакСебеРасчет!$A$4:$BU$5,62,FALSE),IF(H53=2,VLOOKUP($A53,МойТакСебеРасчет!$A$4:$BU$5,63,FALSE),IF(H53=3,VLOOKUP($A53,МойТакСебеРасчет!$A$4:$BU$5,64,FALSE),""))),"")</f>
        <v/>
      </c>
      <c r="S53" s="33" t="str">
        <f>IF(I53&lt;&gt;I52,IF(I53=1,VLOOKUP($A53,МойТакСебеРасчет!$A$4:$BU$5,65,FALSE),IF(I53=2,VLOOKUP($A53,МойТакСебеРасчет!$A$4:$BU$5,66,FALSE),IF(I53=3,VLOOKUP($A53,МойТакСебеРасчет!$A$4:$BU$5,67,FALSE),""))),"")</f>
        <v/>
      </c>
      <c r="T53" s="33" t="str">
        <f>IF(J53&lt;&gt;J52,IF(J53=1,VLOOKUP($A53,МойТакСебеРасчет!$A$4:$BU$5,68,FALSE),IF(J53=2,VLOOKUP($A53,МойТакСебеРасчет!$A$4:$BU$5,69,FALSE),IF(J53=3,VLOOKUP($A53,МойТакСебеРасчет!$A$4:$BU$5,70,FALSE),""))),"")</f>
        <v/>
      </c>
      <c r="U53" s="33" t="str">
        <f>IF(K53&lt;&gt;K52,IF(K53=1,VLOOKUP($A53,МойТакСебеРасчет!$A$4:$BU$5,71,FALSE),IF(K53=2,VLOOKUP($A53,МойТакСебеРасчет!$A$4:$BU$5,72,FALSE),IF(K53=3,VLOOKUP($A53,МойТакСебеРасчет!$A$4:$BU$5,73,FALSE),""))),"")</f>
        <v/>
      </c>
      <c r="V53" s="47" t="s">
        <v>27</v>
      </c>
      <c r="W53" s="12">
        <v>41927.520358796297</v>
      </c>
      <c r="X53" s="14" t="s">
        <v>47</v>
      </c>
      <c r="Y53" s="40"/>
      <c r="Z53" s="18"/>
      <c r="AA53" s="39">
        <v>11111</v>
      </c>
      <c r="AB53" s="9" t="s">
        <v>3</v>
      </c>
      <c r="AC53" s="9" t="s">
        <v>29</v>
      </c>
      <c r="AD53" s="9" t="s">
        <v>31</v>
      </c>
      <c r="AE53" s="9" t="s">
        <v>42</v>
      </c>
      <c r="AF53" s="21">
        <v>12000</v>
      </c>
      <c r="AG53" s="9"/>
      <c r="AH53" s="9"/>
      <c r="AI53" s="56"/>
      <c r="AJ53" s="59" t="str">
        <f t="shared" si="12"/>
        <v/>
      </c>
      <c r="AK53" s="61" t="str">
        <f>IF(AJ53="Да",AF53,IF(AJ53="Частично",IF(ДвиженияПоСчетам!AB53=МойТакСебеРасчет!$BW$2,VLOOKUP(AA53,МойТакСебеРасчет!$B$4:$CF$5,74,FALSE),IF(ДвиженияПоСчетам!AB53=МойТакСебеРасчет!$BX$2,VLOOKUP(AA53,МойТакСебеРасчет!$B$4:$CF$5,75,FALSE),IF(ДвиженияПоСчетам!AB53=МойТакСебеРасчет!$BY$2,VLOOKUP(AA53,МойТакСебеРасчет!$B$4:$CF$5,76,FALSE),IF(ДвиженияПоСчетам!AB53=МойТакСебеРасчет!$BZ$2,VLOOKUP(AA53,МойТакСебеРасчет!$B$4:$CF$5,77,FALSE),IF(ДвиженияПоСчетам!AB53=МойТакСебеРасчет!$CA$2,VLOOKUP(AA53,МойТакСебеРасчет!$B$4:$CF$5,78,FALSE),IF(ДвиженияПоСчетам!AB53=МойТакСебеРасчет!$CB$2,VLOOKUP(AA53,МойТакСебеРасчет!$B$4:$CF$5,79,FALSE),IF(ДвиженияПоСчетам!AB53=МойТакСебеРасчет!$CC$2,VLOOKUP(AA53,МойТакСебеРасчет!$B$4:$CF$5,80,FALSE),IF(ДвиженияПоСчетам!AB53=МойТакСебеРасчет!$CD$2,VLOOKUP(AA53,МойТакСебеРасчет!$B$4:$CF$5,81,FALSE),IF(AB53=МойТакСебеРасчет!$CE$2,VLOOKUP(AA53,МойТакСебеРасчет!$B$4:$CF$5,82,FALSE),IF(AB53=МойТакСебеРасчет!$CF$2,VLOOKUP(AA53,МойТакСебеРасчет!$B$4:$CF$5,83,FALSE))))))))))),""))</f>
        <v/>
      </c>
    </row>
    <row r="54" spans="1:37" ht="15" customHeight="1" x14ac:dyDescent="0.25">
      <c r="A54" s="33">
        <f t="shared" si="1"/>
        <v>1</v>
      </c>
      <c r="B54" s="33">
        <f t="shared" si="2"/>
        <v>0</v>
      </c>
      <c r="C54" s="33">
        <f t="shared" si="3"/>
        <v>4</v>
      </c>
      <c r="D54" s="33">
        <f t="shared" si="4"/>
        <v>4</v>
      </c>
      <c r="E54" s="33">
        <f t="shared" si="5"/>
        <v>7</v>
      </c>
      <c r="F54" s="33">
        <f t="shared" si="6"/>
        <v>0</v>
      </c>
      <c r="G54" s="33">
        <f t="shared" si="7"/>
        <v>0</v>
      </c>
      <c r="H54" s="33">
        <f t="shared" si="8"/>
        <v>4</v>
      </c>
      <c r="I54" s="33">
        <f t="shared" si="9"/>
        <v>3</v>
      </c>
      <c r="J54" s="33">
        <f t="shared" si="10"/>
        <v>0</v>
      </c>
      <c r="K54" s="33">
        <f t="shared" si="11"/>
        <v>0</v>
      </c>
      <c r="L54" s="33" t="str">
        <f>IF(B54&lt;&gt;B53,IF(B54=1,VLOOKUP($A54,МойТакСебеРасчет!$A$4:$BU$5,44,FALSE),IF(B54=2,VLOOKUP($A54,МойТакСебеРасчет!$A$4:$BU$5,45,FALSE),IF(B54=3,VLOOKUP($A54,МойТакСебеРасчет!$A$4:$BU$5,46,FALSE),""))),"")</f>
        <v/>
      </c>
      <c r="M54" s="33" t="str">
        <f>IF(C54&lt;&gt;C53,IF(C54=1,VLOOKUP($A54,МойТакСебеРасчет!$A$4:$BU$5,47,FALSE),IF(C54=2,VLOOKUP($A54,МойТакСебеРасчет!$A$4:$BU$5,48,FALSE),IF(C54=3,VLOOKUP($A54,МойТакСебеРасчет!$A$4:$BU$5,49,FALSE),""))),"")</f>
        <v/>
      </c>
      <c r="N54" s="33" t="str">
        <f>IF(D54&lt;&gt;D53,IF(D54=1,VLOOKUP($A54,МойТакСебеРасчет!$A$4:$BU$5,50,FALSE),IF(D54=2,VLOOKUP($A54,МойТакСебеРасчет!$A$4:$BU$5,51,FALSE),IF(D54=3,VLOOKUP($A54,МойТакСебеРасчет!$A$4:$BU$5,52,FALSE),""))),"")</f>
        <v/>
      </c>
      <c r="O54" s="33" t="str">
        <f>IF(E54&lt;&gt;E53,IF(E54=1,VLOOKUP($A54,МойТакСебеРасчет!$A$4:$BU$5,53,FALSE),IF(E54=2,VLOOKUP($A54,МойТакСебеРасчет!$A$4:$BU$5,54,FALSE),IF(E54=3,VLOOKUP($A54,МойТакСебеРасчет!$A$4:$BU$5,55,FALSE),""))),"")</f>
        <v/>
      </c>
      <c r="P54" s="33" t="str">
        <f>IF(F54&lt;&gt;F53,IF(F54=1,VLOOKUP($A54,МойТакСебеРасчет!$A$4:$BU$5,56,FALSE),IF(F54=2,VLOOKUP($A54,МойТакСебеРасчет!$A$4:$BU$5,57,FALSE),IF(F54=3,VLOOKUP($A54,МойТакСебеРасчет!$A$4:$BU$5,58,FALSE),""))),"")</f>
        <v/>
      </c>
      <c r="Q54" s="33" t="str">
        <f>IF(G54&lt;&gt;G53,IF(G54=1,VLOOKUP($A54,МойТакСебеРасчет!$A$4:$BU$5,59,FALSE),IF(G54=2,VLOOKUP($A54,МойТакСебеРасчет!$A$4:$BU$5,60,FALSE),IF(G54=3,VLOOKUP($A54,МойТакСебеРасчет!$A$4:$BU$5,61,FALSE),""))),"")</f>
        <v/>
      </c>
      <c r="R54" s="33" t="str">
        <f>IF(H54&lt;&gt;H53,IF(H54=1,VLOOKUP($A54,МойТакСебеРасчет!$A$4:$BU$5,62,FALSE),IF(H54=2,VLOOKUP($A54,МойТакСебеРасчет!$A$4:$BU$5,63,FALSE),IF(H54=3,VLOOKUP($A54,МойТакСебеРасчет!$A$4:$BU$5,64,FALSE),""))),"")</f>
        <v/>
      </c>
      <c r="S54" s="33" t="str">
        <f>IF(I54&lt;&gt;I53,IF(I54=1,VLOOKUP($A54,МойТакСебеРасчет!$A$4:$BU$5,65,FALSE),IF(I54=2,VLOOKUP($A54,МойТакСебеРасчет!$A$4:$BU$5,66,FALSE),IF(I54=3,VLOOKUP($A54,МойТакСебеРасчет!$A$4:$BU$5,67,FALSE),""))),"")</f>
        <v/>
      </c>
      <c r="T54" s="33" t="str">
        <f>IF(J54&lt;&gt;J53,IF(J54=1,VLOOKUP($A54,МойТакСебеРасчет!$A$4:$BU$5,68,FALSE),IF(J54=2,VLOOKUP($A54,МойТакСебеРасчет!$A$4:$BU$5,69,FALSE),IF(J54=3,VLOOKUP($A54,МойТакСебеРасчет!$A$4:$BU$5,70,FALSE),""))),"")</f>
        <v/>
      </c>
      <c r="U54" s="33" t="str">
        <f>IF(K54&lt;&gt;K53,IF(K54=1,VLOOKUP($A54,МойТакСебеРасчет!$A$4:$BU$5,71,FALSE),IF(K54=2,VLOOKUP($A54,МойТакСебеРасчет!$A$4:$BU$5,72,FALSE),IF(K54=3,VLOOKUP($A54,МойТакСебеРасчет!$A$4:$BU$5,73,FALSE),""))),"")</f>
        <v/>
      </c>
      <c r="V54" s="47" t="s">
        <v>27</v>
      </c>
      <c r="W54" s="12">
        <v>41927.520358796297</v>
      </c>
      <c r="X54" s="14" t="s">
        <v>47</v>
      </c>
      <c r="Y54" s="40"/>
      <c r="Z54" s="18"/>
      <c r="AA54" s="39">
        <v>11111</v>
      </c>
      <c r="AB54" s="9" t="s">
        <v>6</v>
      </c>
      <c r="AC54" s="9" t="s">
        <v>29</v>
      </c>
      <c r="AD54" s="9"/>
      <c r="AE54" s="9"/>
      <c r="AF54" s="21">
        <v>1927.23</v>
      </c>
      <c r="AG54" s="9"/>
      <c r="AH54" s="9"/>
      <c r="AI54" s="56"/>
      <c r="AJ54" s="59" t="str">
        <f t="shared" si="12"/>
        <v/>
      </c>
      <c r="AK54" s="61" t="str">
        <f>IF(AJ54="Да",AF54,IF(AJ54="Частично",IF(ДвиженияПоСчетам!AB54=МойТакСебеРасчет!$BW$2,VLOOKUP(AA54,МойТакСебеРасчет!$B$4:$CF$5,74,FALSE),IF(ДвиженияПоСчетам!AB54=МойТакСебеРасчет!$BX$2,VLOOKUP(AA54,МойТакСебеРасчет!$B$4:$CF$5,75,FALSE),IF(ДвиженияПоСчетам!AB54=МойТакСебеРасчет!$BY$2,VLOOKUP(AA54,МойТакСебеРасчет!$B$4:$CF$5,76,FALSE),IF(ДвиженияПоСчетам!AB54=МойТакСебеРасчет!$BZ$2,VLOOKUP(AA54,МойТакСебеРасчет!$B$4:$CF$5,77,FALSE),IF(ДвиженияПоСчетам!AB54=МойТакСебеРасчет!$CA$2,VLOOKUP(AA54,МойТакСебеРасчет!$B$4:$CF$5,78,FALSE),IF(ДвиженияПоСчетам!AB54=МойТакСебеРасчет!$CB$2,VLOOKUP(AA54,МойТакСебеРасчет!$B$4:$CF$5,79,FALSE),IF(ДвиженияПоСчетам!AB54=МойТакСебеРасчет!$CC$2,VLOOKUP(AA54,МойТакСебеРасчет!$B$4:$CF$5,80,FALSE),IF(ДвиженияПоСчетам!AB54=МойТакСебеРасчет!$CD$2,VLOOKUP(AA54,МойТакСебеРасчет!$B$4:$CF$5,81,FALSE),IF(AB54=МойТакСебеРасчет!$CE$2,VLOOKUP(AA54,МойТакСебеРасчет!$B$4:$CF$5,82,FALSE),IF(AB54=МойТакСебеРасчет!$CF$2,VLOOKUP(AA54,МойТакСебеРасчет!$B$4:$CF$5,83,FALSE))))))))))),""))</f>
        <v/>
      </c>
    </row>
    <row r="55" spans="1:37" ht="15" customHeight="1" x14ac:dyDescent="0.25">
      <c r="A55" s="33">
        <f t="shared" si="1"/>
        <v>1</v>
      </c>
      <c r="B55" s="33">
        <f t="shared" si="2"/>
        <v>0</v>
      </c>
      <c r="C55" s="33">
        <f t="shared" si="3"/>
        <v>4</v>
      </c>
      <c r="D55" s="33">
        <f t="shared" si="4"/>
        <v>4</v>
      </c>
      <c r="E55" s="33">
        <f t="shared" si="5"/>
        <v>7</v>
      </c>
      <c r="F55" s="33">
        <f t="shared" si="6"/>
        <v>0</v>
      </c>
      <c r="G55" s="33">
        <f t="shared" si="7"/>
        <v>0</v>
      </c>
      <c r="H55" s="33">
        <f t="shared" si="8"/>
        <v>4</v>
      </c>
      <c r="I55" s="33">
        <f t="shared" si="9"/>
        <v>4</v>
      </c>
      <c r="J55" s="33">
        <f t="shared" si="10"/>
        <v>0</v>
      </c>
      <c r="K55" s="33">
        <f t="shared" si="11"/>
        <v>0</v>
      </c>
      <c r="L55" s="33" t="str">
        <f>IF(B55&lt;&gt;B54,IF(B55=1,VLOOKUP($A55,МойТакСебеРасчет!$A$4:$BU$5,44,FALSE),IF(B55=2,VLOOKUP($A55,МойТакСебеРасчет!$A$4:$BU$5,45,FALSE),IF(B55=3,VLOOKUP($A55,МойТакСебеРасчет!$A$4:$BU$5,46,FALSE),""))),"")</f>
        <v/>
      </c>
      <c r="M55" s="33" t="str">
        <f>IF(C55&lt;&gt;C54,IF(C55=1,VLOOKUP($A55,МойТакСебеРасчет!$A$4:$BU$5,47,FALSE),IF(C55=2,VLOOKUP($A55,МойТакСебеРасчет!$A$4:$BU$5,48,FALSE),IF(C55=3,VLOOKUP($A55,МойТакСебеРасчет!$A$4:$BU$5,49,FALSE),""))),"")</f>
        <v/>
      </c>
      <c r="N55" s="33" t="str">
        <f>IF(D55&lt;&gt;D54,IF(D55=1,VLOOKUP($A55,МойТакСебеРасчет!$A$4:$BU$5,50,FALSE),IF(D55=2,VLOOKUP($A55,МойТакСебеРасчет!$A$4:$BU$5,51,FALSE),IF(D55=3,VLOOKUP($A55,МойТакСебеРасчет!$A$4:$BU$5,52,FALSE),""))),"")</f>
        <v/>
      </c>
      <c r="O55" s="33" t="str">
        <f>IF(E55&lt;&gt;E54,IF(E55=1,VLOOKUP($A55,МойТакСебеРасчет!$A$4:$BU$5,53,FALSE),IF(E55=2,VLOOKUP($A55,МойТакСебеРасчет!$A$4:$BU$5,54,FALSE),IF(E55=3,VLOOKUP($A55,МойТакСебеРасчет!$A$4:$BU$5,55,FALSE),""))),"")</f>
        <v/>
      </c>
      <c r="P55" s="33" t="str">
        <f>IF(F55&lt;&gt;F54,IF(F55=1,VLOOKUP($A55,МойТакСебеРасчет!$A$4:$BU$5,56,FALSE),IF(F55=2,VLOOKUP($A55,МойТакСебеРасчет!$A$4:$BU$5,57,FALSE),IF(F55=3,VLOOKUP($A55,МойТакСебеРасчет!$A$4:$BU$5,58,FALSE),""))),"")</f>
        <v/>
      </c>
      <c r="Q55" s="33" t="str">
        <f>IF(G55&lt;&gt;G54,IF(G55=1,VLOOKUP($A55,МойТакСебеРасчет!$A$4:$BU$5,59,FALSE),IF(G55=2,VLOOKUP($A55,МойТакСебеРасчет!$A$4:$BU$5,60,FALSE),IF(G55=3,VLOOKUP($A55,МойТакСебеРасчет!$A$4:$BU$5,61,FALSE),""))),"")</f>
        <v/>
      </c>
      <c r="R55" s="33" t="str">
        <f>IF(H55&lt;&gt;H54,IF(H55=1,VLOOKUP($A55,МойТакСебеРасчет!$A$4:$BU$5,62,FALSE),IF(H55=2,VLOOKUP($A55,МойТакСебеРасчет!$A$4:$BU$5,63,FALSE),IF(H55=3,VLOOKUP($A55,МойТакСебеРасчет!$A$4:$BU$5,64,FALSE),""))),"")</f>
        <v/>
      </c>
      <c r="S55" s="33" t="str">
        <f>IF(I55&lt;&gt;I54,IF(I55=1,VLOOKUP($A55,МойТакСебеРасчет!$A$4:$BU$5,65,FALSE),IF(I55=2,VLOOKUP($A55,МойТакСебеРасчет!$A$4:$BU$5,66,FALSE),IF(I55=3,VLOOKUP($A55,МойТакСебеРасчет!$A$4:$BU$5,67,FALSE),""))),"")</f>
        <v/>
      </c>
      <c r="T55" s="33" t="str">
        <f>IF(J55&lt;&gt;J54,IF(J55=1,VLOOKUP($A55,МойТакСебеРасчет!$A$4:$BU$5,68,FALSE),IF(J55=2,VLOOKUP($A55,МойТакСебеРасчет!$A$4:$BU$5,69,FALSE),IF(J55=3,VLOOKUP($A55,МойТакСебеРасчет!$A$4:$BU$5,70,FALSE),""))),"")</f>
        <v/>
      </c>
      <c r="U55" s="33" t="str">
        <f>IF(K55&lt;&gt;K54,IF(K55=1,VLOOKUP($A55,МойТакСебеРасчет!$A$4:$BU$5,71,FALSE),IF(K55=2,VLOOKUP($A55,МойТакСебеРасчет!$A$4:$BU$5,72,FALSE),IF(K55=3,VLOOKUP($A55,МойТакСебеРасчет!$A$4:$BU$5,73,FALSE),""))),"")</f>
        <v/>
      </c>
      <c r="V55" s="47" t="s">
        <v>30</v>
      </c>
      <c r="W55" s="12">
        <v>41927.520358796297</v>
      </c>
      <c r="X55" s="14" t="s">
        <v>47</v>
      </c>
      <c r="Y55" s="40"/>
      <c r="Z55" s="18"/>
      <c r="AA55" s="39">
        <v>11111</v>
      </c>
      <c r="AB55" s="9" t="s">
        <v>6</v>
      </c>
      <c r="AC55" s="9" t="s">
        <v>29</v>
      </c>
      <c r="AD55" s="9" t="s">
        <v>31</v>
      </c>
      <c r="AE55" s="9" t="s">
        <v>42</v>
      </c>
      <c r="AF55" s="21">
        <v>1927.23</v>
      </c>
      <c r="AG55" s="9"/>
      <c r="AH55" s="9"/>
      <c r="AI55" s="56"/>
      <c r="AJ55" s="59" t="str">
        <f t="shared" si="12"/>
        <v/>
      </c>
      <c r="AK55" s="61" t="str">
        <f>IF(AJ55="Да",AF55,IF(AJ55="Частично",IF(ДвиженияПоСчетам!AB55=МойТакСебеРасчет!$BW$2,VLOOKUP(AA55,МойТакСебеРасчет!$B$4:$CF$5,74,FALSE),IF(ДвиженияПоСчетам!AB55=МойТакСебеРасчет!$BX$2,VLOOKUP(AA55,МойТакСебеРасчет!$B$4:$CF$5,75,FALSE),IF(ДвиженияПоСчетам!AB55=МойТакСебеРасчет!$BY$2,VLOOKUP(AA55,МойТакСебеРасчет!$B$4:$CF$5,76,FALSE),IF(ДвиженияПоСчетам!AB55=МойТакСебеРасчет!$BZ$2,VLOOKUP(AA55,МойТакСебеРасчет!$B$4:$CF$5,77,FALSE),IF(ДвиженияПоСчетам!AB55=МойТакСебеРасчет!$CA$2,VLOOKUP(AA55,МойТакСебеРасчет!$B$4:$CF$5,78,FALSE),IF(ДвиженияПоСчетам!AB55=МойТакСебеРасчет!$CB$2,VLOOKUP(AA55,МойТакСебеРасчет!$B$4:$CF$5,79,FALSE),IF(ДвиженияПоСчетам!AB55=МойТакСебеРасчет!$CC$2,VLOOKUP(AA55,МойТакСебеРасчет!$B$4:$CF$5,80,FALSE),IF(ДвиженияПоСчетам!AB55=МойТакСебеРасчет!$CD$2,VLOOKUP(AA55,МойТакСебеРасчет!$B$4:$CF$5,81,FALSE),IF(AB55=МойТакСебеРасчет!$CE$2,VLOOKUP(AA55,МойТакСебеРасчет!$B$4:$CF$5,82,FALSE),IF(AB55=МойТакСебеРасчет!$CF$2,VLOOKUP(AA55,МойТакСебеРасчет!$B$4:$CF$5,83,FALSE))))))))))),""))</f>
        <v/>
      </c>
    </row>
    <row r="56" spans="1:37" ht="15" customHeight="1" x14ac:dyDescent="0.25">
      <c r="A56" s="33">
        <f t="shared" si="1"/>
        <v>1</v>
      </c>
      <c r="B56" s="33">
        <f t="shared" si="2"/>
        <v>0</v>
      </c>
      <c r="C56" s="33">
        <f t="shared" si="3"/>
        <v>4</v>
      </c>
      <c r="D56" s="33">
        <f t="shared" si="4"/>
        <v>4</v>
      </c>
      <c r="E56" s="33">
        <f t="shared" si="5"/>
        <v>7</v>
      </c>
      <c r="F56" s="33">
        <f t="shared" si="6"/>
        <v>0</v>
      </c>
      <c r="G56" s="33">
        <f t="shared" si="7"/>
        <v>0</v>
      </c>
      <c r="H56" s="33">
        <f t="shared" si="8"/>
        <v>4</v>
      </c>
      <c r="I56" s="33">
        <f t="shared" si="9"/>
        <v>4</v>
      </c>
      <c r="J56" s="33">
        <f t="shared" si="10"/>
        <v>0</v>
      </c>
      <c r="K56" s="33">
        <f t="shared" si="11"/>
        <v>0</v>
      </c>
      <c r="L56" s="33" t="str">
        <f>IF(B56&lt;&gt;B55,IF(B56=1,VLOOKUP($A56,МойТакСебеРасчет!$A$4:$BU$5,44,FALSE),IF(B56=2,VLOOKUP($A56,МойТакСебеРасчет!$A$4:$BU$5,45,FALSE),IF(B56=3,VLOOKUP($A56,МойТакСебеРасчет!$A$4:$BU$5,46,FALSE),""))),"")</f>
        <v/>
      </c>
      <c r="M56" s="33" t="str">
        <f>IF(C56&lt;&gt;C55,IF(C56=1,VLOOKUP($A56,МойТакСебеРасчет!$A$4:$BU$5,47,FALSE),IF(C56=2,VLOOKUP($A56,МойТакСебеРасчет!$A$4:$BU$5,48,FALSE),IF(C56=3,VLOOKUP($A56,МойТакСебеРасчет!$A$4:$BU$5,49,FALSE),""))),"")</f>
        <v/>
      </c>
      <c r="N56" s="33" t="str">
        <f>IF(D56&lt;&gt;D55,IF(D56=1,VLOOKUP($A56,МойТакСебеРасчет!$A$4:$BU$5,50,FALSE),IF(D56=2,VLOOKUP($A56,МойТакСебеРасчет!$A$4:$BU$5,51,FALSE),IF(D56=3,VLOOKUP($A56,МойТакСебеРасчет!$A$4:$BU$5,52,FALSE),""))),"")</f>
        <v/>
      </c>
      <c r="O56" s="33" t="str">
        <f>IF(E56&lt;&gt;E55,IF(E56=1,VLOOKUP($A56,МойТакСебеРасчет!$A$4:$BU$5,53,FALSE),IF(E56=2,VLOOKUP($A56,МойТакСебеРасчет!$A$4:$BU$5,54,FALSE),IF(E56=3,VLOOKUP($A56,МойТакСебеРасчет!$A$4:$BU$5,55,FALSE),""))),"")</f>
        <v/>
      </c>
      <c r="P56" s="33" t="str">
        <f>IF(F56&lt;&gt;F55,IF(F56=1,VLOOKUP($A56,МойТакСебеРасчет!$A$4:$BU$5,56,FALSE),IF(F56=2,VLOOKUP($A56,МойТакСебеРасчет!$A$4:$BU$5,57,FALSE),IF(F56=3,VLOOKUP($A56,МойТакСебеРасчет!$A$4:$BU$5,58,FALSE),""))),"")</f>
        <v/>
      </c>
      <c r="Q56" s="33" t="str">
        <f>IF(G56&lt;&gt;G55,IF(G56=1,VLOOKUP($A56,МойТакСебеРасчет!$A$4:$BU$5,59,FALSE),IF(G56=2,VLOOKUP($A56,МойТакСебеРасчет!$A$4:$BU$5,60,FALSE),IF(G56=3,VLOOKUP($A56,МойТакСебеРасчет!$A$4:$BU$5,61,FALSE),""))),"")</f>
        <v/>
      </c>
      <c r="R56" s="33" t="str">
        <f>IF(H56&lt;&gt;H55,IF(H56=1,VLOOKUP($A56,МойТакСебеРасчет!$A$4:$BU$5,62,FALSE),IF(H56=2,VLOOKUP($A56,МойТакСебеРасчет!$A$4:$BU$5,63,FALSE),IF(H56=3,VLOOKUP($A56,МойТакСебеРасчет!$A$4:$BU$5,64,FALSE),""))),"")</f>
        <v/>
      </c>
      <c r="S56" s="33" t="str">
        <f>IF(I56&lt;&gt;I55,IF(I56=1,VLOOKUP($A56,МойТакСебеРасчет!$A$4:$BU$5,65,FALSE),IF(I56=2,VLOOKUP($A56,МойТакСебеРасчет!$A$4:$BU$5,66,FALSE),IF(I56=3,VLOOKUP($A56,МойТакСебеРасчет!$A$4:$BU$5,67,FALSE),""))),"")</f>
        <v/>
      </c>
      <c r="T56" s="33" t="str">
        <f>IF(J56&lt;&gt;J55,IF(J56=1,VLOOKUP($A56,МойТакСебеРасчет!$A$4:$BU$5,68,FALSE),IF(J56=2,VLOOKUP($A56,МойТакСебеРасчет!$A$4:$BU$5,69,FALSE),IF(J56=3,VLOOKUP($A56,МойТакСебеРасчет!$A$4:$BU$5,70,FALSE),""))),"")</f>
        <v/>
      </c>
      <c r="U56" s="33" t="str">
        <f>IF(K56&lt;&gt;K55,IF(K56=1,VLOOKUP($A56,МойТакСебеРасчет!$A$4:$BU$5,71,FALSE),IF(K56=2,VLOOKUP($A56,МойТакСебеРасчет!$A$4:$BU$5,72,FALSE),IF(K56=3,VLOOKUP($A56,МойТакСебеРасчет!$A$4:$BU$5,73,FALSE),""))),"")</f>
        <v/>
      </c>
      <c r="V56" s="47" t="s">
        <v>27</v>
      </c>
      <c r="W56" s="12">
        <v>41927.520358796297</v>
      </c>
      <c r="X56" s="14" t="s">
        <v>47</v>
      </c>
      <c r="Y56" s="40"/>
      <c r="Z56" s="18"/>
      <c r="AA56" s="39">
        <v>11111</v>
      </c>
      <c r="AB56" s="9" t="s">
        <v>5</v>
      </c>
      <c r="AC56" s="9" t="s">
        <v>29</v>
      </c>
      <c r="AD56" s="9" t="s">
        <v>31</v>
      </c>
      <c r="AE56" s="9" t="s">
        <v>42</v>
      </c>
      <c r="AF56" s="21">
        <v>12000</v>
      </c>
      <c r="AG56" s="9"/>
      <c r="AH56" s="9"/>
      <c r="AI56" s="56"/>
      <c r="AJ56" s="59" t="str">
        <f t="shared" si="12"/>
        <v/>
      </c>
      <c r="AK56" s="61" t="str">
        <f>IF(AJ56="Да",AF56,IF(AJ56="Частично",IF(ДвиженияПоСчетам!AB56=МойТакСебеРасчет!$BW$2,VLOOKUP(AA56,МойТакСебеРасчет!$B$4:$CF$5,74,FALSE),IF(ДвиженияПоСчетам!AB56=МойТакСебеРасчет!$BX$2,VLOOKUP(AA56,МойТакСебеРасчет!$B$4:$CF$5,75,FALSE),IF(ДвиженияПоСчетам!AB56=МойТакСебеРасчет!$BY$2,VLOOKUP(AA56,МойТакСебеРасчет!$B$4:$CF$5,76,FALSE),IF(ДвиженияПоСчетам!AB56=МойТакСебеРасчет!$BZ$2,VLOOKUP(AA56,МойТакСебеРасчет!$B$4:$CF$5,77,FALSE),IF(ДвиженияПоСчетам!AB56=МойТакСебеРасчет!$CA$2,VLOOKUP(AA56,МойТакСебеРасчет!$B$4:$CF$5,78,FALSE),IF(ДвиженияПоСчетам!AB56=МойТакСебеРасчет!$CB$2,VLOOKUP(AA56,МойТакСебеРасчет!$B$4:$CF$5,79,FALSE),IF(ДвиженияПоСчетам!AB56=МойТакСебеРасчет!$CC$2,VLOOKUP(AA56,МойТакСебеРасчет!$B$4:$CF$5,80,FALSE),IF(ДвиженияПоСчетам!AB56=МойТакСебеРасчет!$CD$2,VLOOKUP(AA56,МойТакСебеРасчет!$B$4:$CF$5,81,FALSE),IF(AB56=МойТакСебеРасчет!$CE$2,VLOOKUP(AA56,МойТакСебеРасчет!$B$4:$CF$5,82,FALSE),IF(AB56=МойТакСебеРасчет!$CF$2,VLOOKUP(AA56,МойТакСебеРасчет!$B$4:$CF$5,83,FALSE))))))))))),""))</f>
        <v/>
      </c>
    </row>
    <row r="57" spans="1:37" ht="15" customHeight="1" x14ac:dyDescent="0.25">
      <c r="A57" s="33">
        <f t="shared" si="1"/>
        <v>1</v>
      </c>
      <c r="B57" s="33">
        <f t="shared" si="2"/>
        <v>0</v>
      </c>
      <c r="C57" s="33">
        <f t="shared" si="3"/>
        <v>4</v>
      </c>
      <c r="D57" s="33">
        <f t="shared" si="4"/>
        <v>4</v>
      </c>
      <c r="E57" s="33">
        <f t="shared" si="5"/>
        <v>7</v>
      </c>
      <c r="F57" s="33">
        <f t="shared" si="6"/>
        <v>0</v>
      </c>
      <c r="G57" s="33">
        <f t="shared" si="7"/>
        <v>0</v>
      </c>
      <c r="H57" s="33">
        <f t="shared" si="8"/>
        <v>4</v>
      </c>
      <c r="I57" s="33">
        <f t="shared" si="9"/>
        <v>4</v>
      </c>
      <c r="J57" s="33">
        <f t="shared" si="10"/>
        <v>0</v>
      </c>
      <c r="K57" s="33">
        <f t="shared" si="11"/>
        <v>0</v>
      </c>
      <c r="L57" s="33" t="str">
        <f>IF(B57&lt;&gt;B56,IF(B57=1,VLOOKUP($A57,МойТакСебеРасчет!$A$4:$BU$5,44,FALSE),IF(B57=2,VLOOKUP($A57,МойТакСебеРасчет!$A$4:$BU$5,45,FALSE),IF(B57=3,VLOOKUP($A57,МойТакСебеРасчет!$A$4:$BU$5,46,FALSE),""))),"")</f>
        <v/>
      </c>
      <c r="M57" s="33" t="str">
        <f>IF(C57&lt;&gt;C56,IF(C57=1,VLOOKUP($A57,МойТакСебеРасчет!$A$4:$BU$5,47,FALSE),IF(C57=2,VLOOKUP($A57,МойТакСебеРасчет!$A$4:$BU$5,48,FALSE),IF(C57=3,VLOOKUP($A57,МойТакСебеРасчет!$A$4:$BU$5,49,FALSE),""))),"")</f>
        <v/>
      </c>
      <c r="N57" s="33" t="str">
        <f>IF(D57&lt;&gt;D56,IF(D57=1,VLOOKUP($A57,МойТакСебеРасчет!$A$4:$BU$5,50,FALSE),IF(D57=2,VLOOKUP($A57,МойТакСебеРасчет!$A$4:$BU$5,51,FALSE),IF(D57=3,VLOOKUP($A57,МойТакСебеРасчет!$A$4:$BU$5,52,FALSE),""))),"")</f>
        <v/>
      </c>
      <c r="O57" s="33" t="str">
        <f>IF(E57&lt;&gt;E56,IF(E57=1,VLOOKUP($A57,МойТакСебеРасчет!$A$4:$BU$5,53,FALSE),IF(E57=2,VLOOKUP($A57,МойТакСебеРасчет!$A$4:$BU$5,54,FALSE),IF(E57=3,VLOOKUP($A57,МойТакСебеРасчет!$A$4:$BU$5,55,FALSE),""))),"")</f>
        <v/>
      </c>
      <c r="P57" s="33" t="str">
        <f>IF(F57&lt;&gt;F56,IF(F57=1,VLOOKUP($A57,МойТакСебеРасчет!$A$4:$BU$5,56,FALSE),IF(F57=2,VLOOKUP($A57,МойТакСебеРасчет!$A$4:$BU$5,57,FALSE),IF(F57=3,VLOOKUP($A57,МойТакСебеРасчет!$A$4:$BU$5,58,FALSE),""))),"")</f>
        <v/>
      </c>
      <c r="Q57" s="33" t="str">
        <f>IF(G57&lt;&gt;G56,IF(G57=1,VLOOKUP($A57,МойТакСебеРасчет!$A$4:$BU$5,59,FALSE),IF(G57=2,VLOOKUP($A57,МойТакСебеРасчет!$A$4:$BU$5,60,FALSE),IF(G57=3,VLOOKUP($A57,МойТакСебеРасчет!$A$4:$BU$5,61,FALSE),""))),"")</f>
        <v/>
      </c>
      <c r="R57" s="33" t="str">
        <f>IF(H57&lt;&gt;H56,IF(H57=1,VLOOKUP($A57,МойТакСебеРасчет!$A$4:$BU$5,62,FALSE),IF(H57=2,VLOOKUP($A57,МойТакСебеРасчет!$A$4:$BU$5,63,FALSE),IF(H57=3,VLOOKUP($A57,МойТакСебеРасчет!$A$4:$BU$5,64,FALSE),""))),"")</f>
        <v/>
      </c>
      <c r="S57" s="33" t="str">
        <f>IF(I57&lt;&gt;I56,IF(I57=1,VLOOKUP($A57,МойТакСебеРасчет!$A$4:$BU$5,65,FALSE),IF(I57=2,VLOOKUP($A57,МойТакСебеРасчет!$A$4:$BU$5,66,FALSE),IF(I57=3,VLOOKUP($A57,МойТакСебеРасчет!$A$4:$BU$5,67,FALSE),""))),"")</f>
        <v/>
      </c>
      <c r="T57" s="33" t="str">
        <f>IF(J57&lt;&gt;J56,IF(J57=1,VLOOKUP($A57,МойТакСебеРасчет!$A$4:$BU$5,68,FALSE),IF(J57=2,VLOOKUP($A57,МойТакСебеРасчет!$A$4:$BU$5,69,FALSE),IF(J57=3,VLOOKUP($A57,МойТакСебеРасчет!$A$4:$BU$5,70,FALSE),""))),"")</f>
        <v/>
      </c>
      <c r="U57" s="33" t="str">
        <f>IF(K57&lt;&gt;K56,IF(K57=1,VLOOKUP($A57,МойТакСебеРасчет!$A$4:$BU$5,71,FALSE),IF(K57=2,VLOOKUP($A57,МойТакСебеРасчет!$A$4:$BU$5,72,FALSE),IF(K57=3,VLOOKUP($A57,МойТакСебеРасчет!$A$4:$BU$5,73,FALSE),""))),"")</f>
        <v/>
      </c>
      <c r="V57" s="47" t="s">
        <v>27</v>
      </c>
      <c r="W57" s="12">
        <v>41927.520358796297</v>
      </c>
      <c r="X57" s="14" t="s">
        <v>47</v>
      </c>
      <c r="Y57" s="40"/>
      <c r="Z57" s="18"/>
      <c r="AA57" s="39">
        <v>11111</v>
      </c>
      <c r="AB57" s="9" t="s">
        <v>6</v>
      </c>
      <c r="AC57" s="9" t="s">
        <v>29</v>
      </c>
      <c r="AD57" s="9" t="s">
        <v>31</v>
      </c>
      <c r="AE57" s="9" t="s">
        <v>42</v>
      </c>
      <c r="AF57" s="21">
        <v>1927.23</v>
      </c>
      <c r="AG57" s="9"/>
      <c r="AH57" s="9"/>
      <c r="AI57" s="56"/>
      <c r="AJ57" s="59" t="str">
        <f t="shared" si="12"/>
        <v/>
      </c>
      <c r="AK57" s="61" t="str">
        <f>IF(AJ57="Да",AF57,IF(AJ57="Частично",IF(ДвиженияПоСчетам!AB57=МойТакСебеРасчет!$BW$2,VLOOKUP(AA57,МойТакСебеРасчет!$B$4:$CF$5,74,FALSE),IF(ДвиженияПоСчетам!AB57=МойТакСебеРасчет!$BX$2,VLOOKUP(AA57,МойТакСебеРасчет!$B$4:$CF$5,75,FALSE),IF(ДвиженияПоСчетам!AB57=МойТакСебеРасчет!$BY$2,VLOOKUP(AA57,МойТакСебеРасчет!$B$4:$CF$5,76,FALSE),IF(ДвиженияПоСчетам!AB57=МойТакСебеРасчет!$BZ$2,VLOOKUP(AA57,МойТакСебеРасчет!$B$4:$CF$5,77,FALSE),IF(ДвиженияПоСчетам!AB57=МойТакСебеРасчет!$CA$2,VLOOKUP(AA57,МойТакСебеРасчет!$B$4:$CF$5,78,FALSE),IF(ДвиженияПоСчетам!AB57=МойТакСебеРасчет!$CB$2,VLOOKUP(AA57,МойТакСебеРасчет!$B$4:$CF$5,79,FALSE),IF(ДвиженияПоСчетам!AB57=МойТакСебеРасчет!$CC$2,VLOOKUP(AA57,МойТакСебеРасчет!$B$4:$CF$5,80,FALSE),IF(ДвиженияПоСчетам!AB57=МойТакСебеРасчет!$CD$2,VLOOKUP(AA57,МойТакСебеРасчет!$B$4:$CF$5,81,FALSE),IF(AB57=МойТакСебеРасчет!$CE$2,VLOOKUP(AA57,МойТакСебеРасчет!$B$4:$CF$5,82,FALSE),IF(AB57=МойТакСебеРасчет!$CF$2,VLOOKUP(AA57,МойТакСебеРасчет!$B$4:$CF$5,83,FALSE))))))))))),""))</f>
        <v/>
      </c>
    </row>
    <row r="58" spans="1:37" ht="15" customHeight="1" x14ac:dyDescent="0.25">
      <c r="A58" s="33">
        <f t="shared" si="1"/>
        <v>1</v>
      </c>
      <c r="B58" s="33">
        <f t="shared" si="2"/>
        <v>0</v>
      </c>
      <c r="C58" s="33">
        <f t="shared" si="3"/>
        <v>4</v>
      </c>
      <c r="D58" s="33">
        <f t="shared" si="4"/>
        <v>4</v>
      </c>
      <c r="E58" s="33">
        <f t="shared" si="5"/>
        <v>8</v>
      </c>
      <c r="F58" s="33">
        <f t="shared" si="6"/>
        <v>0</v>
      </c>
      <c r="G58" s="33">
        <f t="shared" si="7"/>
        <v>0</v>
      </c>
      <c r="H58" s="33">
        <f t="shared" si="8"/>
        <v>4</v>
      </c>
      <c r="I58" s="33">
        <f t="shared" si="9"/>
        <v>4</v>
      </c>
      <c r="J58" s="33">
        <f t="shared" si="10"/>
        <v>0</v>
      </c>
      <c r="K58" s="33">
        <f t="shared" si="11"/>
        <v>0</v>
      </c>
      <c r="L58" s="33" t="str">
        <f>IF(B58&lt;&gt;B57,IF(B58=1,VLOOKUP($A58,МойТакСебеРасчет!$A$4:$BU$5,44,FALSE),IF(B58=2,VLOOKUP($A58,МойТакСебеРасчет!$A$4:$BU$5,45,FALSE),IF(B58=3,VLOOKUP($A58,МойТакСебеРасчет!$A$4:$BU$5,46,FALSE),""))),"")</f>
        <v/>
      </c>
      <c r="M58" s="33" t="str">
        <f>IF(C58&lt;&gt;C57,IF(C58=1,VLOOKUP($A58,МойТакСебеРасчет!$A$4:$BU$5,47,FALSE),IF(C58=2,VLOOKUP($A58,МойТакСебеРасчет!$A$4:$BU$5,48,FALSE),IF(C58=3,VLOOKUP($A58,МойТакСебеРасчет!$A$4:$BU$5,49,FALSE),""))),"")</f>
        <v/>
      </c>
      <c r="N58" s="33" t="str">
        <f>IF(D58&lt;&gt;D57,IF(D58=1,VLOOKUP($A58,МойТакСебеРасчет!$A$4:$BU$5,50,FALSE),IF(D58=2,VLOOKUP($A58,МойТакСебеРасчет!$A$4:$BU$5,51,FALSE),IF(D58=3,VLOOKUP($A58,МойТакСебеРасчет!$A$4:$BU$5,52,FALSE),""))),"")</f>
        <v/>
      </c>
      <c r="O58" s="33" t="str">
        <f>IF(E58&lt;&gt;E57,IF(E58=1,VLOOKUP($A58,МойТакСебеРасчет!$A$4:$BU$5,53,FALSE),IF(E58=2,VLOOKUP($A58,МойТакСебеРасчет!$A$4:$BU$5,54,FALSE),IF(E58=3,VLOOKUP($A58,МойТакСебеРасчет!$A$4:$BU$5,55,FALSE),""))),"")</f>
        <v/>
      </c>
      <c r="P58" s="33" t="str">
        <f>IF(F58&lt;&gt;F57,IF(F58=1,VLOOKUP($A58,МойТакСебеРасчет!$A$4:$BU$5,56,FALSE),IF(F58=2,VLOOKUP($A58,МойТакСебеРасчет!$A$4:$BU$5,57,FALSE),IF(F58=3,VLOOKUP($A58,МойТакСебеРасчет!$A$4:$BU$5,58,FALSE),""))),"")</f>
        <v/>
      </c>
      <c r="Q58" s="33" t="str">
        <f>IF(G58&lt;&gt;G57,IF(G58=1,VLOOKUP($A58,МойТакСебеРасчет!$A$4:$BU$5,59,FALSE),IF(G58=2,VLOOKUP($A58,МойТакСебеРасчет!$A$4:$BU$5,60,FALSE),IF(G58=3,VLOOKUP($A58,МойТакСебеРасчет!$A$4:$BU$5,61,FALSE),""))),"")</f>
        <v/>
      </c>
      <c r="R58" s="33" t="str">
        <f>IF(H58&lt;&gt;H57,IF(H58=1,VLOOKUP($A58,МойТакСебеРасчет!$A$4:$BU$5,62,FALSE),IF(H58=2,VLOOKUP($A58,МойТакСебеРасчет!$A$4:$BU$5,63,FALSE),IF(H58=3,VLOOKUP($A58,МойТакСебеРасчет!$A$4:$BU$5,64,FALSE),""))),"")</f>
        <v/>
      </c>
      <c r="S58" s="33" t="str">
        <f>IF(I58&lt;&gt;I57,IF(I58=1,VLOOKUP($A58,МойТакСебеРасчет!$A$4:$BU$5,65,FALSE),IF(I58=2,VLOOKUP($A58,МойТакСебеРасчет!$A$4:$BU$5,66,FALSE),IF(I58=3,VLOOKUP($A58,МойТакСебеРасчет!$A$4:$BU$5,67,FALSE),""))),"")</f>
        <v/>
      </c>
      <c r="T58" s="33" t="str">
        <f>IF(J58&lt;&gt;J57,IF(J58=1,VLOOKUP($A58,МойТакСебеРасчет!$A$4:$BU$5,68,FALSE),IF(J58=2,VLOOKUP($A58,МойТакСебеРасчет!$A$4:$BU$5,69,FALSE),IF(J58=3,VLOOKUP($A58,МойТакСебеРасчет!$A$4:$BU$5,70,FALSE),""))),"")</f>
        <v/>
      </c>
      <c r="U58" s="33" t="str">
        <f>IF(K58&lt;&gt;K57,IF(K58=1,VLOOKUP($A58,МойТакСебеРасчет!$A$4:$BU$5,71,FALSE),IF(K58=2,VLOOKUP($A58,МойТакСебеРасчет!$A$4:$BU$5,72,FALSE),IF(K58=3,VLOOKUP($A58,МойТакСебеРасчет!$A$4:$BU$5,73,FALSE),""))),"")</f>
        <v/>
      </c>
      <c r="V58" s="47" t="s">
        <v>30</v>
      </c>
      <c r="W58" s="12">
        <v>41639</v>
      </c>
      <c r="X58" s="14" t="s">
        <v>48</v>
      </c>
      <c r="Y58" s="40"/>
      <c r="Z58" s="18"/>
      <c r="AA58" s="39">
        <v>11111</v>
      </c>
      <c r="AB58" s="9" t="s">
        <v>4</v>
      </c>
      <c r="AC58" s="9" t="s">
        <v>29</v>
      </c>
      <c r="AD58" s="9"/>
      <c r="AE58" s="9"/>
      <c r="AF58" s="21">
        <v>799.94</v>
      </c>
      <c r="AG58" s="9" t="s">
        <v>39</v>
      </c>
      <c r="AH58" s="9"/>
      <c r="AI58" s="56"/>
      <c r="AJ58" s="59" t="str">
        <f t="shared" si="12"/>
        <v/>
      </c>
      <c r="AK58" s="61" t="str">
        <f>IF(AJ58="Да",AF58,IF(AJ58="Частично",IF(ДвиженияПоСчетам!AB58=МойТакСебеРасчет!$BW$2,VLOOKUP(AA58,МойТакСебеРасчет!$B$4:$CF$5,74,FALSE),IF(ДвиженияПоСчетам!AB58=МойТакСебеРасчет!$BX$2,VLOOKUP(AA58,МойТакСебеРасчет!$B$4:$CF$5,75,FALSE),IF(ДвиженияПоСчетам!AB58=МойТакСебеРасчет!$BY$2,VLOOKUP(AA58,МойТакСебеРасчет!$B$4:$CF$5,76,FALSE),IF(ДвиженияПоСчетам!AB58=МойТакСебеРасчет!$BZ$2,VLOOKUP(AA58,МойТакСебеРасчет!$B$4:$CF$5,77,FALSE),IF(ДвиженияПоСчетам!AB58=МойТакСебеРасчет!$CA$2,VLOOKUP(AA58,МойТакСебеРасчет!$B$4:$CF$5,78,FALSE),IF(ДвиженияПоСчетам!AB58=МойТакСебеРасчет!$CB$2,VLOOKUP(AA58,МойТакСебеРасчет!$B$4:$CF$5,79,FALSE),IF(ДвиженияПоСчетам!AB58=МойТакСебеРасчет!$CC$2,VLOOKUP(AA58,МойТакСебеРасчет!$B$4:$CF$5,80,FALSE),IF(ДвиженияПоСчетам!AB58=МойТакСебеРасчет!$CD$2,VLOOKUP(AA58,МойТакСебеРасчет!$B$4:$CF$5,81,FALSE),IF(AB58=МойТакСебеРасчет!$CE$2,VLOOKUP(AA58,МойТакСебеРасчет!$B$4:$CF$5,82,FALSE),IF(AB58=МойТакСебеРасчет!$CF$2,VLOOKUP(AA58,МойТакСебеРасчет!$B$4:$CF$5,83,FALSE))))))))))),""))</f>
        <v/>
      </c>
    </row>
    <row r="59" spans="1:37" ht="15" customHeight="1" x14ac:dyDescent="0.25">
      <c r="A59" s="33">
        <f t="shared" si="1"/>
        <v>1</v>
      </c>
      <c r="B59" s="33">
        <f t="shared" si="2"/>
        <v>0</v>
      </c>
      <c r="C59" s="33">
        <f t="shared" si="3"/>
        <v>4</v>
      </c>
      <c r="D59" s="33">
        <f t="shared" si="4"/>
        <v>4</v>
      </c>
      <c r="E59" s="33">
        <f t="shared" si="5"/>
        <v>8</v>
      </c>
      <c r="F59" s="33">
        <f t="shared" si="6"/>
        <v>0</v>
      </c>
      <c r="G59" s="33">
        <f t="shared" si="7"/>
        <v>0</v>
      </c>
      <c r="H59" s="33">
        <f t="shared" si="8"/>
        <v>4</v>
      </c>
      <c r="I59" s="33">
        <f t="shared" si="9"/>
        <v>5</v>
      </c>
      <c r="J59" s="33">
        <f t="shared" si="10"/>
        <v>0</v>
      </c>
      <c r="K59" s="33">
        <f t="shared" si="11"/>
        <v>0</v>
      </c>
      <c r="L59" s="33" t="str">
        <f>IF(B59&lt;&gt;B58,IF(B59=1,VLOOKUP($A59,МойТакСебеРасчет!$A$4:$BU$5,44,FALSE),IF(B59=2,VLOOKUP($A59,МойТакСебеРасчет!$A$4:$BU$5,45,FALSE),IF(B59=3,VLOOKUP($A59,МойТакСебеРасчет!$A$4:$BU$5,46,FALSE),""))),"")</f>
        <v/>
      </c>
      <c r="M59" s="33" t="str">
        <f>IF(C59&lt;&gt;C58,IF(C59=1,VLOOKUP($A59,МойТакСебеРасчет!$A$4:$BU$5,47,FALSE),IF(C59=2,VLOOKUP($A59,МойТакСебеРасчет!$A$4:$BU$5,48,FALSE),IF(C59=3,VLOOKUP($A59,МойТакСебеРасчет!$A$4:$BU$5,49,FALSE),""))),"")</f>
        <v/>
      </c>
      <c r="N59" s="33" t="str">
        <f>IF(D59&lt;&gt;D58,IF(D59=1,VLOOKUP($A59,МойТакСебеРасчет!$A$4:$BU$5,50,FALSE),IF(D59=2,VLOOKUP($A59,МойТакСебеРасчет!$A$4:$BU$5,51,FALSE),IF(D59=3,VLOOKUP($A59,МойТакСебеРасчет!$A$4:$BU$5,52,FALSE),""))),"")</f>
        <v/>
      </c>
      <c r="O59" s="33" t="str">
        <f>IF(E59&lt;&gt;E58,IF(E59=1,VLOOKUP($A59,МойТакСебеРасчет!$A$4:$BU$5,53,FALSE),IF(E59=2,VLOOKUP($A59,МойТакСебеРасчет!$A$4:$BU$5,54,FALSE),IF(E59=3,VLOOKUP($A59,МойТакСебеРасчет!$A$4:$BU$5,55,FALSE),""))),"")</f>
        <v/>
      </c>
      <c r="P59" s="33" t="str">
        <f>IF(F59&lt;&gt;F58,IF(F59=1,VLOOKUP($A59,МойТакСебеРасчет!$A$4:$BU$5,56,FALSE),IF(F59=2,VLOOKUP($A59,МойТакСебеРасчет!$A$4:$BU$5,57,FALSE),IF(F59=3,VLOOKUP($A59,МойТакСебеРасчет!$A$4:$BU$5,58,FALSE),""))),"")</f>
        <v/>
      </c>
      <c r="Q59" s="33" t="str">
        <f>IF(G59&lt;&gt;G58,IF(G59=1,VLOOKUP($A59,МойТакСебеРасчет!$A$4:$BU$5,59,FALSE),IF(G59=2,VLOOKUP($A59,МойТакСебеРасчет!$A$4:$BU$5,60,FALSE),IF(G59=3,VLOOKUP($A59,МойТакСебеРасчет!$A$4:$BU$5,61,FALSE),""))),"")</f>
        <v/>
      </c>
      <c r="R59" s="33" t="str">
        <f>IF(H59&lt;&gt;H58,IF(H59=1,VLOOKUP($A59,МойТакСебеРасчет!$A$4:$BU$5,62,FALSE),IF(H59=2,VLOOKUP($A59,МойТакСебеРасчет!$A$4:$BU$5,63,FALSE),IF(H59=3,VLOOKUP($A59,МойТакСебеРасчет!$A$4:$BU$5,64,FALSE),""))),"")</f>
        <v/>
      </c>
      <c r="S59" s="33" t="str">
        <f>IF(I59&lt;&gt;I58,IF(I59=1,VLOOKUP($A59,МойТакСебеРасчет!$A$4:$BU$5,65,FALSE),IF(I59=2,VLOOKUP($A59,МойТакСебеРасчет!$A$4:$BU$5,66,FALSE),IF(I59=3,VLOOKUP($A59,МойТакСебеРасчет!$A$4:$BU$5,67,FALSE),""))),"")</f>
        <v/>
      </c>
      <c r="T59" s="33" t="str">
        <f>IF(J59&lt;&gt;J58,IF(J59=1,VLOOKUP($A59,МойТакСебеРасчет!$A$4:$BU$5,68,FALSE),IF(J59=2,VLOOKUP($A59,МойТакСебеРасчет!$A$4:$BU$5,69,FALSE),IF(J59=3,VLOOKUP($A59,МойТакСебеРасчет!$A$4:$BU$5,70,FALSE),""))),"")</f>
        <v/>
      </c>
      <c r="U59" s="33" t="str">
        <f>IF(K59&lt;&gt;K58,IF(K59=1,VLOOKUP($A59,МойТакСебеРасчет!$A$4:$BU$5,71,FALSE),IF(K59=2,VLOOKUP($A59,МойТакСебеРасчет!$A$4:$BU$5,72,FALSE),IF(K59=3,VLOOKUP($A59,МойТакСебеРасчет!$A$4:$BU$5,73,FALSE),""))),"")</f>
        <v/>
      </c>
      <c r="V59" s="47" t="s">
        <v>30</v>
      </c>
      <c r="W59" s="12">
        <v>41639</v>
      </c>
      <c r="X59" s="14" t="s">
        <v>48</v>
      </c>
      <c r="Y59" s="40"/>
      <c r="Z59" s="18"/>
      <c r="AA59" s="39">
        <v>11111</v>
      </c>
      <c r="AB59" s="9" t="s">
        <v>6</v>
      </c>
      <c r="AC59" s="9" t="s">
        <v>29</v>
      </c>
      <c r="AD59" s="9"/>
      <c r="AE59" s="9"/>
      <c r="AF59" s="21">
        <v>799.94</v>
      </c>
      <c r="AG59" s="9" t="s">
        <v>39</v>
      </c>
      <c r="AH59" s="9"/>
      <c r="AI59" s="56"/>
      <c r="AJ59" s="59" t="str">
        <f t="shared" si="12"/>
        <v/>
      </c>
      <c r="AK59" s="61" t="str">
        <f>IF(AJ59="Да",AF59,IF(AJ59="Частично",IF(ДвиженияПоСчетам!AB59=МойТакСебеРасчет!$BW$2,VLOOKUP(AA59,МойТакСебеРасчет!$B$4:$CF$5,74,FALSE),IF(ДвиженияПоСчетам!AB59=МойТакСебеРасчет!$BX$2,VLOOKUP(AA59,МойТакСебеРасчет!$B$4:$CF$5,75,FALSE),IF(ДвиженияПоСчетам!AB59=МойТакСебеРасчет!$BY$2,VLOOKUP(AA59,МойТакСебеРасчет!$B$4:$CF$5,76,FALSE),IF(ДвиженияПоСчетам!AB59=МойТакСебеРасчет!$BZ$2,VLOOKUP(AA59,МойТакСебеРасчет!$B$4:$CF$5,77,FALSE),IF(ДвиженияПоСчетам!AB59=МойТакСебеРасчет!$CA$2,VLOOKUP(AA59,МойТакСебеРасчет!$B$4:$CF$5,78,FALSE),IF(ДвиженияПоСчетам!AB59=МойТакСебеРасчет!$CB$2,VLOOKUP(AA59,МойТакСебеРасчет!$B$4:$CF$5,79,FALSE),IF(ДвиженияПоСчетам!AB59=МойТакСебеРасчет!$CC$2,VLOOKUP(AA59,МойТакСебеРасчет!$B$4:$CF$5,80,FALSE),IF(ДвиженияПоСчетам!AB59=МойТакСебеРасчет!$CD$2,VLOOKUP(AA59,МойТакСебеРасчет!$B$4:$CF$5,81,FALSE),IF(AB59=МойТакСебеРасчет!$CE$2,VLOOKUP(AA59,МойТакСебеРасчет!$B$4:$CF$5,82,FALSE),IF(AB59=МойТакСебеРасчет!$CF$2,VLOOKUP(AA59,МойТакСебеРасчет!$B$4:$CF$5,83,FALSE))))))))))),""))</f>
        <v/>
      </c>
    </row>
    <row r="60" spans="1:37" ht="15" customHeight="1" x14ac:dyDescent="0.25">
      <c r="A60" s="33">
        <f t="shared" si="1"/>
        <v>1</v>
      </c>
      <c r="B60" s="33">
        <f t="shared" si="2"/>
        <v>0</v>
      </c>
      <c r="C60" s="33">
        <f t="shared" si="3"/>
        <v>5</v>
      </c>
      <c r="D60" s="33">
        <f t="shared" si="4"/>
        <v>4</v>
      </c>
      <c r="E60" s="33">
        <f t="shared" si="5"/>
        <v>8</v>
      </c>
      <c r="F60" s="33">
        <f t="shared" si="6"/>
        <v>0</v>
      </c>
      <c r="G60" s="33">
        <f t="shared" si="7"/>
        <v>0</v>
      </c>
      <c r="H60" s="33">
        <f t="shared" si="8"/>
        <v>4</v>
      </c>
      <c r="I60" s="33">
        <f t="shared" si="9"/>
        <v>5</v>
      </c>
      <c r="J60" s="33">
        <f t="shared" si="10"/>
        <v>0</v>
      </c>
      <c r="K60" s="33">
        <f t="shared" si="11"/>
        <v>0</v>
      </c>
      <c r="L60" s="33" t="str">
        <f>IF(B60&lt;&gt;B59,IF(B60=1,VLOOKUP($A60,МойТакСебеРасчет!$A$4:$BU$5,44,FALSE),IF(B60=2,VLOOKUP($A60,МойТакСебеРасчет!$A$4:$BU$5,45,FALSE),IF(B60=3,VLOOKUP($A60,МойТакСебеРасчет!$A$4:$BU$5,46,FALSE),""))),"")</f>
        <v/>
      </c>
      <c r="M60" s="33" t="str">
        <f>IF(C60&lt;&gt;C59,IF(C60=1,VLOOKUP($A60,МойТакСебеРасчет!$A$4:$BU$5,47,FALSE),IF(C60=2,VLOOKUP($A60,МойТакСебеРасчет!$A$4:$BU$5,48,FALSE),IF(C60=3,VLOOKUP($A60,МойТакСебеРасчет!$A$4:$BU$5,49,FALSE),""))),"")</f>
        <v/>
      </c>
      <c r="N60" s="33" t="str">
        <f>IF(D60&lt;&gt;D59,IF(D60=1,VLOOKUP($A60,МойТакСебеРасчет!$A$4:$BU$5,50,FALSE),IF(D60=2,VLOOKUP($A60,МойТакСебеРасчет!$A$4:$BU$5,51,FALSE),IF(D60=3,VLOOKUP($A60,МойТакСебеРасчет!$A$4:$BU$5,52,FALSE),""))),"")</f>
        <v/>
      </c>
      <c r="O60" s="33" t="str">
        <f>IF(E60&lt;&gt;E59,IF(E60=1,VLOOKUP($A60,МойТакСебеРасчет!$A$4:$BU$5,53,FALSE),IF(E60=2,VLOOKUP($A60,МойТакСебеРасчет!$A$4:$BU$5,54,FALSE),IF(E60=3,VLOOKUP($A60,МойТакСебеРасчет!$A$4:$BU$5,55,FALSE),""))),"")</f>
        <v/>
      </c>
      <c r="P60" s="33" t="str">
        <f>IF(F60&lt;&gt;F59,IF(F60=1,VLOOKUP($A60,МойТакСебеРасчет!$A$4:$BU$5,56,FALSE),IF(F60=2,VLOOKUP($A60,МойТакСебеРасчет!$A$4:$BU$5,57,FALSE),IF(F60=3,VLOOKUP($A60,МойТакСебеРасчет!$A$4:$BU$5,58,FALSE),""))),"")</f>
        <v/>
      </c>
      <c r="Q60" s="33" t="str">
        <f>IF(G60&lt;&gt;G59,IF(G60=1,VLOOKUP($A60,МойТакСебеРасчет!$A$4:$BU$5,59,FALSE),IF(G60=2,VLOOKUP($A60,МойТакСебеРасчет!$A$4:$BU$5,60,FALSE),IF(G60=3,VLOOKUP($A60,МойТакСебеРасчет!$A$4:$BU$5,61,FALSE),""))),"")</f>
        <v/>
      </c>
      <c r="R60" s="33" t="str">
        <f>IF(H60&lt;&gt;H59,IF(H60=1,VLOOKUP($A60,МойТакСебеРасчет!$A$4:$BU$5,62,FALSE),IF(H60=2,VLOOKUP($A60,МойТакСебеРасчет!$A$4:$BU$5,63,FALSE),IF(H60=3,VLOOKUP($A60,МойТакСебеРасчет!$A$4:$BU$5,64,FALSE),""))),"")</f>
        <v/>
      </c>
      <c r="S60" s="33" t="str">
        <f>IF(I60&lt;&gt;I59,IF(I60=1,VLOOKUP($A60,МойТакСебеРасчет!$A$4:$BU$5,65,FALSE),IF(I60=2,VLOOKUP($A60,МойТакСебеРасчет!$A$4:$BU$5,66,FALSE),IF(I60=3,VLOOKUP($A60,МойТакСебеРасчет!$A$4:$BU$5,67,FALSE),""))),"")</f>
        <v/>
      </c>
      <c r="T60" s="33" t="str">
        <f>IF(J60&lt;&gt;J59,IF(J60=1,VLOOKUP($A60,МойТакСебеРасчет!$A$4:$BU$5,68,FALSE),IF(J60=2,VLOOKUP($A60,МойТакСебеРасчет!$A$4:$BU$5,69,FALSE),IF(J60=3,VLOOKUP($A60,МойТакСебеРасчет!$A$4:$BU$5,70,FALSE),""))),"")</f>
        <v/>
      </c>
      <c r="U60" s="33" t="str">
        <f>IF(K60&lt;&gt;K59,IF(K60=1,VLOOKUP($A60,МойТакСебеРасчет!$A$4:$BU$5,71,FALSE),IF(K60=2,VLOOKUP($A60,МойТакСебеРасчет!$A$4:$BU$5,72,FALSE),IF(K60=3,VLOOKUP($A60,МойТакСебеРасчет!$A$4:$BU$5,73,FALSE),""))),"")</f>
        <v/>
      </c>
      <c r="V60" s="47" t="s">
        <v>30</v>
      </c>
      <c r="W60" s="12">
        <v>41639</v>
      </c>
      <c r="X60" s="14" t="s">
        <v>48</v>
      </c>
      <c r="Y60" s="40"/>
      <c r="Z60" s="18"/>
      <c r="AA60" s="39">
        <v>11111</v>
      </c>
      <c r="AB60" s="9" t="s">
        <v>2</v>
      </c>
      <c r="AC60" s="9" t="s">
        <v>29</v>
      </c>
      <c r="AD60" s="9"/>
      <c r="AE60" s="9"/>
      <c r="AF60" s="21">
        <v>88.01</v>
      </c>
      <c r="AG60" s="9" t="s">
        <v>39</v>
      </c>
      <c r="AH60" s="9"/>
      <c r="AI60" s="56"/>
      <c r="AJ60" s="59" t="str">
        <f t="shared" si="12"/>
        <v/>
      </c>
      <c r="AK60" s="61" t="str">
        <f>IF(AJ60="Да",AF60,IF(AJ60="Частично",IF(ДвиженияПоСчетам!AB60=МойТакСебеРасчет!$BW$2,VLOOKUP(AA60,МойТакСебеРасчет!$B$4:$CF$5,74,FALSE),IF(ДвиженияПоСчетам!AB60=МойТакСебеРасчет!$BX$2,VLOOKUP(AA60,МойТакСебеРасчет!$B$4:$CF$5,75,FALSE),IF(ДвиженияПоСчетам!AB60=МойТакСебеРасчет!$BY$2,VLOOKUP(AA60,МойТакСебеРасчет!$B$4:$CF$5,76,FALSE),IF(ДвиженияПоСчетам!AB60=МойТакСебеРасчет!$BZ$2,VLOOKUP(AA60,МойТакСебеРасчет!$B$4:$CF$5,77,FALSE),IF(ДвиженияПоСчетам!AB60=МойТакСебеРасчет!$CA$2,VLOOKUP(AA60,МойТакСебеРасчет!$B$4:$CF$5,78,FALSE),IF(ДвиженияПоСчетам!AB60=МойТакСебеРасчет!$CB$2,VLOOKUP(AA60,МойТакСебеРасчет!$B$4:$CF$5,79,FALSE),IF(ДвиженияПоСчетам!AB60=МойТакСебеРасчет!$CC$2,VLOOKUP(AA60,МойТакСебеРасчет!$B$4:$CF$5,80,FALSE),IF(ДвиженияПоСчетам!AB60=МойТакСебеРасчет!$CD$2,VLOOKUP(AA60,МойТакСебеРасчет!$B$4:$CF$5,81,FALSE),IF(AB60=МойТакСебеРасчет!$CE$2,VLOOKUP(AA60,МойТакСебеРасчет!$B$4:$CF$5,82,FALSE),IF(AB60=МойТакСебеРасчет!$CF$2,VLOOKUP(AA60,МойТакСебеРасчет!$B$4:$CF$5,83,FALSE))))))))))),""))</f>
        <v/>
      </c>
    </row>
    <row r="61" spans="1:37" ht="15" customHeight="1" x14ac:dyDescent="0.25">
      <c r="A61" s="33">
        <f t="shared" si="1"/>
        <v>1</v>
      </c>
      <c r="B61" s="33">
        <f t="shared" si="2"/>
        <v>0</v>
      </c>
      <c r="C61" s="33">
        <f t="shared" si="3"/>
        <v>5</v>
      </c>
      <c r="D61" s="33">
        <f t="shared" si="4"/>
        <v>4</v>
      </c>
      <c r="E61" s="33">
        <f t="shared" si="5"/>
        <v>8</v>
      </c>
      <c r="F61" s="33">
        <f t="shared" si="6"/>
        <v>0</v>
      </c>
      <c r="G61" s="33">
        <f t="shared" si="7"/>
        <v>0</v>
      </c>
      <c r="H61" s="33">
        <f t="shared" si="8"/>
        <v>4</v>
      </c>
      <c r="I61" s="33">
        <f t="shared" si="9"/>
        <v>6</v>
      </c>
      <c r="J61" s="33">
        <f t="shared" si="10"/>
        <v>0</v>
      </c>
      <c r="K61" s="33">
        <f t="shared" si="11"/>
        <v>0</v>
      </c>
      <c r="L61" s="33" t="str">
        <f>IF(B61&lt;&gt;B60,IF(B61=1,VLOOKUP($A61,МойТакСебеРасчет!$A$4:$BU$5,44,FALSE),IF(B61=2,VLOOKUP($A61,МойТакСебеРасчет!$A$4:$BU$5,45,FALSE),IF(B61=3,VLOOKUP($A61,МойТакСебеРасчет!$A$4:$BU$5,46,FALSE),""))),"")</f>
        <v/>
      </c>
      <c r="M61" s="33" t="str">
        <f>IF(C61&lt;&gt;C60,IF(C61=1,VLOOKUP($A61,МойТакСебеРасчет!$A$4:$BU$5,47,FALSE),IF(C61=2,VLOOKUP($A61,МойТакСебеРасчет!$A$4:$BU$5,48,FALSE),IF(C61=3,VLOOKUP($A61,МойТакСебеРасчет!$A$4:$BU$5,49,FALSE),""))),"")</f>
        <v/>
      </c>
      <c r="N61" s="33" t="str">
        <f>IF(D61&lt;&gt;D60,IF(D61=1,VLOOKUP($A61,МойТакСебеРасчет!$A$4:$BU$5,50,FALSE),IF(D61=2,VLOOKUP($A61,МойТакСебеРасчет!$A$4:$BU$5,51,FALSE),IF(D61=3,VLOOKUP($A61,МойТакСебеРасчет!$A$4:$BU$5,52,FALSE),""))),"")</f>
        <v/>
      </c>
      <c r="O61" s="33" t="str">
        <f>IF(E61&lt;&gt;E60,IF(E61=1,VLOOKUP($A61,МойТакСебеРасчет!$A$4:$BU$5,53,FALSE),IF(E61=2,VLOOKUP($A61,МойТакСебеРасчет!$A$4:$BU$5,54,FALSE),IF(E61=3,VLOOKUP($A61,МойТакСебеРасчет!$A$4:$BU$5,55,FALSE),""))),"")</f>
        <v/>
      </c>
      <c r="P61" s="33" t="str">
        <f>IF(F61&lt;&gt;F60,IF(F61=1,VLOOKUP($A61,МойТакСебеРасчет!$A$4:$BU$5,56,FALSE),IF(F61=2,VLOOKUP($A61,МойТакСебеРасчет!$A$4:$BU$5,57,FALSE),IF(F61=3,VLOOKUP($A61,МойТакСебеРасчет!$A$4:$BU$5,58,FALSE),""))),"")</f>
        <v/>
      </c>
      <c r="Q61" s="33" t="str">
        <f>IF(G61&lt;&gt;G60,IF(G61=1,VLOOKUP($A61,МойТакСебеРасчет!$A$4:$BU$5,59,FALSE),IF(G61=2,VLOOKUP($A61,МойТакСебеРасчет!$A$4:$BU$5,60,FALSE),IF(G61=3,VLOOKUP($A61,МойТакСебеРасчет!$A$4:$BU$5,61,FALSE),""))),"")</f>
        <v/>
      </c>
      <c r="R61" s="33" t="str">
        <f>IF(H61&lt;&gt;H60,IF(H61=1,VLOOKUP($A61,МойТакСебеРасчет!$A$4:$BU$5,62,FALSE),IF(H61=2,VLOOKUP($A61,МойТакСебеРасчет!$A$4:$BU$5,63,FALSE),IF(H61=3,VLOOKUP($A61,МойТакСебеРасчет!$A$4:$BU$5,64,FALSE),""))),"")</f>
        <v/>
      </c>
      <c r="S61" s="33" t="str">
        <f>IF(I61&lt;&gt;I60,IF(I61=1,VLOOKUP($A61,МойТакСебеРасчет!$A$4:$BU$5,65,FALSE),IF(I61=2,VLOOKUP($A61,МойТакСебеРасчет!$A$4:$BU$5,66,FALSE),IF(I61=3,VLOOKUP($A61,МойТакСебеРасчет!$A$4:$BU$5,67,FALSE),""))),"")</f>
        <v/>
      </c>
      <c r="T61" s="33" t="str">
        <f>IF(J61&lt;&gt;J60,IF(J61=1,VLOOKUP($A61,МойТакСебеРасчет!$A$4:$BU$5,68,FALSE),IF(J61=2,VLOOKUP($A61,МойТакСебеРасчет!$A$4:$BU$5,69,FALSE),IF(J61=3,VLOOKUP($A61,МойТакСебеРасчет!$A$4:$BU$5,70,FALSE),""))),"")</f>
        <v/>
      </c>
      <c r="U61" s="33" t="str">
        <f>IF(K61&lt;&gt;K60,IF(K61=1,VLOOKUP($A61,МойТакСебеРасчет!$A$4:$BU$5,71,FALSE),IF(K61=2,VLOOKUP($A61,МойТакСебеРасчет!$A$4:$BU$5,72,FALSE),IF(K61=3,VLOOKUP($A61,МойТакСебеРасчет!$A$4:$BU$5,73,FALSE),""))),"")</f>
        <v/>
      </c>
      <c r="V61" s="47" t="s">
        <v>30</v>
      </c>
      <c r="W61" s="12">
        <v>41274</v>
      </c>
      <c r="X61" s="14" t="s">
        <v>49</v>
      </c>
      <c r="Y61" s="40"/>
      <c r="Z61" s="18"/>
      <c r="AA61" s="39">
        <v>11111</v>
      </c>
      <c r="AB61" s="9" t="s">
        <v>6</v>
      </c>
      <c r="AC61" s="9" t="s">
        <v>29</v>
      </c>
      <c r="AD61" s="9"/>
      <c r="AE61" s="9"/>
      <c r="AF61" s="21">
        <v>292.94</v>
      </c>
      <c r="AG61" s="9" t="s">
        <v>39</v>
      </c>
      <c r="AH61" s="9"/>
      <c r="AI61" s="56"/>
      <c r="AJ61" s="59" t="str">
        <f t="shared" si="12"/>
        <v/>
      </c>
      <c r="AK61" s="61" t="str">
        <f>IF(AJ61="Да",AF61,IF(AJ61="Частично",IF(ДвиженияПоСчетам!AB61=МойТакСебеРасчет!$BW$2,VLOOKUP(AA61,МойТакСебеРасчет!$B$4:$CF$5,74,FALSE),IF(ДвиженияПоСчетам!AB61=МойТакСебеРасчет!$BX$2,VLOOKUP(AA61,МойТакСебеРасчет!$B$4:$CF$5,75,FALSE),IF(ДвиженияПоСчетам!AB61=МойТакСебеРасчет!$BY$2,VLOOKUP(AA61,МойТакСебеРасчет!$B$4:$CF$5,76,FALSE),IF(ДвиженияПоСчетам!AB61=МойТакСебеРасчет!$BZ$2,VLOOKUP(AA61,МойТакСебеРасчет!$B$4:$CF$5,77,FALSE),IF(ДвиженияПоСчетам!AB61=МойТакСебеРасчет!$CA$2,VLOOKUP(AA61,МойТакСебеРасчет!$B$4:$CF$5,78,FALSE),IF(ДвиженияПоСчетам!AB61=МойТакСебеРасчет!$CB$2,VLOOKUP(AA61,МойТакСебеРасчет!$B$4:$CF$5,79,FALSE),IF(ДвиженияПоСчетам!AB61=МойТакСебеРасчет!$CC$2,VLOOKUP(AA61,МойТакСебеРасчет!$B$4:$CF$5,80,FALSE),IF(ДвиженияПоСчетам!AB61=МойТакСебеРасчет!$CD$2,VLOOKUP(AA61,МойТакСебеРасчет!$B$4:$CF$5,81,FALSE),IF(AB61=МойТакСебеРасчет!$CE$2,VLOOKUP(AA61,МойТакСебеРасчет!$B$4:$CF$5,82,FALSE),IF(AB61=МойТакСебеРасчет!$CF$2,VLOOKUP(AA61,МойТакСебеРасчет!$B$4:$CF$5,83,FALSE))))))))))),""))</f>
        <v/>
      </c>
    </row>
    <row r="62" spans="1:37" ht="15" customHeight="1" x14ac:dyDescent="0.25">
      <c r="A62" s="33">
        <f t="shared" si="1"/>
        <v>1</v>
      </c>
      <c r="B62" s="33">
        <f t="shared" si="2"/>
        <v>0</v>
      </c>
      <c r="C62" s="33">
        <f t="shared" si="3"/>
        <v>6</v>
      </c>
      <c r="D62" s="33">
        <f t="shared" si="4"/>
        <v>4</v>
      </c>
      <c r="E62" s="33">
        <f t="shared" si="5"/>
        <v>8</v>
      </c>
      <c r="F62" s="33">
        <f t="shared" si="6"/>
        <v>0</v>
      </c>
      <c r="G62" s="33">
        <f t="shared" si="7"/>
        <v>0</v>
      </c>
      <c r="H62" s="33">
        <f t="shared" si="8"/>
        <v>4</v>
      </c>
      <c r="I62" s="33">
        <f t="shared" si="9"/>
        <v>6</v>
      </c>
      <c r="J62" s="33">
        <f t="shared" si="10"/>
        <v>0</v>
      </c>
      <c r="K62" s="33">
        <f t="shared" si="11"/>
        <v>0</v>
      </c>
      <c r="L62" s="33" t="str">
        <f>IF(B62&lt;&gt;B61,IF(B62=1,VLOOKUP($A62,МойТакСебеРасчет!$A$4:$BU$5,44,FALSE),IF(B62=2,VLOOKUP($A62,МойТакСебеРасчет!$A$4:$BU$5,45,FALSE),IF(B62=3,VLOOKUP($A62,МойТакСебеРасчет!$A$4:$BU$5,46,FALSE),""))),"")</f>
        <v/>
      </c>
      <c r="M62" s="33" t="str">
        <f>IF(C62&lt;&gt;C61,IF(C62=1,VLOOKUP($A62,МойТакСебеРасчет!$A$4:$BU$5,47,FALSE),IF(C62=2,VLOOKUP($A62,МойТакСебеРасчет!$A$4:$BU$5,48,FALSE),IF(C62=3,VLOOKUP($A62,МойТакСебеРасчет!$A$4:$BU$5,49,FALSE),""))),"")</f>
        <v/>
      </c>
      <c r="N62" s="33" t="str">
        <f>IF(D62&lt;&gt;D61,IF(D62=1,VLOOKUP($A62,МойТакСебеРасчет!$A$4:$BU$5,50,FALSE),IF(D62=2,VLOOKUP($A62,МойТакСебеРасчет!$A$4:$BU$5,51,FALSE),IF(D62=3,VLOOKUP($A62,МойТакСебеРасчет!$A$4:$BU$5,52,FALSE),""))),"")</f>
        <v/>
      </c>
      <c r="O62" s="33" t="str">
        <f>IF(E62&lt;&gt;E61,IF(E62=1,VLOOKUP($A62,МойТакСебеРасчет!$A$4:$BU$5,53,FALSE),IF(E62=2,VLOOKUP($A62,МойТакСебеРасчет!$A$4:$BU$5,54,FALSE),IF(E62=3,VLOOKUP($A62,МойТакСебеРасчет!$A$4:$BU$5,55,FALSE),""))),"")</f>
        <v/>
      </c>
      <c r="P62" s="33" t="str">
        <f>IF(F62&lt;&gt;F61,IF(F62=1,VLOOKUP($A62,МойТакСебеРасчет!$A$4:$BU$5,56,FALSE),IF(F62=2,VLOOKUP($A62,МойТакСебеРасчет!$A$4:$BU$5,57,FALSE),IF(F62=3,VLOOKUP($A62,МойТакСебеРасчет!$A$4:$BU$5,58,FALSE),""))),"")</f>
        <v/>
      </c>
      <c r="Q62" s="33" t="str">
        <f>IF(G62&lt;&gt;G61,IF(G62=1,VLOOKUP($A62,МойТакСебеРасчет!$A$4:$BU$5,59,FALSE),IF(G62=2,VLOOKUP($A62,МойТакСебеРасчет!$A$4:$BU$5,60,FALSE),IF(G62=3,VLOOKUP($A62,МойТакСебеРасчет!$A$4:$BU$5,61,FALSE),""))),"")</f>
        <v/>
      </c>
      <c r="R62" s="33" t="str">
        <f>IF(H62&lt;&gt;H61,IF(H62=1,VLOOKUP($A62,МойТакСебеРасчет!$A$4:$BU$5,62,FALSE),IF(H62=2,VLOOKUP($A62,МойТакСебеРасчет!$A$4:$BU$5,63,FALSE),IF(H62=3,VLOOKUP($A62,МойТакСебеРасчет!$A$4:$BU$5,64,FALSE),""))),"")</f>
        <v/>
      </c>
      <c r="S62" s="33" t="str">
        <f>IF(I62&lt;&gt;I61,IF(I62=1,VLOOKUP($A62,МойТакСебеРасчет!$A$4:$BU$5,65,FALSE),IF(I62=2,VLOOKUP($A62,МойТакСебеРасчет!$A$4:$BU$5,66,FALSE),IF(I62=3,VLOOKUP($A62,МойТакСебеРасчет!$A$4:$BU$5,67,FALSE),""))),"")</f>
        <v/>
      </c>
      <c r="T62" s="33" t="str">
        <f>IF(J62&lt;&gt;J61,IF(J62=1,VLOOKUP($A62,МойТакСебеРасчет!$A$4:$BU$5,68,FALSE),IF(J62=2,VLOOKUP($A62,МойТакСебеРасчет!$A$4:$BU$5,69,FALSE),IF(J62=3,VLOOKUP($A62,МойТакСебеРасчет!$A$4:$BU$5,70,FALSE),""))),"")</f>
        <v/>
      </c>
      <c r="U62" s="33" t="str">
        <f>IF(K62&lt;&gt;K61,IF(K62=1,VLOOKUP($A62,МойТакСебеРасчет!$A$4:$BU$5,71,FALSE),IF(K62=2,VLOOKUP($A62,МойТакСебеРасчет!$A$4:$BU$5,72,FALSE),IF(K62=3,VLOOKUP($A62,МойТакСебеРасчет!$A$4:$BU$5,73,FALSE),""))),"")</f>
        <v/>
      </c>
      <c r="V62" s="47" t="s">
        <v>30</v>
      </c>
      <c r="W62" s="12">
        <v>41274</v>
      </c>
      <c r="X62" s="14" t="s">
        <v>49</v>
      </c>
      <c r="Y62" s="40"/>
      <c r="Z62" s="18"/>
      <c r="AA62" s="39">
        <v>11111</v>
      </c>
      <c r="AB62" s="9" t="s">
        <v>2</v>
      </c>
      <c r="AC62" s="9" t="s">
        <v>29</v>
      </c>
      <c r="AD62" s="9"/>
      <c r="AE62" s="9"/>
      <c r="AF62" s="21">
        <v>984.44</v>
      </c>
      <c r="AG62" s="9" t="s">
        <v>39</v>
      </c>
      <c r="AH62" s="9"/>
      <c r="AI62" s="56"/>
      <c r="AJ62" s="59" t="str">
        <f t="shared" si="12"/>
        <v/>
      </c>
      <c r="AK62" s="61" t="str">
        <f>IF(AJ62="Да",AF62,IF(AJ62="Частично",IF(ДвиженияПоСчетам!AB62=МойТакСебеРасчет!$BW$2,VLOOKUP(AA62,МойТакСебеРасчет!$B$4:$CF$5,74,FALSE),IF(ДвиженияПоСчетам!AB62=МойТакСебеРасчет!$BX$2,VLOOKUP(AA62,МойТакСебеРасчет!$B$4:$CF$5,75,FALSE),IF(ДвиженияПоСчетам!AB62=МойТакСебеРасчет!$BY$2,VLOOKUP(AA62,МойТакСебеРасчет!$B$4:$CF$5,76,FALSE),IF(ДвиженияПоСчетам!AB62=МойТакСебеРасчет!$BZ$2,VLOOKUP(AA62,МойТакСебеРасчет!$B$4:$CF$5,77,FALSE),IF(ДвиженияПоСчетам!AB62=МойТакСебеРасчет!$CA$2,VLOOKUP(AA62,МойТакСебеРасчет!$B$4:$CF$5,78,FALSE),IF(ДвиженияПоСчетам!AB62=МойТакСебеРасчет!$CB$2,VLOOKUP(AA62,МойТакСебеРасчет!$B$4:$CF$5,79,FALSE),IF(ДвиженияПоСчетам!AB62=МойТакСебеРасчет!$CC$2,VLOOKUP(AA62,МойТакСебеРасчет!$B$4:$CF$5,80,FALSE),IF(ДвиженияПоСчетам!AB62=МойТакСебеРасчет!$CD$2,VLOOKUP(AA62,МойТакСебеРасчет!$B$4:$CF$5,81,FALSE),IF(AB62=МойТакСебеРасчет!$CE$2,VLOOKUP(AA62,МойТакСебеРасчет!$B$4:$CF$5,82,FALSE),IF(AB62=МойТакСебеРасчет!$CF$2,VLOOKUP(AA62,МойТакСебеРасчет!$B$4:$CF$5,83,FALSE))))))))))),""))</f>
        <v/>
      </c>
    </row>
    <row r="63" spans="1:37" ht="15" customHeight="1" x14ac:dyDescent="0.25">
      <c r="A63" s="33">
        <f t="shared" si="1"/>
        <v>1</v>
      </c>
      <c r="B63" s="33">
        <f t="shared" si="2"/>
        <v>0</v>
      </c>
      <c r="C63" s="33">
        <f t="shared" si="3"/>
        <v>6</v>
      </c>
      <c r="D63" s="33">
        <f t="shared" si="4"/>
        <v>4</v>
      </c>
      <c r="E63" s="33">
        <f t="shared" si="5"/>
        <v>9</v>
      </c>
      <c r="F63" s="33">
        <f t="shared" si="6"/>
        <v>0</v>
      </c>
      <c r="G63" s="33">
        <f t="shared" si="7"/>
        <v>0</v>
      </c>
      <c r="H63" s="33">
        <f t="shared" si="8"/>
        <v>4</v>
      </c>
      <c r="I63" s="33">
        <f t="shared" si="9"/>
        <v>6</v>
      </c>
      <c r="J63" s="33">
        <f t="shared" si="10"/>
        <v>0</v>
      </c>
      <c r="K63" s="33">
        <f t="shared" si="11"/>
        <v>0</v>
      </c>
      <c r="L63" s="33" t="str">
        <f>IF(B63&lt;&gt;B62,IF(B63=1,VLOOKUP($A63,МойТакСебеРасчет!$A$4:$BU$5,44,FALSE),IF(B63=2,VLOOKUP($A63,МойТакСебеРасчет!$A$4:$BU$5,45,FALSE),IF(B63=3,VLOOKUP($A63,МойТакСебеРасчет!$A$4:$BU$5,46,FALSE),""))),"")</f>
        <v/>
      </c>
      <c r="M63" s="33" t="str">
        <f>IF(C63&lt;&gt;C62,IF(C63=1,VLOOKUP($A63,МойТакСебеРасчет!$A$4:$BU$5,47,FALSE),IF(C63=2,VLOOKUP($A63,МойТакСебеРасчет!$A$4:$BU$5,48,FALSE),IF(C63=3,VLOOKUP($A63,МойТакСебеРасчет!$A$4:$BU$5,49,FALSE),""))),"")</f>
        <v/>
      </c>
      <c r="N63" s="33" t="str">
        <f>IF(D63&lt;&gt;D62,IF(D63=1,VLOOKUP($A63,МойТакСебеРасчет!$A$4:$BU$5,50,FALSE),IF(D63=2,VLOOKUP($A63,МойТакСебеРасчет!$A$4:$BU$5,51,FALSE),IF(D63=3,VLOOKUP($A63,МойТакСебеРасчет!$A$4:$BU$5,52,FALSE),""))),"")</f>
        <v/>
      </c>
      <c r="O63" s="33" t="str">
        <f>IF(E63&lt;&gt;E62,IF(E63=1,VLOOKUP($A63,МойТакСебеРасчет!$A$4:$BU$5,53,FALSE),IF(E63=2,VLOOKUP($A63,МойТакСебеРасчет!$A$4:$BU$5,54,FALSE),IF(E63=3,VLOOKUP($A63,МойТакСебеРасчет!$A$4:$BU$5,55,FALSE),""))),"")</f>
        <v/>
      </c>
      <c r="P63" s="33" t="str">
        <f>IF(F63&lt;&gt;F62,IF(F63=1,VLOOKUP($A63,МойТакСебеРасчет!$A$4:$BU$5,56,FALSE),IF(F63=2,VLOOKUP($A63,МойТакСебеРасчет!$A$4:$BU$5,57,FALSE),IF(F63=3,VLOOKUP($A63,МойТакСебеРасчет!$A$4:$BU$5,58,FALSE),""))),"")</f>
        <v/>
      </c>
      <c r="Q63" s="33" t="str">
        <f>IF(G63&lt;&gt;G62,IF(G63=1,VLOOKUP($A63,МойТакСебеРасчет!$A$4:$BU$5,59,FALSE),IF(G63=2,VLOOKUP($A63,МойТакСебеРасчет!$A$4:$BU$5,60,FALSE),IF(G63=3,VLOOKUP($A63,МойТакСебеРасчет!$A$4:$BU$5,61,FALSE),""))),"")</f>
        <v/>
      </c>
      <c r="R63" s="33" t="str">
        <f>IF(H63&lt;&gt;H62,IF(H63=1,VLOOKUP($A63,МойТакСебеРасчет!$A$4:$BU$5,62,FALSE),IF(H63=2,VLOOKUP($A63,МойТакСебеРасчет!$A$4:$BU$5,63,FALSE),IF(H63=3,VLOOKUP($A63,МойТакСебеРасчет!$A$4:$BU$5,64,FALSE),""))),"")</f>
        <v/>
      </c>
      <c r="S63" s="33" t="str">
        <f>IF(I63&lt;&gt;I62,IF(I63=1,VLOOKUP($A63,МойТакСебеРасчет!$A$4:$BU$5,65,FALSE),IF(I63=2,VLOOKUP($A63,МойТакСебеРасчет!$A$4:$BU$5,66,FALSE),IF(I63=3,VLOOKUP($A63,МойТакСебеРасчет!$A$4:$BU$5,67,FALSE),""))),"")</f>
        <v/>
      </c>
      <c r="T63" s="33" t="str">
        <f>IF(J63&lt;&gt;J62,IF(J63=1,VLOOKUP($A63,МойТакСебеРасчет!$A$4:$BU$5,68,FALSE),IF(J63=2,VLOOKUP($A63,МойТакСебеРасчет!$A$4:$BU$5,69,FALSE),IF(J63=3,VLOOKUP($A63,МойТакСебеРасчет!$A$4:$BU$5,70,FALSE),""))),"")</f>
        <v/>
      </c>
      <c r="U63" s="33" t="str">
        <f>IF(K63&lt;&gt;K62,IF(K63=1,VLOOKUP($A63,МойТакСебеРасчет!$A$4:$BU$5,71,FALSE),IF(K63=2,VLOOKUP($A63,МойТакСебеРасчет!$A$4:$BU$5,72,FALSE),IF(K63=3,VLOOKUP($A63,МойТакСебеРасчет!$A$4:$BU$5,73,FALSE),""))),"")</f>
        <v/>
      </c>
      <c r="V63" s="47" t="s">
        <v>30</v>
      </c>
      <c r="W63" s="12">
        <v>41274</v>
      </c>
      <c r="X63" s="14" t="s">
        <v>49</v>
      </c>
      <c r="Y63" s="40"/>
      <c r="Z63" s="18"/>
      <c r="AA63" s="39">
        <v>11111</v>
      </c>
      <c r="AB63" s="9" t="s">
        <v>4</v>
      </c>
      <c r="AC63" s="9" t="s">
        <v>29</v>
      </c>
      <c r="AD63" s="9"/>
      <c r="AE63" s="9"/>
      <c r="AF63" s="21">
        <v>292.94</v>
      </c>
      <c r="AG63" s="9" t="s">
        <v>39</v>
      </c>
      <c r="AH63" s="9"/>
      <c r="AI63" s="56"/>
      <c r="AJ63" s="59" t="str">
        <f t="shared" si="12"/>
        <v/>
      </c>
      <c r="AK63" s="61" t="str">
        <f>IF(AJ63="Да",AF63,IF(AJ63="Частично",IF(ДвиженияПоСчетам!AB63=МойТакСебеРасчет!$BW$2,VLOOKUP(AA63,МойТакСебеРасчет!$B$4:$CF$5,74,FALSE),IF(ДвиженияПоСчетам!AB63=МойТакСебеРасчет!$BX$2,VLOOKUP(AA63,МойТакСебеРасчет!$B$4:$CF$5,75,FALSE),IF(ДвиженияПоСчетам!AB63=МойТакСебеРасчет!$BY$2,VLOOKUP(AA63,МойТакСебеРасчет!$B$4:$CF$5,76,FALSE),IF(ДвиженияПоСчетам!AB63=МойТакСебеРасчет!$BZ$2,VLOOKUP(AA63,МойТакСебеРасчет!$B$4:$CF$5,77,FALSE),IF(ДвиженияПоСчетам!AB63=МойТакСебеРасчет!$CA$2,VLOOKUP(AA63,МойТакСебеРасчет!$B$4:$CF$5,78,FALSE),IF(ДвиженияПоСчетам!AB63=МойТакСебеРасчет!$CB$2,VLOOKUP(AA63,МойТакСебеРасчет!$B$4:$CF$5,79,FALSE),IF(ДвиженияПоСчетам!AB63=МойТакСебеРасчет!$CC$2,VLOOKUP(AA63,МойТакСебеРасчет!$B$4:$CF$5,80,FALSE),IF(ДвиженияПоСчетам!AB63=МойТакСебеРасчет!$CD$2,VLOOKUP(AA63,МойТакСебеРасчет!$B$4:$CF$5,81,FALSE),IF(AB63=МойТакСебеРасчет!$CE$2,VLOOKUP(AA63,МойТакСебеРасчет!$B$4:$CF$5,82,FALSE),IF(AB63=МойТакСебеРасчет!$CF$2,VLOOKUP(AA63,МойТакСебеРасчет!$B$4:$CF$5,83,FALSE))))))))))),""))</f>
        <v/>
      </c>
    </row>
    <row r="64" spans="1:37" ht="15" customHeight="1" x14ac:dyDescent="0.25">
      <c r="A64" s="33">
        <f t="shared" si="1"/>
        <v>1</v>
      </c>
      <c r="B64" s="33">
        <f t="shared" si="2"/>
        <v>0</v>
      </c>
      <c r="C64" s="33">
        <f t="shared" si="3"/>
        <v>6</v>
      </c>
      <c r="D64" s="33">
        <f t="shared" si="4"/>
        <v>4</v>
      </c>
      <c r="E64" s="33">
        <f t="shared" si="5"/>
        <v>9</v>
      </c>
      <c r="F64" s="33">
        <f t="shared" si="6"/>
        <v>0</v>
      </c>
      <c r="G64" s="33">
        <f t="shared" si="7"/>
        <v>0</v>
      </c>
      <c r="H64" s="33">
        <f t="shared" si="8"/>
        <v>4</v>
      </c>
      <c r="I64" s="33">
        <f t="shared" si="9"/>
        <v>6</v>
      </c>
      <c r="J64" s="33">
        <f t="shared" si="10"/>
        <v>0</v>
      </c>
      <c r="K64" s="33">
        <f t="shared" si="11"/>
        <v>0</v>
      </c>
      <c r="L64" s="33" t="str">
        <f>IF(B64&lt;&gt;B63,IF(B64=1,VLOOKUP($A64,МойТакСебеРасчет!$A$4:$BU$5,44,FALSE),IF(B64=2,VLOOKUP($A64,МойТакСебеРасчет!$A$4:$BU$5,45,FALSE),IF(B64=3,VLOOKUP($A64,МойТакСебеРасчет!$A$4:$BU$5,46,FALSE),""))),"")</f>
        <v/>
      </c>
      <c r="M64" s="33" t="str">
        <f>IF(C64&lt;&gt;C63,IF(C64=1,VLOOKUP($A64,МойТакСебеРасчет!$A$4:$BU$5,47,FALSE),IF(C64=2,VLOOKUP($A64,МойТакСебеРасчет!$A$4:$BU$5,48,FALSE),IF(C64=3,VLOOKUP($A64,МойТакСебеРасчет!$A$4:$BU$5,49,FALSE),""))),"")</f>
        <v/>
      </c>
      <c r="N64" s="33" t="str">
        <f>IF(D64&lt;&gt;D63,IF(D64=1,VLOOKUP($A64,МойТакСебеРасчет!$A$4:$BU$5,50,FALSE),IF(D64=2,VLOOKUP($A64,МойТакСебеРасчет!$A$4:$BU$5,51,FALSE),IF(D64=3,VLOOKUP($A64,МойТакСебеРасчет!$A$4:$BU$5,52,FALSE),""))),"")</f>
        <v/>
      </c>
      <c r="O64" s="33" t="str">
        <f>IF(E64&lt;&gt;E63,IF(E64=1,VLOOKUP($A64,МойТакСебеРасчет!$A$4:$BU$5,53,FALSE),IF(E64=2,VLOOKUP($A64,МойТакСебеРасчет!$A$4:$BU$5,54,FALSE),IF(E64=3,VLOOKUP($A64,МойТакСебеРасчет!$A$4:$BU$5,55,FALSE),""))),"")</f>
        <v/>
      </c>
      <c r="P64" s="33" t="str">
        <f>IF(F64&lt;&gt;F63,IF(F64=1,VLOOKUP($A64,МойТакСебеРасчет!$A$4:$BU$5,56,FALSE),IF(F64=2,VLOOKUP($A64,МойТакСебеРасчет!$A$4:$BU$5,57,FALSE),IF(F64=3,VLOOKUP($A64,МойТакСебеРасчет!$A$4:$BU$5,58,FALSE),""))),"")</f>
        <v/>
      </c>
      <c r="Q64" s="33" t="str">
        <f>IF(G64&lt;&gt;G63,IF(G64=1,VLOOKUP($A64,МойТакСебеРасчет!$A$4:$BU$5,59,FALSE),IF(G64=2,VLOOKUP($A64,МойТакСебеРасчет!$A$4:$BU$5,60,FALSE),IF(G64=3,VLOOKUP($A64,МойТакСебеРасчет!$A$4:$BU$5,61,FALSE),""))),"")</f>
        <v/>
      </c>
      <c r="R64" s="33" t="str">
        <f>IF(H64&lt;&gt;H63,IF(H64=1,VLOOKUP($A64,МойТакСебеРасчет!$A$4:$BU$5,62,FALSE),IF(H64=2,VLOOKUP($A64,МойТакСебеРасчет!$A$4:$BU$5,63,FALSE),IF(H64=3,VLOOKUP($A64,МойТакСебеРасчет!$A$4:$BU$5,64,FALSE),""))),"")</f>
        <v/>
      </c>
      <c r="S64" s="33" t="str">
        <f>IF(I64&lt;&gt;I63,IF(I64=1,VLOOKUP($A64,МойТакСебеРасчет!$A$4:$BU$5,65,FALSE),IF(I64=2,VLOOKUP($A64,МойТакСебеРасчет!$A$4:$BU$5,66,FALSE),IF(I64=3,VLOOKUP($A64,МойТакСебеРасчет!$A$4:$BU$5,67,FALSE),""))),"")</f>
        <v/>
      </c>
      <c r="T64" s="33" t="str">
        <f>IF(J64&lt;&gt;J63,IF(J64=1,VLOOKUP($A64,МойТакСебеРасчет!$A$4:$BU$5,68,FALSE),IF(J64=2,VLOOKUP($A64,МойТакСебеРасчет!$A$4:$BU$5,69,FALSE),IF(J64=3,VLOOKUP($A64,МойТакСебеРасчет!$A$4:$BU$5,70,FALSE),""))),"")</f>
        <v/>
      </c>
      <c r="U64" s="33" t="str">
        <f>IF(K64&lt;&gt;K63,IF(K64=1,VLOOKUP($A64,МойТакСебеРасчет!$A$4:$BU$5,71,FALSE),IF(K64=2,VLOOKUP($A64,МойТакСебеРасчет!$A$4:$BU$5,72,FALSE),IF(K64=3,VLOOKUP($A64,МойТакСебеРасчет!$A$4:$BU$5,73,FALSE),""))),"")</f>
        <v/>
      </c>
      <c r="V64" s="47" t="s">
        <v>30</v>
      </c>
      <c r="W64" s="12">
        <v>41135</v>
      </c>
      <c r="X64" s="14" t="s">
        <v>50</v>
      </c>
      <c r="Y64" s="40"/>
      <c r="Z64" s="18"/>
      <c r="AA64" s="39">
        <v>11111</v>
      </c>
      <c r="AB64" s="9" t="s">
        <v>1</v>
      </c>
      <c r="AC64" s="9" t="s">
        <v>29</v>
      </c>
      <c r="AD64" s="9"/>
      <c r="AE64" s="9"/>
      <c r="AF64" s="21">
        <v>-25668.7</v>
      </c>
      <c r="AG64" s="9" t="s">
        <v>35</v>
      </c>
      <c r="AH64" s="9"/>
      <c r="AI64" s="56"/>
      <c r="AJ64" s="59" t="str">
        <f t="shared" si="12"/>
        <v/>
      </c>
      <c r="AK64" s="61" t="str">
        <f>IF(AJ64="Да",AF64,IF(AJ64="Частично",IF(ДвиженияПоСчетам!AB64=МойТакСебеРасчет!$BW$2,VLOOKUP(AA64,МойТакСебеРасчет!$B$4:$CF$5,74,FALSE),IF(ДвиженияПоСчетам!AB64=МойТакСебеРасчет!$BX$2,VLOOKUP(AA64,МойТакСебеРасчет!$B$4:$CF$5,75,FALSE),IF(ДвиженияПоСчетам!AB64=МойТакСебеРасчет!$BY$2,VLOOKUP(AA64,МойТакСебеРасчет!$B$4:$CF$5,76,FALSE),IF(ДвиженияПоСчетам!AB64=МойТакСебеРасчет!$BZ$2,VLOOKUP(AA64,МойТакСебеРасчет!$B$4:$CF$5,77,FALSE),IF(ДвиженияПоСчетам!AB64=МойТакСебеРасчет!$CA$2,VLOOKUP(AA64,МойТакСебеРасчет!$B$4:$CF$5,78,FALSE),IF(ДвиженияПоСчетам!AB64=МойТакСебеРасчет!$CB$2,VLOOKUP(AA64,МойТакСебеРасчет!$B$4:$CF$5,79,FALSE),IF(ДвиженияПоСчетам!AB64=МойТакСебеРасчет!$CC$2,VLOOKUP(AA64,МойТакСебеРасчет!$B$4:$CF$5,80,FALSE),IF(ДвиженияПоСчетам!AB64=МойТакСебеРасчет!$CD$2,VLOOKUP(AA64,МойТакСебеРасчет!$B$4:$CF$5,81,FALSE),IF(AB64=МойТакСебеРасчет!$CE$2,VLOOKUP(AA64,МойТакСебеРасчет!$B$4:$CF$5,82,FALSE),IF(AB64=МойТакСебеРасчет!$CF$2,VLOOKUP(AA64,МойТакСебеРасчет!$B$4:$CF$5,83,FALSE))))))))))),""))</f>
        <v/>
      </c>
    </row>
    <row r="65" spans="1:37" ht="15" customHeight="1" x14ac:dyDescent="0.25">
      <c r="A65" s="33">
        <f t="shared" si="1"/>
        <v>1</v>
      </c>
      <c r="B65" s="33">
        <f t="shared" si="2"/>
        <v>0</v>
      </c>
      <c r="C65" s="33">
        <f t="shared" si="3"/>
        <v>6</v>
      </c>
      <c r="D65" s="33">
        <f t="shared" si="4"/>
        <v>5</v>
      </c>
      <c r="E65" s="33">
        <f t="shared" si="5"/>
        <v>9</v>
      </c>
      <c r="F65" s="33">
        <f t="shared" si="6"/>
        <v>0</v>
      </c>
      <c r="G65" s="33">
        <f t="shared" si="7"/>
        <v>0</v>
      </c>
      <c r="H65" s="33">
        <f t="shared" si="8"/>
        <v>4</v>
      </c>
      <c r="I65" s="33">
        <f t="shared" si="9"/>
        <v>6</v>
      </c>
      <c r="J65" s="33">
        <f t="shared" si="10"/>
        <v>0</v>
      </c>
      <c r="K65" s="33">
        <f t="shared" si="11"/>
        <v>0</v>
      </c>
      <c r="L65" s="33" t="str">
        <f>IF(B65&lt;&gt;B64,IF(B65=1,VLOOKUP($A65,МойТакСебеРасчет!$A$4:$BU$5,44,FALSE),IF(B65=2,VLOOKUP($A65,МойТакСебеРасчет!$A$4:$BU$5,45,FALSE),IF(B65=3,VLOOKUP($A65,МойТакСебеРасчет!$A$4:$BU$5,46,FALSE),""))),"")</f>
        <v/>
      </c>
      <c r="M65" s="33" t="str">
        <f>IF(C65&lt;&gt;C64,IF(C65=1,VLOOKUP($A65,МойТакСебеРасчет!$A$4:$BU$5,47,FALSE),IF(C65=2,VLOOKUP($A65,МойТакСебеРасчет!$A$4:$BU$5,48,FALSE),IF(C65=3,VLOOKUP($A65,МойТакСебеРасчет!$A$4:$BU$5,49,FALSE),""))),"")</f>
        <v/>
      </c>
      <c r="N65" s="33" t="str">
        <f>IF(D65&lt;&gt;D64,IF(D65=1,VLOOKUP($A65,МойТакСебеРасчет!$A$4:$BU$5,50,FALSE),IF(D65=2,VLOOKUP($A65,МойТакСебеРасчет!$A$4:$BU$5,51,FALSE),IF(D65=3,VLOOKUP($A65,МойТакСебеРасчет!$A$4:$BU$5,52,FALSE),""))),"")</f>
        <v/>
      </c>
      <c r="O65" s="33" t="str">
        <f>IF(E65&lt;&gt;E64,IF(E65=1,VLOOKUP($A65,МойТакСебеРасчет!$A$4:$BU$5,53,FALSE),IF(E65=2,VLOOKUP($A65,МойТакСебеРасчет!$A$4:$BU$5,54,FALSE),IF(E65=3,VLOOKUP($A65,МойТакСебеРасчет!$A$4:$BU$5,55,FALSE),""))),"")</f>
        <v/>
      </c>
      <c r="P65" s="33" t="str">
        <f>IF(F65&lt;&gt;F64,IF(F65=1,VLOOKUP($A65,МойТакСебеРасчет!$A$4:$BU$5,56,FALSE),IF(F65=2,VLOOKUP($A65,МойТакСебеРасчет!$A$4:$BU$5,57,FALSE),IF(F65=3,VLOOKUP($A65,МойТакСебеРасчет!$A$4:$BU$5,58,FALSE),""))),"")</f>
        <v/>
      </c>
      <c r="Q65" s="33" t="str">
        <f>IF(G65&lt;&gt;G64,IF(G65=1,VLOOKUP($A65,МойТакСебеРасчет!$A$4:$BU$5,59,FALSE),IF(G65=2,VLOOKUP($A65,МойТакСебеРасчет!$A$4:$BU$5,60,FALSE),IF(G65=3,VLOOKUP($A65,МойТакСебеРасчет!$A$4:$BU$5,61,FALSE),""))),"")</f>
        <v/>
      </c>
      <c r="R65" s="33" t="str">
        <f>IF(H65&lt;&gt;H64,IF(H65=1,VLOOKUP($A65,МойТакСебеРасчет!$A$4:$BU$5,62,FALSE),IF(H65=2,VLOOKUP($A65,МойТакСебеРасчет!$A$4:$BU$5,63,FALSE),IF(H65=3,VLOOKUP($A65,МойТакСебеРасчет!$A$4:$BU$5,64,FALSE),""))),"")</f>
        <v/>
      </c>
      <c r="S65" s="33" t="str">
        <f>IF(I65&lt;&gt;I64,IF(I65=1,VLOOKUP($A65,МойТакСебеРасчет!$A$4:$BU$5,65,FALSE),IF(I65=2,VLOOKUP($A65,МойТакСебеРасчет!$A$4:$BU$5,66,FALSE),IF(I65=3,VLOOKUP($A65,МойТакСебеРасчет!$A$4:$BU$5,67,FALSE),""))),"")</f>
        <v/>
      </c>
      <c r="T65" s="33" t="str">
        <f>IF(J65&lt;&gt;J64,IF(J65=1,VLOOKUP($A65,МойТакСебеРасчет!$A$4:$BU$5,68,FALSE),IF(J65=2,VLOOKUP($A65,МойТакСебеРасчет!$A$4:$BU$5,69,FALSE),IF(J65=3,VLOOKUP($A65,МойТакСебеРасчет!$A$4:$BU$5,70,FALSE),""))),"")</f>
        <v/>
      </c>
      <c r="U65" s="33" t="str">
        <f>IF(K65&lt;&gt;K64,IF(K65=1,VLOOKUP($A65,МойТакСебеРасчет!$A$4:$BU$5,71,FALSE),IF(K65=2,VLOOKUP($A65,МойТакСебеРасчет!$A$4:$BU$5,72,FALSE),IF(K65=3,VLOOKUP($A65,МойТакСебеРасчет!$A$4:$BU$5,73,FALSE),""))),"")</f>
        <v/>
      </c>
      <c r="V65" s="47" t="s">
        <v>30</v>
      </c>
      <c r="W65" s="12">
        <v>41135</v>
      </c>
      <c r="X65" s="14" t="s">
        <v>50</v>
      </c>
      <c r="Y65" s="40"/>
      <c r="Z65" s="18"/>
      <c r="AA65" s="39">
        <v>11111</v>
      </c>
      <c r="AB65" s="9" t="s">
        <v>3</v>
      </c>
      <c r="AC65" s="9" t="s">
        <v>29</v>
      </c>
      <c r="AD65" s="9"/>
      <c r="AE65" s="9"/>
      <c r="AF65" s="21">
        <v>12000</v>
      </c>
      <c r="AG65" s="9" t="s">
        <v>35</v>
      </c>
      <c r="AH65" s="9"/>
      <c r="AI65" s="56"/>
      <c r="AJ65" s="59" t="str">
        <f t="shared" si="12"/>
        <v/>
      </c>
      <c r="AK65" s="61" t="str">
        <f>IF(AJ65="Да",AF65,IF(AJ65="Частично",IF(ДвиженияПоСчетам!AB65=МойТакСебеРасчет!$BW$2,VLOOKUP(AA65,МойТакСебеРасчет!$B$4:$CF$5,74,FALSE),IF(ДвиженияПоСчетам!AB65=МойТакСебеРасчет!$BX$2,VLOOKUP(AA65,МойТакСебеРасчет!$B$4:$CF$5,75,FALSE),IF(ДвиженияПоСчетам!AB65=МойТакСебеРасчет!$BY$2,VLOOKUP(AA65,МойТакСебеРасчет!$B$4:$CF$5,76,FALSE),IF(ДвиженияПоСчетам!AB65=МойТакСебеРасчет!$BZ$2,VLOOKUP(AA65,МойТакСебеРасчет!$B$4:$CF$5,77,FALSE),IF(ДвиженияПоСчетам!AB65=МойТакСебеРасчет!$CA$2,VLOOKUP(AA65,МойТакСебеРасчет!$B$4:$CF$5,78,FALSE),IF(ДвиженияПоСчетам!AB65=МойТакСебеРасчет!$CB$2,VLOOKUP(AA65,МойТакСебеРасчет!$B$4:$CF$5,79,FALSE),IF(ДвиженияПоСчетам!AB65=МойТакСебеРасчет!$CC$2,VLOOKUP(AA65,МойТакСебеРасчет!$B$4:$CF$5,80,FALSE),IF(ДвиженияПоСчетам!AB65=МойТакСебеРасчет!$CD$2,VLOOKUP(AA65,МойТакСебеРасчет!$B$4:$CF$5,81,FALSE),IF(AB65=МойТакСебеРасчет!$CE$2,VLOOKUP(AA65,МойТакСебеРасчет!$B$4:$CF$5,82,FALSE),IF(AB65=МойТакСебеРасчет!$CF$2,VLOOKUP(AA65,МойТакСебеРасчет!$B$4:$CF$5,83,FALSE))))))))))),""))</f>
        <v/>
      </c>
    </row>
    <row r="66" spans="1:37" ht="15" customHeight="1" x14ac:dyDescent="0.25">
      <c r="A66" s="33">
        <f t="shared" si="1"/>
        <v>1</v>
      </c>
      <c r="B66" s="33">
        <f t="shared" si="2"/>
        <v>0</v>
      </c>
      <c r="C66" s="33">
        <f t="shared" si="3"/>
        <v>6</v>
      </c>
      <c r="D66" s="33">
        <f t="shared" si="4"/>
        <v>5</v>
      </c>
      <c r="E66" s="33">
        <f t="shared" si="5"/>
        <v>10</v>
      </c>
      <c r="F66" s="33">
        <f t="shared" si="6"/>
        <v>0</v>
      </c>
      <c r="G66" s="33">
        <f t="shared" si="7"/>
        <v>0</v>
      </c>
      <c r="H66" s="33">
        <f t="shared" si="8"/>
        <v>4</v>
      </c>
      <c r="I66" s="33">
        <f t="shared" si="9"/>
        <v>6</v>
      </c>
      <c r="J66" s="33">
        <f t="shared" si="10"/>
        <v>0</v>
      </c>
      <c r="K66" s="33">
        <f t="shared" si="11"/>
        <v>0</v>
      </c>
      <c r="L66" s="33" t="str">
        <f>IF(B66&lt;&gt;B65,IF(B66=1,VLOOKUP($A66,МойТакСебеРасчет!$A$4:$BU$5,44,FALSE),IF(B66=2,VLOOKUP($A66,МойТакСебеРасчет!$A$4:$BU$5,45,FALSE),IF(B66=3,VLOOKUP($A66,МойТакСебеРасчет!$A$4:$BU$5,46,FALSE),""))),"")</f>
        <v/>
      </c>
      <c r="M66" s="33" t="str">
        <f>IF(C66&lt;&gt;C65,IF(C66=1,VLOOKUP($A66,МойТакСебеРасчет!$A$4:$BU$5,47,FALSE),IF(C66=2,VLOOKUP($A66,МойТакСебеРасчет!$A$4:$BU$5,48,FALSE),IF(C66=3,VLOOKUP($A66,МойТакСебеРасчет!$A$4:$BU$5,49,FALSE),""))),"")</f>
        <v/>
      </c>
      <c r="N66" s="33" t="str">
        <f>IF(D66&lt;&gt;D65,IF(D66=1,VLOOKUP($A66,МойТакСебеРасчет!$A$4:$BU$5,50,FALSE),IF(D66=2,VLOOKUP($A66,МойТакСебеРасчет!$A$4:$BU$5,51,FALSE),IF(D66=3,VLOOKUP($A66,МойТакСебеРасчет!$A$4:$BU$5,52,FALSE),""))),"")</f>
        <v/>
      </c>
      <c r="O66" s="33" t="str">
        <f>IF(E66&lt;&gt;E65,IF(E66=1,VLOOKUP($A66,МойТакСебеРасчет!$A$4:$BU$5,53,FALSE),IF(E66=2,VLOOKUP($A66,МойТакСебеРасчет!$A$4:$BU$5,54,FALSE),IF(E66=3,VLOOKUP($A66,МойТакСебеРасчет!$A$4:$BU$5,55,FALSE),""))),"")</f>
        <v/>
      </c>
      <c r="P66" s="33" t="str">
        <f>IF(F66&lt;&gt;F65,IF(F66=1,VLOOKUP($A66,МойТакСебеРасчет!$A$4:$BU$5,56,FALSE),IF(F66=2,VLOOKUP($A66,МойТакСебеРасчет!$A$4:$BU$5,57,FALSE),IF(F66=3,VLOOKUP($A66,МойТакСебеРасчет!$A$4:$BU$5,58,FALSE),""))),"")</f>
        <v/>
      </c>
      <c r="Q66" s="33" t="str">
        <f>IF(G66&lt;&gt;G65,IF(G66=1,VLOOKUP($A66,МойТакСебеРасчет!$A$4:$BU$5,59,FALSE),IF(G66=2,VLOOKUP($A66,МойТакСебеРасчет!$A$4:$BU$5,60,FALSE),IF(G66=3,VLOOKUP($A66,МойТакСебеРасчет!$A$4:$BU$5,61,FALSE),""))),"")</f>
        <v/>
      </c>
      <c r="R66" s="33" t="str">
        <f>IF(H66&lt;&gt;H65,IF(H66=1,VLOOKUP($A66,МойТакСебеРасчет!$A$4:$BU$5,62,FALSE),IF(H66=2,VLOOKUP($A66,МойТакСебеРасчет!$A$4:$BU$5,63,FALSE),IF(H66=3,VLOOKUP($A66,МойТакСебеРасчет!$A$4:$BU$5,64,FALSE),""))),"")</f>
        <v/>
      </c>
      <c r="S66" s="33" t="str">
        <f>IF(I66&lt;&gt;I65,IF(I66=1,VLOOKUP($A66,МойТакСебеРасчет!$A$4:$BU$5,65,FALSE),IF(I66=2,VLOOKUP($A66,МойТакСебеРасчет!$A$4:$BU$5,66,FALSE),IF(I66=3,VLOOKUP($A66,МойТакСебеРасчет!$A$4:$BU$5,67,FALSE),""))),"")</f>
        <v/>
      </c>
      <c r="T66" s="33" t="str">
        <f>IF(J66&lt;&gt;J65,IF(J66=1,VLOOKUP($A66,МойТакСебеРасчет!$A$4:$BU$5,68,FALSE),IF(J66=2,VLOOKUP($A66,МойТакСебеРасчет!$A$4:$BU$5,69,FALSE),IF(J66=3,VLOOKUP($A66,МойТакСебеРасчет!$A$4:$BU$5,70,FALSE),""))),"")</f>
        <v/>
      </c>
      <c r="U66" s="33" t="str">
        <f>IF(K66&lt;&gt;K65,IF(K66=1,VLOOKUP($A66,МойТакСебеРасчет!$A$4:$BU$5,71,FALSE),IF(K66=2,VLOOKUP($A66,МойТакСебеРасчет!$A$4:$BU$5,72,FALSE),IF(K66=3,VLOOKUP($A66,МойТакСебеРасчет!$A$4:$BU$5,73,FALSE),""))),"")</f>
        <v/>
      </c>
      <c r="V66" s="47" t="s">
        <v>30</v>
      </c>
      <c r="W66" s="12">
        <v>41135</v>
      </c>
      <c r="X66" s="14" t="s">
        <v>50</v>
      </c>
      <c r="Y66" s="40"/>
      <c r="Z66" s="18"/>
      <c r="AA66" s="39">
        <v>11111</v>
      </c>
      <c r="AB66" s="9" t="s">
        <v>4</v>
      </c>
      <c r="AC66" s="9" t="s">
        <v>29</v>
      </c>
      <c r="AD66" s="9"/>
      <c r="AE66" s="9"/>
      <c r="AF66" s="21">
        <v>834.35</v>
      </c>
      <c r="AG66" s="9" t="s">
        <v>39</v>
      </c>
      <c r="AH66" s="9"/>
      <c r="AI66" s="56"/>
      <c r="AJ66" s="59" t="str">
        <f t="shared" si="12"/>
        <v/>
      </c>
      <c r="AK66" s="61" t="str">
        <f>IF(AJ66="Да",AF66,IF(AJ66="Частично",IF(ДвиженияПоСчетам!AB66=МойТакСебеРасчет!$BW$2,VLOOKUP(AA66,МойТакСебеРасчет!$B$4:$CF$5,74,FALSE),IF(ДвиженияПоСчетам!AB66=МойТакСебеРасчет!$BX$2,VLOOKUP(AA66,МойТакСебеРасчет!$B$4:$CF$5,75,FALSE),IF(ДвиженияПоСчетам!AB66=МойТакСебеРасчет!$BY$2,VLOOKUP(AA66,МойТакСебеРасчет!$B$4:$CF$5,76,FALSE),IF(ДвиженияПоСчетам!AB66=МойТакСебеРасчет!$BZ$2,VLOOKUP(AA66,МойТакСебеРасчет!$B$4:$CF$5,77,FALSE),IF(ДвиженияПоСчетам!AB66=МойТакСебеРасчет!$CA$2,VLOOKUP(AA66,МойТакСебеРасчет!$B$4:$CF$5,78,FALSE),IF(ДвиженияПоСчетам!AB66=МойТакСебеРасчет!$CB$2,VLOOKUP(AA66,МойТакСебеРасчет!$B$4:$CF$5,79,FALSE),IF(ДвиженияПоСчетам!AB66=МойТакСебеРасчет!$CC$2,VLOOKUP(AA66,МойТакСебеРасчет!$B$4:$CF$5,80,FALSE),IF(ДвиженияПоСчетам!AB66=МойТакСебеРасчет!$CD$2,VLOOKUP(AA66,МойТакСебеРасчет!$B$4:$CF$5,81,FALSE),IF(AB66=МойТакСебеРасчет!$CE$2,VLOOKUP(AA66,МойТакСебеРасчет!$B$4:$CF$5,82,FALSE),IF(AB66=МойТакСебеРасчет!$CF$2,VLOOKUP(AA66,МойТакСебеРасчет!$B$4:$CF$5,83,FALSE))))))))))),""))</f>
        <v/>
      </c>
    </row>
    <row r="67" spans="1:37" ht="15" customHeight="1" x14ac:dyDescent="0.25">
      <c r="A67" s="33">
        <f t="shared" si="1"/>
        <v>1</v>
      </c>
      <c r="B67" s="33">
        <f t="shared" si="2"/>
        <v>0</v>
      </c>
      <c r="C67" s="33">
        <f t="shared" si="3"/>
        <v>6</v>
      </c>
      <c r="D67" s="33">
        <f t="shared" si="4"/>
        <v>5</v>
      </c>
      <c r="E67" s="33">
        <f t="shared" si="5"/>
        <v>10</v>
      </c>
      <c r="F67" s="33">
        <f t="shared" si="6"/>
        <v>0</v>
      </c>
      <c r="G67" s="33">
        <f t="shared" si="7"/>
        <v>0</v>
      </c>
      <c r="H67" s="33">
        <f t="shared" si="8"/>
        <v>5</v>
      </c>
      <c r="I67" s="33">
        <f t="shared" si="9"/>
        <v>6</v>
      </c>
      <c r="J67" s="33">
        <f t="shared" si="10"/>
        <v>0</v>
      </c>
      <c r="K67" s="33">
        <f t="shared" si="11"/>
        <v>0</v>
      </c>
      <c r="L67" s="33" t="str">
        <f>IF(B67&lt;&gt;B66,IF(B67=1,VLOOKUP($A67,МойТакСебеРасчет!$A$4:$BU$5,44,FALSE),IF(B67=2,VLOOKUP($A67,МойТакСебеРасчет!$A$4:$BU$5,45,FALSE),IF(B67=3,VLOOKUP($A67,МойТакСебеРасчет!$A$4:$BU$5,46,FALSE),""))),"")</f>
        <v/>
      </c>
      <c r="M67" s="33" t="str">
        <f>IF(C67&lt;&gt;C66,IF(C67=1,VLOOKUP($A67,МойТакСебеРасчет!$A$4:$BU$5,47,FALSE),IF(C67=2,VLOOKUP($A67,МойТакСебеРасчет!$A$4:$BU$5,48,FALSE),IF(C67=3,VLOOKUP($A67,МойТакСебеРасчет!$A$4:$BU$5,49,FALSE),""))),"")</f>
        <v/>
      </c>
      <c r="N67" s="33" t="str">
        <f>IF(D67&lt;&gt;D66,IF(D67=1,VLOOKUP($A67,МойТакСебеРасчет!$A$4:$BU$5,50,FALSE),IF(D67=2,VLOOKUP($A67,МойТакСебеРасчет!$A$4:$BU$5,51,FALSE),IF(D67=3,VLOOKUP($A67,МойТакСебеРасчет!$A$4:$BU$5,52,FALSE),""))),"")</f>
        <v/>
      </c>
      <c r="O67" s="33" t="str">
        <f>IF(E67&lt;&gt;E66,IF(E67=1,VLOOKUP($A67,МойТакСебеРасчет!$A$4:$BU$5,53,FALSE),IF(E67=2,VLOOKUP($A67,МойТакСебеРасчет!$A$4:$BU$5,54,FALSE),IF(E67=3,VLOOKUP($A67,МойТакСебеРасчет!$A$4:$BU$5,55,FALSE),""))),"")</f>
        <v/>
      </c>
      <c r="P67" s="33" t="str">
        <f>IF(F67&lt;&gt;F66,IF(F67=1,VLOOKUP($A67,МойТакСебеРасчет!$A$4:$BU$5,56,FALSE),IF(F67=2,VLOOKUP($A67,МойТакСебеРасчет!$A$4:$BU$5,57,FALSE),IF(F67=3,VLOOKUP($A67,МойТакСебеРасчет!$A$4:$BU$5,58,FALSE),""))),"")</f>
        <v/>
      </c>
      <c r="Q67" s="33" t="str">
        <f>IF(G67&lt;&gt;G66,IF(G67=1,VLOOKUP($A67,МойТакСебеРасчет!$A$4:$BU$5,59,FALSE),IF(G67=2,VLOOKUP($A67,МойТакСебеРасчет!$A$4:$BU$5,60,FALSE),IF(G67=3,VLOOKUP($A67,МойТакСебеРасчет!$A$4:$BU$5,61,FALSE),""))),"")</f>
        <v/>
      </c>
      <c r="R67" s="33" t="str">
        <f>IF(H67&lt;&gt;H66,IF(H67=1,VLOOKUP($A67,МойТакСебеРасчет!$A$4:$BU$5,62,FALSE),IF(H67=2,VLOOKUP($A67,МойТакСебеРасчет!$A$4:$BU$5,63,FALSE),IF(H67=3,VLOOKUP($A67,МойТакСебеРасчет!$A$4:$BU$5,64,FALSE),""))),"")</f>
        <v/>
      </c>
      <c r="S67" s="33" t="str">
        <f>IF(I67&lt;&gt;I66,IF(I67=1,VLOOKUP($A67,МойТакСебеРасчет!$A$4:$BU$5,65,FALSE),IF(I67=2,VLOOKUP($A67,МойТакСебеРасчет!$A$4:$BU$5,66,FALSE),IF(I67=3,VLOOKUP($A67,МойТакСебеРасчет!$A$4:$BU$5,67,FALSE),""))),"")</f>
        <v/>
      </c>
      <c r="T67" s="33" t="str">
        <f>IF(J67&lt;&gt;J66,IF(J67=1,VLOOKUP($A67,МойТакСебеРасчет!$A$4:$BU$5,68,FALSE),IF(J67=2,VLOOKUP($A67,МойТакСебеРасчет!$A$4:$BU$5,69,FALSE),IF(J67=3,VLOOKUP($A67,МойТакСебеРасчет!$A$4:$BU$5,70,FALSE),""))),"")</f>
        <v/>
      </c>
      <c r="U67" s="33" t="str">
        <f>IF(K67&lt;&gt;K66,IF(K67=1,VLOOKUP($A67,МойТакСебеРасчет!$A$4:$BU$5,71,FALSE),IF(K67=2,VLOOKUP($A67,МойТакСебеРасчет!$A$4:$BU$5,72,FALSE),IF(K67=3,VLOOKUP($A67,МойТакСебеРасчет!$A$4:$BU$5,73,FALSE),""))),"")</f>
        <v/>
      </c>
      <c r="V67" s="47" t="s">
        <v>30</v>
      </c>
      <c r="W67" s="12">
        <v>41135</v>
      </c>
      <c r="X67" s="14" t="s">
        <v>50</v>
      </c>
      <c r="Y67" s="40"/>
      <c r="Z67" s="18"/>
      <c r="AA67" s="39">
        <v>11111</v>
      </c>
      <c r="AB67" s="9" t="s">
        <v>5</v>
      </c>
      <c r="AC67" s="9" t="s">
        <v>29</v>
      </c>
      <c r="AD67" s="9"/>
      <c r="AE67" s="9"/>
      <c r="AF67" s="21">
        <v>12000</v>
      </c>
      <c r="AG67" s="9" t="s">
        <v>35</v>
      </c>
      <c r="AH67" s="9"/>
      <c r="AI67" s="56"/>
      <c r="AJ67" s="59" t="str">
        <f t="shared" si="12"/>
        <v/>
      </c>
      <c r="AK67" s="61" t="str">
        <f>IF(AJ67="Да",AF67,IF(AJ67="Частично",IF(ДвиженияПоСчетам!AB67=МойТакСебеРасчет!$BW$2,VLOOKUP(AA67,МойТакСебеРасчет!$B$4:$CF$5,74,FALSE),IF(ДвиженияПоСчетам!AB67=МойТакСебеРасчет!$BX$2,VLOOKUP(AA67,МойТакСебеРасчет!$B$4:$CF$5,75,FALSE),IF(ДвиженияПоСчетам!AB67=МойТакСебеРасчет!$BY$2,VLOOKUP(AA67,МойТакСебеРасчет!$B$4:$CF$5,76,FALSE),IF(ДвиженияПоСчетам!AB67=МойТакСебеРасчет!$BZ$2,VLOOKUP(AA67,МойТакСебеРасчет!$B$4:$CF$5,77,FALSE),IF(ДвиженияПоСчетам!AB67=МойТакСебеРасчет!$CA$2,VLOOKUP(AA67,МойТакСебеРасчет!$B$4:$CF$5,78,FALSE),IF(ДвиженияПоСчетам!AB67=МойТакСебеРасчет!$CB$2,VLOOKUP(AA67,МойТакСебеРасчет!$B$4:$CF$5,79,FALSE),IF(ДвиженияПоСчетам!AB67=МойТакСебеРасчет!$CC$2,VLOOKUP(AA67,МойТакСебеРасчет!$B$4:$CF$5,80,FALSE),IF(ДвиженияПоСчетам!AB67=МойТакСебеРасчет!$CD$2,VLOOKUP(AA67,МойТакСебеРасчет!$B$4:$CF$5,81,FALSE),IF(AB67=МойТакСебеРасчет!$CE$2,VLOOKUP(AA67,МойТакСебеРасчет!$B$4:$CF$5,82,FALSE),IF(AB67=МойТакСебеРасчет!$CF$2,VLOOKUP(AA67,МойТакСебеРасчет!$B$4:$CF$5,83,FALSE))))))))))),""))</f>
        <v/>
      </c>
    </row>
    <row r="68" spans="1:37" ht="15" customHeight="1" x14ac:dyDescent="0.25">
      <c r="A68" s="33">
        <f t="shared" si="1"/>
        <v>1</v>
      </c>
      <c r="B68" s="33">
        <f t="shared" si="2"/>
        <v>0</v>
      </c>
      <c r="C68" s="33">
        <f t="shared" si="3"/>
        <v>6</v>
      </c>
      <c r="D68" s="33">
        <f t="shared" si="4"/>
        <v>5</v>
      </c>
      <c r="E68" s="33">
        <f t="shared" si="5"/>
        <v>10</v>
      </c>
      <c r="F68" s="33">
        <f t="shared" si="6"/>
        <v>0</v>
      </c>
      <c r="G68" s="33">
        <f t="shared" si="7"/>
        <v>0</v>
      </c>
      <c r="H68" s="33">
        <f t="shared" si="8"/>
        <v>5</v>
      </c>
      <c r="I68" s="33">
        <f t="shared" si="9"/>
        <v>7</v>
      </c>
      <c r="J68" s="33">
        <f t="shared" si="10"/>
        <v>0</v>
      </c>
      <c r="K68" s="33">
        <f t="shared" si="11"/>
        <v>0</v>
      </c>
      <c r="L68" s="33" t="str">
        <f>IF(B68&lt;&gt;B67,IF(B68=1,VLOOKUP($A68,МойТакСебеРасчет!$A$4:$BU$5,44,FALSE),IF(B68=2,VLOOKUP($A68,МойТакСебеРасчет!$A$4:$BU$5,45,FALSE),IF(B68=3,VLOOKUP($A68,МойТакСебеРасчет!$A$4:$BU$5,46,FALSE),""))),"")</f>
        <v/>
      </c>
      <c r="M68" s="33" t="str">
        <f>IF(C68&lt;&gt;C67,IF(C68=1,VLOOKUP($A68,МойТакСебеРасчет!$A$4:$BU$5,47,FALSE),IF(C68=2,VLOOKUP($A68,МойТакСебеРасчет!$A$4:$BU$5,48,FALSE),IF(C68=3,VLOOKUP($A68,МойТакСебеРасчет!$A$4:$BU$5,49,FALSE),""))),"")</f>
        <v/>
      </c>
      <c r="N68" s="33" t="str">
        <f>IF(D68&lt;&gt;D67,IF(D68=1,VLOOKUP($A68,МойТакСебеРасчет!$A$4:$BU$5,50,FALSE),IF(D68=2,VLOOKUP($A68,МойТакСебеРасчет!$A$4:$BU$5,51,FALSE),IF(D68=3,VLOOKUP($A68,МойТакСебеРасчет!$A$4:$BU$5,52,FALSE),""))),"")</f>
        <v/>
      </c>
      <c r="O68" s="33" t="str">
        <f>IF(E68&lt;&gt;E67,IF(E68=1,VLOOKUP($A68,МойТакСебеРасчет!$A$4:$BU$5,53,FALSE),IF(E68=2,VLOOKUP($A68,МойТакСебеРасчет!$A$4:$BU$5,54,FALSE),IF(E68=3,VLOOKUP($A68,МойТакСебеРасчет!$A$4:$BU$5,55,FALSE),""))),"")</f>
        <v/>
      </c>
      <c r="P68" s="33" t="str">
        <f>IF(F68&lt;&gt;F67,IF(F68=1,VLOOKUP($A68,МойТакСебеРасчет!$A$4:$BU$5,56,FALSE),IF(F68=2,VLOOKUP($A68,МойТакСебеРасчет!$A$4:$BU$5,57,FALSE),IF(F68=3,VLOOKUP($A68,МойТакСебеРасчет!$A$4:$BU$5,58,FALSE),""))),"")</f>
        <v/>
      </c>
      <c r="Q68" s="33" t="str">
        <f>IF(G68&lt;&gt;G67,IF(G68=1,VLOOKUP($A68,МойТакСебеРасчет!$A$4:$BU$5,59,FALSE),IF(G68=2,VLOOKUP($A68,МойТакСебеРасчет!$A$4:$BU$5,60,FALSE),IF(G68=3,VLOOKUP($A68,МойТакСебеРасчет!$A$4:$BU$5,61,FALSE),""))),"")</f>
        <v/>
      </c>
      <c r="R68" s="33" t="str">
        <f>IF(H68&lt;&gt;H67,IF(H68=1,VLOOKUP($A68,МойТакСебеРасчет!$A$4:$BU$5,62,FALSE),IF(H68=2,VLOOKUP($A68,МойТакСебеРасчет!$A$4:$BU$5,63,FALSE),IF(H68=3,VLOOKUP($A68,МойТакСебеРасчет!$A$4:$BU$5,64,FALSE),""))),"")</f>
        <v/>
      </c>
      <c r="S68" s="33" t="str">
        <f>IF(I68&lt;&gt;I67,IF(I68=1,VLOOKUP($A68,МойТакСебеРасчет!$A$4:$BU$5,65,FALSE),IF(I68=2,VLOOKUP($A68,МойТакСебеРасчет!$A$4:$BU$5,66,FALSE),IF(I68=3,VLOOKUP($A68,МойТакСебеРасчет!$A$4:$BU$5,67,FALSE),""))),"")</f>
        <v/>
      </c>
      <c r="T68" s="33" t="str">
        <f>IF(J68&lt;&gt;J67,IF(J68=1,VLOOKUP($A68,МойТакСебеРасчет!$A$4:$BU$5,68,FALSE),IF(J68=2,VLOOKUP($A68,МойТакСебеРасчет!$A$4:$BU$5,69,FALSE),IF(J68=3,VLOOKUP($A68,МойТакСебеРасчет!$A$4:$BU$5,70,FALSE),""))),"")</f>
        <v/>
      </c>
      <c r="U68" s="33" t="str">
        <f>IF(K68&lt;&gt;K67,IF(K68=1,VLOOKUP($A68,МойТакСебеРасчет!$A$4:$BU$5,71,FALSE),IF(K68=2,VLOOKUP($A68,МойТакСебеРасчет!$A$4:$BU$5,72,FALSE),IF(K68=3,VLOOKUP($A68,МойТакСебеРасчет!$A$4:$BU$5,73,FALSE),""))),"")</f>
        <v/>
      </c>
      <c r="V68" s="47" t="s">
        <v>30</v>
      </c>
      <c r="W68" s="12">
        <v>41135</v>
      </c>
      <c r="X68" s="14" t="s">
        <v>50</v>
      </c>
      <c r="Y68" s="40"/>
      <c r="Z68" s="18"/>
      <c r="AA68" s="39">
        <v>11111</v>
      </c>
      <c r="AB68" s="9" t="s">
        <v>6</v>
      </c>
      <c r="AC68" s="9" t="s">
        <v>29</v>
      </c>
      <c r="AD68" s="9"/>
      <c r="AE68" s="9"/>
      <c r="AF68" s="21">
        <v>834.35</v>
      </c>
      <c r="AG68" s="9" t="s">
        <v>39</v>
      </c>
      <c r="AH68" s="9"/>
      <c r="AI68" s="56"/>
      <c r="AJ68" s="59" t="str">
        <f t="shared" si="12"/>
        <v/>
      </c>
      <c r="AK68" s="61" t="str">
        <f>IF(AJ68="Да",AF68,IF(AJ68="Частично",IF(ДвиженияПоСчетам!AB68=МойТакСебеРасчет!$BW$2,VLOOKUP(AA68,МойТакСебеРасчет!$B$4:$CF$5,74,FALSE),IF(ДвиженияПоСчетам!AB68=МойТакСебеРасчет!$BX$2,VLOOKUP(AA68,МойТакСебеРасчет!$B$4:$CF$5,75,FALSE),IF(ДвиженияПоСчетам!AB68=МойТакСебеРасчет!$BY$2,VLOOKUP(AA68,МойТакСебеРасчет!$B$4:$CF$5,76,FALSE),IF(ДвиженияПоСчетам!AB68=МойТакСебеРасчет!$BZ$2,VLOOKUP(AA68,МойТакСебеРасчет!$B$4:$CF$5,77,FALSE),IF(ДвиженияПоСчетам!AB68=МойТакСебеРасчет!$CA$2,VLOOKUP(AA68,МойТакСебеРасчет!$B$4:$CF$5,78,FALSE),IF(ДвиженияПоСчетам!AB68=МойТакСебеРасчет!$CB$2,VLOOKUP(AA68,МойТакСебеРасчет!$B$4:$CF$5,79,FALSE),IF(ДвиженияПоСчетам!AB68=МойТакСебеРасчет!$CC$2,VLOOKUP(AA68,МойТакСебеРасчет!$B$4:$CF$5,80,FALSE),IF(ДвиженияПоСчетам!AB68=МойТакСебеРасчет!$CD$2,VLOOKUP(AA68,МойТакСебеРасчет!$B$4:$CF$5,81,FALSE),IF(AB68=МойТакСебеРасчет!$CE$2,VLOOKUP(AA68,МойТакСебеРасчет!$B$4:$CF$5,82,FALSE),IF(AB68=МойТакСебеРасчет!$CF$2,VLOOKUP(AA68,МойТакСебеРасчет!$B$4:$CF$5,83,FALSE))))))))))),""))</f>
        <v/>
      </c>
    </row>
    <row r="69" spans="1:37" ht="15" customHeight="1" x14ac:dyDescent="0.25">
      <c r="A69" s="33">
        <f t="shared" ref="A69:A100" si="13">IF(AA69&lt;&gt;AA68,A68+1,A68)</f>
        <v>1</v>
      </c>
      <c r="B69" s="33">
        <f t="shared" ref="B69:B100" si="14">IF($AB69=B$2,IF($A69-$A68&lt;&gt;1,IF(OR(OR(LEFT($X69,23)="Поступление взносов ОПС",LEFT($X69,20)="Распределение ИД ОПС"),AND($V69="Приход",$W69&lt;VALUE("01.01.2016"),$AF69&gt;0)),B68+1,B68),IF(OR(OR(LEFT($X69,23)="Поступление взносов ОПС",LEFT($X69,20)="Распределение ИД ОПС"),AND($V69="Приход",$W69&lt;VALUE("01.01.2016"),$AF69&gt;0)),1,)),IF($A69-$A68&lt;&gt;1,B68,))</f>
        <v>0</v>
      </c>
      <c r="C69" s="33">
        <f t="shared" ref="C69:C100" si="15">IF($AB69=C$2,IF($A69-$A68&lt;&gt;1,IF(OR(OR(LEFT($X69,23)="Поступление взносов ОПС",LEFT($X69,20)="Распределение ИД ОПС"),AND($V69="Приход",$W69&lt;VALUE("01.01.2016"),$AF69&gt;0)),C68+1,C68),IF(OR(OR(LEFT($X69,23)="Поступление взносов ОПС",LEFT($X69,20)="Распределение ИД ОПС"),AND($V69="Приход",$W69&lt;VALUE("01.01.2016"),$AF69&gt;0)),1,)),IF($A69-$A68&lt;&gt;1,C68,))</f>
        <v>7</v>
      </c>
      <c r="D69" s="33">
        <f t="shared" ref="D69:D100" si="16">IF($AB69=D$2,IF($A69-$A68&lt;&gt;1,IF(OR(OR(LEFT($X69,23)="Поступление взносов ОПС",LEFT($X69,20)="Распределение ИД ОПС"),AND($V69="Приход",$W69&lt;VALUE("01.01.2016"),$AF69&gt;0)),D68+1,D68),IF(OR(OR(LEFT($X69,23)="Поступление взносов ОПС",LEFT($X69,20)="Распределение ИД ОПС"),AND($V69="Приход",$W69&lt;VALUE("01.01.2016"),$AF69&gt;0)),1,)),IF($A69-$A68&lt;&gt;1,D68,))</f>
        <v>5</v>
      </c>
      <c r="E69" s="33">
        <f t="shared" ref="E69:E100" si="17">IF($AB69=E$2,IF($A69-$A68&lt;&gt;1,IF(OR(OR(LEFT($X69,23)="Поступление взносов ОПС",LEFT($X69,20)="Распределение ИД ОПС"),AND($V69="Приход",$W69&lt;VALUE("01.01.2016"),$AF69&gt;0)),E68+1,E68),IF(OR(OR(LEFT($X69,23)="Поступление взносов ОПС",LEFT($X69,20)="Распределение ИД ОПС"),AND($V69="Приход",$W69&lt;VALUE("01.01.2016"),$AF69&gt;0)),1,)),IF($A69-$A68&lt;&gt;1,E68,))</f>
        <v>10</v>
      </c>
      <c r="F69" s="33">
        <f t="shared" ref="F69:F100" si="18">IF($AB69=F$2,IF($A69-$A68&lt;&gt;1,IF(OR(OR(LEFT($X69,23)="Поступление взносов ОПС",LEFT($X69,20)="Распределение ИД ОПС"),AND($V69="Приход",$W69&lt;VALUE("01.01.2016"),$AF69&gt;0)),F68+1,F68),IF(OR(OR(LEFT($X69,23)="Поступление взносов ОПС",LEFT($X69,20)="Распределение ИД ОПС"),AND($V69="Приход",$W69&lt;VALUE("01.01.2016"),$AF69&gt;0)),1,)),IF($A69-$A68&lt;&gt;1,F68,))</f>
        <v>0</v>
      </c>
      <c r="G69" s="33">
        <f t="shared" ref="G69:G100" si="19">IF($AB69=G$2,IF($A69-$A68&lt;&gt;1,IF(OR(OR(LEFT($X69,23)="Поступление взносов ОПС",LEFT($X69,20)="Распределение ИД ОПС"),AND($V69="Приход",$W69&lt;VALUE("01.01.2016"),$AF69&gt;0)),G68+1,G68),IF(OR(OR(LEFT($X69,23)="Поступление взносов ОПС",LEFT($X69,20)="Распределение ИД ОПС"),AND($V69="Приход",$W69&lt;VALUE("01.01.2016"),$AF69&gt;0)),1,)),IF($A69-$A68&lt;&gt;1,G68,))</f>
        <v>0</v>
      </c>
      <c r="H69" s="33">
        <f t="shared" ref="H69:H100" si="20">IF($AB69=H$2,IF($A69-$A68&lt;&gt;1,IF(OR(OR(LEFT($X69,23)="Поступление взносов ОПС",LEFT($X69,20)="Распределение ИД ОПС"),AND($V69="Приход",$W69&lt;VALUE("01.01.2016"),$AF69&gt;0)),H68+1,H68),IF(OR(OR(LEFT($X69,23)="Поступление взносов ОПС",LEFT($X69,20)="Распределение ИД ОПС"),AND($V69="Приход",$W69&lt;VALUE("01.01.2016"),$AF69&gt;0)),1,)),IF($A69-$A68&lt;&gt;1,H68,))</f>
        <v>5</v>
      </c>
      <c r="I69" s="33">
        <f t="shared" ref="I69:I100" si="21">IF($AB69=I$2,IF($A69-$A68&lt;&gt;1,IF(OR(OR(LEFT($X69,23)="Поступление взносов ОПС",LEFT($X69,20)="Распределение ИД ОПС"),AND($V69="Приход",$W69&lt;VALUE("01.01.2016"),$AF69&gt;0)),I68+1,I68),IF(OR(OR(LEFT($X69,23)="Поступление взносов ОПС",LEFT($X69,20)="Распределение ИД ОПС"),AND($V69="Приход",$W69&lt;VALUE("01.01.2016"),$AF69&gt;0)),1,)),IF($A69-$A68&lt;&gt;1,I68,))</f>
        <v>7</v>
      </c>
      <c r="J69" s="33">
        <f t="shared" ref="J69:J100" si="22">IF($AB69=J$2,IF($A69-$A68&lt;&gt;1,IF(OR(OR(LEFT($X69,23)="Поступление взносов ОПС",LEFT($X69,20)="Распределение ИД ОПС"),AND($V69="Приход",$W69&lt;VALUE("01.01.2016"),$AF69&gt;0)),J68+1,J68),IF(OR(OR(LEFT($X69,23)="Поступление взносов ОПС",LEFT($X69,20)="Распределение ИД ОПС"),AND($V69="Приход",$W69&lt;VALUE("01.01.2016"),$AF69&gt;0)),1,)),IF($A69-$A68&lt;&gt;1,J68,))</f>
        <v>0</v>
      </c>
      <c r="K69" s="33">
        <f t="shared" ref="K69:K100" si="23">IF($AB69=K$2,IF($A69-$A68&lt;&gt;1,IF(OR(OR(LEFT($X69,23)="Поступление взносов ОПС",LEFT($X69,20)="Распределение ИД ОПС"),AND($V69="Приход",$W69&lt;VALUE("01.01.2016"),$AF69&gt;0)),K68+1,K68),IF(OR(OR(LEFT($X69,23)="Поступление взносов ОПС",LEFT($X69,20)="Распределение ИД ОПС"),AND($V69="Приход",$W69&lt;VALUE("01.01.2016"),$AF69&gt;0)),1,)),IF($A69-$A68&lt;&gt;1,K68,))</f>
        <v>0</v>
      </c>
      <c r="L69" s="33" t="str">
        <f>IF(B69&lt;&gt;B68,IF(B69=1,VLOOKUP($A69,МойТакСебеРасчет!$A$4:$BU$5,44,FALSE),IF(B69=2,VLOOKUP($A69,МойТакСебеРасчет!$A$4:$BU$5,45,FALSE),IF(B69=3,VLOOKUP($A69,МойТакСебеРасчет!$A$4:$BU$5,46,FALSE),""))),"")</f>
        <v/>
      </c>
      <c r="M69" s="33" t="str">
        <f>IF(C69&lt;&gt;C68,IF(C69=1,VLOOKUP($A69,МойТакСебеРасчет!$A$4:$BU$5,47,FALSE),IF(C69=2,VLOOKUP($A69,МойТакСебеРасчет!$A$4:$BU$5,48,FALSE),IF(C69=3,VLOOKUP($A69,МойТакСебеРасчет!$A$4:$BU$5,49,FALSE),""))),"")</f>
        <v/>
      </c>
      <c r="N69" s="33" t="str">
        <f>IF(D69&lt;&gt;D68,IF(D69=1,VLOOKUP($A69,МойТакСебеРасчет!$A$4:$BU$5,50,FALSE),IF(D69=2,VLOOKUP($A69,МойТакСебеРасчет!$A$4:$BU$5,51,FALSE),IF(D69=3,VLOOKUP($A69,МойТакСебеРасчет!$A$4:$BU$5,52,FALSE),""))),"")</f>
        <v/>
      </c>
      <c r="O69" s="33" t="str">
        <f>IF(E69&lt;&gt;E68,IF(E69=1,VLOOKUP($A69,МойТакСебеРасчет!$A$4:$BU$5,53,FALSE),IF(E69=2,VLOOKUP($A69,МойТакСебеРасчет!$A$4:$BU$5,54,FALSE),IF(E69=3,VLOOKUP($A69,МойТакСебеРасчет!$A$4:$BU$5,55,FALSE),""))),"")</f>
        <v/>
      </c>
      <c r="P69" s="33" t="str">
        <f>IF(F69&lt;&gt;F68,IF(F69=1,VLOOKUP($A69,МойТакСебеРасчет!$A$4:$BU$5,56,FALSE),IF(F69=2,VLOOKUP($A69,МойТакСебеРасчет!$A$4:$BU$5,57,FALSE),IF(F69=3,VLOOKUP($A69,МойТакСебеРасчет!$A$4:$BU$5,58,FALSE),""))),"")</f>
        <v/>
      </c>
      <c r="Q69" s="33" t="str">
        <f>IF(G69&lt;&gt;G68,IF(G69=1,VLOOKUP($A69,МойТакСебеРасчет!$A$4:$BU$5,59,FALSE),IF(G69=2,VLOOKUP($A69,МойТакСебеРасчет!$A$4:$BU$5,60,FALSE),IF(G69=3,VLOOKUP($A69,МойТакСебеРасчет!$A$4:$BU$5,61,FALSE),""))),"")</f>
        <v/>
      </c>
      <c r="R69" s="33" t="str">
        <f>IF(H69&lt;&gt;H68,IF(H69=1,VLOOKUP($A69,МойТакСебеРасчет!$A$4:$BU$5,62,FALSE),IF(H69=2,VLOOKUP($A69,МойТакСебеРасчет!$A$4:$BU$5,63,FALSE),IF(H69=3,VLOOKUP($A69,МойТакСебеРасчет!$A$4:$BU$5,64,FALSE),""))),"")</f>
        <v/>
      </c>
      <c r="S69" s="33" t="str">
        <f>IF(I69&lt;&gt;I68,IF(I69=1,VLOOKUP($A69,МойТакСебеРасчет!$A$4:$BU$5,65,FALSE),IF(I69=2,VLOOKUP($A69,МойТакСебеРасчет!$A$4:$BU$5,66,FALSE),IF(I69=3,VLOOKUP($A69,МойТакСебеРасчет!$A$4:$BU$5,67,FALSE),""))),"")</f>
        <v/>
      </c>
      <c r="T69" s="33" t="str">
        <f>IF(J69&lt;&gt;J68,IF(J69=1,VLOOKUP($A69,МойТакСебеРасчет!$A$4:$BU$5,68,FALSE),IF(J69=2,VLOOKUP($A69,МойТакСебеРасчет!$A$4:$BU$5,69,FALSE),IF(J69=3,VLOOKUP($A69,МойТакСебеРасчет!$A$4:$BU$5,70,FALSE),""))),"")</f>
        <v/>
      </c>
      <c r="U69" s="33" t="str">
        <f>IF(K69&lt;&gt;K68,IF(K69=1,VLOOKUP($A69,МойТакСебеРасчет!$A$4:$BU$5,71,FALSE),IF(K69=2,VLOOKUP($A69,МойТакСебеРасчет!$A$4:$BU$5,72,FALSE),IF(K69=3,VLOOKUP($A69,МойТакСебеРасчет!$A$4:$BU$5,73,FALSE),""))),"")</f>
        <v/>
      </c>
      <c r="V69" s="47" t="s">
        <v>30</v>
      </c>
      <c r="W69" s="12">
        <v>40908</v>
      </c>
      <c r="X69" s="14" t="s">
        <v>51</v>
      </c>
      <c r="Y69" s="40"/>
      <c r="Z69" s="18"/>
      <c r="AA69" s="39">
        <v>11111</v>
      </c>
      <c r="AB69" s="9" t="s">
        <v>2</v>
      </c>
      <c r="AC69" s="9" t="s">
        <v>29</v>
      </c>
      <c r="AD69" s="9"/>
      <c r="AE69" s="9"/>
      <c r="AF69" s="21">
        <v>459.86</v>
      </c>
      <c r="AG69" s="9" t="s">
        <v>39</v>
      </c>
      <c r="AH69" s="9"/>
      <c r="AI69" s="56"/>
      <c r="AJ69" s="59" t="str">
        <f t="shared" ref="AJ69:AJ100" si="24">CONCATENATE(L69,M69,N69,O69,P69,Q69,R69,S69,T69,U69)</f>
        <v/>
      </c>
      <c r="AK69" s="61" t="str">
        <f>IF(AJ69="Да",AF69,IF(AJ69="Частично",IF(ДвиженияПоСчетам!AB69=МойТакСебеРасчет!$BW$2,VLOOKUP(AA69,МойТакСебеРасчет!$B$4:$CF$5,74,FALSE),IF(ДвиженияПоСчетам!AB69=МойТакСебеРасчет!$BX$2,VLOOKUP(AA69,МойТакСебеРасчет!$B$4:$CF$5,75,FALSE),IF(ДвиженияПоСчетам!AB69=МойТакСебеРасчет!$BY$2,VLOOKUP(AA69,МойТакСебеРасчет!$B$4:$CF$5,76,FALSE),IF(ДвиженияПоСчетам!AB69=МойТакСебеРасчет!$BZ$2,VLOOKUP(AA69,МойТакСебеРасчет!$B$4:$CF$5,77,FALSE),IF(ДвиженияПоСчетам!AB69=МойТакСебеРасчет!$CA$2,VLOOKUP(AA69,МойТакСебеРасчет!$B$4:$CF$5,78,FALSE),IF(ДвиженияПоСчетам!AB69=МойТакСебеРасчет!$CB$2,VLOOKUP(AA69,МойТакСебеРасчет!$B$4:$CF$5,79,FALSE),IF(ДвиженияПоСчетам!AB69=МойТакСебеРасчет!$CC$2,VLOOKUP(AA69,МойТакСебеРасчет!$B$4:$CF$5,80,FALSE),IF(ДвиженияПоСчетам!AB69=МойТакСебеРасчет!$CD$2,VLOOKUP(AA69,МойТакСебеРасчет!$B$4:$CF$5,81,FALSE),IF(AB69=МойТакСебеРасчет!$CE$2,VLOOKUP(AA69,МойТакСебеРасчет!$B$4:$CF$5,82,FALSE),IF(AB69=МойТакСебеРасчет!$CF$2,VLOOKUP(AA69,МойТакСебеРасчет!$B$4:$CF$5,83,FALSE))))))))))),""))</f>
        <v/>
      </c>
    </row>
    <row r="70" spans="1:37" ht="15" customHeight="1" x14ac:dyDescent="0.25">
      <c r="A70" s="33">
        <f t="shared" si="13"/>
        <v>1</v>
      </c>
      <c r="B70" s="33">
        <f t="shared" si="14"/>
        <v>1</v>
      </c>
      <c r="C70" s="33">
        <f t="shared" si="15"/>
        <v>7</v>
      </c>
      <c r="D70" s="33">
        <f t="shared" si="16"/>
        <v>5</v>
      </c>
      <c r="E70" s="33">
        <f t="shared" si="17"/>
        <v>10</v>
      </c>
      <c r="F70" s="33">
        <f t="shared" si="18"/>
        <v>0</v>
      </c>
      <c r="G70" s="33">
        <f t="shared" si="19"/>
        <v>0</v>
      </c>
      <c r="H70" s="33">
        <f t="shared" si="20"/>
        <v>5</v>
      </c>
      <c r="I70" s="33">
        <f t="shared" si="21"/>
        <v>7</v>
      </c>
      <c r="J70" s="33">
        <f t="shared" si="22"/>
        <v>0</v>
      </c>
      <c r="K70" s="33">
        <f t="shared" si="23"/>
        <v>0</v>
      </c>
      <c r="L70" s="33" t="str">
        <f>IF(B70&lt;&gt;B69,IF(B70=1,VLOOKUP($A70,МойТакСебеРасчет!$A$4:$BU$5,44,FALSE),IF(B70=2,VLOOKUP($A70,МойТакСебеРасчет!$A$4:$BU$5,45,FALSE),IF(B70=3,VLOOKUP($A70,МойТакСебеРасчет!$A$4:$BU$5,46,FALSE),""))),"")</f>
        <v/>
      </c>
      <c r="M70" s="33" t="str">
        <f>IF(C70&lt;&gt;C69,IF(C70=1,VLOOKUP($A70,МойТакСебеРасчет!$A$4:$BU$5,47,FALSE),IF(C70=2,VLOOKUP($A70,МойТакСебеРасчет!$A$4:$BU$5,48,FALSE),IF(C70=3,VLOOKUP($A70,МойТакСебеРасчет!$A$4:$BU$5,49,FALSE),""))),"")</f>
        <v/>
      </c>
      <c r="N70" s="33" t="str">
        <f>IF(D70&lt;&gt;D69,IF(D70=1,VLOOKUP($A70,МойТакСебеРасчет!$A$4:$BU$5,50,FALSE),IF(D70=2,VLOOKUP($A70,МойТакСебеРасчет!$A$4:$BU$5,51,FALSE),IF(D70=3,VLOOKUP($A70,МойТакСебеРасчет!$A$4:$BU$5,52,FALSE),""))),"")</f>
        <v/>
      </c>
      <c r="O70" s="33" t="str">
        <f>IF(E70&lt;&gt;E69,IF(E70=1,VLOOKUP($A70,МойТакСебеРасчет!$A$4:$BU$5,53,FALSE),IF(E70=2,VLOOKUP($A70,МойТакСебеРасчет!$A$4:$BU$5,54,FALSE),IF(E70=3,VLOOKUP($A70,МойТакСебеРасчет!$A$4:$BU$5,55,FALSE),""))),"")</f>
        <v/>
      </c>
      <c r="P70" s="33" t="str">
        <f>IF(F70&lt;&gt;F69,IF(F70=1,VLOOKUP($A70,МойТакСебеРасчет!$A$4:$BU$5,56,FALSE),IF(F70=2,VLOOKUP($A70,МойТакСебеРасчет!$A$4:$BU$5,57,FALSE),IF(F70=3,VLOOKUP($A70,МойТакСебеРасчет!$A$4:$BU$5,58,FALSE),""))),"")</f>
        <v/>
      </c>
      <c r="Q70" s="33" t="str">
        <f>IF(G70&lt;&gt;G69,IF(G70=1,VLOOKUP($A70,МойТакСебеРасчет!$A$4:$BU$5,59,FALSE),IF(G70=2,VLOOKUP($A70,МойТакСебеРасчет!$A$4:$BU$5,60,FALSE),IF(G70=3,VLOOKUP($A70,МойТакСебеРасчет!$A$4:$BU$5,61,FALSE),""))),"")</f>
        <v/>
      </c>
      <c r="R70" s="33" t="str">
        <f>IF(H70&lt;&gt;H69,IF(H70=1,VLOOKUP($A70,МойТакСебеРасчет!$A$4:$BU$5,62,FALSE),IF(H70=2,VLOOKUP($A70,МойТакСебеРасчет!$A$4:$BU$5,63,FALSE),IF(H70=3,VLOOKUP($A70,МойТакСебеРасчет!$A$4:$BU$5,64,FALSE),""))),"")</f>
        <v/>
      </c>
      <c r="S70" s="33" t="str">
        <f>IF(I70&lt;&gt;I69,IF(I70=1,VLOOKUP($A70,МойТакСебеРасчет!$A$4:$BU$5,65,FALSE),IF(I70=2,VLOOKUP($A70,МойТакСебеРасчет!$A$4:$BU$5,66,FALSE),IF(I70=3,VLOOKUP($A70,МойТакСебеРасчет!$A$4:$BU$5,67,FALSE),""))),"")</f>
        <v/>
      </c>
      <c r="T70" s="33" t="str">
        <f>IF(J70&lt;&gt;J69,IF(J70=1,VLOOKUP($A70,МойТакСебеРасчет!$A$4:$BU$5,68,FALSE),IF(J70=2,VLOOKUP($A70,МойТакСебеРасчет!$A$4:$BU$5,69,FALSE),IF(J70=3,VLOOKUP($A70,МойТакСебеРасчет!$A$4:$BU$5,70,FALSE),""))),"")</f>
        <v/>
      </c>
      <c r="U70" s="33" t="str">
        <f>IF(K70&lt;&gt;K69,IF(K70=1,VLOOKUP($A70,МойТакСебеРасчет!$A$4:$BU$5,71,FALSE),IF(K70=2,VLOOKUP($A70,МойТакСебеРасчет!$A$4:$BU$5,72,FALSE),IF(K70=3,VLOOKUP($A70,МойТакСебеРасчет!$A$4:$BU$5,73,FALSE),""))),"")</f>
        <v/>
      </c>
      <c r="V70" s="47" t="s">
        <v>30</v>
      </c>
      <c r="W70" s="12">
        <v>40633.000104166669</v>
      </c>
      <c r="X70" s="14" t="s">
        <v>52</v>
      </c>
      <c r="Y70" s="40"/>
      <c r="Z70" s="18"/>
      <c r="AA70" s="39">
        <v>11111</v>
      </c>
      <c r="AB70" s="9" t="s">
        <v>1</v>
      </c>
      <c r="AC70" s="9" t="s">
        <v>29</v>
      </c>
      <c r="AD70" s="9"/>
      <c r="AE70" s="9"/>
      <c r="AF70" s="21">
        <v>25668.7</v>
      </c>
      <c r="AG70" s="9" t="s">
        <v>35</v>
      </c>
      <c r="AH70" s="9"/>
      <c r="AI70" s="56"/>
      <c r="AJ70" s="59" t="str">
        <f t="shared" si="24"/>
        <v/>
      </c>
      <c r="AK70" s="61" t="str">
        <f>IF(AJ70="Да",AF70,IF(AJ70="Частично",IF(ДвиженияПоСчетам!AB70=МойТакСебеРасчет!$BW$2,VLOOKUP(AA70,МойТакСебеРасчет!$B$4:$CF$5,74,FALSE),IF(ДвиженияПоСчетам!AB70=МойТакСебеРасчет!$BX$2,VLOOKUP(AA70,МойТакСебеРасчет!$B$4:$CF$5,75,FALSE),IF(ДвиженияПоСчетам!AB70=МойТакСебеРасчет!$BY$2,VLOOKUP(AA70,МойТакСебеРасчет!$B$4:$CF$5,76,FALSE),IF(ДвиженияПоСчетам!AB70=МойТакСебеРасчет!$BZ$2,VLOOKUP(AA70,МойТакСебеРасчет!$B$4:$CF$5,77,FALSE),IF(ДвиженияПоСчетам!AB70=МойТакСебеРасчет!$CA$2,VLOOKUP(AA70,МойТакСебеРасчет!$B$4:$CF$5,78,FALSE),IF(ДвиженияПоСчетам!AB70=МойТакСебеРасчет!$CB$2,VLOOKUP(AA70,МойТакСебеРасчет!$B$4:$CF$5,79,FALSE),IF(ДвиженияПоСчетам!AB70=МойТакСебеРасчет!$CC$2,VLOOKUP(AA70,МойТакСебеРасчет!$B$4:$CF$5,80,FALSE),IF(ДвиженияПоСчетам!AB70=МойТакСебеРасчет!$CD$2,VLOOKUP(AA70,МойТакСебеРасчет!$B$4:$CF$5,81,FALSE),IF(AB70=МойТакСебеРасчет!$CE$2,VLOOKUP(AA70,МойТакСебеРасчет!$B$4:$CF$5,82,FALSE),IF(AB70=МойТакСебеРасчет!$CF$2,VLOOKUP(AA70,МойТакСебеРасчет!$B$4:$CF$5,83,FALSE))))))))))),""))</f>
        <v/>
      </c>
    </row>
    <row r="71" spans="1:37" ht="15" customHeight="1" x14ac:dyDescent="0.25">
      <c r="A71" s="33">
        <f t="shared" si="13"/>
        <v>2</v>
      </c>
      <c r="B71" s="33">
        <f t="shared" si="14"/>
        <v>0</v>
      </c>
      <c r="C71" s="33">
        <f t="shared" si="15"/>
        <v>0</v>
      </c>
      <c r="D71" s="33">
        <f t="shared" si="16"/>
        <v>0</v>
      </c>
      <c r="E71" s="33">
        <f t="shared" si="17"/>
        <v>0</v>
      </c>
      <c r="F71" s="33">
        <f t="shared" si="18"/>
        <v>0</v>
      </c>
      <c r="G71" s="33">
        <f t="shared" si="19"/>
        <v>0</v>
      </c>
      <c r="H71" s="33">
        <f t="shared" si="20"/>
        <v>0</v>
      </c>
      <c r="I71" s="33">
        <f t="shared" si="21"/>
        <v>0</v>
      </c>
      <c r="J71" s="33">
        <f t="shared" si="22"/>
        <v>0</v>
      </c>
      <c r="K71" s="33">
        <f t="shared" si="23"/>
        <v>0</v>
      </c>
      <c r="L71" s="33" t="str">
        <f>IF(B71&lt;&gt;B70,IF(B71=1,VLOOKUP($A71,МойТакСебеРасчет!$A$4:$BU$5,44,FALSE),IF(B71=2,VLOOKUP($A71,МойТакСебеРасчет!$A$4:$BU$5,45,FALSE),IF(B71=3,VLOOKUP($A71,МойТакСебеРасчет!$A$4:$BU$5,46,FALSE),""))),"")</f>
        <v/>
      </c>
      <c r="M71" s="33" t="str">
        <f>IF(C71&lt;&gt;C70,IF(C71=1,VLOOKUP($A71,МойТакСебеРасчет!$A$4:$BU$5,47,FALSE),IF(C71=2,VLOOKUP($A71,МойТакСебеРасчет!$A$4:$BU$5,48,FALSE),IF(C71=3,VLOOKUP($A71,МойТакСебеРасчет!$A$4:$BU$5,49,FALSE),""))),"")</f>
        <v/>
      </c>
      <c r="N71" s="33" t="str">
        <f>IF(D71&lt;&gt;D70,IF(D71=1,VLOOKUP($A71,МойТакСебеРасчет!$A$4:$BU$5,50,FALSE),IF(D71=2,VLOOKUP($A71,МойТакСебеРасчет!$A$4:$BU$5,51,FALSE),IF(D71=3,VLOOKUP($A71,МойТакСебеРасчет!$A$4:$BU$5,52,FALSE),""))),"")</f>
        <v/>
      </c>
      <c r="O71" s="33" t="str">
        <f>IF(E71&lt;&gt;E70,IF(E71=1,VLOOKUP($A71,МойТакСебеРасчет!$A$4:$BU$5,53,FALSE),IF(E71=2,VLOOKUP($A71,МойТакСебеРасчет!$A$4:$BU$5,54,FALSE),IF(E71=3,VLOOKUP($A71,МойТакСебеРасчет!$A$4:$BU$5,55,FALSE),""))),"")</f>
        <v/>
      </c>
      <c r="P71" s="33" t="str">
        <f>IF(F71&lt;&gt;F70,IF(F71=1,VLOOKUP($A71,МойТакСебеРасчет!$A$4:$BU$5,56,FALSE),IF(F71=2,VLOOKUP($A71,МойТакСебеРасчет!$A$4:$BU$5,57,FALSE),IF(F71=3,VLOOKUP($A71,МойТакСебеРасчет!$A$4:$BU$5,58,FALSE),""))),"")</f>
        <v/>
      </c>
      <c r="Q71" s="33" t="str">
        <f>IF(G71&lt;&gt;G70,IF(G71=1,VLOOKUP($A71,МойТакСебеРасчет!$A$4:$BU$5,59,FALSE),IF(G71=2,VLOOKUP($A71,МойТакСебеРасчет!$A$4:$BU$5,60,FALSE),IF(G71=3,VLOOKUP($A71,МойТакСебеРасчет!$A$4:$BU$5,61,FALSE),""))),"")</f>
        <v/>
      </c>
      <c r="R71" s="33" t="str">
        <f>IF(H71&lt;&gt;H70,IF(H71=1,VLOOKUP($A71,МойТакСебеРасчет!$A$4:$BU$5,62,FALSE),IF(H71=2,VLOOKUP($A71,МойТакСебеРасчет!$A$4:$BU$5,63,FALSE),IF(H71=3,VLOOKUP($A71,МойТакСебеРасчет!$A$4:$BU$5,64,FALSE),""))),"")</f>
        <v/>
      </c>
      <c r="S71" s="33" t="str">
        <f>IF(I71&lt;&gt;I70,IF(I71=1,VLOOKUP($A71,МойТакСебеРасчет!$A$4:$BU$5,65,FALSE),IF(I71=2,VLOOKUP($A71,МойТакСебеРасчет!$A$4:$BU$5,66,FALSE),IF(I71=3,VLOOKUP($A71,МойТакСебеРасчет!$A$4:$BU$5,67,FALSE),""))),"")</f>
        <v/>
      </c>
      <c r="T71" s="33" t="str">
        <f>IF(J71&lt;&gt;J70,IF(J71=1,VLOOKUP($A71,МойТакСебеРасчет!$A$4:$BU$5,68,FALSE),IF(J71=2,VLOOKUP($A71,МойТакСебеРасчет!$A$4:$BU$5,69,FALSE),IF(J71=3,VLOOKUP($A71,МойТакСебеРасчет!$A$4:$BU$5,70,FALSE),""))),"")</f>
        <v/>
      </c>
      <c r="U71" s="33" t="str">
        <f>IF(K71&lt;&gt;K70,IF(K71=1,VLOOKUP($A71,МойТакСебеРасчет!$A$4:$BU$5,71,FALSE),IF(K71=2,VLOOKUP($A71,МойТакСебеРасчет!$A$4:$BU$5,72,FALSE),IF(K71=3,VLOOKUP($A71,МойТакСебеРасчет!$A$4:$BU$5,73,FALSE),""))),"")</f>
        <v/>
      </c>
      <c r="V71" s="47" t="s">
        <v>27</v>
      </c>
      <c r="W71" s="12">
        <v>42620</v>
      </c>
      <c r="X71" s="14" t="s">
        <v>53</v>
      </c>
      <c r="Y71" s="40"/>
      <c r="Z71" s="18"/>
      <c r="AA71" s="39">
        <v>22222</v>
      </c>
      <c r="AB71" s="9" t="s">
        <v>6</v>
      </c>
      <c r="AC71" s="9" t="s">
        <v>29</v>
      </c>
      <c r="AD71" s="9"/>
      <c r="AE71" s="9"/>
      <c r="AF71" s="21">
        <v>752.98</v>
      </c>
      <c r="AG71" s="9"/>
      <c r="AH71" s="9"/>
      <c r="AI71" s="56"/>
      <c r="AJ71" s="59" t="str">
        <f t="shared" si="24"/>
        <v/>
      </c>
      <c r="AK71" s="61" t="str">
        <f>IF(AJ71="Да",AF71,IF(AJ71="Частично",IF(ДвиженияПоСчетам!AB71=МойТакСебеРасчет!$BW$2,VLOOKUP(AA71,МойТакСебеРасчет!$B$4:$CF$5,74,FALSE),IF(ДвиженияПоСчетам!AB71=МойТакСебеРасчет!$BX$2,VLOOKUP(AA71,МойТакСебеРасчет!$B$4:$CF$5,75,FALSE),IF(ДвиженияПоСчетам!AB71=МойТакСебеРасчет!$BY$2,VLOOKUP(AA71,МойТакСебеРасчет!$B$4:$CF$5,76,FALSE),IF(ДвиженияПоСчетам!AB71=МойТакСебеРасчет!$BZ$2,VLOOKUP(AA71,МойТакСебеРасчет!$B$4:$CF$5,77,FALSE),IF(ДвиженияПоСчетам!AB71=МойТакСебеРасчет!$CA$2,VLOOKUP(AA71,МойТакСебеРасчет!$B$4:$CF$5,78,FALSE),IF(ДвиженияПоСчетам!AB71=МойТакСебеРасчет!$CB$2,VLOOKUP(AA71,МойТакСебеРасчет!$B$4:$CF$5,79,FALSE),IF(ДвиженияПоСчетам!AB71=МойТакСебеРасчет!$CC$2,VLOOKUP(AA71,МойТакСебеРасчет!$B$4:$CF$5,80,FALSE),IF(ДвиженияПоСчетам!AB71=МойТакСебеРасчет!$CD$2,VLOOKUP(AA71,МойТакСебеРасчет!$B$4:$CF$5,81,FALSE),IF(AB71=МойТакСебеРасчет!$CE$2,VLOOKUP(AA71,МойТакСебеРасчет!$B$4:$CF$5,82,FALSE),IF(AB71=МойТакСебеРасчет!$CF$2,VLOOKUP(AA71,МойТакСебеРасчет!$B$4:$CF$5,83,FALSE))))))))))),""))</f>
        <v/>
      </c>
    </row>
    <row r="72" spans="1:37" ht="15" customHeight="1" x14ac:dyDescent="0.25">
      <c r="A72" s="33">
        <f t="shared" si="13"/>
        <v>2</v>
      </c>
      <c r="B72" s="33">
        <f t="shared" si="14"/>
        <v>0</v>
      </c>
      <c r="C72" s="33">
        <f t="shared" si="15"/>
        <v>0</v>
      </c>
      <c r="D72" s="33">
        <f t="shared" si="16"/>
        <v>0</v>
      </c>
      <c r="E72" s="33">
        <f t="shared" si="17"/>
        <v>0</v>
      </c>
      <c r="F72" s="33">
        <f t="shared" si="18"/>
        <v>0</v>
      </c>
      <c r="G72" s="33">
        <f t="shared" si="19"/>
        <v>0</v>
      </c>
      <c r="H72" s="33">
        <f t="shared" si="20"/>
        <v>0</v>
      </c>
      <c r="I72" s="33">
        <f t="shared" si="21"/>
        <v>0</v>
      </c>
      <c r="J72" s="33">
        <f t="shared" si="22"/>
        <v>0</v>
      </c>
      <c r="K72" s="33">
        <f t="shared" si="23"/>
        <v>0</v>
      </c>
      <c r="L72" s="33" t="str">
        <f>IF(B72&lt;&gt;B71,IF(B72=1,VLOOKUP($A72,МойТакСебеРасчет!$A$4:$BU$5,44,FALSE),IF(B72=2,VLOOKUP($A72,МойТакСебеРасчет!$A$4:$BU$5,45,FALSE),IF(B72=3,VLOOKUP($A72,МойТакСебеРасчет!$A$4:$BU$5,46,FALSE),""))),"")</f>
        <v/>
      </c>
      <c r="M72" s="33" t="str">
        <f>IF(C72&lt;&gt;C71,IF(C72=1,VLOOKUP($A72,МойТакСебеРасчет!$A$4:$BU$5,47,FALSE),IF(C72=2,VLOOKUP($A72,МойТакСебеРасчет!$A$4:$BU$5,48,FALSE),IF(C72=3,VLOOKUP($A72,МойТакСебеРасчет!$A$4:$BU$5,49,FALSE),""))),"")</f>
        <v/>
      </c>
      <c r="N72" s="33" t="str">
        <f>IF(D72&lt;&gt;D71,IF(D72=1,VLOOKUP($A72,МойТакСебеРасчет!$A$4:$BU$5,50,FALSE),IF(D72=2,VLOOKUP($A72,МойТакСебеРасчет!$A$4:$BU$5,51,FALSE),IF(D72=3,VLOOKUP($A72,МойТакСебеРасчет!$A$4:$BU$5,52,FALSE),""))),"")</f>
        <v/>
      </c>
      <c r="O72" s="33" t="str">
        <f>IF(E72&lt;&gt;E71,IF(E72=1,VLOOKUP($A72,МойТакСебеРасчет!$A$4:$BU$5,53,FALSE),IF(E72=2,VLOOKUP($A72,МойТакСебеРасчет!$A$4:$BU$5,54,FALSE),IF(E72=3,VLOOKUP($A72,МойТакСебеРасчет!$A$4:$BU$5,55,FALSE),""))),"")</f>
        <v/>
      </c>
      <c r="P72" s="33" t="str">
        <f>IF(F72&lt;&gt;F71,IF(F72=1,VLOOKUP($A72,МойТакСебеРасчет!$A$4:$BU$5,56,FALSE),IF(F72=2,VLOOKUP($A72,МойТакСебеРасчет!$A$4:$BU$5,57,FALSE),IF(F72=3,VLOOKUP($A72,МойТакСебеРасчет!$A$4:$BU$5,58,FALSE),""))),"")</f>
        <v/>
      </c>
      <c r="Q72" s="33" t="str">
        <f>IF(G72&lt;&gt;G71,IF(G72=1,VLOOKUP($A72,МойТакСебеРасчет!$A$4:$BU$5,59,FALSE),IF(G72=2,VLOOKUP($A72,МойТакСебеРасчет!$A$4:$BU$5,60,FALSE),IF(G72=3,VLOOKUP($A72,МойТакСебеРасчет!$A$4:$BU$5,61,FALSE),""))),"")</f>
        <v/>
      </c>
      <c r="R72" s="33" t="str">
        <f>IF(H72&lt;&gt;H71,IF(H72=1,VLOOKUP($A72,МойТакСебеРасчет!$A$4:$BU$5,62,FALSE),IF(H72=2,VLOOKUP($A72,МойТакСебеРасчет!$A$4:$BU$5,63,FALSE),IF(H72=3,VLOOKUP($A72,МойТакСебеРасчет!$A$4:$BU$5,64,FALSE),""))),"")</f>
        <v/>
      </c>
      <c r="S72" s="33" t="str">
        <f>IF(I72&lt;&gt;I71,IF(I72=1,VLOOKUP($A72,МойТакСебеРасчет!$A$4:$BU$5,65,FALSE),IF(I72=2,VLOOKUP($A72,МойТакСебеРасчет!$A$4:$BU$5,66,FALSE),IF(I72=3,VLOOKUP($A72,МойТакСебеРасчет!$A$4:$BU$5,67,FALSE),""))),"")</f>
        <v/>
      </c>
      <c r="T72" s="33" t="str">
        <f>IF(J72&lt;&gt;J71,IF(J72=1,VLOOKUP($A72,МойТакСебеРасчет!$A$4:$BU$5,68,FALSE),IF(J72=2,VLOOKUP($A72,МойТакСебеРасчет!$A$4:$BU$5,69,FALSE),IF(J72=3,VLOOKUP($A72,МойТакСебеРасчет!$A$4:$BU$5,70,FALSE),""))),"")</f>
        <v/>
      </c>
      <c r="U72" s="33" t="str">
        <f>IF(K72&lt;&gt;K71,IF(K72=1,VLOOKUP($A72,МойТакСебеРасчет!$A$4:$BU$5,71,FALSE),IF(K72=2,VLOOKUP($A72,МойТакСебеРасчет!$A$4:$BU$5,72,FALSE),IF(K72=3,VLOOKUP($A72,МойТакСебеРасчет!$A$4:$BU$5,73,FALSE),""))),"")</f>
        <v/>
      </c>
      <c r="V72" s="47" t="s">
        <v>30</v>
      </c>
      <c r="W72" s="12">
        <v>42620</v>
      </c>
      <c r="X72" s="14" t="s">
        <v>53</v>
      </c>
      <c r="Y72" s="40"/>
      <c r="Z72" s="18"/>
      <c r="AA72" s="39">
        <v>22222</v>
      </c>
      <c r="AB72" s="9" t="s">
        <v>6</v>
      </c>
      <c r="AC72" s="9" t="s">
        <v>29</v>
      </c>
      <c r="AD72" s="9" t="s">
        <v>31</v>
      </c>
      <c r="AE72" s="9" t="s">
        <v>54</v>
      </c>
      <c r="AF72" s="21">
        <v>752.98</v>
      </c>
      <c r="AG72" s="9" t="s">
        <v>33</v>
      </c>
      <c r="AH72" s="9"/>
      <c r="AI72" s="56"/>
      <c r="AJ72" s="59" t="str">
        <f t="shared" si="24"/>
        <v/>
      </c>
      <c r="AK72" s="61" t="str">
        <f>IF(AJ72="Да",AF72,IF(AJ72="Частично",IF(ДвиженияПоСчетам!AB72=МойТакСебеРасчет!$BW$2,VLOOKUP(AA72,МойТакСебеРасчет!$B$4:$CF$5,74,FALSE),IF(ДвиженияПоСчетам!AB72=МойТакСебеРасчет!$BX$2,VLOOKUP(AA72,МойТакСебеРасчет!$B$4:$CF$5,75,FALSE),IF(ДвиженияПоСчетам!AB72=МойТакСебеРасчет!$BY$2,VLOOKUP(AA72,МойТакСебеРасчет!$B$4:$CF$5,76,FALSE),IF(ДвиженияПоСчетам!AB72=МойТакСебеРасчет!$BZ$2,VLOOKUP(AA72,МойТакСебеРасчет!$B$4:$CF$5,77,FALSE),IF(ДвиженияПоСчетам!AB72=МойТакСебеРасчет!$CA$2,VLOOKUP(AA72,МойТакСебеРасчет!$B$4:$CF$5,78,FALSE),IF(ДвиженияПоСчетам!AB72=МойТакСебеРасчет!$CB$2,VLOOKUP(AA72,МойТакСебеРасчет!$B$4:$CF$5,79,FALSE),IF(ДвиженияПоСчетам!AB72=МойТакСебеРасчет!$CC$2,VLOOKUP(AA72,МойТакСебеРасчет!$B$4:$CF$5,80,FALSE),IF(ДвиженияПоСчетам!AB72=МойТакСебеРасчет!$CD$2,VLOOKUP(AA72,МойТакСебеРасчет!$B$4:$CF$5,81,FALSE),IF(AB72=МойТакСебеРасчет!$CE$2,VLOOKUP(AA72,МойТакСебеРасчет!$B$4:$CF$5,82,FALSE),IF(AB72=МойТакСебеРасчет!$CF$2,VLOOKUP(AA72,МойТакСебеРасчет!$B$4:$CF$5,83,FALSE))))))))))),""))</f>
        <v/>
      </c>
    </row>
    <row r="73" spans="1:37" ht="15" customHeight="1" x14ac:dyDescent="0.25">
      <c r="A73" s="33">
        <f t="shared" si="13"/>
        <v>2</v>
      </c>
      <c r="B73" s="33">
        <f t="shared" si="14"/>
        <v>0</v>
      </c>
      <c r="C73" s="33">
        <f t="shared" si="15"/>
        <v>0</v>
      </c>
      <c r="D73" s="33">
        <f t="shared" si="16"/>
        <v>0</v>
      </c>
      <c r="E73" s="33">
        <f t="shared" si="17"/>
        <v>0</v>
      </c>
      <c r="F73" s="33">
        <f t="shared" si="18"/>
        <v>0</v>
      </c>
      <c r="G73" s="33">
        <f t="shared" si="19"/>
        <v>0</v>
      </c>
      <c r="H73" s="33">
        <f t="shared" si="20"/>
        <v>0</v>
      </c>
      <c r="I73" s="33">
        <f t="shared" si="21"/>
        <v>0</v>
      </c>
      <c r="J73" s="33">
        <f t="shared" si="22"/>
        <v>0</v>
      </c>
      <c r="K73" s="33">
        <f t="shared" si="23"/>
        <v>0</v>
      </c>
      <c r="L73" s="33" t="str">
        <f>IF(B73&lt;&gt;B72,IF(B73=1,VLOOKUP($A73,МойТакСебеРасчет!$A$4:$BU$5,44,FALSE),IF(B73=2,VLOOKUP($A73,МойТакСебеРасчет!$A$4:$BU$5,45,FALSE),IF(B73=3,VLOOKUP($A73,МойТакСебеРасчет!$A$4:$BU$5,46,FALSE),""))),"")</f>
        <v/>
      </c>
      <c r="M73" s="33" t="str">
        <f>IF(C73&lt;&gt;C72,IF(C73=1,VLOOKUP($A73,МойТакСебеРасчет!$A$4:$BU$5,47,FALSE),IF(C73=2,VLOOKUP($A73,МойТакСебеРасчет!$A$4:$BU$5,48,FALSE),IF(C73=3,VLOOKUP($A73,МойТакСебеРасчет!$A$4:$BU$5,49,FALSE),""))),"")</f>
        <v/>
      </c>
      <c r="N73" s="33" t="str">
        <f>IF(D73&lt;&gt;D72,IF(D73=1,VLOOKUP($A73,МойТакСебеРасчет!$A$4:$BU$5,50,FALSE),IF(D73=2,VLOOKUP($A73,МойТакСебеРасчет!$A$4:$BU$5,51,FALSE),IF(D73=3,VLOOKUP($A73,МойТакСебеРасчет!$A$4:$BU$5,52,FALSE),""))),"")</f>
        <v/>
      </c>
      <c r="O73" s="33" t="str">
        <f>IF(E73&lt;&gt;E72,IF(E73=1,VLOOKUP($A73,МойТакСебеРасчет!$A$4:$BU$5,53,FALSE),IF(E73=2,VLOOKUP($A73,МойТакСебеРасчет!$A$4:$BU$5,54,FALSE),IF(E73=3,VLOOKUP($A73,МойТакСебеРасчет!$A$4:$BU$5,55,FALSE),""))),"")</f>
        <v/>
      </c>
      <c r="P73" s="33" t="str">
        <f>IF(F73&lt;&gt;F72,IF(F73=1,VLOOKUP($A73,МойТакСебеРасчет!$A$4:$BU$5,56,FALSE),IF(F73=2,VLOOKUP($A73,МойТакСебеРасчет!$A$4:$BU$5,57,FALSE),IF(F73=3,VLOOKUP($A73,МойТакСебеРасчет!$A$4:$BU$5,58,FALSE),""))),"")</f>
        <v/>
      </c>
      <c r="Q73" s="33" t="str">
        <f>IF(G73&lt;&gt;G72,IF(G73=1,VLOOKUP($A73,МойТакСебеРасчет!$A$4:$BU$5,59,FALSE),IF(G73=2,VLOOKUP($A73,МойТакСебеРасчет!$A$4:$BU$5,60,FALSE),IF(G73=3,VLOOKUP($A73,МойТакСебеРасчет!$A$4:$BU$5,61,FALSE),""))),"")</f>
        <v/>
      </c>
      <c r="R73" s="33" t="str">
        <f>IF(H73&lt;&gt;H72,IF(H73=1,VLOOKUP($A73,МойТакСебеРасчет!$A$4:$BU$5,62,FALSE),IF(H73=2,VLOOKUP($A73,МойТакСебеРасчет!$A$4:$BU$5,63,FALSE),IF(H73=3,VLOOKUP($A73,МойТакСебеРасчет!$A$4:$BU$5,64,FALSE),""))),"")</f>
        <v/>
      </c>
      <c r="S73" s="33" t="str">
        <f>IF(I73&lt;&gt;I72,IF(I73=1,VLOOKUP($A73,МойТакСебеРасчет!$A$4:$BU$5,65,FALSE),IF(I73=2,VLOOKUP($A73,МойТакСебеРасчет!$A$4:$BU$5,66,FALSE),IF(I73=3,VLOOKUP($A73,МойТакСебеРасчет!$A$4:$BU$5,67,FALSE),""))),"")</f>
        <v/>
      </c>
      <c r="T73" s="33" t="str">
        <f>IF(J73&lt;&gt;J72,IF(J73=1,VLOOKUP($A73,МойТакСебеРасчет!$A$4:$BU$5,68,FALSE),IF(J73=2,VLOOKUP($A73,МойТакСебеРасчет!$A$4:$BU$5,69,FALSE),IF(J73=3,VLOOKUP($A73,МойТакСебеРасчет!$A$4:$BU$5,70,FALSE),""))),"")</f>
        <v/>
      </c>
      <c r="U73" s="33" t="str">
        <f>IF(K73&lt;&gt;K72,IF(K73=1,VLOOKUP($A73,МойТакСебеРасчет!$A$4:$BU$5,71,FALSE),IF(K73=2,VLOOKUP($A73,МойТакСебеРасчет!$A$4:$BU$5,72,FALSE),IF(K73=3,VLOOKUP($A73,МойТакСебеРасчет!$A$4:$BU$5,73,FALSE),""))),"")</f>
        <v/>
      </c>
      <c r="V73" s="47" t="s">
        <v>27</v>
      </c>
      <c r="W73" s="12">
        <v>42620</v>
      </c>
      <c r="X73" s="14" t="s">
        <v>53</v>
      </c>
      <c r="Y73" s="40"/>
      <c r="Z73" s="18"/>
      <c r="AA73" s="39">
        <v>22222</v>
      </c>
      <c r="AB73" s="9" t="s">
        <v>6</v>
      </c>
      <c r="AC73" s="9" t="s">
        <v>29</v>
      </c>
      <c r="AD73" s="9" t="s">
        <v>31</v>
      </c>
      <c r="AE73" s="9" t="s">
        <v>54</v>
      </c>
      <c r="AF73" s="21">
        <v>752.98</v>
      </c>
      <c r="AG73" s="9" t="s">
        <v>33</v>
      </c>
      <c r="AH73" s="9"/>
      <c r="AI73" s="56"/>
      <c r="AJ73" s="59" t="str">
        <f t="shared" si="24"/>
        <v/>
      </c>
      <c r="AK73" s="61" t="str">
        <f>IF(AJ73="Да",AF73,IF(AJ73="Частично",IF(ДвиженияПоСчетам!AB73=МойТакСебеРасчет!$BW$2,VLOOKUP(AA73,МойТакСебеРасчет!$B$4:$CF$5,74,FALSE),IF(ДвиженияПоСчетам!AB73=МойТакСебеРасчет!$BX$2,VLOOKUP(AA73,МойТакСебеРасчет!$B$4:$CF$5,75,FALSE),IF(ДвиженияПоСчетам!AB73=МойТакСебеРасчет!$BY$2,VLOOKUP(AA73,МойТакСебеРасчет!$B$4:$CF$5,76,FALSE),IF(ДвиженияПоСчетам!AB73=МойТакСебеРасчет!$BZ$2,VLOOKUP(AA73,МойТакСебеРасчет!$B$4:$CF$5,77,FALSE),IF(ДвиженияПоСчетам!AB73=МойТакСебеРасчет!$CA$2,VLOOKUP(AA73,МойТакСебеРасчет!$B$4:$CF$5,78,FALSE),IF(ДвиженияПоСчетам!AB73=МойТакСебеРасчет!$CB$2,VLOOKUP(AA73,МойТакСебеРасчет!$B$4:$CF$5,79,FALSE),IF(ДвиженияПоСчетам!AB73=МойТакСебеРасчет!$CC$2,VLOOKUP(AA73,МойТакСебеРасчет!$B$4:$CF$5,80,FALSE),IF(ДвиженияПоСчетам!AB73=МойТакСебеРасчет!$CD$2,VLOOKUP(AA73,МойТакСебеРасчет!$B$4:$CF$5,81,FALSE),IF(AB73=МойТакСебеРасчет!$CE$2,VLOOKUP(AA73,МойТакСебеРасчет!$B$4:$CF$5,82,FALSE),IF(AB73=МойТакСебеРасчет!$CF$2,VLOOKUP(AA73,МойТакСебеРасчет!$B$4:$CF$5,83,FALSE))))))))))),""))</f>
        <v/>
      </c>
    </row>
    <row r="74" spans="1:37" ht="15" customHeight="1" x14ac:dyDescent="0.25">
      <c r="A74" s="33">
        <f t="shared" si="13"/>
        <v>2</v>
      </c>
      <c r="B74" s="33">
        <f t="shared" si="14"/>
        <v>0</v>
      </c>
      <c r="C74" s="33">
        <f t="shared" si="15"/>
        <v>0</v>
      </c>
      <c r="D74" s="33">
        <f t="shared" si="16"/>
        <v>0</v>
      </c>
      <c r="E74" s="33">
        <f t="shared" si="17"/>
        <v>0</v>
      </c>
      <c r="F74" s="33">
        <f t="shared" si="18"/>
        <v>0</v>
      </c>
      <c r="G74" s="33">
        <f t="shared" si="19"/>
        <v>0</v>
      </c>
      <c r="H74" s="33">
        <f t="shared" si="20"/>
        <v>0</v>
      </c>
      <c r="I74" s="33">
        <f t="shared" si="21"/>
        <v>0</v>
      </c>
      <c r="J74" s="33">
        <f t="shared" si="22"/>
        <v>0</v>
      </c>
      <c r="K74" s="33">
        <f t="shared" si="23"/>
        <v>0</v>
      </c>
      <c r="L74" s="33" t="str">
        <f>IF(B74&lt;&gt;B73,IF(B74=1,VLOOKUP($A74,МойТакСебеРасчет!$A$4:$BU$5,44,FALSE),IF(B74=2,VLOOKUP($A74,МойТакСебеРасчет!$A$4:$BU$5,45,FALSE),IF(B74=3,VLOOKUP($A74,МойТакСебеРасчет!$A$4:$BU$5,46,FALSE),""))),"")</f>
        <v/>
      </c>
      <c r="M74" s="33" t="str">
        <f>IF(C74&lt;&gt;C73,IF(C74=1,VLOOKUP($A74,МойТакСебеРасчет!$A$4:$BU$5,47,FALSE),IF(C74=2,VLOOKUP($A74,МойТакСебеРасчет!$A$4:$BU$5,48,FALSE),IF(C74=3,VLOOKUP($A74,МойТакСебеРасчет!$A$4:$BU$5,49,FALSE),""))),"")</f>
        <v/>
      </c>
      <c r="N74" s="33" t="str">
        <f>IF(D74&lt;&gt;D73,IF(D74=1,VLOOKUP($A74,МойТакСебеРасчет!$A$4:$BU$5,50,FALSE),IF(D74=2,VLOOKUP($A74,МойТакСебеРасчет!$A$4:$BU$5,51,FALSE),IF(D74=3,VLOOKUP($A74,МойТакСебеРасчет!$A$4:$BU$5,52,FALSE),""))),"")</f>
        <v/>
      </c>
      <c r="O74" s="33" t="str">
        <f>IF(E74&lt;&gt;E73,IF(E74=1,VLOOKUP($A74,МойТакСебеРасчет!$A$4:$BU$5,53,FALSE),IF(E74=2,VLOOKUP($A74,МойТакСебеРасчет!$A$4:$BU$5,54,FALSE),IF(E74=3,VLOOKUP($A74,МойТакСебеРасчет!$A$4:$BU$5,55,FALSE),""))),"")</f>
        <v/>
      </c>
      <c r="P74" s="33" t="str">
        <f>IF(F74&lt;&gt;F73,IF(F74=1,VLOOKUP($A74,МойТакСебеРасчет!$A$4:$BU$5,56,FALSE),IF(F74=2,VLOOKUP($A74,МойТакСебеРасчет!$A$4:$BU$5,57,FALSE),IF(F74=3,VLOOKUP($A74,МойТакСебеРасчет!$A$4:$BU$5,58,FALSE),""))),"")</f>
        <v/>
      </c>
      <c r="Q74" s="33" t="str">
        <f>IF(G74&lt;&gt;G73,IF(G74=1,VLOOKUP($A74,МойТакСебеРасчет!$A$4:$BU$5,59,FALSE),IF(G74=2,VLOOKUP($A74,МойТакСебеРасчет!$A$4:$BU$5,60,FALSE),IF(G74=3,VLOOKUP($A74,МойТакСебеРасчет!$A$4:$BU$5,61,FALSE),""))),"")</f>
        <v/>
      </c>
      <c r="R74" s="33" t="str">
        <f>IF(H74&lt;&gt;H73,IF(H74=1,VLOOKUP($A74,МойТакСебеРасчет!$A$4:$BU$5,62,FALSE),IF(H74=2,VLOOKUP($A74,МойТакСебеРасчет!$A$4:$BU$5,63,FALSE),IF(H74=3,VLOOKUP($A74,МойТакСебеРасчет!$A$4:$BU$5,64,FALSE),""))),"")</f>
        <v/>
      </c>
      <c r="S74" s="33" t="str">
        <f>IF(I74&lt;&gt;I73,IF(I74=1,VLOOKUP($A74,МойТакСебеРасчет!$A$4:$BU$5,65,FALSE),IF(I74=2,VLOOKUP($A74,МойТакСебеРасчет!$A$4:$BU$5,66,FALSE),IF(I74=3,VLOOKUP($A74,МойТакСебеРасчет!$A$4:$BU$5,67,FALSE),""))),"")</f>
        <v/>
      </c>
      <c r="T74" s="33" t="str">
        <f>IF(J74&lt;&gt;J73,IF(J74=1,VLOOKUP($A74,МойТакСебеРасчет!$A$4:$BU$5,68,FALSE),IF(J74=2,VLOOKUP($A74,МойТакСебеРасчет!$A$4:$BU$5,69,FALSE),IF(J74=3,VLOOKUP($A74,МойТакСебеРасчет!$A$4:$BU$5,70,FALSE),""))),"")</f>
        <v/>
      </c>
      <c r="U74" s="33" t="str">
        <f>IF(K74&lt;&gt;K73,IF(K74=1,VLOOKUP($A74,МойТакСебеРасчет!$A$4:$BU$5,71,FALSE),IF(K74=2,VLOOKUP($A74,МойТакСебеРасчет!$A$4:$BU$5,72,FALSE),IF(K74=3,VLOOKUP($A74,МойТакСебеРасчет!$A$4:$BU$5,73,FALSE),""))),"")</f>
        <v/>
      </c>
      <c r="V74" s="47" t="s">
        <v>27</v>
      </c>
      <c r="W74" s="12">
        <v>42620</v>
      </c>
      <c r="X74" s="14" t="s">
        <v>53</v>
      </c>
      <c r="Y74" s="40"/>
      <c r="Z74" s="18"/>
      <c r="AA74" s="39">
        <v>22222</v>
      </c>
      <c r="AB74" s="9" t="s">
        <v>4</v>
      </c>
      <c r="AC74" s="9" t="s">
        <v>29</v>
      </c>
      <c r="AD74" s="9"/>
      <c r="AE74" s="9"/>
      <c r="AF74" s="21">
        <v>769.69</v>
      </c>
      <c r="AG74" s="9"/>
      <c r="AH74" s="9"/>
      <c r="AI74" s="56"/>
      <c r="AJ74" s="59" t="str">
        <f t="shared" si="24"/>
        <v/>
      </c>
      <c r="AK74" s="61" t="str">
        <f>IF(AJ74="Да",AF74,IF(AJ74="Частично",IF(ДвиженияПоСчетам!AB74=МойТакСебеРасчет!$BW$2,VLOOKUP(AA74,МойТакСебеРасчет!$B$4:$CF$5,74,FALSE),IF(ДвиженияПоСчетам!AB74=МойТакСебеРасчет!$BX$2,VLOOKUP(AA74,МойТакСебеРасчет!$B$4:$CF$5,75,FALSE),IF(ДвиженияПоСчетам!AB74=МойТакСебеРасчет!$BY$2,VLOOKUP(AA74,МойТакСебеРасчет!$B$4:$CF$5,76,FALSE),IF(ДвиженияПоСчетам!AB74=МойТакСебеРасчет!$BZ$2,VLOOKUP(AA74,МойТакСебеРасчет!$B$4:$CF$5,77,FALSE),IF(ДвиженияПоСчетам!AB74=МойТакСебеРасчет!$CA$2,VLOOKUP(AA74,МойТакСебеРасчет!$B$4:$CF$5,78,FALSE),IF(ДвиженияПоСчетам!AB74=МойТакСебеРасчет!$CB$2,VLOOKUP(AA74,МойТакСебеРасчет!$B$4:$CF$5,79,FALSE),IF(ДвиженияПоСчетам!AB74=МойТакСебеРасчет!$CC$2,VLOOKUP(AA74,МойТакСебеРасчет!$B$4:$CF$5,80,FALSE),IF(ДвиженияПоСчетам!AB74=МойТакСебеРасчет!$CD$2,VLOOKUP(AA74,МойТакСебеРасчет!$B$4:$CF$5,81,FALSE),IF(AB74=МойТакСебеРасчет!$CE$2,VLOOKUP(AA74,МойТакСебеРасчет!$B$4:$CF$5,82,FALSE),IF(AB74=МойТакСебеРасчет!$CF$2,VLOOKUP(AA74,МойТакСебеРасчет!$B$4:$CF$5,83,FALSE))))))))))),""))</f>
        <v/>
      </c>
    </row>
    <row r="75" spans="1:37" ht="15" customHeight="1" x14ac:dyDescent="0.25">
      <c r="A75" s="33">
        <f t="shared" si="13"/>
        <v>2</v>
      </c>
      <c r="B75" s="33">
        <f t="shared" si="14"/>
        <v>0</v>
      </c>
      <c r="C75" s="33">
        <f t="shared" si="15"/>
        <v>0</v>
      </c>
      <c r="D75" s="33">
        <f t="shared" si="16"/>
        <v>0</v>
      </c>
      <c r="E75" s="33">
        <f t="shared" si="17"/>
        <v>0</v>
      </c>
      <c r="F75" s="33">
        <f t="shared" si="18"/>
        <v>0</v>
      </c>
      <c r="G75" s="33">
        <f t="shared" si="19"/>
        <v>0</v>
      </c>
      <c r="H75" s="33">
        <f t="shared" si="20"/>
        <v>0</v>
      </c>
      <c r="I75" s="33">
        <f t="shared" si="21"/>
        <v>0</v>
      </c>
      <c r="J75" s="33">
        <f t="shared" si="22"/>
        <v>0</v>
      </c>
      <c r="K75" s="33">
        <f t="shared" si="23"/>
        <v>0</v>
      </c>
      <c r="L75" s="33" t="str">
        <f>IF(B75&lt;&gt;B74,IF(B75=1,VLOOKUP($A75,МойТакСебеРасчет!$A$4:$BU$5,44,FALSE),IF(B75=2,VLOOKUP($A75,МойТакСебеРасчет!$A$4:$BU$5,45,FALSE),IF(B75=3,VLOOKUP($A75,МойТакСебеРасчет!$A$4:$BU$5,46,FALSE),""))),"")</f>
        <v/>
      </c>
      <c r="M75" s="33" t="str">
        <f>IF(C75&lt;&gt;C74,IF(C75=1,VLOOKUP($A75,МойТакСебеРасчет!$A$4:$BU$5,47,FALSE),IF(C75=2,VLOOKUP($A75,МойТакСебеРасчет!$A$4:$BU$5,48,FALSE),IF(C75=3,VLOOKUP($A75,МойТакСебеРасчет!$A$4:$BU$5,49,FALSE),""))),"")</f>
        <v/>
      </c>
      <c r="N75" s="33" t="str">
        <f>IF(D75&lt;&gt;D74,IF(D75=1,VLOOKUP($A75,МойТакСебеРасчет!$A$4:$BU$5,50,FALSE),IF(D75=2,VLOOKUP($A75,МойТакСебеРасчет!$A$4:$BU$5,51,FALSE),IF(D75=3,VLOOKUP($A75,МойТакСебеРасчет!$A$4:$BU$5,52,FALSE),""))),"")</f>
        <v/>
      </c>
      <c r="O75" s="33" t="str">
        <f>IF(E75&lt;&gt;E74,IF(E75=1,VLOOKUP($A75,МойТакСебеРасчет!$A$4:$BU$5,53,FALSE),IF(E75=2,VLOOKUP($A75,МойТакСебеРасчет!$A$4:$BU$5,54,FALSE),IF(E75=3,VLOOKUP($A75,МойТакСебеРасчет!$A$4:$BU$5,55,FALSE),""))),"")</f>
        <v/>
      </c>
      <c r="P75" s="33" t="str">
        <f>IF(F75&lt;&gt;F74,IF(F75=1,VLOOKUP($A75,МойТакСебеРасчет!$A$4:$BU$5,56,FALSE),IF(F75=2,VLOOKUP($A75,МойТакСебеРасчет!$A$4:$BU$5,57,FALSE),IF(F75=3,VLOOKUP($A75,МойТакСебеРасчет!$A$4:$BU$5,58,FALSE),""))),"")</f>
        <v/>
      </c>
      <c r="Q75" s="33" t="str">
        <f>IF(G75&lt;&gt;G74,IF(G75=1,VLOOKUP($A75,МойТакСебеРасчет!$A$4:$BU$5,59,FALSE),IF(G75=2,VLOOKUP($A75,МойТакСебеРасчет!$A$4:$BU$5,60,FALSE),IF(G75=3,VLOOKUP($A75,МойТакСебеРасчет!$A$4:$BU$5,61,FALSE),""))),"")</f>
        <v/>
      </c>
      <c r="R75" s="33" t="str">
        <f>IF(H75&lt;&gt;H74,IF(H75=1,VLOOKUP($A75,МойТакСебеРасчет!$A$4:$BU$5,62,FALSE),IF(H75=2,VLOOKUP($A75,МойТакСебеРасчет!$A$4:$BU$5,63,FALSE),IF(H75=3,VLOOKUP($A75,МойТакСебеРасчет!$A$4:$BU$5,64,FALSE),""))),"")</f>
        <v/>
      </c>
      <c r="S75" s="33" t="str">
        <f>IF(I75&lt;&gt;I74,IF(I75=1,VLOOKUP($A75,МойТакСебеРасчет!$A$4:$BU$5,65,FALSE),IF(I75=2,VLOOKUP($A75,МойТакСебеРасчет!$A$4:$BU$5,66,FALSE),IF(I75=3,VLOOKUP($A75,МойТакСебеРасчет!$A$4:$BU$5,67,FALSE),""))),"")</f>
        <v/>
      </c>
      <c r="T75" s="33" t="str">
        <f>IF(J75&lt;&gt;J74,IF(J75=1,VLOOKUP($A75,МойТакСебеРасчет!$A$4:$BU$5,68,FALSE),IF(J75=2,VLOOKUP($A75,МойТакСебеРасчет!$A$4:$BU$5,69,FALSE),IF(J75=3,VLOOKUP($A75,МойТакСебеРасчет!$A$4:$BU$5,70,FALSE),""))),"")</f>
        <v/>
      </c>
      <c r="U75" s="33" t="str">
        <f>IF(K75&lt;&gt;K74,IF(K75=1,VLOOKUP($A75,МойТакСебеРасчет!$A$4:$BU$5,71,FALSE),IF(K75=2,VLOOKUP($A75,МойТакСебеРасчет!$A$4:$BU$5,72,FALSE),IF(K75=3,VLOOKUP($A75,МойТакСебеРасчет!$A$4:$BU$5,73,FALSE),""))),"")</f>
        <v/>
      </c>
      <c r="V75" s="47" t="s">
        <v>30</v>
      </c>
      <c r="W75" s="12">
        <v>42620</v>
      </c>
      <c r="X75" s="14" t="s">
        <v>53</v>
      </c>
      <c r="Y75" s="40"/>
      <c r="Z75" s="18"/>
      <c r="AA75" s="39">
        <v>22222</v>
      </c>
      <c r="AB75" s="9" t="s">
        <v>4</v>
      </c>
      <c r="AC75" s="9" t="s">
        <v>29</v>
      </c>
      <c r="AD75" s="9" t="s">
        <v>31</v>
      </c>
      <c r="AE75" s="9" t="s">
        <v>54</v>
      </c>
      <c r="AF75" s="21">
        <v>769.69</v>
      </c>
      <c r="AG75" s="9" t="s">
        <v>33</v>
      </c>
      <c r="AH75" s="9"/>
      <c r="AI75" s="56"/>
      <c r="AJ75" s="59" t="str">
        <f t="shared" si="24"/>
        <v/>
      </c>
      <c r="AK75" s="61" t="str">
        <f>IF(AJ75="Да",AF75,IF(AJ75="Частично",IF(ДвиженияПоСчетам!AB75=МойТакСебеРасчет!$BW$2,VLOOKUP(AA75,МойТакСебеРасчет!$B$4:$CF$5,74,FALSE),IF(ДвиженияПоСчетам!AB75=МойТакСебеРасчет!$BX$2,VLOOKUP(AA75,МойТакСебеРасчет!$B$4:$CF$5,75,FALSE),IF(ДвиженияПоСчетам!AB75=МойТакСебеРасчет!$BY$2,VLOOKUP(AA75,МойТакСебеРасчет!$B$4:$CF$5,76,FALSE),IF(ДвиженияПоСчетам!AB75=МойТакСебеРасчет!$BZ$2,VLOOKUP(AA75,МойТакСебеРасчет!$B$4:$CF$5,77,FALSE),IF(ДвиженияПоСчетам!AB75=МойТакСебеРасчет!$CA$2,VLOOKUP(AA75,МойТакСебеРасчет!$B$4:$CF$5,78,FALSE),IF(ДвиженияПоСчетам!AB75=МойТакСебеРасчет!$CB$2,VLOOKUP(AA75,МойТакСебеРасчет!$B$4:$CF$5,79,FALSE),IF(ДвиженияПоСчетам!AB75=МойТакСебеРасчет!$CC$2,VLOOKUP(AA75,МойТакСебеРасчет!$B$4:$CF$5,80,FALSE),IF(ДвиженияПоСчетам!AB75=МойТакСебеРасчет!$CD$2,VLOOKUP(AA75,МойТакСебеРасчет!$B$4:$CF$5,81,FALSE),IF(AB75=МойТакСебеРасчет!$CE$2,VLOOKUP(AA75,МойТакСебеРасчет!$B$4:$CF$5,82,FALSE),IF(AB75=МойТакСебеРасчет!$CF$2,VLOOKUP(AA75,МойТакСебеРасчет!$B$4:$CF$5,83,FALSE))))))))))),""))</f>
        <v/>
      </c>
    </row>
    <row r="76" spans="1:37" ht="15" customHeight="1" x14ac:dyDescent="0.25">
      <c r="A76" s="33">
        <f t="shared" si="13"/>
        <v>2</v>
      </c>
      <c r="B76" s="33">
        <f t="shared" si="14"/>
        <v>0</v>
      </c>
      <c r="C76" s="33">
        <f t="shared" si="15"/>
        <v>0</v>
      </c>
      <c r="D76" s="33">
        <f t="shared" si="16"/>
        <v>0</v>
      </c>
      <c r="E76" s="33">
        <f t="shared" si="17"/>
        <v>0</v>
      </c>
      <c r="F76" s="33">
        <f t="shared" si="18"/>
        <v>0</v>
      </c>
      <c r="G76" s="33">
        <f t="shared" si="19"/>
        <v>0</v>
      </c>
      <c r="H76" s="33">
        <f t="shared" si="20"/>
        <v>0</v>
      </c>
      <c r="I76" s="33">
        <f t="shared" si="21"/>
        <v>0</v>
      </c>
      <c r="J76" s="33">
        <f t="shared" si="22"/>
        <v>0</v>
      </c>
      <c r="K76" s="33">
        <f t="shared" si="23"/>
        <v>0</v>
      </c>
      <c r="L76" s="33" t="str">
        <f>IF(B76&lt;&gt;B75,IF(B76=1,VLOOKUP($A76,МойТакСебеРасчет!$A$4:$BU$5,44,FALSE),IF(B76=2,VLOOKUP($A76,МойТакСебеРасчет!$A$4:$BU$5,45,FALSE),IF(B76=3,VLOOKUP($A76,МойТакСебеРасчет!$A$4:$BU$5,46,FALSE),""))),"")</f>
        <v/>
      </c>
      <c r="M76" s="33" t="str">
        <f>IF(C76&lt;&gt;C75,IF(C76=1,VLOOKUP($A76,МойТакСебеРасчет!$A$4:$BU$5,47,FALSE),IF(C76=2,VLOOKUP($A76,МойТакСебеРасчет!$A$4:$BU$5,48,FALSE),IF(C76=3,VLOOKUP($A76,МойТакСебеРасчет!$A$4:$BU$5,49,FALSE),""))),"")</f>
        <v/>
      </c>
      <c r="N76" s="33" t="str">
        <f>IF(D76&lt;&gt;D75,IF(D76=1,VLOOKUP($A76,МойТакСебеРасчет!$A$4:$BU$5,50,FALSE),IF(D76=2,VLOOKUP($A76,МойТакСебеРасчет!$A$4:$BU$5,51,FALSE),IF(D76=3,VLOOKUP($A76,МойТакСебеРасчет!$A$4:$BU$5,52,FALSE),""))),"")</f>
        <v/>
      </c>
      <c r="O76" s="33" t="str">
        <f>IF(E76&lt;&gt;E75,IF(E76=1,VLOOKUP($A76,МойТакСебеРасчет!$A$4:$BU$5,53,FALSE),IF(E76=2,VLOOKUP($A76,МойТакСебеРасчет!$A$4:$BU$5,54,FALSE),IF(E76=3,VLOOKUP($A76,МойТакСебеРасчет!$A$4:$BU$5,55,FALSE),""))),"")</f>
        <v/>
      </c>
      <c r="P76" s="33" t="str">
        <f>IF(F76&lt;&gt;F75,IF(F76=1,VLOOKUP($A76,МойТакСебеРасчет!$A$4:$BU$5,56,FALSE),IF(F76=2,VLOOKUP($A76,МойТакСебеРасчет!$A$4:$BU$5,57,FALSE),IF(F76=3,VLOOKUP($A76,МойТакСебеРасчет!$A$4:$BU$5,58,FALSE),""))),"")</f>
        <v/>
      </c>
      <c r="Q76" s="33" t="str">
        <f>IF(G76&lt;&gt;G75,IF(G76=1,VLOOKUP($A76,МойТакСебеРасчет!$A$4:$BU$5,59,FALSE),IF(G76=2,VLOOKUP($A76,МойТакСебеРасчет!$A$4:$BU$5,60,FALSE),IF(G76=3,VLOOKUP($A76,МойТакСебеРасчет!$A$4:$BU$5,61,FALSE),""))),"")</f>
        <v/>
      </c>
      <c r="R76" s="33" t="str">
        <f>IF(H76&lt;&gt;H75,IF(H76=1,VLOOKUP($A76,МойТакСебеРасчет!$A$4:$BU$5,62,FALSE),IF(H76=2,VLOOKUP($A76,МойТакСебеРасчет!$A$4:$BU$5,63,FALSE),IF(H76=3,VLOOKUP($A76,МойТакСебеРасчет!$A$4:$BU$5,64,FALSE),""))),"")</f>
        <v/>
      </c>
      <c r="S76" s="33" t="str">
        <f>IF(I76&lt;&gt;I75,IF(I76=1,VLOOKUP($A76,МойТакСебеРасчет!$A$4:$BU$5,65,FALSE),IF(I76=2,VLOOKUP($A76,МойТакСебеРасчет!$A$4:$BU$5,66,FALSE),IF(I76=3,VLOOKUP($A76,МойТакСебеРасчет!$A$4:$BU$5,67,FALSE),""))),"")</f>
        <v/>
      </c>
      <c r="T76" s="33" t="str">
        <f>IF(J76&lt;&gt;J75,IF(J76=1,VLOOKUP($A76,МойТакСебеРасчет!$A$4:$BU$5,68,FALSE),IF(J76=2,VLOOKUP($A76,МойТакСебеРасчет!$A$4:$BU$5,69,FALSE),IF(J76=3,VLOOKUP($A76,МойТакСебеРасчет!$A$4:$BU$5,70,FALSE),""))),"")</f>
        <v/>
      </c>
      <c r="U76" s="33" t="str">
        <f>IF(K76&lt;&gt;K75,IF(K76=1,VLOOKUP($A76,МойТакСебеРасчет!$A$4:$BU$5,71,FALSE),IF(K76=2,VLOOKUP($A76,МойТакСебеРасчет!$A$4:$BU$5,72,FALSE),IF(K76=3,VLOOKUP($A76,МойТакСебеРасчет!$A$4:$BU$5,73,FALSE),""))),"")</f>
        <v/>
      </c>
      <c r="V76" s="47" t="s">
        <v>27</v>
      </c>
      <c r="W76" s="12">
        <v>42620</v>
      </c>
      <c r="X76" s="14" t="s">
        <v>53</v>
      </c>
      <c r="Y76" s="40"/>
      <c r="Z76" s="18"/>
      <c r="AA76" s="39">
        <v>22222</v>
      </c>
      <c r="AB76" s="9" t="s">
        <v>4</v>
      </c>
      <c r="AC76" s="9" t="s">
        <v>29</v>
      </c>
      <c r="AD76" s="9" t="s">
        <v>31</v>
      </c>
      <c r="AE76" s="9" t="s">
        <v>54</v>
      </c>
      <c r="AF76" s="21">
        <v>769.69</v>
      </c>
      <c r="AG76" s="9" t="s">
        <v>33</v>
      </c>
      <c r="AH76" s="9"/>
      <c r="AI76" s="56"/>
      <c r="AJ76" s="59" t="str">
        <f t="shared" si="24"/>
        <v/>
      </c>
      <c r="AK76" s="61" t="str">
        <f>IF(AJ76="Да",AF76,IF(AJ76="Частично",IF(ДвиженияПоСчетам!AB76=МойТакСебеРасчет!$BW$2,VLOOKUP(AA76,МойТакСебеРасчет!$B$4:$CF$5,74,FALSE),IF(ДвиженияПоСчетам!AB76=МойТакСебеРасчет!$BX$2,VLOOKUP(AA76,МойТакСебеРасчет!$B$4:$CF$5,75,FALSE),IF(ДвиженияПоСчетам!AB76=МойТакСебеРасчет!$BY$2,VLOOKUP(AA76,МойТакСебеРасчет!$B$4:$CF$5,76,FALSE),IF(ДвиженияПоСчетам!AB76=МойТакСебеРасчет!$BZ$2,VLOOKUP(AA76,МойТакСебеРасчет!$B$4:$CF$5,77,FALSE),IF(ДвиженияПоСчетам!AB76=МойТакСебеРасчет!$CA$2,VLOOKUP(AA76,МойТакСебеРасчет!$B$4:$CF$5,78,FALSE),IF(ДвиженияПоСчетам!AB76=МойТакСебеРасчет!$CB$2,VLOOKUP(AA76,МойТакСебеРасчет!$B$4:$CF$5,79,FALSE),IF(ДвиженияПоСчетам!AB76=МойТакСебеРасчет!$CC$2,VLOOKUP(AA76,МойТакСебеРасчет!$B$4:$CF$5,80,FALSE),IF(ДвиженияПоСчетам!AB76=МойТакСебеРасчет!$CD$2,VLOOKUP(AA76,МойТакСебеРасчет!$B$4:$CF$5,81,FALSE),IF(AB76=МойТакСебеРасчет!$CE$2,VLOOKUP(AA76,МойТакСебеРасчет!$B$4:$CF$5,82,FALSE),IF(AB76=МойТакСебеРасчет!$CF$2,VLOOKUP(AA76,МойТакСебеРасчет!$B$4:$CF$5,83,FALSE))))))))))),""))</f>
        <v/>
      </c>
    </row>
    <row r="77" spans="1:37" ht="15" customHeight="1" x14ac:dyDescent="0.25">
      <c r="A77" s="33">
        <f t="shared" si="13"/>
        <v>2</v>
      </c>
      <c r="B77" s="33">
        <f t="shared" si="14"/>
        <v>0</v>
      </c>
      <c r="C77" s="33">
        <f t="shared" si="15"/>
        <v>0</v>
      </c>
      <c r="D77" s="33">
        <f t="shared" si="16"/>
        <v>1</v>
      </c>
      <c r="E77" s="33">
        <f t="shared" si="17"/>
        <v>0</v>
      </c>
      <c r="F77" s="33">
        <f t="shared" si="18"/>
        <v>0</v>
      </c>
      <c r="G77" s="33">
        <f t="shared" si="19"/>
        <v>0</v>
      </c>
      <c r="H77" s="33">
        <f t="shared" si="20"/>
        <v>0</v>
      </c>
      <c r="I77" s="33">
        <f t="shared" si="21"/>
        <v>0</v>
      </c>
      <c r="J77" s="33">
        <f t="shared" si="22"/>
        <v>0</v>
      </c>
      <c r="K77" s="33">
        <f t="shared" si="23"/>
        <v>0</v>
      </c>
      <c r="L77" s="33" t="str">
        <f>IF(B77&lt;&gt;B76,IF(B77=1,VLOOKUP($A77,МойТакСебеРасчет!$A$4:$BU$5,44,FALSE),IF(B77=2,VLOOKUP($A77,МойТакСебеРасчет!$A$4:$BU$5,45,FALSE),IF(B77=3,VLOOKUP($A77,МойТакСебеРасчет!$A$4:$BU$5,46,FALSE),""))),"")</f>
        <v/>
      </c>
      <c r="M77" s="33" t="str">
        <f>IF(C77&lt;&gt;C76,IF(C77=1,VLOOKUP($A77,МойТакСебеРасчет!$A$4:$BU$5,47,FALSE),IF(C77=2,VLOOKUP($A77,МойТакСебеРасчет!$A$4:$BU$5,48,FALSE),IF(C77=3,VLOOKUP($A77,МойТакСебеРасчет!$A$4:$BU$5,49,FALSE),""))),"")</f>
        <v/>
      </c>
      <c r="N77" s="33" t="str">
        <f>IF(D77&lt;&gt;D76,IF(D77=1,VLOOKUP($A77,МойТакСебеРасчет!$A$4:$BU$5,50,FALSE),IF(D77=2,VLOOKUP($A77,МойТакСебеРасчет!$A$4:$BU$5,51,FALSE),IF(D77=3,VLOOKUP($A77,МойТакСебеРасчет!$A$4:$BU$5,52,FALSE),""))),"")</f>
        <v>Да</v>
      </c>
      <c r="O77" s="33" t="str">
        <f>IF(E77&lt;&gt;E76,IF(E77=1,VLOOKUP($A77,МойТакСебеРасчет!$A$4:$BU$5,53,FALSE),IF(E77=2,VLOOKUP($A77,МойТакСебеРасчет!$A$4:$BU$5,54,FALSE),IF(E77=3,VLOOKUP($A77,МойТакСебеРасчет!$A$4:$BU$5,55,FALSE),""))),"")</f>
        <v/>
      </c>
      <c r="P77" s="33" t="str">
        <f>IF(F77&lt;&gt;F76,IF(F77=1,VLOOKUP($A77,МойТакСебеРасчет!$A$4:$BU$5,56,FALSE),IF(F77=2,VLOOKUP($A77,МойТакСебеРасчет!$A$4:$BU$5,57,FALSE),IF(F77=3,VLOOKUP($A77,МойТакСебеРасчет!$A$4:$BU$5,58,FALSE),""))),"")</f>
        <v/>
      </c>
      <c r="Q77" s="33" t="str">
        <f>IF(G77&lt;&gt;G76,IF(G77=1,VLOOKUP($A77,МойТакСебеРасчет!$A$4:$BU$5,59,FALSE),IF(G77=2,VLOOKUP($A77,МойТакСебеРасчет!$A$4:$BU$5,60,FALSE),IF(G77=3,VLOOKUP($A77,МойТакСебеРасчет!$A$4:$BU$5,61,FALSE),""))),"")</f>
        <v/>
      </c>
      <c r="R77" s="33" t="str">
        <f>IF(H77&lt;&gt;H76,IF(H77=1,VLOOKUP($A77,МойТакСебеРасчет!$A$4:$BU$5,62,FALSE),IF(H77=2,VLOOKUP($A77,МойТакСебеРасчет!$A$4:$BU$5,63,FALSE),IF(H77=3,VLOOKUP($A77,МойТакСебеРасчет!$A$4:$BU$5,64,FALSE),""))),"")</f>
        <v/>
      </c>
      <c r="S77" s="33" t="str">
        <f>IF(I77&lt;&gt;I76,IF(I77=1,VLOOKUP($A77,МойТакСебеРасчет!$A$4:$BU$5,65,FALSE),IF(I77=2,VLOOKUP($A77,МойТакСебеРасчет!$A$4:$BU$5,66,FALSE),IF(I77=3,VLOOKUP($A77,МойТакСебеРасчет!$A$4:$BU$5,67,FALSE),""))),"")</f>
        <v/>
      </c>
      <c r="T77" s="33" t="str">
        <f>IF(J77&lt;&gt;J76,IF(J77=1,VLOOKUP($A77,МойТакСебеРасчет!$A$4:$BU$5,68,FALSE),IF(J77=2,VLOOKUP($A77,МойТакСебеРасчет!$A$4:$BU$5,69,FALSE),IF(J77=3,VLOOKUP($A77,МойТакСебеРасчет!$A$4:$BU$5,70,FALSE),""))),"")</f>
        <v/>
      </c>
      <c r="U77" s="33" t="str">
        <f>IF(K77&lt;&gt;K76,IF(K77=1,VLOOKUP($A77,МойТакСебеРасчет!$A$4:$BU$5,71,FALSE),IF(K77=2,VLOOKUP($A77,МойТакСебеРасчет!$A$4:$BU$5,72,FALSE),IF(K77=3,VLOOKUP($A77,МойТакСебеРасчет!$A$4:$BU$5,73,FALSE),""))),"")</f>
        <v/>
      </c>
      <c r="V77" s="47" t="s">
        <v>30</v>
      </c>
      <c r="W77" s="12">
        <v>42523</v>
      </c>
      <c r="X77" s="14" t="s">
        <v>34</v>
      </c>
      <c r="Y77" s="40"/>
      <c r="Z77" s="18"/>
      <c r="AA77" s="39">
        <v>22222</v>
      </c>
      <c r="AB77" s="9" t="s">
        <v>3</v>
      </c>
      <c r="AC77" s="9" t="s">
        <v>29</v>
      </c>
      <c r="AD77" s="9"/>
      <c r="AE77" s="9"/>
      <c r="AF77" s="21">
        <v>5000</v>
      </c>
      <c r="AG77" s="9" t="s">
        <v>35</v>
      </c>
      <c r="AH77" s="9"/>
      <c r="AI77" s="56"/>
      <c r="AJ77" s="59" t="str">
        <f t="shared" si="24"/>
        <v>Да</v>
      </c>
      <c r="AK77" s="61">
        <f>IF(AJ77="Да",AF77,IF(AJ77="Частично",IF(ДвиженияПоСчетам!AB77=МойТакСебеРасчет!$BW$2,VLOOKUP(AA77,МойТакСебеРасчет!$B$4:$CF$5,74,FALSE),IF(ДвиженияПоСчетам!AB77=МойТакСебеРасчет!$BX$2,VLOOKUP(AA77,МойТакСебеРасчет!$B$4:$CF$5,75,FALSE),IF(ДвиженияПоСчетам!AB77=МойТакСебеРасчет!$BY$2,VLOOKUP(AA77,МойТакСебеРасчет!$B$4:$CF$5,76,FALSE),IF(ДвиженияПоСчетам!AB77=МойТакСебеРасчет!$BZ$2,VLOOKUP(AA77,МойТакСебеРасчет!$B$4:$CF$5,77,FALSE),IF(ДвиженияПоСчетам!AB77=МойТакСебеРасчет!$CA$2,VLOOKUP(AA77,МойТакСебеРасчет!$B$4:$CF$5,78,FALSE),IF(ДвиженияПоСчетам!AB77=МойТакСебеРасчет!$CB$2,VLOOKUP(AA77,МойТакСебеРасчет!$B$4:$CF$5,79,FALSE),IF(ДвиженияПоСчетам!AB77=МойТакСебеРасчет!$CC$2,VLOOKUP(AA77,МойТакСебеРасчет!$B$4:$CF$5,80,FALSE),IF(ДвиженияПоСчетам!AB77=МойТакСебеРасчет!$CD$2,VLOOKUP(AA77,МойТакСебеРасчет!$B$4:$CF$5,81,FALSE),IF(AB77=МойТакСебеРасчет!$CE$2,VLOOKUP(AA77,МойТакСебеРасчет!$B$4:$CF$5,82,FALSE),IF(AB77=МойТакСебеРасчет!$CF$2,VLOOKUP(AA77,МойТакСебеРасчет!$B$4:$CF$5,83,FALSE))))))))))),""))</f>
        <v>5000</v>
      </c>
    </row>
    <row r="78" spans="1:37" ht="15" customHeight="1" x14ac:dyDescent="0.25">
      <c r="A78" s="33">
        <f t="shared" si="13"/>
        <v>2</v>
      </c>
      <c r="B78" s="33">
        <f t="shared" si="14"/>
        <v>0</v>
      </c>
      <c r="C78" s="33">
        <f t="shared" si="15"/>
        <v>0</v>
      </c>
      <c r="D78" s="33">
        <f t="shared" si="16"/>
        <v>1</v>
      </c>
      <c r="E78" s="33">
        <f t="shared" si="17"/>
        <v>1</v>
      </c>
      <c r="F78" s="33">
        <f t="shared" si="18"/>
        <v>0</v>
      </c>
      <c r="G78" s="33">
        <f t="shared" si="19"/>
        <v>0</v>
      </c>
      <c r="H78" s="33">
        <f t="shared" si="20"/>
        <v>0</v>
      </c>
      <c r="I78" s="33">
        <f t="shared" si="21"/>
        <v>0</v>
      </c>
      <c r="J78" s="33">
        <f t="shared" si="22"/>
        <v>0</v>
      </c>
      <c r="K78" s="33">
        <f t="shared" si="23"/>
        <v>0</v>
      </c>
      <c r="L78" s="33" t="str">
        <f>IF(B78&lt;&gt;B77,IF(B78=1,VLOOKUP($A78,МойТакСебеРасчет!$A$4:$BU$5,44,FALSE),IF(B78=2,VLOOKUP($A78,МойТакСебеРасчет!$A$4:$BU$5,45,FALSE),IF(B78=3,VLOOKUP($A78,МойТакСебеРасчет!$A$4:$BU$5,46,FALSE),""))),"")</f>
        <v/>
      </c>
      <c r="M78" s="33" t="str">
        <f>IF(C78&lt;&gt;C77,IF(C78=1,VLOOKUP($A78,МойТакСебеРасчет!$A$4:$BU$5,47,FALSE),IF(C78=2,VLOOKUP($A78,МойТакСебеРасчет!$A$4:$BU$5,48,FALSE),IF(C78=3,VLOOKUP($A78,МойТакСебеРасчет!$A$4:$BU$5,49,FALSE),""))),"")</f>
        <v/>
      </c>
      <c r="N78" s="33" t="str">
        <f>IF(D78&lt;&gt;D77,IF(D78=1,VLOOKUP($A78,МойТакСебеРасчет!$A$4:$BU$5,50,FALSE),IF(D78=2,VLOOKUP($A78,МойТакСебеРасчет!$A$4:$BU$5,51,FALSE),IF(D78=3,VLOOKUP($A78,МойТакСебеРасчет!$A$4:$BU$5,52,FALSE),""))),"")</f>
        <v/>
      </c>
      <c r="O78" s="33" t="str">
        <f>IF(E78&lt;&gt;E77,IF(E78=1,VLOOKUP($A78,МойТакСебеРасчет!$A$4:$BU$5,53,FALSE),IF(E78=2,VLOOKUP($A78,МойТакСебеРасчет!$A$4:$BU$5,54,FALSE),IF(E78=3,VLOOKUP($A78,МойТакСебеРасчет!$A$4:$BU$5,55,FALSE),""))),"")</f>
        <v>Да</v>
      </c>
      <c r="P78" s="33" t="str">
        <f>IF(F78&lt;&gt;F77,IF(F78=1,VLOOKUP($A78,МойТакСебеРасчет!$A$4:$BU$5,56,FALSE),IF(F78=2,VLOOKUP($A78,МойТакСебеРасчет!$A$4:$BU$5,57,FALSE),IF(F78=3,VLOOKUP($A78,МойТакСебеРасчет!$A$4:$BU$5,58,FALSE),""))),"")</f>
        <v/>
      </c>
      <c r="Q78" s="33" t="str">
        <f>IF(G78&lt;&gt;G77,IF(G78=1,VLOOKUP($A78,МойТакСебеРасчет!$A$4:$BU$5,59,FALSE),IF(G78=2,VLOOKUP($A78,МойТакСебеРасчет!$A$4:$BU$5,60,FALSE),IF(G78=3,VLOOKUP($A78,МойТакСебеРасчет!$A$4:$BU$5,61,FALSE),""))),"")</f>
        <v/>
      </c>
      <c r="R78" s="33" t="str">
        <f>IF(H78&lt;&gt;H77,IF(H78=1,VLOOKUP($A78,МойТакСебеРасчет!$A$4:$BU$5,62,FALSE),IF(H78=2,VLOOKUP($A78,МойТакСебеРасчет!$A$4:$BU$5,63,FALSE),IF(H78=3,VLOOKUP($A78,МойТакСебеРасчет!$A$4:$BU$5,64,FALSE),""))),"")</f>
        <v/>
      </c>
      <c r="S78" s="33" t="str">
        <f>IF(I78&lt;&gt;I77,IF(I78=1,VLOOKUP($A78,МойТакСебеРасчет!$A$4:$BU$5,65,FALSE),IF(I78=2,VLOOKUP($A78,МойТакСебеРасчет!$A$4:$BU$5,66,FALSE),IF(I78=3,VLOOKUP($A78,МойТакСебеРасчет!$A$4:$BU$5,67,FALSE),""))),"")</f>
        <v/>
      </c>
      <c r="T78" s="33" t="str">
        <f>IF(J78&lt;&gt;J77,IF(J78=1,VLOOKUP($A78,МойТакСебеРасчет!$A$4:$BU$5,68,FALSE),IF(J78=2,VLOOKUP($A78,МойТакСебеРасчет!$A$4:$BU$5,69,FALSE),IF(J78=3,VLOOKUP($A78,МойТакСебеРасчет!$A$4:$BU$5,70,FALSE),""))),"")</f>
        <v/>
      </c>
      <c r="U78" s="33" t="str">
        <f>IF(K78&lt;&gt;K77,IF(K78=1,VLOOKUP($A78,МойТакСебеРасчет!$A$4:$BU$5,71,FALSE),IF(K78=2,VLOOKUP($A78,МойТакСебеРасчет!$A$4:$BU$5,72,FALSE),IF(K78=3,VLOOKUP($A78,МойТакСебеРасчет!$A$4:$BU$5,73,FALSE),""))),"")</f>
        <v/>
      </c>
      <c r="V78" s="47" t="s">
        <v>30</v>
      </c>
      <c r="W78" s="12">
        <v>42523</v>
      </c>
      <c r="X78" s="14" t="s">
        <v>36</v>
      </c>
      <c r="Y78" s="40"/>
      <c r="Z78" s="18"/>
      <c r="AA78" s="39">
        <v>22222</v>
      </c>
      <c r="AB78" s="9" t="s">
        <v>4</v>
      </c>
      <c r="AC78" s="9" t="s">
        <v>29</v>
      </c>
      <c r="AD78" s="9"/>
      <c r="AE78" s="9"/>
      <c r="AF78" s="21">
        <v>100</v>
      </c>
      <c r="AG78" s="9" t="s">
        <v>35</v>
      </c>
      <c r="AH78" s="9"/>
      <c r="AI78" s="56"/>
      <c r="AJ78" s="59" t="str">
        <f t="shared" si="24"/>
        <v>Да</v>
      </c>
      <c r="AK78" s="61">
        <f>IF(AJ78="Да",AF78,IF(AJ78="Частично",IF(ДвиженияПоСчетам!AB78=МойТакСебеРасчет!$BW$2,VLOOKUP(AA78,МойТакСебеРасчет!$B$4:$CF$5,74,FALSE),IF(ДвиженияПоСчетам!AB78=МойТакСебеРасчет!$BX$2,VLOOKUP(AA78,МойТакСебеРасчет!$B$4:$CF$5,75,FALSE),IF(ДвиженияПоСчетам!AB78=МойТакСебеРасчет!$BY$2,VLOOKUP(AA78,МойТакСебеРасчет!$B$4:$CF$5,76,FALSE),IF(ДвиженияПоСчетам!AB78=МойТакСебеРасчет!$BZ$2,VLOOKUP(AA78,МойТакСебеРасчет!$B$4:$CF$5,77,FALSE),IF(ДвиженияПоСчетам!AB78=МойТакСебеРасчет!$CA$2,VLOOKUP(AA78,МойТакСебеРасчет!$B$4:$CF$5,78,FALSE),IF(ДвиженияПоСчетам!AB78=МойТакСебеРасчет!$CB$2,VLOOKUP(AA78,МойТакСебеРасчет!$B$4:$CF$5,79,FALSE),IF(ДвиженияПоСчетам!AB78=МойТакСебеРасчет!$CC$2,VLOOKUP(AA78,МойТакСебеРасчет!$B$4:$CF$5,80,FALSE),IF(ДвиженияПоСчетам!AB78=МойТакСебеРасчет!$CD$2,VLOOKUP(AA78,МойТакСебеРасчет!$B$4:$CF$5,81,FALSE),IF(AB78=МойТакСебеРасчет!$CE$2,VLOOKUP(AA78,МойТакСебеРасчет!$B$4:$CF$5,82,FALSE),IF(AB78=МойТакСебеРасчет!$CF$2,VLOOKUP(AA78,МойТакСебеРасчет!$B$4:$CF$5,83,FALSE))))))))))),""))</f>
        <v>100</v>
      </c>
    </row>
    <row r="79" spans="1:37" ht="15" customHeight="1" x14ac:dyDescent="0.25">
      <c r="A79" s="33">
        <f t="shared" si="13"/>
        <v>2</v>
      </c>
      <c r="B79" s="33">
        <f t="shared" si="14"/>
        <v>0</v>
      </c>
      <c r="C79" s="33">
        <f t="shared" si="15"/>
        <v>0</v>
      </c>
      <c r="D79" s="33">
        <f t="shared" si="16"/>
        <v>1</v>
      </c>
      <c r="E79" s="33">
        <f t="shared" si="17"/>
        <v>1</v>
      </c>
      <c r="F79" s="33">
        <f t="shared" si="18"/>
        <v>0</v>
      </c>
      <c r="G79" s="33">
        <f t="shared" si="19"/>
        <v>0</v>
      </c>
      <c r="H79" s="33">
        <f t="shared" si="20"/>
        <v>1</v>
      </c>
      <c r="I79" s="33">
        <f t="shared" si="21"/>
        <v>0</v>
      </c>
      <c r="J79" s="33">
        <f t="shared" si="22"/>
        <v>0</v>
      </c>
      <c r="K79" s="33">
        <f t="shared" si="23"/>
        <v>0</v>
      </c>
      <c r="L79" s="33" t="str">
        <f>IF(B79&lt;&gt;B78,IF(B79=1,VLOOKUP($A79,МойТакСебеРасчет!$A$4:$BU$5,44,FALSE),IF(B79=2,VLOOKUP($A79,МойТакСебеРасчет!$A$4:$BU$5,45,FALSE),IF(B79=3,VLOOKUP($A79,МойТакСебеРасчет!$A$4:$BU$5,46,FALSE),""))),"")</f>
        <v/>
      </c>
      <c r="M79" s="33" t="str">
        <f>IF(C79&lt;&gt;C78,IF(C79=1,VLOOKUP($A79,МойТакСебеРасчет!$A$4:$BU$5,47,FALSE),IF(C79=2,VLOOKUP($A79,МойТакСебеРасчет!$A$4:$BU$5,48,FALSE),IF(C79=3,VLOOKUP($A79,МойТакСебеРасчет!$A$4:$BU$5,49,FALSE),""))),"")</f>
        <v/>
      </c>
      <c r="N79" s="33" t="str">
        <f>IF(D79&lt;&gt;D78,IF(D79=1,VLOOKUP($A79,МойТакСебеРасчет!$A$4:$BU$5,50,FALSE),IF(D79=2,VLOOKUP($A79,МойТакСебеРасчет!$A$4:$BU$5,51,FALSE),IF(D79=3,VLOOKUP($A79,МойТакСебеРасчет!$A$4:$BU$5,52,FALSE),""))),"")</f>
        <v/>
      </c>
      <c r="O79" s="33" t="str">
        <f>IF(E79&lt;&gt;E78,IF(E79=1,VLOOKUP($A79,МойТакСебеРасчет!$A$4:$BU$5,53,FALSE),IF(E79=2,VLOOKUP($A79,МойТакСебеРасчет!$A$4:$BU$5,54,FALSE),IF(E79=3,VLOOKUP($A79,МойТакСебеРасчет!$A$4:$BU$5,55,FALSE),""))),"")</f>
        <v/>
      </c>
      <c r="P79" s="33" t="str">
        <f>IF(F79&lt;&gt;F78,IF(F79=1,VLOOKUP($A79,МойТакСебеРасчет!$A$4:$BU$5,56,FALSE),IF(F79=2,VLOOKUP($A79,МойТакСебеРасчет!$A$4:$BU$5,57,FALSE),IF(F79=3,VLOOKUP($A79,МойТакСебеРасчет!$A$4:$BU$5,58,FALSE),""))),"")</f>
        <v/>
      </c>
      <c r="Q79" s="33" t="str">
        <f>IF(G79&lt;&gt;G78,IF(G79=1,VLOOKUP($A79,МойТакСебеРасчет!$A$4:$BU$5,59,FALSE),IF(G79=2,VLOOKUP($A79,МойТакСебеРасчет!$A$4:$BU$5,60,FALSE),IF(G79=3,VLOOKUP($A79,МойТакСебеРасчет!$A$4:$BU$5,61,FALSE),""))),"")</f>
        <v/>
      </c>
      <c r="R79" s="33" t="str">
        <f>IF(H79&lt;&gt;H78,IF(H79=1,VLOOKUP($A79,МойТакСебеРасчет!$A$4:$BU$5,62,FALSE),IF(H79=2,VLOOKUP($A79,МойТакСебеРасчет!$A$4:$BU$5,63,FALSE),IF(H79=3,VLOOKUP($A79,МойТакСебеРасчет!$A$4:$BU$5,64,FALSE),""))),"")</f>
        <v>Да</v>
      </c>
      <c r="S79" s="33" t="str">
        <f>IF(I79&lt;&gt;I78,IF(I79=1,VLOOKUP($A79,МойТакСебеРасчет!$A$4:$BU$5,65,FALSE),IF(I79=2,VLOOKUP($A79,МойТакСебеРасчет!$A$4:$BU$5,66,FALSE),IF(I79=3,VLOOKUP($A79,МойТакСебеРасчет!$A$4:$BU$5,67,FALSE),""))),"")</f>
        <v/>
      </c>
      <c r="T79" s="33" t="str">
        <f>IF(J79&lt;&gt;J78,IF(J79=1,VLOOKUP($A79,МойТакСебеРасчет!$A$4:$BU$5,68,FALSE),IF(J79=2,VLOOKUP($A79,МойТакСебеРасчет!$A$4:$BU$5,69,FALSE),IF(J79=3,VLOOKUP($A79,МойТакСебеРасчет!$A$4:$BU$5,70,FALSE),""))),"")</f>
        <v/>
      </c>
      <c r="U79" s="33" t="str">
        <f>IF(K79&lt;&gt;K78,IF(K79=1,VLOOKUP($A79,МойТакСебеРасчет!$A$4:$BU$5,71,FALSE),IF(K79=2,VLOOKUP($A79,МойТакСебеРасчет!$A$4:$BU$5,72,FALSE),IF(K79=3,VLOOKUP($A79,МойТакСебеРасчет!$A$4:$BU$5,73,FALSE),""))),"")</f>
        <v/>
      </c>
      <c r="V79" s="47" t="s">
        <v>30</v>
      </c>
      <c r="W79" s="12">
        <v>42515.644953703704</v>
      </c>
      <c r="X79" s="14" t="s">
        <v>37</v>
      </c>
      <c r="Y79" s="40"/>
      <c r="Z79" s="18"/>
      <c r="AA79" s="39">
        <v>22222</v>
      </c>
      <c r="AB79" s="9" t="s">
        <v>5</v>
      </c>
      <c r="AC79" s="9" t="s">
        <v>29</v>
      </c>
      <c r="AD79" s="9"/>
      <c r="AE79" s="9"/>
      <c r="AF79" s="21">
        <v>5000</v>
      </c>
      <c r="AG79" s="9" t="s">
        <v>35</v>
      </c>
      <c r="AH79" s="9"/>
      <c r="AI79" s="56"/>
      <c r="AJ79" s="59" t="str">
        <f t="shared" si="24"/>
        <v>Да</v>
      </c>
      <c r="AK79" s="61">
        <f>IF(AJ79="Да",AF79,IF(AJ79="Частично",IF(ДвиженияПоСчетам!AB79=МойТакСебеРасчет!$BW$2,VLOOKUP(AA79,МойТакСебеРасчет!$B$4:$CF$5,74,FALSE),IF(ДвиженияПоСчетам!AB79=МойТакСебеРасчет!$BX$2,VLOOKUP(AA79,МойТакСебеРасчет!$B$4:$CF$5,75,FALSE),IF(ДвиженияПоСчетам!AB79=МойТакСебеРасчет!$BY$2,VLOOKUP(AA79,МойТакСебеРасчет!$B$4:$CF$5,76,FALSE),IF(ДвиженияПоСчетам!AB79=МойТакСебеРасчет!$BZ$2,VLOOKUP(AA79,МойТакСебеРасчет!$B$4:$CF$5,77,FALSE),IF(ДвиженияПоСчетам!AB79=МойТакСебеРасчет!$CA$2,VLOOKUP(AA79,МойТакСебеРасчет!$B$4:$CF$5,78,FALSE),IF(ДвиженияПоСчетам!AB79=МойТакСебеРасчет!$CB$2,VLOOKUP(AA79,МойТакСебеРасчет!$B$4:$CF$5,79,FALSE),IF(ДвиженияПоСчетам!AB79=МойТакСебеРасчет!$CC$2,VLOOKUP(AA79,МойТакСебеРасчет!$B$4:$CF$5,80,FALSE),IF(ДвиженияПоСчетам!AB79=МойТакСебеРасчет!$CD$2,VLOOKUP(AA79,МойТакСебеРасчет!$B$4:$CF$5,81,FALSE),IF(AB79=МойТакСебеРасчет!$CE$2,VLOOKUP(AA79,МойТакСебеРасчет!$B$4:$CF$5,82,FALSE),IF(AB79=МойТакСебеРасчет!$CF$2,VLOOKUP(AA79,МойТакСебеРасчет!$B$4:$CF$5,83,FALSE))))))))))),""))</f>
        <v>5000</v>
      </c>
    </row>
    <row r="80" spans="1:37" ht="15" customHeight="1" x14ac:dyDescent="0.25">
      <c r="A80" s="33">
        <f t="shared" si="13"/>
        <v>2</v>
      </c>
      <c r="B80" s="33">
        <f t="shared" si="14"/>
        <v>0</v>
      </c>
      <c r="C80" s="33">
        <f t="shared" si="15"/>
        <v>0</v>
      </c>
      <c r="D80" s="33">
        <f t="shared" si="16"/>
        <v>1</v>
      </c>
      <c r="E80" s="33">
        <f t="shared" si="17"/>
        <v>1</v>
      </c>
      <c r="F80" s="33">
        <f t="shared" si="18"/>
        <v>0</v>
      </c>
      <c r="G80" s="33">
        <f t="shared" si="19"/>
        <v>0</v>
      </c>
      <c r="H80" s="33">
        <f t="shared" si="20"/>
        <v>1</v>
      </c>
      <c r="I80" s="33">
        <f t="shared" si="21"/>
        <v>1</v>
      </c>
      <c r="J80" s="33">
        <f t="shared" si="22"/>
        <v>0</v>
      </c>
      <c r="K80" s="33">
        <f t="shared" si="23"/>
        <v>0</v>
      </c>
      <c r="L80" s="33" t="str">
        <f>IF(B80&lt;&gt;B79,IF(B80=1,VLOOKUP($A80,МойТакСебеРасчет!$A$4:$BU$5,44,FALSE),IF(B80=2,VLOOKUP($A80,МойТакСебеРасчет!$A$4:$BU$5,45,FALSE),IF(B80=3,VLOOKUP($A80,МойТакСебеРасчет!$A$4:$BU$5,46,FALSE),""))),"")</f>
        <v/>
      </c>
      <c r="M80" s="33" t="str">
        <f>IF(C80&lt;&gt;C79,IF(C80=1,VLOOKUP($A80,МойТакСебеРасчет!$A$4:$BU$5,47,FALSE),IF(C80=2,VLOOKUP($A80,МойТакСебеРасчет!$A$4:$BU$5,48,FALSE),IF(C80=3,VLOOKUP($A80,МойТакСебеРасчет!$A$4:$BU$5,49,FALSE),""))),"")</f>
        <v/>
      </c>
      <c r="N80" s="33" t="str">
        <f>IF(D80&lt;&gt;D79,IF(D80=1,VLOOKUP($A80,МойТакСебеРасчет!$A$4:$BU$5,50,FALSE),IF(D80=2,VLOOKUP($A80,МойТакСебеРасчет!$A$4:$BU$5,51,FALSE),IF(D80=3,VLOOKUP($A80,МойТакСебеРасчет!$A$4:$BU$5,52,FALSE),""))),"")</f>
        <v/>
      </c>
      <c r="O80" s="33" t="str">
        <f>IF(E80&lt;&gt;E79,IF(E80=1,VLOOKUP($A80,МойТакСебеРасчет!$A$4:$BU$5,53,FALSE),IF(E80=2,VLOOKUP($A80,МойТакСебеРасчет!$A$4:$BU$5,54,FALSE),IF(E80=3,VLOOKUP($A80,МойТакСебеРасчет!$A$4:$BU$5,55,FALSE),""))),"")</f>
        <v/>
      </c>
      <c r="P80" s="33" t="str">
        <f>IF(F80&lt;&gt;F79,IF(F80=1,VLOOKUP($A80,МойТакСебеРасчет!$A$4:$BU$5,56,FALSE),IF(F80=2,VLOOKUP($A80,МойТакСебеРасчет!$A$4:$BU$5,57,FALSE),IF(F80=3,VLOOKUP($A80,МойТакСебеРасчет!$A$4:$BU$5,58,FALSE),""))),"")</f>
        <v/>
      </c>
      <c r="Q80" s="33" t="str">
        <f>IF(G80&lt;&gt;G79,IF(G80=1,VLOOKUP($A80,МойТакСебеРасчет!$A$4:$BU$5,59,FALSE),IF(G80=2,VLOOKUP($A80,МойТакСебеРасчет!$A$4:$BU$5,60,FALSE),IF(G80=3,VLOOKUP($A80,МойТакСебеРасчет!$A$4:$BU$5,61,FALSE),""))),"")</f>
        <v/>
      </c>
      <c r="R80" s="33" t="str">
        <f>IF(H80&lt;&gt;H79,IF(H80=1,VLOOKUP($A80,МойТакСебеРасчет!$A$4:$BU$5,62,FALSE),IF(H80=2,VLOOKUP($A80,МойТакСебеРасчет!$A$4:$BU$5,63,FALSE),IF(H80=3,VLOOKUP($A80,МойТакСебеРасчет!$A$4:$BU$5,64,FALSE),""))),"")</f>
        <v/>
      </c>
      <c r="S80" s="33" t="str">
        <f>IF(I80&lt;&gt;I79,IF(I80=1,VLOOKUP($A80,МойТакСебеРасчет!$A$4:$BU$5,65,FALSE),IF(I80=2,VLOOKUP($A80,МойТакСебеРасчет!$A$4:$BU$5,66,FALSE),IF(I80=3,VLOOKUP($A80,МойТакСебеРасчет!$A$4:$BU$5,67,FALSE),""))),"")</f>
        <v/>
      </c>
      <c r="T80" s="33" t="str">
        <f>IF(J80&lt;&gt;J79,IF(J80=1,VLOOKUP($A80,МойТакСебеРасчет!$A$4:$BU$5,68,FALSE),IF(J80=2,VLOOKUP($A80,МойТакСебеРасчет!$A$4:$BU$5,69,FALSE),IF(J80=3,VLOOKUP($A80,МойТакСебеРасчет!$A$4:$BU$5,70,FALSE),""))),"")</f>
        <v/>
      </c>
      <c r="U80" s="33" t="str">
        <f>IF(K80&lt;&gt;K79,IF(K80=1,VLOOKUP($A80,МойТакСебеРасчет!$A$4:$BU$5,71,FALSE),IF(K80=2,VLOOKUP($A80,МойТакСебеРасчет!$A$4:$BU$5,72,FALSE),IF(K80=3,VLOOKUP($A80,МойТакСебеРасчет!$A$4:$BU$5,73,FALSE),""))),"")</f>
        <v/>
      </c>
      <c r="V80" s="47" t="s">
        <v>30</v>
      </c>
      <c r="W80" s="12">
        <v>42369</v>
      </c>
      <c r="X80" s="14" t="s">
        <v>38</v>
      </c>
      <c r="Y80" s="40"/>
      <c r="Z80" s="18"/>
      <c r="AA80" s="39">
        <v>22222</v>
      </c>
      <c r="AB80" s="9" t="s">
        <v>6</v>
      </c>
      <c r="AC80" s="9" t="s">
        <v>29</v>
      </c>
      <c r="AD80" s="9"/>
      <c r="AE80" s="9"/>
      <c r="AF80" s="21">
        <v>752.98</v>
      </c>
      <c r="AG80" s="9" t="s">
        <v>39</v>
      </c>
      <c r="AH80" s="9"/>
      <c r="AI80" s="56"/>
      <c r="AJ80" s="59" t="str">
        <f t="shared" si="24"/>
        <v/>
      </c>
      <c r="AK80" s="61" t="str">
        <f>IF(AJ80="Да",AF80,IF(AJ80="Частично",IF(ДвиженияПоСчетам!AB80=МойТакСебеРасчет!$BW$2,VLOOKUP(AA80,МойТакСебеРасчет!$B$4:$CF$5,74,FALSE),IF(ДвиженияПоСчетам!AB80=МойТакСебеРасчет!$BX$2,VLOOKUP(AA80,МойТакСебеРасчет!$B$4:$CF$5,75,FALSE),IF(ДвиженияПоСчетам!AB80=МойТакСебеРасчет!$BY$2,VLOOKUP(AA80,МойТакСебеРасчет!$B$4:$CF$5,76,FALSE),IF(ДвиженияПоСчетам!AB80=МойТакСебеРасчет!$BZ$2,VLOOKUP(AA80,МойТакСебеРасчет!$B$4:$CF$5,77,FALSE),IF(ДвиженияПоСчетам!AB80=МойТакСебеРасчет!$CA$2,VLOOKUP(AA80,МойТакСебеРасчет!$B$4:$CF$5,78,FALSE),IF(ДвиженияПоСчетам!AB80=МойТакСебеРасчет!$CB$2,VLOOKUP(AA80,МойТакСебеРасчет!$B$4:$CF$5,79,FALSE),IF(ДвиженияПоСчетам!AB80=МойТакСебеРасчет!$CC$2,VLOOKUP(AA80,МойТакСебеРасчет!$B$4:$CF$5,80,FALSE),IF(ДвиженияПоСчетам!AB80=МойТакСебеРасчет!$CD$2,VLOOKUP(AA80,МойТакСебеРасчет!$B$4:$CF$5,81,FALSE),IF(AB80=МойТакСебеРасчет!$CE$2,VLOOKUP(AA80,МойТакСебеРасчет!$B$4:$CF$5,82,FALSE),IF(AB80=МойТакСебеРасчет!$CF$2,VLOOKUP(AA80,МойТакСебеРасчет!$B$4:$CF$5,83,FALSE))))))))))),""))</f>
        <v/>
      </c>
    </row>
    <row r="81" spans="1:37" ht="15" customHeight="1" x14ac:dyDescent="0.25">
      <c r="A81" s="33">
        <f t="shared" si="13"/>
        <v>2</v>
      </c>
      <c r="B81" s="33">
        <f t="shared" si="14"/>
        <v>0</v>
      </c>
      <c r="C81" s="33">
        <f t="shared" si="15"/>
        <v>0</v>
      </c>
      <c r="D81" s="33">
        <f t="shared" si="16"/>
        <v>1</v>
      </c>
      <c r="E81" s="33">
        <f t="shared" si="17"/>
        <v>2</v>
      </c>
      <c r="F81" s="33">
        <f t="shared" si="18"/>
        <v>0</v>
      </c>
      <c r="G81" s="33">
        <f t="shared" si="19"/>
        <v>0</v>
      </c>
      <c r="H81" s="33">
        <f t="shared" si="20"/>
        <v>1</v>
      </c>
      <c r="I81" s="33">
        <f t="shared" si="21"/>
        <v>1</v>
      </c>
      <c r="J81" s="33">
        <f t="shared" si="22"/>
        <v>0</v>
      </c>
      <c r="K81" s="33">
        <f t="shared" si="23"/>
        <v>0</v>
      </c>
      <c r="L81" s="33" t="str">
        <f>IF(B81&lt;&gt;B80,IF(B81=1,VLOOKUP($A81,МойТакСебеРасчет!$A$4:$BU$5,44,FALSE),IF(B81=2,VLOOKUP($A81,МойТакСебеРасчет!$A$4:$BU$5,45,FALSE),IF(B81=3,VLOOKUP($A81,МойТакСебеРасчет!$A$4:$BU$5,46,FALSE),""))),"")</f>
        <v/>
      </c>
      <c r="M81" s="33" t="str">
        <f>IF(C81&lt;&gt;C80,IF(C81=1,VLOOKUP($A81,МойТакСебеРасчет!$A$4:$BU$5,47,FALSE),IF(C81=2,VLOOKUP($A81,МойТакСебеРасчет!$A$4:$BU$5,48,FALSE),IF(C81=3,VLOOKUP($A81,МойТакСебеРасчет!$A$4:$BU$5,49,FALSE),""))),"")</f>
        <v/>
      </c>
      <c r="N81" s="33" t="str">
        <f>IF(D81&lt;&gt;D80,IF(D81=1,VLOOKUP($A81,МойТакСебеРасчет!$A$4:$BU$5,50,FALSE),IF(D81=2,VLOOKUP($A81,МойТакСебеРасчет!$A$4:$BU$5,51,FALSE),IF(D81=3,VLOOKUP($A81,МойТакСебеРасчет!$A$4:$BU$5,52,FALSE),""))),"")</f>
        <v/>
      </c>
      <c r="O81" s="33" t="str">
        <f>IF(E81&lt;&gt;E80,IF(E81=1,VLOOKUP($A81,МойТакСебеРасчет!$A$4:$BU$5,53,FALSE),IF(E81=2,VLOOKUP($A81,МойТакСебеРасчет!$A$4:$BU$5,54,FALSE),IF(E81=3,VLOOKUP($A81,МойТакСебеРасчет!$A$4:$BU$5,55,FALSE),""))),"")</f>
        <v/>
      </c>
      <c r="P81" s="33" t="str">
        <f>IF(F81&lt;&gt;F80,IF(F81=1,VLOOKUP($A81,МойТакСебеРасчет!$A$4:$BU$5,56,FALSE),IF(F81=2,VLOOKUP($A81,МойТакСебеРасчет!$A$4:$BU$5,57,FALSE),IF(F81=3,VLOOKUP($A81,МойТакСебеРасчет!$A$4:$BU$5,58,FALSE),""))),"")</f>
        <v/>
      </c>
      <c r="Q81" s="33" t="str">
        <f>IF(G81&lt;&gt;G80,IF(G81=1,VLOOKUP($A81,МойТакСебеРасчет!$A$4:$BU$5,59,FALSE),IF(G81=2,VLOOKUP($A81,МойТакСебеРасчет!$A$4:$BU$5,60,FALSE),IF(G81=3,VLOOKUP($A81,МойТакСебеРасчет!$A$4:$BU$5,61,FALSE),""))),"")</f>
        <v/>
      </c>
      <c r="R81" s="33" t="str">
        <f>IF(H81&lt;&gt;H80,IF(H81=1,VLOOKUP($A81,МойТакСебеРасчет!$A$4:$BU$5,62,FALSE),IF(H81=2,VLOOKUP($A81,МойТакСебеРасчет!$A$4:$BU$5,63,FALSE),IF(H81=3,VLOOKUP($A81,МойТакСебеРасчет!$A$4:$BU$5,64,FALSE),""))),"")</f>
        <v/>
      </c>
      <c r="S81" s="33" t="str">
        <f>IF(I81&lt;&gt;I80,IF(I81=1,VLOOKUP($A81,МойТакСебеРасчет!$A$4:$BU$5,65,FALSE),IF(I81=2,VLOOKUP($A81,МойТакСебеРасчет!$A$4:$BU$5,66,FALSE),IF(I81=3,VLOOKUP($A81,МойТакСебеРасчет!$A$4:$BU$5,67,FALSE),""))),"")</f>
        <v/>
      </c>
      <c r="T81" s="33" t="str">
        <f>IF(J81&lt;&gt;J80,IF(J81=1,VLOOKUP($A81,МойТакСебеРасчет!$A$4:$BU$5,68,FALSE),IF(J81=2,VLOOKUP($A81,МойТакСебеРасчет!$A$4:$BU$5,69,FALSE),IF(J81=3,VLOOKUP($A81,МойТакСебеРасчет!$A$4:$BU$5,70,FALSE),""))),"")</f>
        <v/>
      </c>
      <c r="U81" s="33" t="str">
        <f>IF(K81&lt;&gt;K80,IF(K81=1,VLOOKUP($A81,МойТакСебеРасчет!$A$4:$BU$5,71,FALSE),IF(K81=2,VLOOKUP($A81,МойТакСебеРасчет!$A$4:$BU$5,72,FALSE),IF(K81=3,VLOOKUP($A81,МойТакСебеРасчет!$A$4:$BU$5,73,FALSE),""))),"")</f>
        <v/>
      </c>
      <c r="V81" s="47" t="s">
        <v>30</v>
      </c>
      <c r="W81" s="12">
        <v>42369</v>
      </c>
      <c r="X81" s="14" t="s">
        <v>38</v>
      </c>
      <c r="Y81" s="40"/>
      <c r="Z81" s="18"/>
      <c r="AA81" s="39">
        <v>22222</v>
      </c>
      <c r="AB81" s="9" t="s">
        <v>4</v>
      </c>
      <c r="AC81" s="9" t="s">
        <v>29</v>
      </c>
      <c r="AD81" s="9"/>
      <c r="AE81" s="9"/>
      <c r="AF81" s="21">
        <v>769.69</v>
      </c>
      <c r="AG81" s="9" t="s">
        <v>39</v>
      </c>
      <c r="AH81" s="9"/>
      <c r="AI81" s="56"/>
      <c r="AJ81" s="59" t="str">
        <f t="shared" si="24"/>
        <v/>
      </c>
      <c r="AK81" s="61" t="str">
        <f>IF(AJ81="Да",AF81,IF(AJ81="Частично",IF(ДвиженияПоСчетам!AB81=МойТакСебеРасчет!$BW$2,VLOOKUP(AA81,МойТакСебеРасчет!$B$4:$CF$5,74,FALSE),IF(ДвиженияПоСчетам!AB81=МойТакСебеРасчет!$BX$2,VLOOKUP(AA81,МойТакСебеРасчет!$B$4:$CF$5,75,FALSE),IF(ДвиженияПоСчетам!AB81=МойТакСебеРасчет!$BY$2,VLOOKUP(AA81,МойТакСебеРасчет!$B$4:$CF$5,76,FALSE),IF(ДвиженияПоСчетам!AB81=МойТакСебеРасчет!$BZ$2,VLOOKUP(AA81,МойТакСебеРасчет!$B$4:$CF$5,77,FALSE),IF(ДвиженияПоСчетам!AB81=МойТакСебеРасчет!$CA$2,VLOOKUP(AA81,МойТакСебеРасчет!$B$4:$CF$5,78,FALSE),IF(ДвиженияПоСчетам!AB81=МойТакСебеРасчет!$CB$2,VLOOKUP(AA81,МойТакСебеРасчет!$B$4:$CF$5,79,FALSE),IF(ДвиженияПоСчетам!AB81=МойТакСебеРасчет!$CC$2,VLOOKUP(AA81,МойТакСебеРасчет!$B$4:$CF$5,80,FALSE),IF(ДвиженияПоСчетам!AB81=МойТакСебеРасчет!$CD$2,VLOOKUP(AA81,МойТакСебеРасчет!$B$4:$CF$5,81,FALSE),IF(AB81=МойТакСебеРасчет!$CE$2,VLOOKUP(AA81,МойТакСебеРасчет!$B$4:$CF$5,82,FALSE),IF(AB81=МойТакСебеРасчет!$CF$2,VLOOKUP(AA81,МойТакСебеРасчет!$B$4:$CF$5,83,FALSE))))))))))),""))</f>
        <v/>
      </c>
    </row>
    <row r="82" spans="1:37" ht="15" customHeight="1" x14ac:dyDescent="0.25">
      <c r="A82" s="33">
        <f t="shared" si="13"/>
        <v>2</v>
      </c>
      <c r="B82" s="33">
        <f t="shared" si="14"/>
        <v>0</v>
      </c>
      <c r="C82" s="33">
        <f t="shared" si="15"/>
        <v>0</v>
      </c>
      <c r="D82" s="33">
        <f t="shared" si="16"/>
        <v>1</v>
      </c>
      <c r="E82" s="33">
        <f t="shared" si="17"/>
        <v>2</v>
      </c>
      <c r="F82" s="33">
        <f t="shared" si="18"/>
        <v>0</v>
      </c>
      <c r="G82" s="33">
        <f t="shared" si="19"/>
        <v>0</v>
      </c>
      <c r="H82" s="33">
        <f t="shared" si="20"/>
        <v>1</v>
      </c>
      <c r="I82" s="33">
        <f t="shared" si="21"/>
        <v>1</v>
      </c>
      <c r="J82" s="33">
        <f t="shared" si="22"/>
        <v>0</v>
      </c>
      <c r="K82" s="33">
        <f t="shared" si="23"/>
        <v>0</v>
      </c>
      <c r="L82" s="33" t="str">
        <f>IF(B82&lt;&gt;B81,IF(B82=1,VLOOKUP($A82,МойТакСебеРасчет!$A$4:$BU$5,44,FALSE),IF(B82=2,VLOOKUP($A82,МойТакСебеРасчет!$A$4:$BU$5,45,FALSE),IF(B82=3,VLOOKUP($A82,МойТакСебеРасчет!$A$4:$BU$5,46,FALSE),""))),"")</f>
        <v/>
      </c>
      <c r="M82" s="33" t="str">
        <f>IF(C82&lt;&gt;C81,IF(C82=1,VLOOKUP($A82,МойТакСебеРасчет!$A$4:$BU$5,47,FALSE),IF(C82=2,VLOOKUP($A82,МойТакСебеРасчет!$A$4:$BU$5,48,FALSE),IF(C82=3,VLOOKUP($A82,МойТакСебеРасчет!$A$4:$BU$5,49,FALSE),""))),"")</f>
        <v/>
      </c>
      <c r="N82" s="33" t="str">
        <f>IF(D82&lt;&gt;D81,IF(D82=1,VLOOKUP($A82,МойТакСебеРасчет!$A$4:$BU$5,50,FALSE),IF(D82=2,VLOOKUP($A82,МойТакСебеРасчет!$A$4:$BU$5,51,FALSE),IF(D82=3,VLOOKUP($A82,МойТакСебеРасчет!$A$4:$BU$5,52,FALSE),""))),"")</f>
        <v/>
      </c>
      <c r="O82" s="33" t="str">
        <f>IF(E82&lt;&gt;E81,IF(E82=1,VLOOKUP($A82,МойТакСебеРасчет!$A$4:$BU$5,53,FALSE),IF(E82=2,VLOOKUP($A82,МойТакСебеРасчет!$A$4:$BU$5,54,FALSE),IF(E82=3,VLOOKUP($A82,МойТакСебеРасчет!$A$4:$BU$5,55,FALSE),""))),"")</f>
        <v/>
      </c>
      <c r="P82" s="33" t="str">
        <f>IF(F82&lt;&gt;F81,IF(F82=1,VLOOKUP($A82,МойТакСебеРасчет!$A$4:$BU$5,56,FALSE),IF(F82=2,VLOOKUP($A82,МойТакСебеРасчет!$A$4:$BU$5,57,FALSE),IF(F82=3,VLOOKUP($A82,МойТакСебеРасчет!$A$4:$BU$5,58,FALSE),""))),"")</f>
        <v/>
      </c>
      <c r="Q82" s="33" t="str">
        <f>IF(G82&lt;&gt;G81,IF(G82=1,VLOOKUP($A82,МойТакСебеРасчет!$A$4:$BU$5,59,FALSE),IF(G82=2,VLOOKUP($A82,МойТакСебеРасчет!$A$4:$BU$5,60,FALSE),IF(G82=3,VLOOKUP($A82,МойТакСебеРасчет!$A$4:$BU$5,61,FALSE),""))),"")</f>
        <v/>
      </c>
      <c r="R82" s="33" t="str">
        <f>IF(H82&lt;&gt;H81,IF(H82=1,VLOOKUP($A82,МойТакСебеРасчет!$A$4:$BU$5,62,FALSE),IF(H82=2,VLOOKUP($A82,МойТакСебеРасчет!$A$4:$BU$5,63,FALSE),IF(H82=3,VLOOKUP($A82,МойТакСебеРасчет!$A$4:$BU$5,64,FALSE),""))),"")</f>
        <v/>
      </c>
      <c r="S82" s="33" t="str">
        <f>IF(I82&lt;&gt;I81,IF(I82=1,VLOOKUP($A82,МойТакСебеРасчет!$A$4:$BU$5,65,FALSE),IF(I82=2,VLOOKUP($A82,МойТакСебеРасчет!$A$4:$BU$5,66,FALSE),IF(I82=3,VLOOKUP($A82,МойТакСебеРасчет!$A$4:$BU$5,67,FALSE),""))),"")</f>
        <v/>
      </c>
      <c r="T82" s="33" t="str">
        <f>IF(J82&lt;&gt;J81,IF(J82=1,VLOOKUP($A82,МойТакСебеРасчет!$A$4:$BU$5,68,FALSE),IF(J82=2,VLOOKUP($A82,МойТакСебеРасчет!$A$4:$BU$5,69,FALSE),IF(J82=3,VLOOKUP($A82,МойТакСебеРасчет!$A$4:$BU$5,70,FALSE),""))),"")</f>
        <v/>
      </c>
      <c r="U82" s="33" t="str">
        <f>IF(K82&lt;&gt;K81,IF(K82=1,VLOOKUP($A82,МойТакСебеРасчет!$A$4:$BU$5,71,FALSE),IF(K82=2,VLOOKUP($A82,МойТакСебеРасчет!$A$4:$BU$5,72,FALSE),IF(K82=3,VLOOKUP($A82,МойТакСебеРасчет!$A$4:$BU$5,73,FALSE),""))),"")</f>
        <v/>
      </c>
      <c r="V82" s="47" t="s">
        <v>27</v>
      </c>
      <c r="W82" s="12">
        <v>42262.5</v>
      </c>
      <c r="X82" s="14" t="s">
        <v>40</v>
      </c>
      <c r="Y82" s="40"/>
      <c r="Z82" s="18"/>
      <c r="AA82" s="39">
        <v>22222</v>
      </c>
      <c r="AB82" s="9" t="s">
        <v>3</v>
      </c>
      <c r="AC82" s="9" t="s">
        <v>29</v>
      </c>
      <c r="AD82" s="9"/>
      <c r="AE82" s="9"/>
      <c r="AF82" s="21">
        <v>24000</v>
      </c>
      <c r="AG82" s="9"/>
      <c r="AH82" s="9"/>
      <c r="AI82" s="56"/>
      <c r="AJ82" s="59" t="str">
        <f t="shared" si="24"/>
        <v/>
      </c>
      <c r="AK82" s="61" t="str">
        <f>IF(AJ82="Да",AF82,IF(AJ82="Частично",IF(ДвиженияПоСчетам!AB82=МойТакСебеРасчет!$BW$2,VLOOKUP(AA82,МойТакСебеРасчет!$B$4:$CF$5,74,FALSE),IF(ДвиженияПоСчетам!AB82=МойТакСебеРасчет!$BX$2,VLOOKUP(AA82,МойТакСебеРасчет!$B$4:$CF$5,75,FALSE),IF(ДвиженияПоСчетам!AB82=МойТакСебеРасчет!$BY$2,VLOOKUP(AA82,МойТакСебеРасчет!$B$4:$CF$5,76,FALSE),IF(ДвиженияПоСчетам!AB82=МойТакСебеРасчет!$BZ$2,VLOOKUP(AA82,МойТакСебеРасчет!$B$4:$CF$5,77,FALSE),IF(ДвиженияПоСчетам!AB82=МойТакСебеРасчет!$CA$2,VLOOKUP(AA82,МойТакСебеРасчет!$B$4:$CF$5,78,FALSE),IF(ДвиженияПоСчетам!AB82=МойТакСебеРасчет!$CB$2,VLOOKUP(AA82,МойТакСебеРасчет!$B$4:$CF$5,79,FALSE),IF(ДвиженияПоСчетам!AB82=МойТакСебеРасчет!$CC$2,VLOOKUP(AA82,МойТакСебеРасчет!$B$4:$CF$5,80,FALSE),IF(ДвиженияПоСчетам!AB82=МойТакСебеРасчет!$CD$2,VLOOKUP(AA82,МойТакСебеРасчет!$B$4:$CF$5,81,FALSE),IF(AB82=МойТакСебеРасчет!$CE$2,VLOOKUP(AA82,МойТакСебеРасчет!$B$4:$CF$5,82,FALSE),IF(AB82=МойТакСебеРасчет!$CF$2,VLOOKUP(AA82,МойТакСебеРасчет!$B$4:$CF$5,83,FALSE))))))))))),""))</f>
        <v/>
      </c>
    </row>
    <row r="83" spans="1:37" ht="15" customHeight="1" x14ac:dyDescent="0.25">
      <c r="A83" s="33">
        <f t="shared" si="13"/>
        <v>2</v>
      </c>
      <c r="B83" s="33">
        <f t="shared" si="14"/>
        <v>0</v>
      </c>
      <c r="C83" s="33">
        <f t="shared" si="15"/>
        <v>0</v>
      </c>
      <c r="D83" s="33">
        <f t="shared" si="16"/>
        <v>2</v>
      </c>
      <c r="E83" s="33">
        <f t="shared" si="17"/>
        <v>2</v>
      </c>
      <c r="F83" s="33">
        <f t="shared" si="18"/>
        <v>0</v>
      </c>
      <c r="G83" s="33">
        <f t="shared" si="19"/>
        <v>0</v>
      </c>
      <c r="H83" s="33">
        <f t="shared" si="20"/>
        <v>1</v>
      </c>
      <c r="I83" s="33">
        <f t="shared" si="21"/>
        <v>1</v>
      </c>
      <c r="J83" s="33">
        <f t="shared" si="22"/>
        <v>0</v>
      </c>
      <c r="K83" s="33">
        <f t="shared" si="23"/>
        <v>0</v>
      </c>
      <c r="L83" s="33" t="str">
        <f>IF(B83&lt;&gt;B82,IF(B83=1,VLOOKUP($A83,МойТакСебеРасчет!$A$4:$BU$5,44,FALSE),IF(B83=2,VLOOKUP($A83,МойТакСебеРасчет!$A$4:$BU$5,45,FALSE),IF(B83=3,VLOOKUP($A83,МойТакСебеРасчет!$A$4:$BU$5,46,FALSE),""))),"")</f>
        <v/>
      </c>
      <c r="M83" s="33" t="str">
        <f>IF(C83&lt;&gt;C82,IF(C83=1,VLOOKUP($A83,МойТакСебеРасчет!$A$4:$BU$5,47,FALSE),IF(C83=2,VLOOKUP($A83,МойТакСебеРасчет!$A$4:$BU$5,48,FALSE),IF(C83=3,VLOOKUP($A83,МойТакСебеРасчет!$A$4:$BU$5,49,FALSE),""))),"")</f>
        <v/>
      </c>
      <c r="N83" s="33" t="str">
        <f>IF(D83&lt;&gt;D82,IF(D83=1,VLOOKUP($A83,МойТакСебеРасчет!$A$4:$BU$5,50,FALSE),IF(D83=2,VLOOKUP($A83,МойТакСебеРасчет!$A$4:$BU$5,51,FALSE),IF(D83=3,VLOOKUP($A83,МойТакСебеРасчет!$A$4:$BU$5,52,FALSE),""))),"")</f>
        <v/>
      </c>
      <c r="O83" s="33" t="str">
        <f>IF(E83&lt;&gt;E82,IF(E83=1,VLOOKUP($A83,МойТакСебеРасчет!$A$4:$BU$5,53,FALSE),IF(E83=2,VLOOKUP($A83,МойТакСебеРасчет!$A$4:$BU$5,54,FALSE),IF(E83=3,VLOOKUP($A83,МойТакСебеРасчет!$A$4:$BU$5,55,FALSE),""))),"")</f>
        <v/>
      </c>
      <c r="P83" s="33" t="str">
        <f>IF(F83&lt;&gt;F82,IF(F83=1,VLOOKUP($A83,МойТакСебеРасчет!$A$4:$BU$5,56,FALSE),IF(F83=2,VLOOKUP($A83,МойТакСебеРасчет!$A$4:$BU$5,57,FALSE),IF(F83=3,VLOOKUP($A83,МойТакСебеРасчет!$A$4:$BU$5,58,FALSE),""))),"")</f>
        <v/>
      </c>
      <c r="Q83" s="33" t="str">
        <f>IF(G83&lt;&gt;G82,IF(G83=1,VLOOKUP($A83,МойТакСебеРасчет!$A$4:$BU$5,59,FALSE),IF(G83=2,VLOOKUP($A83,МойТакСебеРасчет!$A$4:$BU$5,60,FALSE),IF(G83=3,VLOOKUP($A83,МойТакСебеРасчет!$A$4:$BU$5,61,FALSE),""))),"")</f>
        <v/>
      </c>
      <c r="R83" s="33" t="str">
        <f>IF(H83&lt;&gt;H82,IF(H83=1,VLOOKUP($A83,МойТакСебеРасчет!$A$4:$BU$5,62,FALSE),IF(H83=2,VLOOKUP($A83,МойТакСебеРасчет!$A$4:$BU$5,63,FALSE),IF(H83=3,VLOOKUP($A83,МойТакСебеРасчет!$A$4:$BU$5,64,FALSE),""))),"")</f>
        <v/>
      </c>
      <c r="S83" s="33" t="str">
        <f>IF(I83&lt;&gt;I82,IF(I83=1,VLOOKUP($A83,МойТакСебеРасчет!$A$4:$BU$5,65,FALSE),IF(I83=2,VLOOKUP($A83,МойТакСебеРасчет!$A$4:$BU$5,66,FALSE),IF(I83=3,VLOOKUP($A83,МойТакСебеРасчет!$A$4:$BU$5,67,FALSE),""))),"")</f>
        <v/>
      </c>
      <c r="T83" s="33" t="str">
        <f>IF(J83&lt;&gt;J82,IF(J83=1,VLOOKUP($A83,МойТакСебеРасчет!$A$4:$BU$5,68,FALSE),IF(J83=2,VLOOKUP($A83,МойТакСебеРасчет!$A$4:$BU$5,69,FALSE),IF(J83=3,VLOOKUP($A83,МойТакСебеРасчет!$A$4:$BU$5,70,FALSE),""))),"")</f>
        <v/>
      </c>
      <c r="U83" s="33" t="str">
        <f>IF(K83&lt;&gt;K82,IF(K83=1,VLOOKUP($A83,МойТакСебеРасчет!$A$4:$BU$5,71,FALSE),IF(K83=2,VLOOKUP($A83,МойТакСебеРасчет!$A$4:$BU$5,72,FALSE),IF(K83=3,VLOOKUP($A83,МойТакСебеРасчет!$A$4:$BU$5,73,FALSE),""))),"")</f>
        <v/>
      </c>
      <c r="V83" s="47" t="s">
        <v>30</v>
      </c>
      <c r="W83" s="12">
        <v>42262.5</v>
      </c>
      <c r="X83" s="14" t="s">
        <v>40</v>
      </c>
      <c r="Y83" s="40"/>
      <c r="Z83" s="18"/>
      <c r="AA83" s="39">
        <v>22222</v>
      </c>
      <c r="AB83" s="9" t="s">
        <v>3</v>
      </c>
      <c r="AC83" s="9" t="s">
        <v>29</v>
      </c>
      <c r="AD83" s="9" t="s">
        <v>31</v>
      </c>
      <c r="AE83" s="9" t="s">
        <v>54</v>
      </c>
      <c r="AF83" s="21">
        <v>24000</v>
      </c>
      <c r="AG83" s="9"/>
      <c r="AH83" s="9"/>
      <c r="AI83" s="56"/>
      <c r="AJ83" s="59" t="str">
        <f t="shared" si="24"/>
        <v/>
      </c>
      <c r="AK83" s="61" t="str">
        <f>IF(AJ83="Да",AF83,IF(AJ83="Частично",IF(ДвиженияПоСчетам!AB83=МойТакСебеРасчет!$BW$2,VLOOKUP(AA83,МойТакСебеРасчет!$B$4:$CF$5,74,FALSE),IF(ДвиженияПоСчетам!AB83=МойТакСебеРасчет!$BX$2,VLOOKUP(AA83,МойТакСебеРасчет!$B$4:$CF$5,75,FALSE),IF(ДвиженияПоСчетам!AB83=МойТакСебеРасчет!$BY$2,VLOOKUP(AA83,МойТакСебеРасчет!$B$4:$CF$5,76,FALSE),IF(ДвиженияПоСчетам!AB83=МойТакСебеРасчет!$BZ$2,VLOOKUP(AA83,МойТакСебеРасчет!$B$4:$CF$5,77,FALSE),IF(ДвиженияПоСчетам!AB83=МойТакСебеРасчет!$CA$2,VLOOKUP(AA83,МойТакСебеРасчет!$B$4:$CF$5,78,FALSE),IF(ДвиженияПоСчетам!AB83=МойТакСебеРасчет!$CB$2,VLOOKUP(AA83,МойТакСебеРасчет!$B$4:$CF$5,79,FALSE),IF(ДвиженияПоСчетам!AB83=МойТакСебеРасчет!$CC$2,VLOOKUP(AA83,МойТакСебеРасчет!$B$4:$CF$5,80,FALSE),IF(ДвиженияПоСчетам!AB83=МойТакСебеРасчет!$CD$2,VLOOKUP(AA83,МойТакСебеРасчет!$B$4:$CF$5,81,FALSE),IF(AB83=МойТакСебеРасчет!$CE$2,VLOOKUP(AA83,МойТакСебеРасчет!$B$4:$CF$5,82,FALSE),IF(AB83=МойТакСебеРасчет!$CF$2,VLOOKUP(AA83,МойТакСебеРасчет!$B$4:$CF$5,83,FALSE))))))))))),""))</f>
        <v/>
      </c>
    </row>
    <row r="84" spans="1:37" ht="15" customHeight="1" x14ac:dyDescent="0.25">
      <c r="A84" s="33">
        <f t="shared" si="13"/>
        <v>2</v>
      </c>
      <c r="B84" s="33">
        <f t="shared" si="14"/>
        <v>0</v>
      </c>
      <c r="C84" s="33">
        <f t="shared" si="15"/>
        <v>0</v>
      </c>
      <c r="D84" s="33">
        <f t="shared" si="16"/>
        <v>2</v>
      </c>
      <c r="E84" s="33">
        <f t="shared" si="17"/>
        <v>2</v>
      </c>
      <c r="F84" s="33">
        <f t="shared" si="18"/>
        <v>0</v>
      </c>
      <c r="G84" s="33">
        <f t="shared" si="19"/>
        <v>0</v>
      </c>
      <c r="H84" s="33">
        <f t="shared" si="20"/>
        <v>1</v>
      </c>
      <c r="I84" s="33">
        <f t="shared" si="21"/>
        <v>1</v>
      </c>
      <c r="J84" s="33">
        <f t="shared" si="22"/>
        <v>0</v>
      </c>
      <c r="K84" s="33">
        <f t="shared" si="23"/>
        <v>0</v>
      </c>
      <c r="L84" s="33" t="str">
        <f>IF(B84&lt;&gt;B83,IF(B84=1,VLOOKUP($A84,МойТакСебеРасчет!$A$4:$BU$5,44,FALSE),IF(B84=2,VLOOKUP($A84,МойТакСебеРасчет!$A$4:$BU$5,45,FALSE),IF(B84=3,VLOOKUP($A84,МойТакСебеРасчет!$A$4:$BU$5,46,FALSE),""))),"")</f>
        <v/>
      </c>
      <c r="M84" s="33" t="str">
        <f>IF(C84&lt;&gt;C83,IF(C84=1,VLOOKUP($A84,МойТакСебеРасчет!$A$4:$BU$5,47,FALSE),IF(C84=2,VLOOKUP($A84,МойТакСебеРасчет!$A$4:$BU$5,48,FALSE),IF(C84=3,VLOOKUP($A84,МойТакСебеРасчет!$A$4:$BU$5,49,FALSE),""))),"")</f>
        <v/>
      </c>
      <c r="N84" s="33" t="str">
        <f>IF(D84&lt;&gt;D83,IF(D84=1,VLOOKUP($A84,МойТакСебеРасчет!$A$4:$BU$5,50,FALSE),IF(D84=2,VLOOKUP($A84,МойТакСебеРасчет!$A$4:$BU$5,51,FALSE),IF(D84=3,VLOOKUP($A84,МойТакСебеРасчет!$A$4:$BU$5,52,FALSE),""))),"")</f>
        <v/>
      </c>
      <c r="O84" s="33" t="str">
        <f>IF(E84&lt;&gt;E83,IF(E84=1,VLOOKUP($A84,МойТакСебеРасчет!$A$4:$BU$5,53,FALSE),IF(E84=2,VLOOKUP($A84,МойТакСебеРасчет!$A$4:$BU$5,54,FALSE),IF(E84=3,VLOOKUP($A84,МойТакСебеРасчет!$A$4:$BU$5,55,FALSE),""))),"")</f>
        <v/>
      </c>
      <c r="P84" s="33" t="str">
        <f>IF(F84&lt;&gt;F83,IF(F84=1,VLOOKUP($A84,МойТакСебеРасчет!$A$4:$BU$5,56,FALSE),IF(F84=2,VLOOKUP($A84,МойТакСебеРасчет!$A$4:$BU$5,57,FALSE),IF(F84=3,VLOOKUP($A84,МойТакСебеРасчет!$A$4:$BU$5,58,FALSE),""))),"")</f>
        <v/>
      </c>
      <c r="Q84" s="33" t="str">
        <f>IF(G84&lt;&gt;G83,IF(G84=1,VLOOKUP($A84,МойТакСебеРасчет!$A$4:$BU$5,59,FALSE),IF(G84=2,VLOOKUP($A84,МойТакСебеРасчет!$A$4:$BU$5,60,FALSE),IF(G84=3,VLOOKUP($A84,МойТакСебеРасчет!$A$4:$BU$5,61,FALSE),""))),"")</f>
        <v/>
      </c>
      <c r="R84" s="33" t="str">
        <f>IF(H84&lt;&gt;H83,IF(H84=1,VLOOKUP($A84,МойТакСебеРасчет!$A$4:$BU$5,62,FALSE),IF(H84=2,VLOOKUP($A84,МойТакСебеРасчет!$A$4:$BU$5,63,FALSE),IF(H84=3,VLOOKUP($A84,МойТакСебеРасчет!$A$4:$BU$5,64,FALSE),""))),"")</f>
        <v/>
      </c>
      <c r="S84" s="33" t="str">
        <f>IF(I84&lt;&gt;I83,IF(I84=1,VLOOKUP($A84,МойТакСебеРасчет!$A$4:$BU$5,65,FALSE),IF(I84=2,VLOOKUP($A84,МойТакСебеРасчет!$A$4:$BU$5,66,FALSE),IF(I84=3,VLOOKUP($A84,МойТакСебеРасчет!$A$4:$BU$5,67,FALSE),""))),"")</f>
        <v/>
      </c>
      <c r="T84" s="33" t="str">
        <f>IF(J84&lt;&gt;J83,IF(J84=1,VLOOKUP($A84,МойТакСебеРасчет!$A$4:$BU$5,68,FALSE),IF(J84=2,VLOOKUP($A84,МойТакСебеРасчет!$A$4:$BU$5,69,FALSE),IF(J84=3,VLOOKUP($A84,МойТакСебеРасчет!$A$4:$BU$5,70,FALSE),""))),"")</f>
        <v/>
      </c>
      <c r="U84" s="33" t="str">
        <f>IF(K84&lt;&gt;K83,IF(K84=1,VLOOKUP($A84,МойТакСебеРасчет!$A$4:$BU$5,71,FALSE),IF(K84=2,VLOOKUP($A84,МойТакСебеРасчет!$A$4:$BU$5,72,FALSE),IF(K84=3,VLOOKUP($A84,МойТакСебеРасчет!$A$4:$BU$5,73,FALSE),""))),"")</f>
        <v/>
      </c>
      <c r="V84" s="47" t="s">
        <v>27</v>
      </c>
      <c r="W84" s="12">
        <v>42262.5</v>
      </c>
      <c r="X84" s="14" t="s">
        <v>40</v>
      </c>
      <c r="Y84" s="40"/>
      <c r="Z84" s="18"/>
      <c r="AA84" s="39">
        <v>22222</v>
      </c>
      <c r="AB84" s="9" t="s">
        <v>3</v>
      </c>
      <c r="AC84" s="9" t="s">
        <v>29</v>
      </c>
      <c r="AD84" s="9" t="s">
        <v>31</v>
      </c>
      <c r="AE84" s="9" t="s">
        <v>54</v>
      </c>
      <c r="AF84" s="21">
        <v>24000</v>
      </c>
      <c r="AG84" s="9"/>
      <c r="AH84" s="9"/>
      <c r="AI84" s="56"/>
      <c r="AJ84" s="59" t="str">
        <f t="shared" si="24"/>
        <v/>
      </c>
      <c r="AK84" s="61" t="str">
        <f>IF(AJ84="Да",AF84,IF(AJ84="Частично",IF(ДвиженияПоСчетам!AB84=МойТакСебеРасчет!$BW$2,VLOOKUP(AA84,МойТакСебеРасчет!$B$4:$CF$5,74,FALSE),IF(ДвиженияПоСчетам!AB84=МойТакСебеРасчет!$BX$2,VLOOKUP(AA84,МойТакСебеРасчет!$B$4:$CF$5,75,FALSE),IF(ДвиженияПоСчетам!AB84=МойТакСебеРасчет!$BY$2,VLOOKUP(AA84,МойТакСебеРасчет!$B$4:$CF$5,76,FALSE),IF(ДвиженияПоСчетам!AB84=МойТакСебеРасчет!$BZ$2,VLOOKUP(AA84,МойТакСебеРасчет!$B$4:$CF$5,77,FALSE),IF(ДвиженияПоСчетам!AB84=МойТакСебеРасчет!$CA$2,VLOOKUP(AA84,МойТакСебеРасчет!$B$4:$CF$5,78,FALSE),IF(ДвиженияПоСчетам!AB84=МойТакСебеРасчет!$CB$2,VLOOKUP(AA84,МойТакСебеРасчет!$B$4:$CF$5,79,FALSE),IF(ДвиженияПоСчетам!AB84=МойТакСебеРасчет!$CC$2,VLOOKUP(AA84,МойТакСебеРасчет!$B$4:$CF$5,80,FALSE),IF(ДвиженияПоСчетам!AB84=МойТакСебеРасчет!$CD$2,VLOOKUP(AA84,МойТакСебеРасчет!$B$4:$CF$5,81,FALSE),IF(AB84=МойТакСебеРасчет!$CE$2,VLOOKUP(AA84,МойТакСебеРасчет!$B$4:$CF$5,82,FALSE),IF(AB84=МойТакСебеРасчет!$CF$2,VLOOKUP(AA84,МойТакСебеРасчет!$B$4:$CF$5,83,FALSE))))))))))),""))</f>
        <v/>
      </c>
    </row>
    <row r="85" spans="1:37" ht="15" customHeight="1" x14ac:dyDescent="0.25">
      <c r="A85" s="33">
        <f t="shared" si="13"/>
        <v>2</v>
      </c>
      <c r="B85" s="33">
        <f t="shared" si="14"/>
        <v>0</v>
      </c>
      <c r="C85" s="33">
        <f t="shared" si="15"/>
        <v>0</v>
      </c>
      <c r="D85" s="33">
        <f t="shared" si="16"/>
        <v>2</v>
      </c>
      <c r="E85" s="33">
        <f t="shared" si="17"/>
        <v>2</v>
      </c>
      <c r="F85" s="33">
        <f t="shared" si="18"/>
        <v>0</v>
      </c>
      <c r="G85" s="33">
        <f t="shared" si="19"/>
        <v>0</v>
      </c>
      <c r="H85" s="33">
        <f t="shared" si="20"/>
        <v>1</v>
      </c>
      <c r="I85" s="33">
        <f t="shared" si="21"/>
        <v>1</v>
      </c>
      <c r="J85" s="33">
        <f t="shared" si="22"/>
        <v>0</v>
      </c>
      <c r="K85" s="33">
        <f t="shared" si="23"/>
        <v>0</v>
      </c>
      <c r="L85" s="33" t="str">
        <f>IF(B85&lt;&gt;B84,IF(B85=1,VLOOKUP($A85,МойТакСебеРасчет!$A$4:$BU$5,44,FALSE),IF(B85=2,VLOOKUP($A85,МойТакСебеРасчет!$A$4:$BU$5,45,FALSE),IF(B85=3,VLOOKUP($A85,МойТакСебеРасчет!$A$4:$BU$5,46,FALSE),""))),"")</f>
        <v/>
      </c>
      <c r="M85" s="33" t="str">
        <f>IF(C85&lt;&gt;C84,IF(C85=1,VLOOKUP($A85,МойТакСебеРасчет!$A$4:$BU$5,47,FALSE),IF(C85=2,VLOOKUP($A85,МойТакСебеРасчет!$A$4:$BU$5,48,FALSE),IF(C85=3,VLOOKUP($A85,МойТакСебеРасчет!$A$4:$BU$5,49,FALSE),""))),"")</f>
        <v/>
      </c>
      <c r="N85" s="33" t="str">
        <f>IF(D85&lt;&gt;D84,IF(D85=1,VLOOKUP($A85,МойТакСебеРасчет!$A$4:$BU$5,50,FALSE),IF(D85=2,VLOOKUP($A85,МойТакСебеРасчет!$A$4:$BU$5,51,FALSE),IF(D85=3,VLOOKUP($A85,МойТакСебеРасчет!$A$4:$BU$5,52,FALSE),""))),"")</f>
        <v/>
      </c>
      <c r="O85" s="33" t="str">
        <f>IF(E85&lt;&gt;E84,IF(E85=1,VLOOKUP($A85,МойТакСебеРасчет!$A$4:$BU$5,53,FALSE),IF(E85=2,VLOOKUP($A85,МойТакСебеРасчет!$A$4:$BU$5,54,FALSE),IF(E85=3,VLOOKUP($A85,МойТакСебеРасчет!$A$4:$BU$5,55,FALSE),""))),"")</f>
        <v/>
      </c>
      <c r="P85" s="33" t="str">
        <f>IF(F85&lt;&gt;F84,IF(F85=1,VLOOKUP($A85,МойТакСебеРасчет!$A$4:$BU$5,56,FALSE),IF(F85=2,VLOOKUP($A85,МойТакСебеРасчет!$A$4:$BU$5,57,FALSE),IF(F85=3,VLOOKUP($A85,МойТакСебеРасчет!$A$4:$BU$5,58,FALSE),""))),"")</f>
        <v/>
      </c>
      <c r="Q85" s="33" t="str">
        <f>IF(G85&lt;&gt;G84,IF(G85=1,VLOOKUP($A85,МойТакСебеРасчет!$A$4:$BU$5,59,FALSE),IF(G85=2,VLOOKUP($A85,МойТакСебеРасчет!$A$4:$BU$5,60,FALSE),IF(G85=3,VLOOKUP($A85,МойТакСебеРасчет!$A$4:$BU$5,61,FALSE),""))),"")</f>
        <v/>
      </c>
      <c r="R85" s="33" t="str">
        <f>IF(H85&lt;&gt;H84,IF(H85=1,VLOOKUP($A85,МойТакСебеРасчет!$A$4:$BU$5,62,FALSE),IF(H85=2,VLOOKUP($A85,МойТакСебеРасчет!$A$4:$BU$5,63,FALSE),IF(H85=3,VLOOKUP($A85,МойТакСебеРасчет!$A$4:$BU$5,64,FALSE),""))),"")</f>
        <v/>
      </c>
      <c r="S85" s="33" t="str">
        <f>IF(I85&lt;&gt;I84,IF(I85=1,VLOOKUP($A85,МойТакСебеРасчет!$A$4:$BU$5,65,FALSE),IF(I85=2,VLOOKUP($A85,МойТакСебеРасчет!$A$4:$BU$5,66,FALSE),IF(I85=3,VLOOKUP($A85,МойТакСебеРасчет!$A$4:$BU$5,67,FALSE),""))),"")</f>
        <v/>
      </c>
      <c r="T85" s="33" t="str">
        <f>IF(J85&lt;&gt;J84,IF(J85=1,VLOOKUP($A85,МойТакСебеРасчет!$A$4:$BU$5,68,FALSE),IF(J85=2,VLOOKUP($A85,МойТакСебеРасчет!$A$4:$BU$5,69,FALSE),IF(J85=3,VLOOKUP($A85,МойТакСебеРасчет!$A$4:$BU$5,70,FALSE),""))),"")</f>
        <v/>
      </c>
      <c r="U85" s="33" t="str">
        <f>IF(K85&lt;&gt;K84,IF(K85=1,VLOOKUP($A85,МойТакСебеРасчет!$A$4:$BU$5,71,FALSE),IF(K85=2,VLOOKUP($A85,МойТакСебеРасчет!$A$4:$BU$5,72,FALSE),IF(K85=3,VLOOKUP($A85,МойТакСебеРасчет!$A$4:$BU$5,73,FALSE),""))),"")</f>
        <v/>
      </c>
      <c r="V85" s="47" t="s">
        <v>27</v>
      </c>
      <c r="W85" s="12">
        <v>42262.5</v>
      </c>
      <c r="X85" s="14" t="s">
        <v>40</v>
      </c>
      <c r="Y85" s="40"/>
      <c r="Z85" s="18"/>
      <c r="AA85" s="39">
        <v>22222</v>
      </c>
      <c r="AB85" s="9" t="s">
        <v>6</v>
      </c>
      <c r="AC85" s="9" t="s">
        <v>29</v>
      </c>
      <c r="AD85" s="9"/>
      <c r="AE85" s="9"/>
      <c r="AF85" s="21">
        <v>716.21</v>
      </c>
      <c r="AG85" s="9"/>
      <c r="AH85" s="9"/>
      <c r="AI85" s="56"/>
      <c r="AJ85" s="59" t="str">
        <f t="shared" si="24"/>
        <v/>
      </c>
      <c r="AK85" s="61" t="str">
        <f>IF(AJ85="Да",AF85,IF(AJ85="Частично",IF(ДвиженияПоСчетам!AB85=МойТакСебеРасчет!$BW$2,VLOOKUP(AA85,МойТакСебеРасчет!$B$4:$CF$5,74,FALSE),IF(ДвиженияПоСчетам!AB85=МойТакСебеРасчет!$BX$2,VLOOKUP(AA85,МойТакСебеРасчет!$B$4:$CF$5,75,FALSE),IF(ДвиженияПоСчетам!AB85=МойТакСебеРасчет!$BY$2,VLOOKUP(AA85,МойТакСебеРасчет!$B$4:$CF$5,76,FALSE),IF(ДвиженияПоСчетам!AB85=МойТакСебеРасчет!$BZ$2,VLOOKUP(AA85,МойТакСебеРасчет!$B$4:$CF$5,77,FALSE),IF(ДвиженияПоСчетам!AB85=МойТакСебеРасчет!$CA$2,VLOOKUP(AA85,МойТакСебеРасчет!$B$4:$CF$5,78,FALSE),IF(ДвиженияПоСчетам!AB85=МойТакСебеРасчет!$CB$2,VLOOKUP(AA85,МойТакСебеРасчет!$B$4:$CF$5,79,FALSE),IF(ДвиженияПоСчетам!AB85=МойТакСебеРасчет!$CC$2,VLOOKUP(AA85,МойТакСебеРасчет!$B$4:$CF$5,80,FALSE),IF(ДвиженияПоСчетам!AB85=МойТакСебеРасчет!$CD$2,VLOOKUP(AA85,МойТакСебеРасчет!$B$4:$CF$5,81,FALSE),IF(AB85=МойТакСебеРасчет!$CE$2,VLOOKUP(AA85,МойТакСебеРасчет!$B$4:$CF$5,82,FALSE),IF(AB85=МойТакСебеРасчет!$CF$2,VLOOKUP(AA85,МойТакСебеРасчет!$B$4:$CF$5,83,FALSE))))))))))),""))</f>
        <v/>
      </c>
    </row>
    <row r="86" spans="1:37" ht="15" customHeight="1" x14ac:dyDescent="0.25">
      <c r="A86" s="33">
        <f t="shared" si="13"/>
        <v>2</v>
      </c>
      <c r="B86" s="33">
        <f t="shared" si="14"/>
        <v>0</v>
      </c>
      <c r="C86" s="33">
        <f t="shared" si="15"/>
        <v>0</v>
      </c>
      <c r="D86" s="33">
        <f t="shared" si="16"/>
        <v>2</v>
      </c>
      <c r="E86" s="33">
        <f t="shared" si="17"/>
        <v>2</v>
      </c>
      <c r="F86" s="33">
        <f t="shared" si="18"/>
        <v>0</v>
      </c>
      <c r="G86" s="33">
        <f t="shared" si="19"/>
        <v>0</v>
      </c>
      <c r="H86" s="33">
        <f t="shared" si="20"/>
        <v>1</v>
      </c>
      <c r="I86" s="33">
        <f t="shared" si="21"/>
        <v>2</v>
      </c>
      <c r="J86" s="33">
        <f t="shared" si="22"/>
        <v>0</v>
      </c>
      <c r="K86" s="33">
        <f t="shared" si="23"/>
        <v>0</v>
      </c>
      <c r="L86" s="33" t="str">
        <f>IF(B86&lt;&gt;B85,IF(B86=1,VLOOKUP($A86,МойТакСебеРасчет!$A$4:$BU$5,44,FALSE),IF(B86=2,VLOOKUP($A86,МойТакСебеРасчет!$A$4:$BU$5,45,FALSE),IF(B86=3,VLOOKUP($A86,МойТакСебеРасчет!$A$4:$BU$5,46,FALSE),""))),"")</f>
        <v/>
      </c>
      <c r="M86" s="33" t="str">
        <f>IF(C86&lt;&gt;C85,IF(C86=1,VLOOKUP($A86,МойТакСебеРасчет!$A$4:$BU$5,47,FALSE),IF(C86=2,VLOOKUP($A86,МойТакСебеРасчет!$A$4:$BU$5,48,FALSE),IF(C86=3,VLOOKUP($A86,МойТакСебеРасчет!$A$4:$BU$5,49,FALSE),""))),"")</f>
        <v/>
      </c>
      <c r="N86" s="33" t="str">
        <f>IF(D86&lt;&gt;D85,IF(D86=1,VLOOKUP($A86,МойТакСебеРасчет!$A$4:$BU$5,50,FALSE),IF(D86=2,VLOOKUP($A86,МойТакСебеРасчет!$A$4:$BU$5,51,FALSE),IF(D86=3,VLOOKUP($A86,МойТакСебеРасчет!$A$4:$BU$5,52,FALSE),""))),"")</f>
        <v/>
      </c>
      <c r="O86" s="33" t="str">
        <f>IF(E86&lt;&gt;E85,IF(E86=1,VLOOKUP($A86,МойТакСебеРасчет!$A$4:$BU$5,53,FALSE),IF(E86=2,VLOOKUP($A86,МойТакСебеРасчет!$A$4:$BU$5,54,FALSE),IF(E86=3,VLOOKUP($A86,МойТакСебеРасчет!$A$4:$BU$5,55,FALSE),""))),"")</f>
        <v/>
      </c>
      <c r="P86" s="33" t="str">
        <f>IF(F86&lt;&gt;F85,IF(F86=1,VLOOKUP($A86,МойТакСебеРасчет!$A$4:$BU$5,56,FALSE),IF(F86=2,VLOOKUP($A86,МойТакСебеРасчет!$A$4:$BU$5,57,FALSE),IF(F86=3,VLOOKUP($A86,МойТакСебеРасчет!$A$4:$BU$5,58,FALSE),""))),"")</f>
        <v/>
      </c>
      <c r="Q86" s="33" t="str">
        <f>IF(G86&lt;&gt;G85,IF(G86=1,VLOOKUP($A86,МойТакСебеРасчет!$A$4:$BU$5,59,FALSE),IF(G86=2,VLOOKUP($A86,МойТакСебеРасчет!$A$4:$BU$5,60,FALSE),IF(G86=3,VLOOKUP($A86,МойТакСебеРасчет!$A$4:$BU$5,61,FALSE),""))),"")</f>
        <v/>
      </c>
      <c r="R86" s="33" t="str">
        <f>IF(H86&lt;&gt;H85,IF(H86=1,VLOOKUP($A86,МойТакСебеРасчет!$A$4:$BU$5,62,FALSE),IF(H86=2,VLOOKUP($A86,МойТакСебеРасчет!$A$4:$BU$5,63,FALSE),IF(H86=3,VLOOKUP($A86,МойТакСебеРасчет!$A$4:$BU$5,64,FALSE),""))),"")</f>
        <v/>
      </c>
      <c r="S86" s="33" t="str">
        <f>IF(I86&lt;&gt;I85,IF(I86=1,VLOOKUP($A86,МойТакСебеРасчет!$A$4:$BU$5,65,FALSE),IF(I86=2,VLOOKUP($A86,МойТакСебеРасчет!$A$4:$BU$5,66,FALSE),IF(I86=3,VLOOKUP($A86,МойТакСебеРасчет!$A$4:$BU$5,67,FALSE),""))),"")</f>
        <v/>
      </c>
      <c r="T86" s="33" t="str">
        <f>IF(J86&lt;&gt;J85,IF(J86=1,VLOOKUP($A86,МойТакСебеРасчет!$A$4:$BU$5,68,FALSE),IF(J86=2,VLOOKUP($A86,МойТакСебеРасчет!$A$4:$BU$5,69,FALSE),IF(J86=3,VLOOKUP($A86,МойТакСебеРасчет!$A$4:$BU$5,70,FALSE),""))),"")</f>
        <v/>
      </c>
      <c r="U86" s="33" t="str">
        <f>IF(K86&lt;&gt;K85,IF(K86=1,VLOOKUP($A86,МойТакСебеРасчет!$A$4:$BU$5,71,FALSE),IF(K86=2,VLOOKUP($A86,МойТакСебеРасчет!$A$4:$BU$5,72,FALSE),IF(K86=3,VLOOKUP($A86,МойТакСебеРасчет!$A$4:$BU$5,73,FALSE),""))),"")</f>
        <v/>
      </c>
      <c r="V86" s="47" t="s">
        <v>30</v>
      </c>
      <c r="W86" s="12">
        <v>42262.5</v>
      </c>
      <c r="X86" s="14" t="s">
        <v>40</v>
      </c>
      <c r="Y86" s="40"/>
      <c r="Z86" s="18"/>
      <c r="AA86" s="39">
        <v>22222</v>
      </c>
      <c r="AB86" s="9" t="s">
        <v>6</v>
      </c>
      <c r="AC86" s="9" t="s">
        <v>29</v>
      </c>
      <c r="AD86" s="9" t="s">
        <v>31</v>
      </c>
      <c r="AE86" s="9" t="s">
        <v>54</v>
      </c>
      <c r="AF86" s="21">
        <v>716.21</v>
      </c>
      <c r="AG86" s="9"/>
      <c r="AH86" s="9"/>
      <c r="AI86" s="56"/>
      <c r="AJ86" s="59" t="str">
        <f t="shared" si="24"/>
        <v/>
      </c>
      <c r="AK86" s="61" t="str">
        <f>IF(AJ86="Да",AF86,IF(AJ86="Частично",IF(ДвиженияПоСчетам!AB86=МойТакСебеРасчет!$BW$2,VLOOKUP(AA86,МойТакСебеРасчет!$B$4:$CF$5,74,FALSE),IF(ДвиженияПоСчетам!AB86=МойТакСебеРасчет!$BX$2,VLOOKUP(AA86,МойТакСебеРасчет!$B$4:$CF$5,75,FALSE),IF(ДвиженияПоСчетам!AB86=МойТакСебеРасчет!$BY$2,VLOOKUP(AA86,МойТакСебеРасчет!$B$4:$CF$5,76,FALSE),IF(ДвиженияПоСчетам!AB86=МойТакСебеРасчет!$BZ$2,VLOOKUP(AA86,МойТакСебеРасчет!$B$4:$CF$5,77,FALSE),IF(ДвиженияПоСчетам!AB86=МойТакСебеРасчет!$CA$2,VLOOKUP(AA86,МойТакСебеРасчет!$B$4:$CF$5,78,FALSE),IF(ДвиженияПоСчетам!AB86=МойТакСебеРасчет!$CB$2,VLOOKUP(AA86,МойТакСебеРасчет!$B$4:$CF$5,79,FALSE),IF(ДвиженияПоСчетам!AB86=МойТакСебеРасчет!$CC$2,VLOOKUP(AA86,МойТакСебеРасчет!$B$4:$CF$5,80,FALSE),IF(ДвиженияПоСчетам!AB86=МойТакСебеРасчет!$CD$2,VLOOKUP(AA86,МойТакСебеРасчет!$B$4:$CF$5,81,FALSE),IF(AB86=МойТакСебеРасчет!$CE$2,VLOOKUP(AA86,МойТакСебеРасчет!$B$4:$CF$5,82,FALSE),IF(AB86=МойТакСебеРасчет!$CF$2,VLOOKUP(AA86,МойТакСебеРасчет!$B$4:$CF$5,83,FALSE))))))))))),""))</f>
        <v/>
      </c>
    </row>
    <row r="87" spans="1:37" ht="15" customHeight="1" x14ac:dyDescent="0.25">
      <c r="A87" s="33">
        <f t="shared" si="13"/>
        <v>2</v>
      </c>
      <c r="B87" s="33">
        <f t="shared" si="14"/>
        <v>0</v>
      </c>
      <c r="C87" s="33">
        <f t="shared" si="15"/>
        <v>0</v>
      </c>
      <c r="D87" s="33">
        <f t="shared" si="16"/>
        <v>2</v>
      </c>
      <c r="E87" s="33">
        <f t="shared" si="17"/>
        <v>2</v>
      </c>
      <c r="F87" s="33">
        <f t="shared" si="18"/>
        <v>0</v>
      </c>
      <c r="G87" s="33">
        <f t="shared" si="19"/>
        <v>0</v>
      </c>
      <c r="H87" s="33">
        <f t="shared" si="20"/>
        <v>1</v>
      </c>
      <c r="I87" s="33">
        <f t="shared" si="21"/>
        <v>2</v>
      </c>
      <c r="J87" s="33">
        <f t="shared" si="22"/>
        <v>0</v>
      </c>
      <c r="K87" s="33">
        <f t="shared" si="23"/>
        <v>0</v>
      </c>
      <c r="L87" s="33" t="str">
        <f>IF(B87&lt;&gt;B86,IF(B87=1,VLOOKUP($A87,МойТакСебеРасчет!$A$4:$BU$5,44,FALSE),IF(B87=2,VLOOKUP($A87,МойТакСебеРасчет!$A$4:$BU$5,45,FALSE),IF(B87=3,VLOOKUP($A87,МойТакСебеРасчет!$A$4:$BU$5,46,FALSE),""))),"")</f>
        <v/>
      </c>
      <c r="M87" s="33" t="str">
        <f>IF(C87&lt;&gt;C86,IF(C87=1,VLOOKUP($A87,МойТакСебеРасчет!$A$4:$BU$5,47,FALSE),IF(C87=2,VLOOKUP($A87,МойТакСебеРасчет!$A$4:$BU$5,48,FALSE),IF(C87=3,VLOOKUP($A87,МойТакСебеРасчет!$A$4:$BU$5,49,FALSE),""))),"")</f>
        <v/>
      </c>
      <c r="N87" s="33" t="str">
        <f>IF(D87&lt;&gt;D86,IF(D87=1,VLOOKUP($A87,МойТакСебеРасчет!$A$4:$BU$5,50,FALSE),IF(D87=2,VLOOKUP($A87,МойТакСебеРасчет!$A$4:$BU$5,51,FALSE),IF(D87=3,VLOOKUP($A87,МойТакСебеРасчет!$A$4:$BU$5,52,FALSE),""))),"")</f>
        <v/>
      </c>
      <c r="O87" s="33" t="str">
        <f>IF(E87&lt;&gt;E86,IF(E87=1,VLOOKUP($A87,МойТакСебеРасчет!$A$4:$BU$5,53,FALSE),IF(E87=2,VLOOKUP($A87,МойТакСебеРасчет!$A$4:$BU$5,54,FALSE),IF(E87=3,VLOOKUP($A87,МойТакСебеРасчет!$A$4:$BU$5,55,FALSE),""))),"")</f>
        <v/>
      </c>
      <c r="P87" s="33" t="str">
        <f>IF(F87&lt;&gt;F86,IF(F87=1,VLOOKUP($A87,МойТакСебеРасчет!$A$4:$BU$5,56,FALSE),IF(F87=2,VLOOKUP($A87,МойТакСебеРасчет!$A$4:$BU$5,57,FALSE),IF(F87=3,VLOOKUP($A87,МойТакСебеРасчет!$A$4:$BU$5,58,FALSE),""))),"")</f>
        <v/>
      </c>
      <c r="Q87" s="33" t="str">
        <f>IF(G87&lt;&gt;G86,IF(G87=1,VLOOKUP($A87,МойТакСебеРасчет!$A$4:$BU$5,59,FALSE),IF(G87=2,VLOOKUP($A87,МойТакСебеРасчет!$A$4:$BU$5,60,FALSE),IF(G87=3,VLOOKUP($A87,МойТакСебеРасчет!$A$4:$BU$5,61,FALSE),""))),"")</f>
        <v/>
      </c>
      <c r="R87" s="33" t="str">
        <f>IF(H87&lt;&gt;H86,IF(H87=1,VLOOKUP($A87,МойТакСебеРасчет!$A$4:$BU$5,62,FALSE),IF(H87=2,VLOOKUP($A87,МойТакСебеРасчет!$A$4:$BU$5,63,FALSE),IF(H87=3,VLOOKUP($A87,МойТакСебеРасчет!$A$4:$BU$5,64,FALSE),""))),"")</f>
        <v/>
      </c>
      <c r="S87" s="33" t="str">
        <f>IF(I87&lt;&gt;I86,IF(I87=1,VLOOKUP($A87,МойТакСебеРасчет!$A$4:$BU$5,65,FALSE),IF(I87=2,VLOOKUP($A87,МойТакСебеРасчет!$A$4:$BU$5,66,FALSE),IF(I87=3,VLOOKUP($A87,МойТакСебеРасчет!$A$4:$BU$5,67,FALSE),""))),"")</f>
        <v/>
      </c>
      <c r="T87" s="33" t="str">
        <f>IF(J87&lt;&gt;J86,IF(J87=1,VLOOKUP($A87,МойТакСебеРасчет!$A$4:$BU$5,68,FALSE),IF(J87=2,VLOOKUP($A87,МойТакСебеРасчет!$A$4:$BU$5,69,FALSE),IF(J87=3,VLOOKUP($A87,МойТакСебеРасчет!$A$4:$BU$5,70,FALSE),""))),"")</f>
        <v/>
      </c>
      <c r="U87" s="33" t="str">
        <f>IF(K87&lt;&gt;K86,IF(K87=1,VLOOKUP($A87,МойТакСебеРасчет!$A$4:$BU$5,71,FALSE),IF(K87=2,VLOOKUP($A87,МойТакСебеРасчет!$A$4:$BU$5,72,FALSE),IF(K87=3,VLOOKUP($A87,МойТакСебеРасчет!$A$4:$BU$5,73,FALSE),""))),"")</f>
        <v/>
      </c>
      <c r="V87" s="47" t="s">
        <v>27</v>
      </c>
      <c r="W87" s="12">
        <v>42262.5</v>
      </c>
      <c r="X87" s="14" t="s">
        <v>40</v>
      </c>
      <c r="Y87" s="40"/>
      <c r="Z87" s="18"/>
      <c r="AA87" s="39">
        <v>22222</v>
      </c>
      <c r="AB87" s="9" t="s">
        <v>6</v>
      </c>
      <c r="AC87" s="9" t="s">
        <v>29</v>
      </c>
      <c r="AD87" s="9" t="s">
        <v>31</v>
      </c>
      <c r="AE87" s="9" t="s">
        <v>54</v>
      </c>
      <c r="AF87" s="21">
        <v>716.21</v>
      </c>
      <c r="AG87" s="9"/>
      <c r="AH87" s="9"/>
      <c r="AI87" s="56"/>
      <c r="AJ87" s="59" t="str">
        <f t="shared" si="24"/>
        <v/>
      </c>
      <c r="AK87" s="61" t="str">
        <f>IF(AJ87="Да",AF87,IF(AJ87="Частично",IF(ДвиженияПоСчетам!AB87=МойТакСебеРасчет!$BW$2,VLOOKUP(AA87,МойТакСебеРасчет!$B$4:$CF$5,74,FALSE),IF(ДвиженияПоСчетам!AB87=МойТакСебеРасчет!$BX$2,VLOOKUP(AA87,МойТакСебеРасчет!$B$4:$CF$5,75,FALSE),IF(ДвиженияПоСчетам!AB87=МойТакСебеРасчет!$BY$2,VLOOKUP(AA87,МойТакСебеРасчет!$B$4:$CF$5,76,FALSE),IF(ДвиженияПоСчетам!AB87=МойТакСебеРасчет!$BZ$2,VLOOKUP(AA87,МойТакСебеРасчет!$B$4:$CF$5,77,FALSE),IF(ДвиженияПоСчетам!AB87=МойТакСебеРасчет!$CA$2,VLOOKUP(AA87,МойТакСебеРасчет!$B$4:$CF$5,78,FALSE),IF(ДвиженияПоСчетам!AB87=МойТакСебеРасчет!$CB$2,VLOOKUP(AA87,МойТакСебеРасчет!$B$4:$CF$5,79,FALSE),IF(ДвиженияПоСчетам!AB87=МойТакСебеРасчет!$CC$2,VLOOKUP(AA87,МойТакСебеРасчет!$B$4:$CF$5,80,FALSE),IF(ДвиженияПоСчетам!AB87=МойТакСебеРасчет!$CD$2,VLOOKUP(AA87,МойТакСебеРасчет!$B$4:$CF$5,81,FALSE),IF(AB87=МойТакСебеРасчет!$CE$2,VLOOKUP(AA87,МойТакСебеРасчет!$B$4:$CF$5,82,FALSE),IF(AB87=МойТакСебеРасчет!$CF$2,VLOOKUP(AA87,МойТакСебеРасчет!$B$4:$CF$5,83,FALSE))))))))))),""))</f>
        <v/>
      </c>
    </row>
    <row r="88" spans="1:37" ht="15" customHeight="1" x14ac:dyDescent="0.25">
      <c r="A88" s="33">
        <f t="shared" si="13"/>
        <v>2</v>
      </c>
      <c r="B88" s="33">
        <f t="shared" si="14"/>
        <v>0</v>
      </c>
      <c r="C88" s="33">
        <f t="shared" si="15"/>
        <v>0</v>
      </c>
      <c r="D88" s="33">
        <f t="shared" si="16"/>
        <v>2</v>
      </c>
      <c r="E88" s="33">
        <f t="shared" si="17"/>
        <v>2</v>
      </c>
      <c r="F88" s="33">
        <f t="shared" si="18"/>
        <v>0</v>
      </c>
      <c r="G88" s="33">
        <f t="shared" si="19"/>
        <v>0</v>
      </c>
      <c r="H88" s="33">
        <f t="shared" si="20"/>
        <v>1</v>
      </c>
      <c r="I88" s="33">
        <f t="shared" si="21"/>
        <v>2</v>
      </c>
      <c r="J88" s="33">
        <f t="shared" si="22"/>
        <v>0</v>
      </c>
      <c r="K88" s="33">
        <f t="shared" si="23"/>
        <v>0</v>
      </c>
      <c r="L88" s="33" t="str">
        <f>IF(B88&lt;&gt;B87,IF(B88=1,VLOOKUP($A88,МойТакСебеРасчет!$A$4:$BU$5,44,FALSE),IF(B88=2,VLOOKUP($A88,МойТакСебеРасчет!$A$4:$BU$5,45,FALSE),IF(B88=3,VLOOKUP($A88,МойТакСебеРасчет!$A$4:$BU$5,46,FALSE),""))),"")</f>
        <v/>
      </c>
      <c r="M88" s="33" t="str">
        <f>IF(C88&lt;&gt;C87,IF(C88=1,VLOOKUP($A88,МойТакСебеРасчет!$A$4:$BU$5,47,FALSE),IF(C88=2,VLOOKUP($A88,МойТакСебеРасчет!$A$4:$BU$5,48,FALSE),IF(C88=3,VLOOKUP($A88,МойТакСебеРасчет!$A$4:$BU$5,49,FALSE),""))),"")</f>
        <v/>
      </c>
      <c r="N88" s="33" t="str">
        <f>IF(D88&lt;&gt;D87,IF(D88=1,VLOOKUP($A88,МойТакСебеРасчет!$A$4:$BU$5,50,FALSE),IF(D88=2,VLOOKUP($A88,МойТакСебеРасчет!$A$4:$BU$5,51,FALSE),IF(D88=3,VLOOKUP($A88,МойТакСебеРасчет!$A$4:$BU$5,52,FALSE),""))),"")</f>
        <v/>
      </c>
      <c r="O88" s="33" t="str">
        <f>IF(E88&lt;&gt;E87,IF(E88=1,VLOOKUP($A88,МойТакСебеРасчет!$A$4:$BU$5,53,FALSE),IF(E88=2,VLOOKUP($A88,МойТакСебеРасчет!$A$4:$BU$5,54,FALSE),IF(E88=3,VLOOKUP($A88,МойТакСебеРасчет!$A$4:$BU$5,55,FALSE),""))),"")</f>
        <v/>
      </c>
      <c r="P88" s="33" t="str">
        <f>IF(F88&lt;&gt;F87,IF(F88=1,VLOOKUP($A88,МойТакСебеРасчет!$A$4:$BU$5,56,FALSE),IF(F88=2,VLOOKUP($A88,МойТакСебеРасчет!$A$4:$BU$5,57,FALSE),IF(F88=3,VLOOKUP($A88,МойТакСебеРасчет!$A$4:$BU$5,58,FALSE),""))),"")</f>
        <v/>
      </c>
      <c r="Q88" s="33" t="str">
        <f>IF(G88&lt;&gt;G87,IF(G88=1,VLOOKUP($A88,МойТакСебеРасчет!$A$4:$BU$5,59,FALSE),IF(G88=2,VLOOKUP($A88,МойТакСебеРасчет!$A$4:$BU$5,60,FALSE),IF(G88=3,VLOOKUP($A88,МойТакСебеРасчет!$A$4:$BU$5,61,FALSE),""))),"")</f>
        <v/>
      </c>
      <c r="R88" s="33" t="str">
        <f>IF(H88&lt;&gt;H87,IF(H88=1,VLOOKUP($A88,МойТакСебеРасчет!$A$4:$BU$5,62,FALSE),IF(H88=2,VLOOKUP($A88,МойТакСебеРасчет!$A$4:$BU$5,63,FALSE),IF(H88=3,VLOOKUP($A88,МойТакСебеРасчет!$A$4:$BU$5,64,FALSE),""))),"")</f>
        <v/>
      </c>
      <c r="S88" s="33" t="str">
        <f>IF(I88&lt;&gt;I87,IF(I88=1,VLOOKUP($A88,МойТакСебеРасчет!$A$4:$BU$5,65,FALSE),IF(I88=2,VLOOKUP($A88,МойТакСебеРасчет!$A$4:$BU$5,66,FALSE),IF(I88=3,VLOOKUP($A88,МойТакСебеРасчет!$A$4:$BU$5,67,FALSE),""))),"")</f>
        <v/>
      </c>
      <c r="T88" s="33" t="str">
        <f>IF(J88&lt;&gt;J87,IF(J88=1,VLOOKUP($A88,МойТакСебеРасчет!$A$4:$BU$5,68,FALSE),IF(J88=2,VLOOKUP($A88,МойТакСебеРасчет!$A$4:$BU$5,69,FALSE),IF(J88=3,VLOOKUP($A88,МойТакСебеРасчет!$A$4:$BU$5,70,FALSE),""))),"")</f>
        <v/>
      </c>
      <c r="U88" s="33" t="str">
        <f>IF(K88&lt;&gt;K87,IF(K88=1,VLOOKUP($A88,МойТакСебеРасчет!$A$4:$BU$5,71,FALSE),IF(K88=2,VLOOKUP($A88,МойТакСебеРасчет!$A$4:$BU$5,72,FALSE),IF(K88=3,VLOOKUP($A88,МойТакСебеРасчет!$A$4:$BU$5,73,FALSE),""))),"")</f>
        <v/>
      </c>
      <c r="V88" s="47" t="s">
        <v>27</v>
      </c>
      <c r="W88" s="12">
        <v>42262.5</v>
      </c>
      <c r="X88" s="14" t="s">
        <v>40</v>
      </c>
      <c r="Y88" s="40"/>
      <c r="Z88" s="18"/>
      <c r="AA88" s="39">
        <v>22222</v>
      </c>
      <c r="AB88" s="9" t="s">
        <v>5</v>
      </c>
      <c r="AC88" s="9" t="s">
        <v>29</v>
      </c>
      <c r="AD88" s="9"/>
      <c r="AE88" s="9"/>
      <c r="AF88" s="21">
        <v>24000</v>
      </c>
      <c r="AG88" s="9"/>
      <c r="AH88" s="9"/>
      <c r="AI88" s="56"/>
      <c r="AJ88" s="59" t="str">
        <f t="shared" si="24"/>
        <v/>
      </c>
      <c r="AK88" s="61" t="str">
        <f>IF(AJ88="Да",AF88,IF(AJ88="Частично",IF(ДвиженияПоСчетам!AB88=МойТакСебеРасчет!$BW$2,VLOOKUP(AA88,МойТакСебеРасчет!$B$4:$CF$5,74,FALSE),IF(ДвиженияПоСчетам!AB88=МойТакСебеРасчет!$BX$2,VLOOKUP(AA88,МойТакСебеРасчет!$B$4:$CF$5,75,FALSE),IF(ДвиженияПоСчетам!AB88=МойТакСебеРасчет!$BY$2,VLOOKUP(AA88,МойТакСебеРасчет!$B$4:$CF$5,76,FALSE),IF(ДвиженияПоСчетам!AB88=МойТакСебеРасчет!$BZ$2,VLOOKUP(AA88,МойТакСебеРасчет!$B$4:$CF$5,77,FALSE),IF(ДвиженияПоСчетам!AB88=МойТакСебеРасчет!$CA$2,VLOOKUP(AA88,МойТакСебеРасчет!$B$4:$CF$5,78,FALSE),IF(ДвиженияПоСчетам!AB88=МойТакСебеРасчет!$CB$2,VLOOKUP(AA88,МойТакСебеРасчет!$B$4:$CF$5,79,FALSE),IF(ДвиженияПоСчетам!AB88=МойТакСебеРасчет!$CC$2,VLOOKUP(AA88,МойТакСебеРасчет!$B$4:$CF$5,80,FALSE),IF(ДвиженияПоСчетам!AB88=МойТакСебеРасчет!$CD$2,VLOOKUP(AA88,МойТакСебеРасчет!$B$4:$CF$5,81,FALSE),IF(AB88=МойТакСебеРасчет!$CE$2,VLOOKUP(AA88,МойТакСебеРасчет!$B$4:$CF$5,82,FALSE),IF(AB88=МойТакСебеРасчет!$CF$2,VLOOKUP(AA88,МойТакСебеРасчет!$B$4:$CF$5,83,FALSE))))))))))),""))</f>
        <v/>
      </c>
    </row>
    <row r="89" spans="1:37" ht="15" customHeight="1" x14ac:dyDescent="0.25">
      <c r="A89" s="33">
        <f t="shared" si="13"/>
        <v>2</v>
      </c>
      <c r="B89" s="33">
        <f t="shared" si="14"/>
        <v>0</v>
      </c>
      <c r="C89" s="33">
        <f t="shared" si="15"/>
        <v>0</v>
      </c>
      <c r="D89" s="33">
        <f t="shared" si="16"/>
        <v>2</v>
      </c>
      <c r="E89" s="33">
        <f t="shared" si="17"/>
        <v>2</v>
      </c>
      <c r="F89" s="33">
        <f t="shared" si="18"/>
        <v>0</v>
      </c>
      <c r="G89" s="33">
        <f t="shared" si="19"/>
        <v>0</v>
      </c>
      <c r="H89" s="33">
        <f t="shared" si="20"/>
        <v>2</v>
      </c>
      <c r="I89" s="33">
        <f t="shared" si="21"/>
        <v>2</v>
      </c>
      <c r="J89" s="33">
        <f t="shared" si="22"/>
        <v>0</v>
      </c>
      <c r="K89" s="33">
        <f t="shared" si="23"/>
        <v>0</v>
      </c>
      <c r="L89" s="33" t="str">
        <f>IF(B89&lt;&gt;B88,IF(B89=1,VLOOKUP($A89,МойТакСебеРасчет!$A$4:$BU$5,44,FALSE),IF(B89=2,VLOOKUP($A89,МойТакСебеРасчет!$A$4:$BU$5,45,FALSE),IF(B89=3,VLOOKUP($A89,МойТакСебеРасчет!$A$4:$BU$5,46,FALSE),""))),"")</f>
        <v/>
      </c>
      <c r="M89" s="33" t="str">
        <f>IF(C89&lt;&gt;C88,IF(C89=1,VLOOKUP($A89,МойТакСебеРасчет!$A$4:$BU$5,47,FALSE),IF(C89=2,VLOOKUP($A89,МойТакСебеРасчет!$A$4:$BU$5,48,FALSE),IF(C89=3,VLOOKUP($A89,МойТакСебеРасчет!$A$4:$BU$5,49,FALSE),""))),"")</f>
        <v/>
      </c>
      <c r="N89" s="33" t="str">
        <f>IF(D89&lt;&gt;D88,IF(D89=1,VLOOKUP($A89,МойТакСебеРасчет!$A$4:$BU$5,50,FALSE),IF(D89=2,VLOOKUP($A89,МойТакСебеРасчет!$A$4:$BU$5,51,FALSE),IF(D89=3,VLOOKUP($A89,МойТакСебеРасчет!$A$4:$BU$5,52,FALSE),""))),"")</f>
        <v/>
      </c>
      <c r="O89" s="33" t="str">
        <f>IF(E89&lt;&gt;E88,IF(E89=1,VLOOKUP($A89,МойТакСебеРасчет!$A$4:$BU$5,53,FALSE),IF(E89=2,VLOOKUP($A89,МойТакСебеРасчет!$A$4:$BU$5,54,FALSE),IF(E89=3,VLOOKUP($A89,МойТакСебеРасчет!$A$4:$BU$5,55,FALSE),""))),"")</f>
        <v/>
      </c>
      <c r="P89" s="33" t="str">
        <f>IF(F89&lt;&gt;F88,IF(F89=1,VLOOKUP($A89,МойТакСебеРасчет!$A$4:$BU$5,56,FALSE),IF(F89=2,VLOOKUP($A89,МойТакСебеРасчет!$A$4:$BU$5,57,FALSE),IF(F89=3,VLOOKUP($A89,МойТакСебеРасчет!$A$4:$BU$5,58,FALSE),""))),"")</f>
        <v/>
      </c>
      <c r="Q89" s="33" t="str">
        <f>IF(G89&lt;&gt;G88,IF(G89=1,VLOOKUP($A89,МойТакСебеРасчет!$A$4:$BU$5,59,FALSE),IF(G89=2,VLOOKUP($A89,МойТакСебеРасчет!$A$4:$BU$5,60,FALSE),IF(G89=3,VLOOKUP($A89,МойТакСебеРасчет!$A$4:$BU$5,61,FALSE),""))),"")</f>
        <v/>
      </c>
      <c r="R89" s="33" t="str">
        <f>IF(H89&lt;&gt;H88,IF(H89=1,VLOOKUP($A89,МойТакСебеРасчет!$A$4:$BU$5,62,FALSE),IF(H89=2,VLOOKUP($A89,МойТакСебеРасчет!$A$4:$BU$5,63,FALSE),IF(H89=3,VLOOKUP($A89,МойТакСебеРасчет!$A$4:$BU$5,64,FALSE),""))),"")</f>
        <v/>
      </c>
      <c r="S89" s="33" t="str">
        <f>IF(I89&lt;&gt;I88,IF(I89=1,VLOOKUP($A89,МойТакСебеРасчет!$A$4:$BU$5,65,FALSE),IF(I89=2,VLOOKUP($A89,МойТакСебеРасчет!$A$4:$BU$5,66,FALSE),IF(I89=3,VLOOKUP($A89,МойТакСебеРасчет!$A$4:$BU$5,67,FALSE),""))),"")</f>
        <v/>
      </c>
      <c r="T89" s="33" t="str">
        <f>IF(J89&lt;&gt;J88,IF(J89=1,VLOOKUP($A89,МойТакСебеРасчет!$A$4:$BU$5,68,FALSE),IF(J89=2,VLOOKUP($A89,МойТакСебеРасчет!$A$4:$BU$5,69,FALSE),IF(J89=3,VLOOKUP($A89,МойТакСебеРасчет!$A$4:$BU$5,70,FALSE),""))),"")</f>
        <v/>
      </c>
      <c r="U89" s="33" t="str">
        <f>IF(K89&lt;&gt;K88,IF(K89=1,VLOOKUP($A89,МойТакСебеРасчет!$A$4:$BU$5,71,FALSE),IF(K89=2,VLOOKUP($A89,МойТакСебеРасчет!$A$4:$BU$5,72,FALSE),IF(K89=3,VLOOKUP($A89,МойТакСебеРасчет!$A$4:$BU$5,73,FALSE),""))),"")</f>
        <v/>
      </c>
      <c r="V89" s="47" t="s">
        <v>30</v>
      </c>
      <c r="W89" s="12">
        <v>42262.5</v>
      </c>
      <c r="X89" s="14" t="s">
        <v>40</v>
      </c>
      <c r="Y89" s="40"/>
      <c r="Z89" s="18"/>
      <c r="AA89" s="39">
        <v>22222</v>
      </c>
      <c r="AB89" s="9" t="s">
        <v>5</v>
      </c>
      <c r="AC89" s="9" t="s">
        <v>29</v>
      </c>
      <c r="AD89" s="9" t="s">
        <v>31</v>
      </c>
      <c r="AE89" s="9" t="s">
        <v>54</v>
      </c>
      <c r="AF89" s="21">
        <v>24000</v>
      </c>
      <c r="AG89" s="9"/>
      <c r="AH89" s="9"/>
      <c r="AI89" s="56"/>
      <c r="AJ89" s="59" t="str">
        <f t="shared" si="24"/>
        <v/>
      </c>
      <c r="AK89" s="61" t="str">
        <f>IF(AJ89="Да",AF89,IF(AJ89="Частично",IF(ДвиженияПоСчетам!AB89=МойТакСебеРасчет!$BW$2,VLOOKUP(AA89,МойТакСебеРасчет!$B$4:$CF$5,74,FALSE),IF(ДвиженияПоСчетам!AB89=МойТакСебеРасчет!$BX$2,VLOOKUP(AA89,МойТакСебеРасчет!$B$4:$CF$5,75,FALSE),IF(ДвиженияПоСчетам!AB89=МойТакСебеРасчет!$BY$2,VLOOKUP(AA89,МойТакСебеРасчет!$B$4:$CF$5,76,FALSE),IF(ДвиженияПоСчетам!AB89=МойТакСебеРасчет!$BZ$2,VLOOKUP(AA89,МойТакСебеРасчет!$B$4:$CF$5,77,FALSE),IF(ДвиженияПоСчетам!AB89=МойТакСебеРасчет!$CA$2,VLOOKUP(AA89,МойТакСебеРасчет!$B$4:$CF$5,78,FALSE),IF(ДвиженияПоСчетам!AB89=МойТакСебеРасчет!$CB$2,VLOOKUP(AA89,МойТакСебеРасчет!$B$4:$CF$5,79,FALSE),IF(ДвиженияПоСчетам!AB89=МойТакСебеРасчет!$CC$2,VLOOKUP(AA89,МойТакСебеРасчет!$B$4:$CF$5,80,FALSE),IF(ДвиженияПоСчетам!AB89=МойТакСебеРасчет!$CD$2,VLOOKUP(AA89,МойТакСебеРасчет!$B$4:$CF$5,81,FALSE),IF(AB89=МойТакСебеРасчет!$CE$2,VLOOKUP(AA89,МойТакСебеРасчет!$B$4:$CF$5,82,FALSE),IF(AB89=МойТакСебеРасчет!$CF$2,VLOOKUP(AA89,МойТакСебеРасчет!$B$4:$CF$5,83,FALSE))))))))))),""))</f>
        <v/>
      </c>
    </row>
    <row r="90" spans="1:37" ht="15" customHeight="1" x14ac:dyDescent="0.25">
      <c r="A90" s="33">
        <f t="shared" si="13"/>
        <v>2</v>
      </c>
      <c r="B90" s="33">
        <f t="shared" si="14"/>
        <v>0</v>
      </c>
      <c r="C90" s="33">
        <f t="shared" si="15"/>
        <v>0</v>
      </c>
      <c r="D90" s="33">
        <f t="shared" si="16"/>
        <v>2</v>
      </c>
      <c r="E90" s="33">
        <f t="shared" si="17"/>
        <v>2</v>
      </c>
      <c r="F90" s="33">
        <f t="shared" si="18"/>
        <v>0</v>
      </c>
      <c r="G90" s="33">
        <f t="shared" si="19"/>
        <v>0</v>
      </c>
      <c r="H90" s="33">
        <f t="shared" si="20"/>
        <v>2</v>
      </c>
      <c r="I90" s="33">
        <f t="shared" si="21"/>
        <v>2</v>
      </c>
      <c r="J90" s="33">
        <f t="shared" si="22"/>
        <v>0</v>
      </c>
      <c r="K90" s="33">
        <f t="shared" si="23"/>
        <v>0</v>
      </c>
      <c r="L90" s="33" t="str">
        <f>IF(B90&lt;&gt;B89,IF(B90=1,VLOOKUP($A90,МойТакСебеРасчет!$A$4:$BU$5,44,FALSE),IF(B90=2,VLOOKUP($A90,МойТакСебеРасчет!$A$4:$BU$5,45,FALSE),IF(B90=3,VLOOKUP($A90,МойТакСебеРасчет!$A$4:$BU$5,46,FALSE),""))),"")</f>
        <v/>
      </c>
      <c r="M90" s="33" t="str">
        <f>IF(C90&lt;&gt;C89,IF(C90=1,VLOOKUP($A90,МойТакСебеРасчет!$A$4:$BU$5,47,FALSE),IF(C90=2,VLOOKUP($A90,МойТакСебеРасчет!$A$4:$BU$5,48,FALSE),IF(C90=3,VLOOKUP($A90,МойТакСебеРасчет!$A$4:$BU$5,49,FALSE),""))),"")</f>
        <v/>
      </c>
      <c r="N90" s="33" t="str">
        <f>IF(D90&lt;&gt;D89,IF(D90=1,VLOOKUP($A90,МойТакСебеРасчет!$A$4:$BU$5,50,FALSE),IF(D90=2,VLOOKUP($A90,МойТакСебеРасчет!$A$4:$BU$5,51,FALSE),IF(D90=3,VLOOKUP($A90,МойТакСебеРасчет!$A$4:$BU$5,52,FALSE),""))),"")</f>
        <v/>
      </c>
      <c r="O90" s="33" t="str">
        <f>IF(E90&lt;&gt;E89,IF(E90=1,VLOOKUP($A90,МойТакСебеРасчет!$A$4:$BU$5,53,FALSE),IF(E90=2,VLOOKUP($A90,МойТакСебеРасчет!$A$4:$BU$5,54,FALSE),IF(E90=3,VLOOKUP($A90,МойТакСебеРасчет!$A$4:$BU$5,55,FALSE),""))),"")</f>
        <v/>
      </c>
      <c r="P90" s="33" t="str">
        <f>IF(F90&lt;&gt;F89,IF(F90=1,VLOOKUP($A90,МойТакСебеРасчет!$A$4:$BU$5,56,FALSE),IF(F90=2,VLOOKUP($A90,МойТакСебеРасчет!$A$4:$BU$5,57,FALSE),IF(F90=3,VLOOKUP($A90,МойТакСебеРасчет!$A$4:$BU$5,58,FALSE),""))),"")</f>
        <v/>
      </c>
      <c r="Q90" s="33" t="str">
        <f>IF(G90&lt;&gt;G89,IF(G90=1,VLOOKUP($A90,МойТакСебеРасчет!$A$4:$BU$5,59,FALSE),IF(G90=2,VLOOKUP($A90,МойТакСебеРасчет!$A$4:$BU$5,60,FALSE),IF(G90=3,VLOOKUP($A90,МойТакСебеРасчет!$A$4:$BU$5,61,FALSE),""))),"")</f>
        <v/>
      </c>
      <c r="R90" s="33" t="str">
        <f>IF(H90&lt;&gt;H89,IF(H90=1,VLOOKUP($A90,МойТакСебеРасчет!$A$4:$BU$5,62,FALSE),IF(H90=2,VLOOKUP($A90,МойТакСебеРасчет!$A$4:$BU$5,63,FALSE),IF(H90=3,VLOOKUP($A90,МойТакСебеРасчет!$A$4:$BU$5,64,FALSE),""))),"")</f>
        <v/>
      </c>
      <c r="S90" s="33" t="str">
        <f>IF(I90&lt;&gt;I89,IF(I90=1,VLOOKUP($A90,МойТакСебеРасчет!$A$4:$BU$5,65,FALSE),IF(I90=2,VLOOKUP($A90,МойТакСебеРасчет!$A$4:$BU$5,66,FALSE),IF(I90=3,VLOOKUP($A90,МойТакСебеРасчет!$A$4:$BU$5,67,FALSE),""))),"")</f>
        <v/>
      </c>
      <c r="T90" s="33" t="str">
        <f>IF(J90&lt;&gt;J89,IF(J90=1,VLOOKUP($A90,МойТакСебеРасчет!$A$4:$BU$5,68,FALSE),IF(J90=2,VLOOKUP($A90,МойТакСебеРасчет!$A$4:$BU$5,69,FALSE),IF(J90=3,VLOOKUP($A90,МойТакСебеРасчет!$A$4:$BU$5,70,FALSE),""))),"")</f>
        <v/>
      </c>
      <c r="U90" s="33" t="str">
        <f>IF(K90&lt;&gt;K89,IF(K90=1,VLOOKUP($A90,МойТакСебеРасчет!$A$4:$BU$5,71,FALSE),IF(K90=2,VLOOKUP($A90,МойТакСебеРасчет!$A$4:$BU$5,72,FALSE),IF(K90=3,VLOOKUP($A90,МойТакСебеРасчет!$A$4:$BU$5,73,FALSE),""))),"")</f>
        <v/>
      </c>
      <c r="V90" s="47" t="s">
        <v>27</v>
      </c>
      <c r="W90" s="12">
        <v>42262.5</v>
      </c>
      <c r="X90" s="14" t="s">
        <v>40</v>
      </c>
      <c r="Y90" s="40"/>
      <c r="Z90" s="18"/>
      <c r="AA90" s="39">
        <v>22222</v>
      </c>
      <c r="AB90" s="9" t="s">
        <v>4</v>
      </c>
      <c r="AC90" s="9" t="s">
        <v>29</v>
      </c>
      <c r="AD90" s="9"/>
      <c r="AE90" s="9"/>
      <c r="AF90" s="21">
        <v>1300.3699999999999</v>
      </c>
      <c r="AG90" s="9"/>
      <c r="AH90" s="9"/>
      <c r="AI90" s="56"/>
      <c r="AJ90" s="59" t="str">
        <f t="shared" si="24"/>
        <v/>
      </c>
      <c r="AK90" s="61" t="str">
        <f>IF(AJ90="Да",AF90,IF(AJ90="Частично",IF(ДвиженияПоСчетам!AB90=МойТакСебеРасчет!$BW$2,VLOOKUP(AA90,МойТакСебеРасчет!$B$4:$CF$5,74,FALSE),IF(ДвиженияПоСчетам!AB90=МойТакСебеРасчет!$BX$2,VLOOKUP(AA90,МойТакСебеРасчет!$B$4:$CF$5,75,FALSE),IF(ДвиженияПоСчетам!AB90=МойТакСебеРасчет!$BY$2,VLOOKUP(AA90,МойТакСебеРасчет!$B$4:$CF$5,76,FALSE),IF(ДвиженияПоСчетам!AB90=МойТакСебеРасчет!$BZ$2,VLOOKUP(AA90,МойТакСебеРасчет!$B$4:$CF$5,77,FALSE),IF(ДвиженияПоСчетам!AB90=МойТакСебеРасчет!$CA$2,VLOOKUP(AA90,МойТакСебеРасчет!$B$4:$CF$5,78,FALSE),IF(ДвиженияПоСчетам!AB90=МойТакСебеРасчет!$CB$2,VLOOKUP(AA90,МойТакСебеРасчет!$B$4:$CF$5,79,FALSE),IF(ДвиженияПоСчетам!AB90=МойТакСебеРасчет!$CC$2,VLOOKUP(AA90,МойТакСебеРасчет!$B$4:$CF$5,80,FALSE),IF(ДвиженияПоСчетам!AB90=МойТакСебеРасчет!$CD$2,VLOOKUP(AA90,МойТакСебеРасчет!$B$4:$CF$5,81,FALSE),IF(AB90=МойТакСебеРасчет!$CE$2,VLOOKUP(AA90,МойТакСебеРасчет!$B$4:$CF$5,82,FALSE),IF(AB90=МойТакСебеРасчет!$CF$2,VLOOKUP(AA90,МойТакСебеРасчет!$B$4:$CF$5,83,FALSE))))))))))),""))</f>
        <v/>
      </c>
    </row>
    <row r="91" spans="1:37" ht="15" customHeight="1" x14ac:dyDescent="0.25">
      <c r="A91" s="33">
        <f t="shared" si="13"/>
        <v>2</v>
      </c>
      <c r="B91" s="33">
        <f t="shared" si="14"/>
        <v>0</v>
      </c>
      <c r="C91" s="33">
        <f t="shared" si="15"/>
        <v>0</v>
      </c>
      <c r="D91" s="33">
        <f t="shared" si="16"/>
        <v>2</v>
      </c>
      <c r="E91" s="33">
        <f t="shared" si="17"/>
        <v>3</v>
      </c>
      <c r="F91" s="33">
        <f t="shared" si="18"/>
        <v>0</v>
      </c>
      <c r="G91" s="33">
        <f t="shared" si="19"/>
        <v>0</v>
      </c>
      <c r="H91" s="33">
        <f t="shared" si="20"/>
        <v>2</v>
      </c>
      <c r="I91" s="33">
        <f t="shared" si="21"/>
        <v>2</v>
      </c>
      <c r="J91" s="33">
        <f t="shared" si="22"/>
        <v>0</v>
      </c>
      <c r="K91" s="33">
        <f t="shared" si="23"/>
        <v>0</v>
      </c>
      <c r="L91" s="33" t="str">
        <f>IF(B91&lt;&gt;B90,IF(B91=1,VLOOKUP($A91,МойТакСебеРасчет!$A$4:$BU$5,44,FALSE),IF(B91=2,VLOOKUP($A91,МойТакСебеРасчет!$A$4:$BU$5,45,FALSE),IF(B91=3,VLOOKUP($A91,МойТакСебеРасчет!$A$4:$BU$5,46,FALSE),""))),"")</f>
        <v/>
      </c>
      <c r="M91" s="33" t="str">
        <f>IF(C91&lt;&gt;C90,IF(C91=1,VLOOKUP($A91,МойТакСебеРасчет!$A$4:$BU$5,47,FALSE),IF(C91=2,VLOOKUP($A91,МойТакСебеРасчет!$A$4:$BU$5,48,FALSE),IF(C91=3,VLOOKUP($A91,МойТакСебеРасчет!$A$4:$BU$5,49,FALSE),""))),"")</f>
        <v/>
      </c>
      <c r="N91" s="33" t="str">
        <f>IF(D91&lt;&gt;D90,IF(D91=1,VLOOKUP($A91,МойТакСебеРасчет!$A$4:$BU$5,50,FALSE),IF(D91=2,VLOOKUP($A91,МойТакСебеРасчет!$A$4:$BU$5,51,FALSE),IF(D91=3,VLOOKUP($A91,МойТакСебеРасчет!$A$4:$BU$5,52,FALSE),""))),"")</f>
        <v/>
      </c>
      <c r="O91" s="33" t="str">
        <f>IF(E91&lt;&gt;E90,IF(E91=1,VLOOKUP($A91,МойТакСебеРасчет!$A$4:$BU$5,53,FALSE),IF(E91=2,VLOOKUP($A91,МойТакСебеРасчет!$A$4:$BU$5,54,FALSE),IF(E91=3,VLOOKUP($A91,МойТакСебеРасчет!$A$4:$BU$5,55,FALSE),""))),"")</f>
        <v/>
      </c>
      <c r="P91" s="33" t="str">
        <f>IF(F91&lt;&gt;F90,IF(F91=1,VLOOKUP($A91,МойТакСебеРасчет!$A$4:$BU$5,56,FALSE),IF(F91=2,VLOOKUP($A91,МойТакСебеРасчет!$A$4:$BU$5,57,FALSE),IF(F91=3,VLOOKUP($A91,МойТакСебеРасчет!$A$4:$BU$5,58,FALSE),""))),"")</f>
        <v/>
      </c>
      <c r="Q91" s="33" t="str">
        <f>IF(G91&lt;&gt;G90,IF(G91=1,VLOOKUP($A91,МойТакСебеРасчет!$A$4:$BU$5,59,FALSE),IF(G91=2,VLOOKUP($A91,МойТакСебеРасчет!$A$4:$BU$5,60,FALSE),IF(G91=3,VLOOKUP($A91,МойТакСебеРасчет!$A$4:$BU$5,61,FALSE),""))),"")</f>
        <v/>
      </c>
      <c r="R91" s="33" t="str">
        <f>IF(H91&lt;&gt;H90,IF(H91=1,VLOOKUP($A91,МойТакСебеРасчет!$A$4:$BU$5,62,FALSE),IF(H91=2,VLOOKUP($A91,МойТакСебеРасчет!$A$4:$BU$5,63,FALSE),IF(H91=3,VLOOKUP($A91,МойТакСебеРасчет!$A$4:$BU$5,64,FALSE),""))),"")</f>
        <v/>
      </c>
      <c r="S91" s="33" t="str">
        <f>IF(I91&lt;&gt;I90,IF(I91=1,VLOOKUP($A91,МойТакСебеРасчет!$A$4:$BU$5,65,FALSE),IF(I91=2,VLOOKUP($A91,МойТакСебеРасчет!$A$4:$BU$5,66,FALSE),IF(I91=3,VLOOKUP($A91,МойТакСебеРасчет!$A$4:$BU$5,67,FALSE),""))),"")</f>
        <v/>
      </c>
      <c r="T91" s="33" t="str">
        <f>IF(J91&lt;&gt;J90,IF(J91=1,VLOOKUP($A91,МойТакСебеРасчет!$A$4:$BU$5,68,FALSE),IF(J91=2,VLOOKUP($A91,МойТакСебеРасчет!$A$4:$BU$5,69,FALSE),IF(J91=3,VLOOKUP($A91,МойТакСебеРасчет!$A$4:$BU$5,70,FALSE),""))),"")</f>
        <v/>
      </c>
      <c r="U91" s="33" t="str">
        <f>IF(K91&lt;&gt;K90,IF(K91=1,VLOOKUP($A91,МойТакСебеРасчет!$A$4:$BU$5,71,FALSE),IF(K91=2,VLOOKUP($A91,МойТакСебеРасчет!$A$4:$BU$5,72,FALSE),IF(K91=3,VLOOKUP($A91,МойТакСебеРасчет!$A$4:$BU$5,73,FALSE),""))),"")</f>
        <v/>
      </c>
      <c r="V91" s="47" t="s">
        <v>30</v>
      </c>
      <c r="W91" s="12">
        <v>42262.5</v>
      </c>
      <c r="X91" s="14" t="s">
        <v>40</v>
      </c>
      <c r="Y91" s="40"/>
      <c r="Z91" s="18"/>
      <c r="AA91" s="39">
        <v>22222</v>
      </c>
      <c r="AB91" s="9" t="s">
        <v>4</v>
      </c>
      <c r="AC91" s="9" t="s">
        <v>29</v>
      </c>
      <c r="AD91" s="9" t="s">
        <v>31</v>
      </c>
      <c r="AE91" s="9" t="s">
        <v>54</v>
      </c>
      <c r="AF91" s="21">
        <v>1300.3699999999999</v>
      </c>
      <c r="AG91" s="9"/>
      <c r="AH91" s="9"/>
      <c r="AI91" s="56"/>
      <c r="AJ91" s="59" t="str">
        <f t="shared" si="24"/>
        <v/>
      </c>
      <c r="AK91" s="61" t="str">
        <f>IF(AJ91="Да",AF91,IF(AJ91="Частично",IF(ДвиженияПоСчетам!AB91=МойТакСебеРасчет!$BW$2,VLOOKUP(AA91,МойТакСебеРасчет!$B$4:$CF$5,74,FALSE),IF(ДвиженияПоСчетам!AB91=МойТакСебеРасчет!$BX$2,VLOOKUP(AA91,МойТакСебеРасчет!$B$4:$CF$5,75,FALSE),IF(ДвиженияПоСчетам!AB91=МойТакСебеРасчет!$BY$2,VLOOKUP(AA91,МойТакСебеРасчет!$B$4:$CF$5,76,FALSE),IF(ДвиженияПоСчетам!AB91=МойТакСебеРасчет!$BZ$2,VLOOKUP(AA91,МойТакСебеРасчет!$B$4:$CF$5,77,FALSE),IF(ДвиженияПоСчетам!AB91=МойТакСебеРасчет!$CA$2,VLOOKUP(AA91,МойТакСебеРасчет!$B$4:$CF$5,78,FALSE),IF(ДвиженияПоСчетам!AB91=МойТакСебеРасчет!$CB$2,VLOOKUP(AA91,МойТакСебеРасчет!$B$4:$CF$5,79,FALSE),IF(ДвиженияПоСчетам!AB91=МойТакСебеРасчет!$CC$2,VLOOKUP(AA91,МойТакСебеРасчет!$B$4:$CF$5,80,FALSE),IF(ДвиженияПоСчетам!AB91=МойТакСебеРасчет!$CD$2,VLOOKUP(AA91,МойТакСебеРасчет!$B$4:$CF$5,81,FALSE),IF(AB91=МойТакСебеРасчет!$CE$2,VLOOKUP(AA91,МойТакСебеРасчет!$B$4:$CF$5,82,FALSE),IF(AB91=МойТакСебеРасчет!$CF$2,VLOOKUP(AA91,МойТакСебеРасчет!$B$4:$CF$5,83,FALSE))))))))))),""))</f>
        <v/>
      </c>
    </row>
    <row r="92" spans="1:37" ht="15" customHeight="1" x14ac:dyDescent="0.25">
      <c r="A92" s="33">
        <f t="shared" si="13"/>
        <v>2</v>
      </c>
      <c r="B92" s="33">
        <f t="shared" si="14"/>
        <v>0</v>
      </c>
      <c r="C92" s="33">
        <f t="shared" si="15"/>
        <v>0</v>
      </c>
      <c r="D92" s="33">
        <f t="shared" si="16"/>
        <v>2</v>
      </c>
      <c r="E92" s="33">
        <f t="shared" si="17"/>
        <v>3</v>
      </c>
      <c r="F92" s="33">
        <f t="shared" si="18"/>
        <v>0</v>
      </c>
      <c r="G92" s="33">
        <f t="shared" si="19"/>
        <v>0</v>
      </c>
      <c r="H92" s="33">
        <f t="shared" si="20"/>
        <v>2</v>
      </c>
      <c r="I92" s="33">
        <f t="shared" si="21"/>
        <v>2</v>
      </c>
      <c r="J92" s="33">
        <f t="shared" si="22"/>
        <v>0</v>
      </c>
      <c r="K92" s="33">
        <f t="shared" si="23"/>
        <v>0</v>
      </c>
      <c r="L92" s="33" t="str">
        <f>IF(B92&lt;&gt;B91,IF(B92=1,VLOOKUP($A92,МойТакСебеРасчет!$A$4:$BU$5,44,FALSE),IF(B92=2,VLOOKUP($A92,МойТакСебеРасчет!$A$4:$BU$5,45,FALSE),IF(B92=3,VLOOKUP($A92,МойТакСебеРасчет!$A$4:$BU$5,46,FALSE),""))),"")</f>
        <v/>
      </c>
      <c r="M92" s="33" t="str">
        <f>IF(C92&lt;&gt;C91,IF(C92=1,VLOOKUP($A92,МойТакСебеРасчет!$A$4:$BU$5,47,FALSE),IF(C92=2,VLOOKUP($A92,МойТакСебеРасчет!$A$4:$BU$5,48,FALSE),IF(C92=3,VLOOKUP($A92,МойТакСебеРасчет!$A$4:$BU$5,49,FALSE),""))),"")</f>
        <v/>
      </c>
      <c r="N92" s="33" t="str">
        <f>IF(D92&lt;&gt;D91,IF(D92=1,VLOOKUP($A92,МойТакСебеРасчет!$A$4:$BU$5,50,FALSE),IF(D92=2,VLOOKUP($A92,МойТакСебеРасчет!$A$4:$BU$5,51,FALSE),IF(D92=3,VLOOKUP($A92,МойТакСебеРасчет!$A$4:$BU$5,52,FALSE),""))),"")</f>
        <v/>
      </c>
      <c r="O92" s="33" t="str">
        <f>IF(E92&lt;&gt;E91,IF(E92=1,VLOOKUP($A92,МойТакСебеРасчет!$A$4:$BU$5,53,FALSE),IF(E92=2,VLOOKUP($A92,МойТакСебеРасчет!$A$4:$BU$5,54,FALSE),IF(E92=3,VLOOKUP($A92,МойТакСебеРасчет!$A$4:$BU$5,55,FALSE),""))),"")</f>
        <v/>
      </c>
      <c r="P92" s="33" t="str">
        <f>IF(F92&lt;&gt;F91,IF(F92=1,VLOOKUP($A92,МойТакСебеРасчет!$A$4:$BU$5,56,FALSE),IF(F92=2,VLOOKUP($A92,МойТакСебеРасчет!$A$4:$BU$5,57,FALSE),IF(F92=3,VLOOKUP($A92,МойТакСебеРасчет!$A$4:$BU$5,58,FALSE),""))),"")</f>
        <v/>
      </c>
      <c r="Q92" s="33" t="str">
        <f>IF(G92&lt;&gt;G91,IF(G92=1,VLOOKUP($A92,МойТакСебеРасчет!$A$4:$BU$5,59,FALSE),IF(G92=2,VLOOKUP($A92,МойТакСебеРасчет!$A$4:$BU$5,60,FALSE),IF(G92=3,VLOOKUP($A92,МойТакСебеРасчет!$A$4:$BU$5,61,FALSE),""))),"")</f>
        <v/>
      </c>
      <c r="R92" s="33" t="str">
        <f>IF(H92&lt;&gt;H91,IF(H92=1,VLOOKUP($A92,МойТакСебеРасчет!$A$4:$BU$5,62,FALSE),IF(H92=2,VLOOKUP($A92,МойТакСебеРасчет!$A$4:$BU$5,63,FALSE),IF(H92=3,VLOOKUP($A92,МойТакСебеРасчет!$A$4:$BU$5,64,FALSE),""))),"")</f>
        <v/>
      </c>
      <c r="S92" s="33" t="str">
        <f>IF(I92&lt;&gt;I91,IF(I92=1,VLOOKUP($A92,МойТакСебеРасчет!$A$4:$BU$5,65,FALSE),IF(I92=2,VLOOKUP($A92,МойТакСебеРасчет!$A$4:$BU$5,66,FALSE),IF(I92=3,VLOOKUP($A92,МойТакСебеРасчет!$A$4:$BU$5,67,FALSE),""))),"")</f>
        <v/>
      </c>
      <c r="T92" s="33" t="str">
        <f>IF(J92&lt;&gt;J91,IF(J92=1,VLOOKUP($A92,МойТакСебеРасчет!$A$4:$BU$5,68,FALSE),IF(J92=2,VLOOKUP($A92,МойТакСебеРасчет!$A$4:$BU$5,69,FALSE),IF(J92=3,VLOOKUP($A92,МойТакСебеРасчет!$A$4:$BU$5,70,FALSE),""))),"")</f>
        <v/>
      </c>
      <c r="U92" s="33" t="str">
        <f>IF(K92&lt;&gt;K91,IF(K92=1,VLOOKUP($A92,МойТакСебеРасчет!$A$4:$BU$5,71,FALSE),IF(K92=2,VLOOKUP($A92,МойТакСебеРасчет!$A$4:$BU$5,72,FALSE),IF(K92=3,VLOOKUP($A92,МойТакСебеРасчет!$A$4:$BU$5,73,FALSE),""))),"")</f>
        <v/>
      </c>
      <c r="V92" s="47" t="s">
        <v>27</v>
      </c>
      <c r="W92" s="12">
        <v>42262.5</v>
      </c>
      <c r="X92" s="14" t="s">
        <v>40</v>
      </c>
      <c r="Y92" s="40"/>
      <c r="Z92" s="18"/>
      <c r="AA92" s="39">
        <v>22222</v>
      </c>
      <c r="AB92" s="9" t="s">
        <v>4</v>
      </c>
      <c r="AC92" s="9" t="s">
        <v>29</v>
      </c>
      <c r="AD92" s="9" t="s">
        <v>31</v>
      </c>
      <c r="AE92" s="9" t="s">
        <v>54</v>
      </c>
      <c r="AF92" s="21">
        <v>1300.3699999999999</v>
      </c>
      <c r="AG92" s="9"/>
      <c r="AH92" s="9"/>
      <c r="AI92" s="56"/>
      <c r="AJ92" s="59" t="str">
        <f t="shared" si="24"/>
        <v/>
      </c>
      <c r="AK92" s="61" t="str">
        <f>IF(AJ92="Да",AF92,IF(AJ92="Частично",IF(ДвиженияПоСчетам!AB92=МойТакСебеРасчет!$BW$2,VLOOKUP(AA92,МойТакСебеРасчет!$B$4:$CF$5,74,FALSE),IF(ДвиженияПоСчетам!AB92=МойТакСебеРасчет!$BX$2,VLOOKUP(AA92,МойТакСебеРасчет!$B$4:$CF$5,75,FALSE),IF(ДвиженияПоСчетам!AB92=МойТакСебеРасчет!$BY$2,VLOOKUP(AA92,МойТакСебеРасчет!$B$4:$CF$5,76,FALSE),IF(ДвиженияПоСчетам!AB92=МойТакСебеРасчет!$BZ$2,VLOOKUP(AA92,МойТакСебеРасчет!$B$4:$CF$5,77,FALSE),IF(ДвиженияПоСчетам!AB92=МойТакСебеРасчет!$CA$2,VLOOKUP(AA92,МойТакСебеРасчет!$B$4:$CF$5,78,FALSE),IF(ДвиженияПоСчетам!AB92=МойТакСебеРасчет!$CB$2,VLOOKUP(AA92,МойТакСебеРасчет!$B$4:$CF$5,79,FALSE),IF(ДвиженияПоСчетам!AB92=МойТакСебеРасчет!$CC$2,VLOOKUP(AA92,МойТакСебеРасчет!$B$4:$CF$5,80,FALSE),IF(ДвиженияПоСчетам!AB92=МойТакСебеРасчет!$CD$2,VLOOKUP(AA92,МойТакСебеРасчет!$B$4:$CF$5,81,FALSE),IF(AB92=МойТакСебеРасчет!$CE$2,VLOOKUP(AA92,МойТакСебеРасчет!$B$4:$CF$5,82,FALSE),IF(AB92=МойТакСебеРасчет!$CF$2,VLOOKUP(AA92,МойТакСебеРасчет!$B$4:$CF$5,83,FALSE))))))))))),""))</f>
        <v/>
      </c>
    </row>
    <row r="93" spans="1:37" ht="15" customHeight="1" x14ac:dyDescent="0.25">
      <c r="A93" s="33">
        <f t="shared" si="13"/>
        <v>2</v>
      </c>
      <c r="B93" s="33">
        <f t="shared" si="14"/>
        <v>0</v>
      </c>
      <c r="C93" s="33">
        <f t="shared" si="15"/>
        <v>0</v>
      </c>
      <c r="D93" s="33">
        <f t="shared" si="16"/>
        <v>2</v>
      </c>
      <c r="E93" s="33">
        <f t="shared" si="17"/>
        <v>3</v>
      </c>
      <c r="F93" s="33">
        <f t="shared" si="18"/>
        <v>0</v>
      </c>
      <c r="G93" s="33">
        <f t="shared" si="19"/>
        <v>0</v>
      </c>
      <c r="H93" s="33">
        <f t="shared" si="20"/>
        <v>2</v>
      </c>
      <c r="I93" s="33">
        <f t="shared" si="21"/>
        <v>2</v>
      </c>
      <c r="J93" s="33">
        <f t="shared" si="22"/>
        <v>0</v>
      </c>
      <c r="K93" s="33">
        <f t="shared" si="23"/>
        <v>0</v>
      </c>
      <c r="L93" s="33" t="str">
        <f>IF(B93&lt;&gt;B92,IF(B93=1,VLOOKUP($A93,МойТакСебеРасчет!$A$4:$BU$5,44,FALSE),IF(B93=2,VLOOKUP($A93,МойТакСебеРасчет!$A$4:$BU$5,45,FALSE),IF(B93=3,VLOOKUP($A93,МойТакСебеРасчет!$A$4:$BU$5,46,FALSE),""))),"")</f>
        <v/>
      </c>
      <c r="M93" s="33" t="str">
        <f>IF(C93&lt;&gt;C92,IF(C93=1,VLOOKUP($A93,МойТакСебеРасчет!$A$4:$BU$5,47,FALSE),IF(C93=2,VLOOKUP($A93,МойТакСебеРасчет!$A$4:$BU$5,48,FALSE),IF(C93=3,VLOOKUP($A93,МойТакСебеРасчет!$A$4:$BU$5,49,FALSE),""))),"")</f>
        <v/>
      </c>
      <c r="N93" s="33" t="str">
        <f>IF(D93&lt;&gt;D92,IF(D93=1,VLOOKUP($A93,МойТакСебеРасчет!$A$4:$BU$5,50,FALSE),IF(D93=2,VLOOKUP($A93,МойТакСебеРасчет!$A$4:$BU$5,51,FALSE),IF(D93=3,VLOOKUP($A93,МойТакСебеРасчет!$A$4:$BU$5,52,FALSE),""))),"")</f>
        <v/>
      </c>
      <c r="O93" s="33" t="str">
        <f>IF(E93&lt;&gt;E92,IF(E93=1,VLOOKUP($A93,МойТакСебеРасчет!$A$4:$BU$5,53,FALSE),IF(E93=2,VLOOKUP($A93,МойТакСебеРасчет!$A$4:$BU$5,54,FALSE),IF(E93=3,VLOOKUP($A93,МойТакСебеРасчет!$A$4:$BU$5,55,FALSE),""))),"")</f>
        <v/>
      </c>
      <c r="P93" s="33" t="str">
        <f>IF(F93&lt;&gt;F92,IF(F93=1,VLOOKUP($A93,МойТакСебеРасчет!$A$4:$BU$5,56,FALSE),IF(F93=2,VLOOKUP($A93,МойТакСебеРасчет!$A$4:$BU$5,57,FALSE),IF(F93=3,VLOOKUP($A93,МойТакСебеРасчет!$A$4:$BU$5,58,FALSE),""))),"")</f>
        <v/>
      </c>
      <c r="Q93" s="33" t="str">
        <f>IF(G93&lt;&gt;G92,IF(G93=1,VLOOKUP($A93,МойТакСебеРасчет!$A$4:$BU$5,59,FALSE),IF(G93=2,VLOOKUP($A93,МойТакСебеРасчет!$A$4:$BU$5,60,FALSE),IF(G93=3,VLOOKUP($A93,МойТакСебеРасчет!$A$4:$BU$5,61,FALSE),""))),"")</f>
        <v/>
      </c>
      <c r="R93" s="33" t="str">
        <f>IF(H93&lt;&gt;H92,IF(H93=1,VLOOKUP($A93,МойТакСебеРасчет!$A$4:$BU$5,62,FALSE),IF(H93=2,VLOOKUP($A93,МойТакСебеРасчет!$A$4:$BU$5,63,FALSE),IF(H93=3,VLOOKUP($A93,МойТакСебеРасчет!$A$4:$BU$5,64,FALSE),""))),"")</f>
        <v/>
      </c>
      <c r="S93" s="33" t="str">
        <f>IF(I93&lt;&gt;I92,IF(I93=1,VLOOKUP($A93,МойТакСебеРасчет!$A$4:$BU$5,65,FALSE),IF(I93=2,VLOOKUP($A93,МойТакСебеРасчет!$A$4:$BU$5,66,FALSE),IF(I93=3,VLOOKUP($A93,МойТакСебеРасчет!$A$4:$BU$5,67,FALSE),""))),"")</f>
        <v/>
      </c>
      <c r="T93" s="33" t="str">
        <f>IF(J93&lt;&gt;J92,IF(J93=1,VLOOKUP($A93,МойТакСебеРасчет!$A$4:$BU$5,68,FALSE),IF(J93=2,VLOOKUP($A93,МойТакСебеРасчет!$A$4:$BU$5,69,FALSE),IF(J93=3,VLOOKUP($A93,МойТакСебеРасчет!$A$4:$BU$5,70,FALSE),""))),"")</f>
        <v/>
      </c>
      <c r="U93" s="33" t="str">
        <f>IF(K93&lt;&gt;K92,IF(K93=1,VLOOKUP($A93,МойТакСебеРасчет!$A$4:$BU$5,71,FALSE),IF(K93=2,VLOOKUP($A93,МойТакСебеРасчет!$A$4:$BU$5,72,FALSE),IF(K93=3,VLOOKUP($A93,МойТакСебеРасчет!$A$4:$BU$5,73,FALSE),""))),"")</f>
        <v/>
      </c>
      <c r="V93" s="47" t="s">
        <v>27</v>
      </c>
      <c r="W93" s="12">
        <v>42262.5</v>
      </c>
      <c r="X93" s="14" t="s">
        <v>40</v>
      </c>
      <c r="Y93" s="40"/>
      <c r="Z93" s="18"/>
      <c r="AA93" s="39">
        <v>22222</v>
      </c>
      <c r="AB93" s="9" t="s">
        <v>5</v>
      </c>
      <c r="AC93" s="9" t="s">
        <v>29</v>
      </c>
      <c r="AD93" s="9" t="s">
        <v>31</v>
      </c>
      <c r="AE93" s="9" t="s">
        <v>54</v>
      </c>
      <c r="AF93" s="21">
        <v>24000</v>
      </c>
      <c r="AG93" s="9"/>
      <c r="AH93" s="9"/>
      <c r="AI93" s="56"/>
      <c r="AJ93" s="59" t="str">
        <f t="shared" si="24"/>
        <v/>
      </c>
      <c r="AK93" s="61" t="str">
        <f>IF(AJ93="Да",AF93,IF(AJ93="Частично",IF(ДвиженияПоСчетам!AB93=МойТакСебеРасчет!$BW$2,VLOOKUP(AA93,МойТакСебеРасчет!$B$4:$CF$5,74,FALSE),IF(ДвиженияПоСчетам!AB93=МойТакСебеРасчет!$BX$2,VLOOKUP(AA93,МойТакСебеРасчет!$B$4:$CF$5,75,FALSE),IF(ДвиженияПоСчетам!AB93=МойТакСебеРасчет!$BY$2,VLOOKUP(AA93,МойТакСебеРасчет!$B$4:$CF$5,76,FALSE),IF(ДвиженияПоСчетам!AB93=МойТакСебеРасчет!$BZ$2,VLOOKUP(AA93,МойТакСебеРасчет!$B$4:$CF$5,77,FALSE),IF(ДвиженияПоСчетам!AB93=МойТакСебеРасчет!$CA$2,VLOOKUP(AA93,МойТакСебеРасчет!$B$4:$CF$5,78,FALSE),IF(ДвиженияПоСчетам!AB93=МойТакСебеРасчет!$CB$2,VLOOKUP(AA93,МойТакСебеРасчет!$B$4:$CF$5,79,FALSE),IF(ДвиженияПоСчетам!AB93=МойТакСебеРасчет!$CC$2,VLOOKUP(AA93,МойТакСебеРасчет!$B$4:$CF$5,80,FALSE),IF(ДвиженияПоСчетам!AB93=МойТакСебеРасчет!$CD$2,VLOOKUP(AA93,МойТакСебеРасчет!$B$4:$CF$5,81,FALSE),IF(AB93=МойТакСебеРасчет!$CE$2,VLOOKUP(AA93,МойТакСебеРасчет!$B$4:$CF$5,82,FALSE),IF(AB93=МойТакСебеРасчет!$CF$2,VLOOKUP(AA93,МойТакСебеРасчет!$B$4:$CF$5,83,FALSE))))))))))),""))</f>
        <v/>
      </c>
    </row>
    <row r="94" spans="1:37" ht="15" customHeight="1" x14ac:dyDescent="0.25">
      <c r="A94" s="33">
        <f t="shared" si="13"/>
        <v>2</v>
      </c>
      <c r="B94" s="33">
        <f t="shared" si="14"/>
        <v>0</v>
      </c>
      <c r="C94" s="33">
        <f t="shared" si="15"/>
        <v>0</v>
      </c>
      <c r="D94" s="33">
        <f t="shared" si="16"/>
        <v>2</v>
      </c>
      <c r="E94" s="33">
        <f t="shared" si="17"/>
        <v>3</v>
      </c>
      <c r="F94" s="33">
        <f t="shared" si="18"/>
        <v>0</v>
      </c>
      <c r="G94" s="33">
        <f t="shared" si="19"/>
        <v>0</v>
      </c>
      <c r="H94" s="33">
        <f t="shared" si="20"/>
        <v>3</v>
      </c>
      <c r="I94" s="33">
        <f t="shared" si="21"/>
        <v>2</v>
      </c>
      <c r="J94" s="33">
        <f t="shared" si="22"/>
        <v>0</v>
      </c>
      <c r="K94" s="33">
        <f t="shared" si="23"/>
        <v>0</v>
      </c>
      <c r="L94" s="33" t="str">
        <f>IF(B94&lt;&gt;B93,IF(B94=1,VLOOKUP($A94,МойТакСебеРасчет!$A$4:$BU$5,44,FALSE),IF(B94=2,VLOOKUP($A94,МойТакСебеРасчет!$A$4:$BU$5,45,FALSE),IF(B94=3,VLOOKUP($A94,МойТакСебеРасчет!$A$4:$BU$5,46,FALSE),""))),"")</f>
        <v/>
      </c>
      <c r="M94" s="33" t="str">
        <f>IF(C94&lt;&gt;C93,IF(C94=1,VLOOKUP($A94,МойТакСебеРасчет!$A$4:$BU$5,47,FALSE),IF(C94=2,VLOOKUP($A94,МойТакСебеРасчет!$A$4:$BU$5,48,FALSE),IF(C94=3,VLOOKUP($A94,МойТакСебеРасчет!$A$4:$BU$5,49,FALSE),""))),"")</f>
        <v/>
      </c>
      <c r="N94" s="33" t="str">
        <f>IF(D94&lt;&gt;D93,IF(D94=1,VLOOKUP($A94,МойТакСебеРасчет!$A$4:$BU$5,50,FALSE),IF(D94=2,VLOOKUP($A94,МойТакСебеРасчет!$A$4:$BU$5,51,FALSE),IF(D94=3,VLOOKUP($A94,МойТакСебеРасчет!$A$4:$BU$5,52,FALSE),""))),"")</f>
        <v/>
      </c>
      <c r="O94" s="33" t="str">
        <f>IF(E94&lt;&gt;E93,IF(E94=1,VLOOKUP($A94,МойТакСебеРасчет!$A$4:$BU$5,53,FALSE),IF(E94=2,VLOOKUP($A94,МойТакСебеРасчет!$A$4:$BU$5,54,FALSE),IF(E94=3,VLOOKUP($A94,МойТакСебеРасчет!$A$4:$BU$5,55,FALSE),""))),"")</f>
        <v/>
      </c>
      <c r="P94" s="33" t="str">
        <f>IF(F94&lt;&gt;F93,IF(F94=1,VLOOKUP($A94,МойТакСебеРасчет!$A$4:$BU$5,56,FALSE),IF(F94=2,VLOOKUP($A94,МойТакСебеРасчет!$A$4:$BU$5,57,FALSE),IF(F94=3,VLOOKUP($A94,МойТакСебеРасчет!$A$4:$BU$5,58,FALSE),""))),"")</f>
        <v/>
      </c>
      <c r="Q94" s="33" t="str">
        <f>IF(G94&lt;&gt;G93,IF(G94=1,VLOOKUP($A94,МойТакСебеРасчет!$A$4:$BU$5,59,FALSE),IF(G94=2,VLOOKUP($A94,МойТакСебеРасчет!$A$4:$BU$5,60,FALSE),IF(G94=3,VLOOKUP($A94,МойТакСебеРасчет!$A$4:$BU$5,61,FALSE),""))),"")</f>
        <v/>
      </c>
      <c r="R94" s="33" t="str">
        <f>IF(H94&lt;&gt;H93,IF(H94=1,VLOOKUP($A94,МойТакСебеРасчет!$A$4:$BU$5,62,FALSE),IF(H94=2,VLOOKUP($A94,МойТакСебеРасчет!$A$4:$BU$5,63,FALSE),IF(H94=3,VLOOKUP($A94,МойТакСебеРасчет!$A$4:$BU$5,64,FALSE),""))),"")</f>
        <v/>
      </c>
      <c r="S94" s="33" t="str">
        <f>IF(I94&lt;&gt;I93,IF(I94=1,VLOOKUP($A94,МойТакСебеРасчет!$A$4:$BU$5,65,FALSE),IF(I94=2,VLOOKUP($A94,МойТакСебеРасчет!$A$4:$BU$5,66,FALSE),IF(I94=3,VLOOKUP($A94,МойТакСебеРасчет!$A$4:$BU$5,67,FALSE),""))),"")</f>
        <v/>
      </c>
      <c r="T94" s="33" t="str">
        <f>IF(J94&lt;&gt;J93,IF(J94=1,VLOOKUP($A94,МойТакСебеРасчет!$A$4:$BU$5,68,FALSE),IF(J94=2,VLOOKUP($A94,МойТакСебеРасчет!$A$4:$BU$5,69,FALSE),IF(J94=3,VLOOKUP($A94,МойТакСебеРасчет!$A$4:$BU$5,70,FALSE),""))),"")</f>
        <v/>
      </c>
      <c r="U94" s="33" t="str">
        <f>IF(K94&lt;&gt;K93,IF(K94=1,VLOOKUP($A94,МойТакСебеРасчет!$A$4:$BU$5,71,FALSE),IF(K94=2,VLOOKUP($A94,МойТакСебеРасчет!$A$4:$BU$5,72,FALSE),IF(K94=3,VLOOKUP($A94,МойТакСебеРасчет!$A$4:$BU$5,73,FALSE),""))),"")</f>
        <v/>
      </c>
      <c r="V94" s="47" t="s">
        <v>30</v>
      </c>
      <c r="W94" s="12">
        <v>42139</v>
      </c>
      <c r="X94" s="14" t="s">
        <v>44</v>
      </c>
      <c r="Y94" s="40"/>
      <c r="Z94" s="18"/>
      <c r="AA94" s="39">
        <v>22222</v>
      </c>
      <c r="AB94" s="9" t="s">
        <v>5</v>
      </c>
      <c r="AC94" s="9" t="s">
        <v>29</v>
      </c>
      <c r="AD94" s="9"/>
      <c r="AE94" s="9"/>
      <c r="AF94" s="21">
        <v>12000</v>
      </c>
      <c r="AG94" s="9" t="s">
        <v>35</v>
      </c>
      <c r="AH94" s="9"/>
      <c r="AI94" s="56"/>
      <c r="AJ94" s="59" t="str">
        <f t="shared" si="24"/>
        <v/>
      </c>
      <c r="AK94" s="61" t="str">
        <f>IF(AJ94="Да",AF94,IF(AJ94="Частично",IF(ДвиженияПоСчетам!AB94=МойТакСебеРасчет!$BW$2,VLOOKUP(AA94,МойТакСебеРасчет!$B$4:$CF$5,74,FALSE),IF(ДвиженияПоСчетам!AB94=МойТакСебеРасчет!$BX$2,VLOOKUP(AA94,МойТакСебеРасчет!$B$4:$CF$5,75,FALSE),IF(ДвиженияПоСчетам!AB94=МойТакСебеРасчет!$BY$2,VLOOKUP(AA94,МойТакСебеРасчет!$B$4:$CF$5,76,FALSE),IF(ДвиженияПоСчетам!AB94=МойТакСебеРасчет!$BZ$2,VLOOKUP(AA94,МойТакСебеРасчет!$B$4:$CF$5,77,FALSE),IF(ДвиженияПоСчетам!AB94=МойТакСебеРасчет!$CA$2,VLOOKUP(AA94,МойТакСебеРасчет!$B$4:$CF$5,78,FALSE),IF(ДвиженияПоСчетам!AB94=МойТакСебеРасчет!$CB$2,VLOOKUP(AA94,МойТакСебеРасчет!$B$4:$CF$5,79,FALSE),IF(ДвиженияПоСчетам!AB94=МойТакСебеРасчет!$CC$2,VLOOKUP(AA94,МойТакСебеРасчет!$B$4:$CF$5,80,FALSE),IF(ДвиженияПоСчетам!AB94=МойТакСебеРасчет!$CD$2,VLOOKUP(AA94,МойТакСебеРасчет!$B$4:$CF$5,81,FALSE),IF(AB94=МойТакСебеРасчет!$CE$2,VLOOKUP(AA94,МойТакСебеРасчет!$B$4:$CF$5,82,FALSE),IF(AB94=МойТакСебеРасчет!$CF$2,VLOOKUP(AA94,МойТакСебеРасчет!$B$4:$CF$5,83,FALSE))))))))))),""))</f>
        <v/>
      </c>
    </row>
    <row r="95" spans="1:37" ht="15" customHeight="1" x14ac:dyDescent="0.25">
      <c r="A95" s="33">
        <f t="shared" si="13"/>
        <v>2</v>
      </c>
      <c r="B95" s="33">
        <f t="shared" si="14"/>
        <v>0</v>
      </c>
      <c r="C95" s="33">
        <f t="shared" si="15"/>
        <v>0</v>
      </c>
      <c r="D95" s="33">
        <f t="shared" si="16"/>
        <v>3</v>
      </c>
      <c r="E95" s="33">
        <f t="shared" si="17"/>
        <v>3</v>
      </c>
      <c r="F95" s="33">
        <f t="shared" si="18"/>
        <v>0</v>
      </c>
      <c r="G95" s="33">
        <f t="shared" si="19"/>
        <v>0</v>
      </c>
      <c r="H95" s="33">
        <f t="shared" si="20"/>
        <v>3</v>
      </c>
      <c r="I95" s="33">
        <f t="shared" si="21"/>
        <v>2</v>
      </c>
      <c r="J95" s="33">
        <f t="shared" si="22"/>
        <v>0</v>
      </c>
      <c r="K95" s="33">
        <f t="shared" si="23"/>
        <v>0</v>
      </c>
      <c r="L95" s="33" t="str">
        <f>IF(B95&lt;&gt;B94,IF(B95=1,VLOOKUP($A95,МойТакСебеРасчет!$A$4:$BU$5,44,FALSE),IF(B95=2,VLOOKUP($A95,МойТакСебеРасчет!$A$4:$BU$5,45,FALSE),IF(B95=3,VLOOKUP($A95,МойТакСебеРасчет!$A$4:$BU$5,46,FALSE),""))),"")</f>
        <v/>
      </c>
      <c r="M95" s="33" t="str">
        <f>IF(C95&lt;&gt;C94,IF(C95=1,VLOOKUP($A95,МойТакСебеРасчет!$A$4:$BU$5,47,FALSE),IF(C95=2,VLOOKUP($A95,МойТакСебеРасчет!$A$4:$BU$5,48,FALSE),IF(C95=3,VLOOKUP($A95,МойТакСебеРасчет!$A$4:$BU$5,49,FALSE),""))),"")</f>
        <v/>
      </c>
      <c r="N95" s="33" t="str">
        <f>IF(D95&lt;&gt;D94,IF(D95=1,VLOOKUP($A95,МойТакСебеРасчет!$A$4:$BU$5,50,FALSE),IF(D95=2,VLOOKUP($A95,МойТакСебеРасчет!$A$4:$BU$5,51,FALSE),IF(D95=3,VLOOKUP($A95,МойТакСебеРасчет!$A$4:$BU$5,52,FALSE),""))),"")</f>
        <v/>
      </c>
      <c r="O95" s="33" t="str">
        <f>IF(E95&lt;&gt;E94,IF(E95=1,VLOOKUP($A95,МойТакСебеРасчет!$A$4:$BU$5,53,FALSE),IF(E95=2,VLOOKUP($A95,МойТакСебеРасчет!$A$4:$BU$5,54,FALSE),IF(E95=3,VLOOKUP($A95,МойТакСебеРасчет!$A$4:$BU$5,55,FALSE),""))),"")</f>
        <v/>
      </c>
      <c r="P95" s="33" t="str">
        <f>IF(F95&lt;&gt;F94,IF(F95=1,VLOOKUP($A95,МойТакСебеРасчет!$A$4:$BU$5,56,FALSE),IF(F95=2,VLOOKUP($A95,МойТакСебеРасчет!$A$4:$BU$5,57,FALSE),IF(F95=3,VLOOKUP($A95,МойТакСебеРасчет!$A$4:$BU$5,58,FALSE),""))),"")</f>
        <v/>
      </c>
      <c r="Q95" s="33" t="str">
        <f>IF(G95&lt;&gt;G94,IF(G95=1,VLOOKUP($A95,МойТакСебеРасчет!$A$4:$BU$5,59,FALSE),IF(G95=2,VLOOKUP($A95,МойТакСебеРасчет!$A$4:$BU$5,60,FALSE),IF(G95=3,VLOOKUP($A95,МойТакСебеРасчет!$A$4:$BU$5,61,FALSE),""))),"")</f>
        <v/>
      </c>
      <c r="R95" s="33" t="str">
        <f>IF(H95&lt;&gt;H94,IF(H95=1,VLOOKUP($A95,МойТакСебеРасчет!$A$4:$BU$5,62,FALSE),IF(H95=2,VLOOKUP($A95,МойТакСебеРасчет!$A$4:$BU$5,63,FALSE),IF(H95=3,VLOOKUP($A95,МойТакСебеРасчет!$A$4:$BU$5,64,FALSE),""))),"")</f>
        <v/>
      </c>
      <c r="S95" s="33" t="str">
        <f>IF(I95&lt;&gt;I94,IF(I95=1,VLOOKUP($A95,МойТакСебеРасчет!$A$4:$BU$5,65,FALSE),IF(I95=2,VLOOKUP($A95,МойТакСебеРасчет!$A$4:$BU$5,66,FALSE),IF(I95=3,VLOOKUP($A95,МойТакСебеРасчет!$A$4:$BU$5,67,FALSE),""))),"")</f>
        <v/>
      </c>
      <c r="T95" s="33" t="str">
        <f>IF(J95&lt;&gt;J94,IF(J95=1,VLOOKUP($A95,МойТакСебеРасчет!$A$4:$BU$5,68,FALSE),IF(J95=2,VLOOKUP($A95,МойТакСебеРасчет!$A$4:$BU$5,69,FALSE),IF(J95=3,VLOOKUP($A95,МойТакСебеРасчет!$A$4:$BU$5,70,FALSE),""))),"")</f>
        <v/>
      </c>
      <c r="U95" s="33" t="str">
        <f>IF(K95&lt;&gt;K94,IF(K95=1,VLOOKUP($A95,МойТакСебеРасчет!$A$4:$BU$5,71,FALSE),IF(K95=2,VLOOKUP($A95,МойТакСебеРасчет!$A$4:$BU$5,72,FALSE),IF(K95=3,VLOOKUP($A95,МойТакСебеРасчет!$A$4:$BU$5,73,FALSE),""))),"")</f>
        <v/>
      </c>
      <c r="V95" s="47" t="s">
        <v>30</v>
      </c>
      <c r="W95" s="12">
        <v>42139</v>
      </c>
      <c r="X95" s="14" t="s">
        <v>45</v>
      </c>
      <c r="Y95" s="40"/>
      <c r="Z95" s="18"/>
      <c r="AA95" s="39">
        <v>22222</v>
      </c>
      <c r="AB95" s="9" t="s">
        <v>3</v>
      </c>
      <c r="AC95" s="9" t="s">
        <v>29</v>
      </c>
      <c r="AD95" s="9"/>
      <c r="AE95" s="9"/>
      <c r="AF95" s="21">
        <v>12000</v>
      </c>
      <c r="AG95" s="9" t="s">
        <v>35</v>
      </c>
      <c r="AH95" s="9"/>
      <c r="AI95" s="56"/>
      <c r="AJ95" s="59" t="str">
        <f t="shared" si="24"/>
        <v/>
      </c>
      <c r="AK95" s="61" t="str">
        <f>IF(AJ95="Да",AF95,IF(AJ95="Частично",IF(ДвиженияПоСчетам!AB95=МойТакСебеРасчет!$BW$2,VLOOKUP(AA95,МойТакСебеРасчет!$B$4:$CF$5,74,FALSE),IF(ДвиженияПоСчетам!AB95=МойТакСебеРасчет!$BX$2,VLOOKUP(AA95,МойТакСебеРасчет!$B$4:$CF$5,75,FALSE),IF(ДвиженияПоСчетам!AB95=МойТакСебеРасчет!$BY$2,VLOOKUP(AA95,МойТакСебеРасчет!$B$4:$CF$5,76,FALSE),IF(ДвиженияПоСчетам!AB95=МойТакСебеРасчет!$BZ$2,VLOOKUP(AA95,МойТакСебеРасчет!$B$4:$CF$5,77,FALSE),IF(ДвиженияПоСчетам!AB95=МойТакСебеРасчет!$CA$2,VLOOKUP(AA95,МойТакСебеРасчет!$B$4:$CF$5,78,FALSE),IF(ДвиженияПоСчетам!AB95=МойТакСебеРасчет!$CB$2,VLOOKUP(AA95,МойТакСебеРасчет!$B$4:$CF$5,79,FALSE),IF(ДвиженияПоСчетам!AB95=МойТакСебеРасчет!$CC$2,VLOOKUP(AA95,МойТакСебеРасчет!$B$4:$CF$5,80,FALSE),IF(ДвиженияПоСчетам!AB95=МойТакСебеРасчет!$CD$2,VLOOKUP(AA95,МойТакСебеРасчет!$B$4:$CF$5,81,FALSE),IF(AB95=МойТакСебеРасчет!$CE$2,VLOOKUP(AA95,МойТакСебеРасчет!$B$4:$CF$5,82,FALSE),IF(AB95=МойТакСебеРасчет!$CF$2,VLOOKUP(AA95,МойТакСебеРасчет!$B$4:$CF$5,83,FALSE))))))))))),""))</f>
        <v/>
      </c>
    </row>
    <row r="96" spans="1:37" ht="15" customHeight="1" x14ac:dyDescent="0.25">
      <c r="A96" s="33">
        <f t="shared" si="13"/>
        <v>2</v>
      </c>
      <c r="B96" s="33">
        <f t="shared" si="14"/>
        <v>0</v>
      </c>
      <c r="C96" s="33">
        <f t="shared" si="15"/>
        <v>0</v>
      </c>
      <c r="D96" s="33">
        <f t="shared" si="16"/>
        <v>3</v>
      </c>
      <c r="E96" s="33">
        <f t="shared" si="17"/>
        <v>4</v>
      </c>
      <c r="F96" s="33">
        <f t="shared" si="18"/>
        <v>0</v>
      </c>
      <c r="G96" s="33">
        <f t="shared" si="19"/>
        <v>0</v>
      </c>
      <c r="H96" s="33">
        <f t="shared" si="20"/>
        <v>3</v>
      </c>
      <c r="I96" s="33">
        <f t="shared" si="21"/>
        <v>2</v>
      </c>
      <c r="J96" s="33">
        <f t="shared" si="22"/>
        <v>0</v>
      </c>
      <c r="K96" s="33">
        <f t="shared" si="23"/>
        <v>0</v>
      </c>
      <c r="L96" s="33" t="str">
        <f>IF(B96&lt;&gt;B95,IF(B96=1,VLOOKUP($A96,МойТакСебеРасчет!$A$4:$BU$5,44,FALSE),IF(B96=2,VLOOKUP($A96,МойТакСебеРасчет!$A$4:$BU$5,45,FALSE),IF(B96=3,VLOOKUP($A96,МойТакСебеРасчет!$A$4:$BU$5,46,FALSE),""))),"")</f>
        <v/>
      </c>
      <c r="M96" s="33" t="str">
        <f>IF(C96&lt;&gt;C95,IF(C96=1,VLOOKUP($A96,МойТакСебеРасчет!$A$4:$BU$5,47,FALSE),IF(C96=2,VLOOKUP($A96,МойТакСебеРасчет!$A$4:$BU$5,48,FALSE),IF(C96=3,VLOOKUP($A96,МойТакСебеРасчет!$A$4:$BU$5,49,FALSE),""))),"")</f>
        <v/>
      </c>
      <c r="N96" s="33" t="str">
        <f>IF(D96&lt;&gt;D95,IF(D96=1,VLOOKUP($A96,МойТакСебеРасчет!$A$4:$BU$5,50,FALSE),IF(D96=2,VLOOKUP($A96,МойТакСебеРасчет!$A$4:$BU$5,51,FALSE),IF(D96=3,VLOOKUP($A96,МойТакСебеРасчет!$A$4:$BU$5,52,FALSE),""))),"")</f>
        <v/>
      </c>
      <c r="O96" s="33" t="str">
        <f>IF(E96&lt;&gt;E95,IF(E96=1,VLOOKUP($A96,МойТакСебеРасчет!$A$4:$BU$5,53,FALSE),IF(E96=2,VLOOKUP($A96,МойТакСебеРасчет!$A$4:$BU$5,54,FALSE),IF(E96=3,VLOOKUP($A96,МойТакСебеРасчет!$A$4:$BU$5,55,FALSE),""))),"")</f>
        <v/>
      </c>
      <c r="P96" s="33" t="str">
        <f>IF(F96&lt;&gt;F95,IF(F96=1,VLOOKUP($A96,МойТакСебеРасчет!$A$4:$BU$5,56,FALSE),IF(F96=2,VLOOKUP($A96,МойТакСебеРасчет!$A$4:$BU$5,57,FALSE),IF(F96=3,VLOOKUP($A96,МойТакСебеРасчет!$A$4:$BU$5,58,FALSE),""))),"")</f>
        <v/>
      </c>
      <c r="Q96" s="33" t="str">
        <f>IF(G96&lt;&gt;G95,IF(G96=1,VLOOKUP($A96,МойТакСебеРасчет!$A$4:$BU$5,59,FALSE),IF(G96=2,VLOOKUP($A96,МойТакСебеРасчет!$A$4:$BU$5,60,FALSE),IF(G96=3,VLOOKUP($A96,МойТакСебеРасчет!$A$4:$BU$5,61,FALSE),""))),"")</f>
        <v/>
      </c>
      <c r="R96" s="33" t="str">
        <f>IF(H96&lt;&gt;H95,IF(H96=1,VLOOKUP($A96,МойТакСебеРасчет!$A$4:$BU$5,62,FALSE),IF(H96=2,VLOOKUP($A96,МойТакСебеРасчет!$A$4:$BU$5,63,FALSE),IF(H96=3,VLOOKUP($A96,МойТакСебеРасчет!$A$4:$BU$5,64,FALSE),""))),"")</f>
        <v/>
      </c>
      <c r="S96" s="33" t="str">
        <f>IF(I96&lt;&gt;I95,IF(I96=1,VLOOKUP($A96,МойТакСебеРасчет!$A$4:$BU$5,65,FALSE),IF(I96=2,VLOOKUP($A96,МойТакСебеРасчет!$A$4:$BU$5,66,FALSE),IF(I96=3,VLOOKUP($A96,МойТакСебеРасчет!$A$4:$BU$5,67,FALSE),""))),"")</f>
        <v/>
      </c>
      <c r="T96" s="33" t="str">
        <f>IF(J96&lt;&gt;J95,IF(J96=1,VLOOKUP($A96,МойТакСебеРасчет!$A$4:$BU$5,68,FALSE),IF(J96=2,VLOOKUP($A96,МойТакСебеРасчет!$A$4:$BU$5,69,FALSE),IF(J96=3,VLOOKUP($A96,МойТакСебеРасчет!$A$4:$BU$5,70,FALSE),""))),"")</f>
        <v/>
      </c>
      <c r="U96" s="33" t="str">
        <f>IF(K96&lt;&gt;K95,IF(K96=1,VLOOKUP($A96,МойТакСебеРасчет!$A$4:$BU$5,71,FALSE),IF(K96=2,VLOOKUP($A96,МойТакСебеРасчет!$A$4:$BU$5,72,FALSE),IF(K96=3,VLOOKUP($A96,МойТакСебеРасчет!$A$4:$BU$5,73,FALSE),""))),"")</f>
        <v/>
      </c>
      <c r="V96" s="47" t="s">
        <v>30</v>
      </c>
      <c r="W96" s="12">
        <v>42139</v>
      </c>
      <c r="X96" s="14" t="s">
        <v>43</v>
      </c>
      <c r="Y96" s="40"/>
      <c r="Z96" s="18"/>
      <c r="AA96" s="39">
        <v>22222</v>
      </c>
      <c r="AB96" s="9" t="s">
        <v>4</v>
      </c>
      <c r="AC96" s="9" t="s">
        <v>29</v>
      </c>
      <c r="AD96" s="9"/>
      <c r="AE96" s="9"/>
      <c r="AF96" s="21">
        <v>546.85</v>
      </c>
      <c r="AG96" s="9" t="s">
        <v>35</v>
      </c>
      <c r="AH96" s="9"/>
      <c r="AI96" s="56"/>
      <c r="AJ96" s="59" t="str">
        <f t="shared" si="24"/>
        <v/>
      </c>
      <c r="AK96" s="61" t="str">
        <f>IF(AJ96="Да",AF96,IF(AJ96="Частично",IF(ДвиженияПоСчетам!AB96=МойТакСебеРасчет!$BW$2,VLOOKUP(AA96,МойТакСебеРасчет!$B$4:$CF$5,74,FALSE),IF(ДвиженияПоСчетам!AB96=МойТакСебеРасчет!$BX$2,VLOOKUP(AA96,МойТакСебеРасчет!$B$4:$CF$5,75,FALSE),IF(ДвиженияПоСчетам!AB96=МойТакСебеРасчет!$BY$2,VLOOKUP(AA96,МойТакСебеРасчет!$B$4:$CF$5,76,FALSE),IF(ДвиженияПоСчетам!AB96=МойТакСебеРасчет!$BZ$2,VLOOKUP(AA96,МойТакСебеРасчет!$B$4:$CF$5,77,FALSE),IF(ДвиженияПоСчетам!AB96=МойТакСебеРасчет!$CA$2,VLOOKUP(AA96,МойТакСебеРасчет!$B$4:$CF$5,78,FALSE),IF(ДвиженияПоСчетам!AB96=МойТакСебеРасчет!$CB$2,VLOOKUP(AA96,МойТакСебеРасчет!$B$4:$CF$5,79,FALSE),IF(ДвиженияПоСчетам!AB96=МойТакСебеРасчет!$CC$2,VLOOKUP(AA96,МойТакСебеРасчет!$B$4:$CF$5,80,FALSE),IF(ДвиженияПоСчетам!AB96=МойТакСебеРасчет!$CD$2,VLOOKUP(AA96,МойТакСебеРасчет!$B$4:$CF$5,81,FALSE),IF(AB96=МойТакСебеРасчет!$CE$2,VLOOKUP(AA96,МойТакСебеРасчет!$B$4:$CF$5,82,FALSE),IF(AB96=МойТакСебеРасчет!$CF$2,VLOOKUP(AA96,МойТакСебеРасчет!$B$4:$CF$5,83,FALSE))))))))))),""))</f>
        <v/>
      </c>
    </row>
    <row r="97" spans="1:37" ht="15" customHeight="1" x14ac:dyDescent="0.25">
      <c r="A97" s="33">
        <f t="shared" si="13"/>
        <v>2</v>
      </c>
      <c r="B97" s="33">
        <f t="shared" si="14"/>
        <v>0</v>
      </c>
      <c r="C97" s="33">
        <f t="shared" si="15"/>
        <v>0</v>
      </c>
      <c r="D97" s="33">
        <f t="shared" si="16"/>
        <v>3</v>
      </c>
      <c r="E97" s="33">
        <f t="shared" si="17"/>
        <v>4</v>
      </c>
      <c r="F97" s="33">
        <f t="shared" si="18"/>
        <v>0</v>
      </c>
      <c r="G97" s="33">
        <f t="shared" si="19"/>
        <v>0</v>
      </c>
      <c r="H97" s="33">
        <f t="shared" si="20"/>
        <v>4</v>
      </c>
      <c r="I97" s="33">
        <f t="shared" si="21"/>
        <v>2</v>
      </c>
      <c r="J97" s="33">
        <f t="shared" si="22"/>
        <v>0</v>
      </c>
      <c r="K97" s="33">
        <f t="shared" si="23"/>
        <v>0</v>
      </c>
      <c r="L97" s="33" t="str">
        <f>IF(B97&lt;&gt;B96,IF(B97=1,VLOOKUP($A97,МойТакСебеРасчет!$A$4:$BU$5,44,FALSE),IF(B97=2,VLOOKUP($A97,МойТакСебеРасчет!$A$4:$BU$5,45,FALSE),IF(B97=3,VLOOKUP($A97,МойТакСебеРасчет!$A$4:$BU$5,46,FALSE),""))),"")</f>
        <v/>
      </c>
      <c r="M97" s="33" t="str">
        <f>IF(C97&lt;&gt;C96,IF(C97=1,VLOOKUP($A97,МойТакСебеРасчет!$A$4:$BU$5,47,FALSE),IF(C97=2,VLOOKUP($A97,МойТакСебеРасчет!$A$4:$BU$5,48,FALSE),IF(C97=3,VLOOKUP($A97,МойТакСебеРасчет!$A$4:$BU$5,49,FALSE),""))),"")</f>
        <v/>
      </c>
      <c r="N97" s="33" t="str">
        <f>IF(D97&lt;&gt;D96,IF(D97=1,VLOOKUP($A97,МойТакСебеРасчет!$A$4:$BU$5,50,FALSE),IF(D97=2,VLOOKUP($A97,МойТакСебеРасчет!$A$4:$BU$5,51,FALSE),IF(D97=3,VLOOKUP($A97,МойТакСебеРасчет!$A$4:$BU$5,52,FALSE),""))),"")</f>
        <v/>
      </c>
      <c r="O97" s="33" t="str">
        <f>IF(E97&lt;&gt;E96,IF(E97=1,VLOOKUP($A97,МойТакСебеРасчет!$A$4:$BU$5,53,FALSE),IF(E97=2,VLOOKUP($A97,МойТакСебеРасчет!$A$4:$BU$5,54,FALSE),IF(E97=3,VLOOKUP($A97,МойТакСебеРасчет!$A$4:$BU$5,55,FALSE),""))),"")</f>
        <v/>
      </c>
      <c r="P97" s="33" t="str">
        <f>IF(F97&lt;&gt;F96,IF(F97=1,VLOOKUP($A97,МойТакСебеРасчет!$A$4:$BU$5,56,FALSE),IF(F97=2,VLOOKUP($A97,МойТакСебеРасчет!$A$4:$BU$5,57,FALSE),IF(F97=3,VLOOKUP($A97,МойТакСебеРасчет!$A$4:$BU$5,58,FALSE),""))),"")</f>
        <v/>
      </c>
      <c r="Q97" s="33" t="str">
        <f>IF(G97&lt;&gt;G96,IF(G97=1,VLOOKUP($A97,МойТакСебеРасчет!$A$4:$BU$5,59,FALSE),IF(G97=2,VLOOKUP($A97,МойТакСебеРасчет!$A$4:$BU$5,60,FALSE),IF(G97=3,VLOOKUP($A97,МойТакСебеРасчет!$A$4:$BU$5,61,FALSE),""))),"")</f>
        <v/>
      </c>
      <c r="R97" s="33" t="str">
        <f>IF(H97&lt;&gt;H96,IF(H97=1,VLOOKUP($A97,МойТакСебеРасчет!$A$4:$BU$5,62,FALSE),IF(H97=2,VLOOKUP($A97,МойТакСебеРасчет!$A$4:$BU$5,63,FALSE),IF(H97=3,VLOOKUP($A97,МойТакСебеРасчет!$A$4:$BU$5,64,FALSE),""))),"")</f>
        <v/>
      </c>
      <c r="S97" s="33" t="str">
        <f>IF(I97&lt;&gt;I96,IF(I97=1,VLOOKUP($A97,МойТакСебеРасчет!$A$4:$BU$5,65,FALSE),IF(I97=2,VLOOKUP($A97,МойТакСебеРасчет!$A$4:$BU$5,66,FALSE),IF(I97=3,VLOOKUP($A97,МойТакСебеРасчет!$A$4:$BU$5,67,FALSE),""))),"")</f>
        <v/>
      </c>
      <c r="T97" s="33" t="str">
        <f>IF(J97&lt;&gt;J96,IF(J97=1,VLOOKUP($A97,МойТакСебеРасчет!$A$4:$BU$5,68,FALSE),IF(J97=2,VLOOKUP($A97,МойТакСебеРасчет!$A$4:$BU$5,69,FALSE),IF(J97=3,VLOOKUP($A97,МойТакСебеРасчет!$A$4:$BU$5,70,FALSE),""))),"")</f>
        <v/>
      </c>
      <c r="U97" s="33" t="str">
        <f>IF(K97&lt;&gt;K96,IF(K97=1,VLOOKUP($A97,МойТакСебеРасчет!$A$4:$BU$5,71,FALSE),IF(K97=2,VLOOKUP($A97,МойТакСебеРасчет!$A$4:$BU$5,72,FALSE),IF(K97=3,VLOOKUP($A97,МойТакСебеРасчет!$A$4:$BU$5,73,FALSE),""))),"")</f>
        <v/>
      </c>
      <c r="V97" s="47" t="s">
        <v>30</v>
      </c>
      <c r="W97" s="12">
        <v>42121</v>
      </c>
      <c r="X97" s="14" t="s">
        <v>55</v>
      </c>
      <c r="Y97" s="40"/>
      <c r="Z97" s="18"/>
      <c r="AA97" s="39">
        <v>22222</v>
      </c>
      <c r="AB97" s="9" t="s">
        <v>5</v>
      </c>
      <c r="AC97" s="9" t="s">
        <v>29</v>
      </c>
      <c r="AD97" s="9"/>
      <c r="AE97" s="9"/>
      <c r="AF97" s="21">
        <v>12000</v>
      </c>
      <c r="AG97" s="9" t="s">
        <v>35</v>
      </c>
      <c r="AH97" s="9"/>
      <c r="AI97" s="56"/>
      <c r="AJ97" s="59" t="str">
        <f t="shared" si="24"/>
        <v/>
      </c>
      <c r="AK97" s="61" t="str">
        <f>IF(AJ97="Да",AF97,IF(AJ97="Частично",IF(ДвиженияПоСчетам!AB97=МойТакСебеРасчет!$BW$2,VLOOKUP(AA97,МойТакСебеРасчет!$B$4:$CF$5,74,FALSE),IF(ДвиженияПоСчетам!AB97=МойТакСебеРасчет!$BX$2,VLOOKUP(AA97,МойТакСебеРасчет!$B$4:$CF$5,75,FALSE),IF(ДвиженияПоСчетам!AB97=МойТакСебеРасчет!$BY$2,VLOOKUP(AA97,МойТакСебеРасчет!$B$4:$CF$5,76,FALSE),IF(ДвиженияПоСчетам!AB97=МойТакСебеРасчет!$BZ$2,VLOOKUP(AA97,МойТакСебеРасчет!$B$4:$CF$5,77,FALSE),IF(ДвиженияПоСчетам!AB97=МойТакСебеРасчет!$CA$2,VLOOKUP(AA97,МойТакСебеРасчет!$B$4:$CF$5,78,FALSE),IF(ДвиженияПоСчетам!AB97=МойТакСебеРасчет!$CB$2,VLOOKUP(AA97,МойТакСебеРасчет!$B$4:$CF$5,79,FALSE),IF(ДвиженияПоСчетам!AB97=МойТакСебеРасчет!$CC$2,VLOOKUP(AA97,МойТакСебеРасчет!$B$4:$CF$5,80,FALSE),IF(ДвиженияПоСчетам!AB97=МойТакСебеРасчет!$CD$2,VLOOKUP(AA97,МойТакСебеРасчет!$B$4:$CF$5,81,FALSE),IF(AB97=МойТакСебеРасчет!$CE$2,VLOOKUP(AA97,МойТакСебеРасчет!$B$4:$CF$5,82,FALSE),IF(AB97=МойТакСебеРасчет!$CF$2,VLOOKUP(AA97,МойТакСебеРасчет!$B$4:$CF$5,83,FALSE))))))))))),""))</f>
        <v/>
      </c>
    </row>
    <row r="98" spans="1:37" ht="15" customHeight="1" x14ac:dyDescent="0.25">
      <c r="A98" s="33">
        <f t="shared" si="13"/>
        <v>2</v>
      </c>
      <c r="B98" s="33">
        <f t="shared" si="14"/>
        <v>0</v>
      </c>
      <c r="C98" s="33">
        <f t="shared" si="15"/>
        <v>0</v>
      </c>
      <c r="D98" s="33">
        <f t="shared" si="16"/>
        <v>3</v>
      </c>
      <c r="E98" s="33">
        <f t="shared" si="17"/>
        <v>4</v>
      </c>
      <c r="F98" s="33">
        <f t="shared" si="18"/>
        <v>0</v>
      </c>
      <c r="G98" s="33">
        <f t="shared" si="19"/>
        <v>0</v>
      </c>
      <c r="H98" s="33">
        <f t="shared" si="20"/>
        <v>4</v>
      </c>
      <c r="I98" s="33">
        <f t="shared" si="21"/>
        <v>3</v>
      </c>
      <c r="J98" s="33">
        <f t="shared" si="22"/>
        <v>0</v>
      </c>
      <c r="K98" s="33">
        <f t="shared" si="23"/>
        <v>0</v>
      </c>
      <c r="L98" s="33" t="str">
        <f>IF(B98&lt;&gt;B97,IF(B98=1,VLOOKUP($A98,МойТакСебеРасчет!$A$4:$BU$5,44,FALSE),IF(B98=2,VLOOKUP($A98,МойТакСебеРасчет!$A$4:$BU$5,45,FALSE),IF(B98=3,VLOOKUP($A98,МойТакСебеРасчет!$A$4:$BU$5,46,FALSE),""))),"")</f>
        <v/>
      </c>
      <c r="M98" s="33" t="str">
        <f>IF(C98&lt;&gt;C97,IF(C98=1,VLOOKUP($A98,МойТакСебеРасчет!$A$4:$BU$5,47,FALSE),IF(C98=2,VLOOKUP($A98,МойТакСебеРасчет!$A$4:$BU$5,48,FALSE),IF(C98=3,VLOOKUP($A98,МойТакСебеРасчет!$A$4:$BU$5,49,FALSE),""))),"")</f>
        <v/>
      </c>
      <c r="N98" s="33" t="str">
        <f>IF(D98&lt;&gt;D97,IF(D98=1,VLOOKUP($A98,МойТакСебеРасчет!$A$4:$BU$5,50,FALSE),IF(D98=2,VLOOKUP($A98,МойТакСебеРасчет!$A$4:$BU$5,51,FALSE),IF(D98=3,VLOOKUP($A98,МойТакСебеРасчет!$A$4:$BU$5,52,FALSE),""))),"")</f>
        <v/>
      </c>
      <c r="O98" s="33" t="str">
        <f>IF(E98&lt;&gt;E97,IF(E98=1,VLOOKUP($A98,МойТакСебеРасчет!$A$4:$BU$5,53,FALSE),IF(E98=2,VLOOKUP($A98,МойТакСебеРасчет!$A$4:$BU$5,54,FALSE),IF(E98=3,VLOOKUP($A98,МойТакСебеРасчет!$A$4:$BU$5,55,FALSE),""))),"")</f>
        <v/>
      </c>
      <c r="P98" s="33" t="str">
        <f>IF(F98&lt;&gt;F97,IF(F98=1,VLOOKUP($A98,МойТакСебеРасчет!$A$4:$BU$5,56,FALSE),IF(F98=2,VLOOKUP($A98,МойТакСебеРасчет!$A$4:$BU$5,57,FALSE),IF(F98=3,VLOOKUP($A98,МойТакСебеРасчет!$A$4:$BU$5,58,FALSE),""))),"")</f>
        <v/>
      </c>
      <c r="Q98" s="33" t="str">
        <f>IF(G98&lt;&gt;G97,IF(G98=1,VLOOKUP($A98,МойТакСебеРасчет!$A$4:$BU$5,59,FALSE),IF(G98=2,VLOOKUP($A98,МойТакСебеРасчет!$A$4:$BU$5,60,FALSE),IF(G98=3,VLOOKUP($A98,МойТакСебеРасчет!$A$4:$BU$5,61,FALSE),""))),"")</f>
        <v/>
      </c>
      <c r="R98" s="33" t="str">
        <f>IF(H98&lt;&gt;H97,IF(H98=1,VLOOKUP($A98,МойТакСебеРасчет!$A$4:$BU$5,62,FALSE),IF(H98=2,VLOOKUP($A98,МойТакСебеРасчет!$A$4:$BU$5,63,FALSE),IF(H98=3,VLOOKUP($A98,МойТакСебеРасчет!$A$4:$BU$5,64,FALSE),""))),"")</f>
        <v/>
      </c>
      <c r="S98" s="33" t="str">
        <f>IF(I98&lt;&gt;I97,IF(I98=1,VLOOKUP($A98,МойТакСебеРасчет!$A$4:$BU$5,65,FALSE),IF(I98=2,VLOOKUP($A98,МойТакСебеРасчет!$A$4:$BU$5,66,FALSE),IF(I98=3,VLOOKUP($A98,МойТакСебеРасчет!$A$4:$BU$5,67,FALSE),""))),"")</f>
        <v/>
      </c>
      <c r="T98" s="33" t="str">
        <f>IF(J98&lt;&gt;J97,IF(J98=1,VLOOKUP($A98,МойТакСебеРасчет!$A$4:$BU$5,68,FALSE),IF(J98=2,VLOOKUP($A98,МойТакСебеРасчет!$A$4:$BU$5,69,FALSE),IF(J98=3,VLOOKUP($A98,МойТакСебеРасчет!$A$4:$BU$5,70,FALSE),""))),"")</f>
        <v/>
      </c>
      <c r="U98" s="33" t="str">
        <f>IF(K98&lt;&gt;K97,IF(K98=1,VLOOKUP($A98,МойТакСебеРасчет!$A$4:$BU$5,71,FALSE),IF(K98=2,VLOOKUP($A98,МойТакСебеРасчет!$A$4:$BU$5,72,FALSE),IF(K98=3,VLOOKUP($A98,МойТакСебеРасчет!$A$4:$BU$5,73,FALSE),""))),"")</f>
        <v/>
      </c>
      <c r="V98" s="47" t="s">
        <v>30</v>
      </c>
      <c r="W98" s="12">
        <v>42121</v>
      </c>
      <c r="X98" s="14" t="s">
        <v>56</v>
      </c>
      <c r="Y98" s="40"/>
      <c r="Z98" s="18"/>
      <c r="AA98" s="39">
        <v>22222</v>
      </c>
      <c r="AB98" s="9" t="s">
        <v>6</v>
      </c>
      <c r="AC98" s="9" t="s">
        <v>29</v>
      </c>
      <c r="AD98" s="9"/>
      <c r="AE98" s="9"/>
      <c r="AF98" s="21">
        <v>716.21</v>
      </c>
      <c r="AG98" s="9" t="s">
        <v>35</v>
      </c>
      <c r="AH98" s="9"/>
      <c r="AI98" s="56"/>
      <c r="AJ98" s="59" t="str">
        <f t="shared" si="24"/>
        <v/>
      </c>
      <c r="AK98" s="61" t="str">
        <f>IF(AJ98="Да",AF98,IF(AJ98="Частично",IF(ДвиженияПоСчетам!AB98=МойТакСебеРасчет!$BW$2,VLOOKUP(AA98,МойТакСебеРасчет!$B$4:$CF$5,74,FALSE),IF(ДвиженияПоСчетам!AB98=МойТакСебеРасчет!$BX$2,VLOOKUP(AA98,МойТакСебеРасчет!$B$4:$CF$5,75,FALSE),IF(ДвиженияПоСчетам!AB98=МойТакСебеРасчет!$BY$2,VLOOKUP(AA98,МойТакСебеРасчет!$B$4:$CF$5,76,FALSE),IF(ДвиженияПоСчетам!AB98=МойТакСебеРасчет!$BZ$2,VLOOKUP(AA98,МойТакСебеРасчет!$B$4:$CF$5,77,FALSE),IF(ДвиженияПоСчетам!AB98=МойТакСебеРасчет!$CA$2,VLOOKUP(AA98,МойТакСебеРасчет!$B$4:$CF$5,78,FALSE),IF(ДвиженияПоСчетам!AB98=МойТакСебеРасчет!$CB$2,VLOOKUP(AA98,МойТакСебеРасчет!$B$4:$CF$5,79,FALSE),IF(ДвиженияПоСчетам!AB98=МойТакСебеРасчет!$CC$2,VLOOKUP(AA98,МойТакСебеРасчет!$B$4:$CF$5,80,FALSE),IF(ДвиженияПоСчетам!AB98=МойТакСебеРасчет!$CD$2,VLOOKUP(AA98,МойТакСебеРасчет!$B$4:$CF$5,81,FALSE),IF(AB98=МойТакСебеРасчет!$CE$2,VLOOKUP(AA98,МойТакСебеРасчет!$B$4:$CF$5,82,FALSE),IF(AB98=МойТакСебеРасчет!$CF$2,VLOOKUP(AA98,МойТакСебеРасчет!$B$4:$CF$5,83,FALSE))))))))))),""))</f>
        <v/>
      </c>
    </row>
    <row r="99" spans="1:37" ht="15" customHeight="1" x14ac:dyDescent="0.25">
      <c r="A99" s="33">
        <f t="shared" si="13"/>
        <v>2</v>
      </c>
      <c r="B99" s="33">
        <f t="shared" si="14"/>
        <v>0</v>
      </c>
      <c r="C99" s="33">
        <f t="shared" si="15"/>
        <v>0</v>
      </c>
      <c r="D99" s="33">
        <f t="shared" si="16"/>
        <v>3</v>
      </c>
      <c r="E99" s="33">
        <f t="shared" si="17"/>
        <v>5</v>
      </c>
      <c r="F99" s="33">
        <f t="shared" si="18"/>
        <v>0</v>
      </c>
      <c r="G99" s="33">
        <f t="shared" si="19"/>
        <v>0</v>
      </c>
      <c r="H99" s="33">
        <f t="shared" si="20"/>
        <v>4</v>
      </c>
      <c r="I99" s="33">
        <f t="shared" si="21"/>
        <v>3</v>
      </c>
      <c r="J99" s="33">
        <f t="shared" si="22"/>
        <v>0</v>
      </c>
      <c r="K99" s="33">
        <f t="shared" si="23"/>
        <v>0</v>
      </c>
      <c r="L99" s="33" t="str">
        <f>IF(B99&lt;&gt;B98,IF(B99=1,VLOOKUP($A99,МойТакСебеРасчет!$A$4:$BU$5,44,FALSE),IF(B99=2,VLOOKUP($A99,МойТакСебеРасчет!$A$4:$BU$5,45,FALSE),IF(B99=3,VLOOKUP($A99,МойТакСебеРасчет!$A$4:$BU$5,46,FALSE),""))),"")</f>
        <v/>
      </c>
      <c r="M99" s="33" t="str">
        <f>IF(C99&lt;&gt;C98,IF(C99=1,VLOOKUP($A99,МойТакСебеРасчет!$A$4:$BU$5,47,FALSE),IF(C99=2,VLOOKUP($A99,МойТакСебеРасчет!$A$4:$BU$5,48,FALSE),IF(C99=3,VLOOKUP($A99,МойТакСебеРасчет!$A$4:$BU$5,49,FALSE),""))),"")</f>
        <v/>
      </c>
      <c r="N99" s="33" t="str">
        <f>IF(D99&lt;&gt;D98,IF(D99=1,VLOOKUP($A99,МойТакСебеРасчет!$A$4:$BU$5,50,FALSE),IF(D99=2,VLOOKUP($A99,МойТакСебеРасчет!$A$4:$BU$5,51,FALSE),IF(D99=3,VLOOKUP($A99,МойТакСебеРасчет!$A$4:$BU$5,52,FALSE),""))),"")</f>
        <v/>
      </c>
      <c r="O99" s="33" t="str">
        <f>IF(E99&lt;&gt;E98,IF(E99=1,VLOOKUP($A99,МойТакСебеРасчет!$A$4:$BU$5,53,FALSE),IF(E99=2,VLOOKUP($A99,МойТакСебеРасчет!$A$4:$BU$5,54,FALSE),IF(E99=3,VLOOKUP($A99,МойТакСебеРасчет!$A$4:$BU$5,55,FALSE),""))),"")</f>
        <v/>
      </c>
      <c r="P99" s="33" t="str">
        <f>IF(F99&lt;&gt;F98,IF(F99=1,VLOOKUP($A99,МойТакСебеРасчет!$A$4:$BU$5,56,FALSE),IF(F99=2,VLOOKUP($A99,МойТакСебеРасчет!$A$4:$BU$5,57,FALSE),IF(F99=3,VLOOKUP($A99,МойТакСебеРасчет!$A$4:$BU$5,58,FALSE),""))),"")</f>
        <v/>
      </c>
      <c r="Q99" s="33" t="str">
        <f>IF(G99&lt;&gt;G98,IF(G99=1,VLOOKUP($A99,МойТакСебеРасчет!$A$4:$BU$5,59,FALSE),IF(G99=2,VLOOKUP($A99,МойТакСебеРасчет!$A$4:$BU$5,60,FALSE),IF(G99=3,VLOOKUP($A99,МойТакСебеРасчет!$A$4:$BU$5,61,FALSE),""))),"")</f>
        <v/>
      </c>
      <c r="R99" s="33" t="str">
        <f>IF(H99&lt;&gt;H98,IF(H99=1,VLOOKUP($A99,МойТакСебеРасчет!$A$4:$BU$5,62,FALSE),IF(H99=2,VLOOKUP($A99,МойТакСебеРасчет!$A$4:$BU$5,63,FALSE),IF(H99=3,VLOOKUP($A99,МойТакСебеРасчет!$A$4:$BU$5,64,FALSE),""))),"")</f>
        <v/>
      </c>
      <c r="S99" s="33" t="str">
        <f>IF(I99&lt;&gt;I98,IF(I99=1,VLOOKUP($A99,МойТакСебеРасчет!$A$4:$BU$5,65,FALSE),IF(I99=2,VLOOKUP($A99,МойТакСебеРасчет!$A$4:$BU$5,66,FALSE),IF(I99=3,VLOOKUP($A99,МойТакСебеРасчет!$A$4:$BU$5,67,FALSE),""))),"")</f>
        <v/>
      </c>
      <c r="T99" s="33" t="str">
        <f>IF(J99&lt;&gt;J98,IF(J99=1,VLOOKUP($A99,МойТакСебеРасчет!$A$4:$BU$5,68,FALSE),IF(J99=2,VLOOKUP($A99,МойТакСебеРасчет!$A$4:$BU$5,69,FALSE),IF(J99=3,VLOOKUP($A99,МойТакСебеРасчет!$A$4:$BU$5,70,FALSE),""))),"")</f>
        <v/>
      </c>
      <c r="U99" s="33" t="str">
        <f>IF(K99&lt;&gt;K98,IF(K99=1,VLOOKUP($A99,МойТакСебеРасчет!$A$4:$BU$5,71,FALSE),IF(K99=2,VLOOKUP($A99,МойТакСебеРасчет!$A$4:$BU$5,72,FALSE),IF(K99=3,VLOOKUP($A99,МойТакСебеРасчет!$A$4:$BU$5,73,FALSE),""))),"")</f>
        <v/>
      </c>
      <c r="V99" s="47" t="s">
        <v>30</v>
      </c>
      <c r="W99" s="12">
        <v>42121</v>
      </c>
      <c r="X99" s="14" t="s">
        <v>57</v>
      </c>
      <c r="Y99" s="40"/>
      <c r="Z99" s="18"/>
      <c r="AA99" s="39">
        <v>22222</v>
      </c>
      <c r="AB99" s="9" t="s">
        <v>4</v>
      </c>
      <c r="AC99" s="9" t="s">
        <v>29</v>
      </c>
      <c r="AD99" s="9"/>
      <c r="AE99" s="9"/>
      <c r="AF99" s="21">
        <v>753.52</v>
      </c>
      <c r="AG99" s="9" t="s">
        <v>35</v>
      </c>
      <c r="AH99" s="9"/>
      <c r="AI99" s="56"/>
      <c r="AJ99" s="59" t="str">
        <f t="shared" si="24"/>
        <v/>
      </c>
      <c r="AK99" s="61" t="str">
        <f>IF(AJ99="Да",AF99,IF(AJ99="Частично",IF(ДвиженияПоСчетам!AB99=МойТакСебеРасчет!$BW$2,VLOOKUP(AA99,МойТакСебеРасчет!$B$4:$CF$5,74,FALSE),IF(ДвиженияПоСчетам!AB99=МойТакСебеРасчет!$BX$2,VLOOKUP(AA99,МойТакСебеРасчет!$B$4:$CF$5,75,FALSE),IF(ДвиженияПоСчетам!AB99=МойТакСебеРасчет!$BY$2,VLOOKUP(AA99,МойТакСебеРасчет!$B$4:$CF$5,76,FALSE),IF(ДвиженияПоСчетам!AB99=МойТакСебеРасчет!$BZ$2,VLOOKUP(AA99,МойТакСебеРасчет!$B$4:$CF$5,77,FALSE),IF(ДвиженияПоСчетам!AB99=МойТакСебеРасчет!$CA$2,VLOOKUP(AA99,МойТакСебеРасчет!$B$4:$CF$5,78,FALSE),IF(ДвиженияПоСчетам!AB99=МойТакСебеРасчет!$CB$2,VLOOKUP(AA99,МойТакСебеРасчет!$B$4:$CF$5,79,FALSE),IF(ДвиженияПоСчетам!AB99=МойТакСебеРасчет!$CC$2,VLOOKUP(AA99,МойТакСебеРасчет!$B$4:$CF$5,80,FALSE),IF(ДвиженияПоСчетам!AB99=МойТакСебеРасчет!$CD$2,VLOOKUP(AA99,МойТакСебеРасчет!$B$4:$CF$5,81,FALSE),IF(AB99=МойТакСебеРасчет!$CE$2,VLOOKUP(AA99,МойТакСебеРасчет!$B$4:$CF$5,82,FALSE),IF(AB99=МойТакСебеРасчет!$CF$2,VLOOKUP(AA99,МойТакСебеРасчет!$B$4:$CF$5,83,FALSE))))))))))),""))</f>
        <v/>
      </c>
    </row>
    <row r="100" spans="1:37" ht="15" customHeight="1" x14ac:dyDescent="0.25">
      <c r="A100" s="33">
        <f t="shared" si="13"/>
        <v>2</v>
      </c>
      <c r="B100" s="33">
        <f t="shared" si="14"/>
        <v>0</v>
      </c>
      <c r="C100" s="33">
        <f t="shared" si="15"/>
        <v>0</v>
      </c>
      <c r="D100" s="33">
        <f t="shared" si="16"/>
        <v>4</v>
      </c>
      <c r="E100" s="33">
        <f t="shared" si="17"/>
        <v>5</v>
      </c>
      <c r="F100" s="33">
        <f t="shared" si="18"/>
        <v>0</v>
      </c>
      <c r="G100" s="33">
        <f t="shared" si="19"/>
        <v>0</v>
      </c>
      <c r="H100" s="33">
        <f t="shared" si="20"/>
        <v>4</v>
      </c>
      <c r="I100" s="33">
        <f t="shared" si="21"/>
        <v>3</v>
      </c>
      <c r="J100" s="33">
        <f t="shared" si="22"/>
        <v>0</v>
      </c>
      <c r="K100" s="33">
        <f t="shared" si="23"/>
        <v>0</v>
      </c>
      <c r="L100" s="33" t="str">
        <f>IF(B100&lt;&gt;B99,IF(B100=1,VLOOKUP($A100,МойТакСебеРасчет!$A$4:$BU$5,44,FALSE),IF(B100=2,VLOOKUP($A100,МойТакСебеРасчет!$A$4:$BU$5,45,FALSE),IF(B100=3,VLOOKUP($A100,МойТакСебеРасчет!$A$4:$BU$5,46,FALSE),""))),"")</f>
        <v/>
      </c>
      <c r="M100" s="33" t="str">
        <f>IF(C100&lt;&gt;C99,IF(C100=1,VLOOKUP($A100,МойТакСебеРасчет!$A$4:$BU$5,47,FALSE),IF(C100=2,VLOOKUP($A100,МойТакСебеРасчет!$A$4:$BU$5,48,FALSE),IF(C100=3,VLOOKUP($A100,МойТакСебеРасчет!$A$4:$BU$5,49,FALSE),""))),"")</f>
        <v/>
      </c>
      <c r="N100" s="33" t="str">
        <f>IF(D100&lt;&gt;D99,IF(D100=1,VLOOKUP($A100,МойТакСебеРасчет!$A$4:$BU$5,50,FALSE),IF(D100=2,VLOOKUP($A100,МойТакСебеРасчет!$A$4:$BU$5,51,FALSE),IF(D100=3,VLOOKUP($A100,МойТакСебеРасчет!$A$4:$BU$5,52,FALSE),""))),"")</f>
        <v/>
      </c>
      <c r="O100" s="33" t="str">
        <f>IF(E100&lt;&gt;E99,IF(E100=1,VLOOKUP($A100,МойТакСебеРасчет!$A$4:$BU$5,53,FALSE),IF(E100=2,VLOOKUP($A100,МойТакСебеРасчет!$A$4:$BU$5,54,FALSE),IF(E100=3,VLOOKUP($A100,МойТакСебеРасчет!$A$4:$BU$5,55,FALSE),""))),"")</f>
        <v/>
      </c>
      <c r="P100" s="33" t="str">
        <f>IF(F100&lt;&gt;F99,IF(F100=1,VLOOKUP($A100,МойТакСебеРасчет!$A$4:$BU$5,56,FALSE),IF(F100=2,VLOOKUP($A100,МойТакСебеРасчет!$A$4:$BU$5,57,FALSE),IF(F100=3,VLOOKUP($A100,МойТакСебеРасчет!$A$4:$BU$5,58,FALSE),""))),"")</f>
        <v/>
      </c>
      <c r="Q100" s="33" t="str">
        <f>IF(G100&lt;&gt;G99,IF(G100=1,VLOOKUP($A100,МойТакСебеРасчет!$A$4:$BU$5,59,FALSE),IF(G100=2,VLOOKUP($A100,МойТакСебеРасчет!$A$4:$BU$5,60,FALSE),IF(G100=3,VLOOKUP($A100,МойТакСебеРасчет!$A$4:$BU$5,61,FALSE),""))),"")</f>
        <v/>
      </c>
      <c r="R100" s="33" t="str">
        <f>IF(H100&lt;&gt;H99,IF(H100=1,VLOOKUP($A100,МойТакСебеРасчет!$A$4:$BU$5,62,FALSE),IF(H100=2,VLOOKUP($A100,МойТакСебеРасчет!$A$4:$BU$5,63,FALSE),IF(H100=3,VLOOKUP($A100,МойТакСебеРасчет!$A$4:$BU$5,64,FALSE),""))),"")</f>
        <v/>
      </c>
      <c r="S100" s="33" t="str">
        <f>IF(I100&lt;&gt;I99,IF(I100=1,VLOOKUP($A100,МойТакСебеРасчет!$A$4:$BU$5,65,FALSE),IF(I100=2,VLOOKUP($A100,МойТакСебеРасчет!$A$4:$BU$5,66,FALSE),IF(I100=3,VLOOKUP($A100,МойТакСебеРасчет!$A$4:$BU$5,67,FALSE),""))),"")</f>
        <v/>
      </c>
      <c r="T100" s="33" t="str">
        <f>IF(J100&lt;&gt;J99,IF(J100=1,VLOOKUP($A100,МойТакСебеРасчет!$A$4:$BU$5,68,FALSE),IF(J100=2,VLOOKUP($A100,МойТакСебеРасчет!$A$4:$BU$5,69,FALSE),IF(J100=3,VLOOKUP($A100,МойТакСебеРасчет!$A$4:$BU$5,70,FALSE),""))),"")</f>
        <v/>
      </c>
      <c r="U100" s="33" t="str">
        <f>IF(K100&lt;&gt;K99,IF(K100=1,VLOOKUP($A100,МойТакСебеРасчет!$A$4:$BU$5,71,FALSE),IF(K100=2,VLOOKUP($A100,МойТакСебеРасчет!$A$4:$BU$5,72,FALSE),IF(K100=3,VLOOKUP($A100,МойТакСебеРасчет!$A$4:$BU$5,73,FALSE),""))),"")</f>
        <v/>
      </c>
      <c r="V100" s="47" t="s">
        <v>30</v>
      </c>
      <c r="W100" s="12">
        <v>42121</v>
      </c>
      <c r="X100" s="14" t="s">
        <v>58</v>
      </c>
      <c r="Y100" s="40"/>
      <c r="Z100" s="18"/>
      <c r="AA100" s="39">
        <v>22222</v>
      </c>
      <c r="AB100" s="9" t="s">
        <v>3</v>
      </c>
      <c r="AC100" s="9" t="s">
        <v>29</v>
      </c>
      <c r="AD100" s="9"/>
      <c r="AE100" s="9"/>
      <c r="AF100" s="21">
        <v>12000</v>
      </c>
      <c r="AG100" s="9" t="s">
        <v>35</v>
      </c>
      <c r="AH100" s="9"/>
      <c r="AI100" s="56"/>
      <c r="AJ100" s="59" t="str">
        <f t="shared" si="24"/>
        <v/>
      </c>
      <c r="AK100" s="61" t="str">
        <f>IF(AJ100="Да",AF100,IF(AJ100="Частично",IF(ДвиженияПоСчетам!AB100=МойТакСебеРасчет!$BW$2,VLOOKUP(AA100,МойТакСебеРасчет!$B$4:$CF$5,74,FALSE),IF(ДвиженияПоСчетам!AB100=МойТакСебеРасчет!$BX$2,VLOOKUP(AA100,МойТакСебеРасчет!$B$4:$CF$5,75,FALSE),IF(ДвиженияПоСчетам!AB100=МойТакСебеРасчет!$BY$2,VLOOKUP(AA100,МойТакСебеРасчет!$B$4:$CF$5,76,FALSE),IF(ДвиженияПоСчетам!AB100=МойТакСебеРасчет!$BZ$2,VLOOKUP(AA100,МойТакСебеРасчет!$B$4:$CF$5,77,FALSE),IF(ДвиженияПоСчетам!AB100=МойТакСебеРасчет!$CA$2,VLOOKUP(AA100,МойТакСебеРасчет!$B$4:$CF$5,78,FALSE),IF(ДвиженияПоСчетам!AB100=МойТакСебеРасчет!$CB$2,VLOOKUP(AA100,МойТакСебеРасчет!$B$4:$CF$5,79,FALSE),IF(ДвиженияПоСчетам!AB100=МойТакСебеРасчет!$CC$2,VLOOKUP(AA100,МойТакСебеРасчет!$B$4:$CF$5,80,FALSE),IF(ДвиженияПоСчетам!AB100=МойТакСебеРасчет!$CD$2,VLOOKUP(AA100,МойТакСебеРасчет!$B$4:$CF$5,81,FALSE),IF(AB100=МойТакСебеРасчет!$CE$2,VLOOKUP(AA100,МойТакСебеРасчет!$B$4:$CF$5,82,FALSE),IF(AB100=МойТакСебеРасчет!$CF$2,VLOOKUP(AA100,МойТакСебеРасчет!$B$4:$CF$5,83,FALSE))))))))))),""))</f>
        <v/>
      </c>
    </row>
  </sheetData>
  <autoFilter ref="A2:AK100"/>
  <mergeCells count="19">
    <mergeCell ref="AK1:AK2"/>
    <mergeCell ref="AH1:AH2"/>
    <mergeCell ref="AI1:AI2"/>
    <mergeCell ref="AJ1:AJ2"/>
    <mergeCell ref="AC1:AC2"/>
    <mergeCell ref="AD1:AD2"/>
    <mergeCell ref="AE1:AE2"/>
    <mergeCell ref="AF1:AF2"/>
    <mergeCell ref="AG1:AG2"/>
    <mergeCell ref="X1:X2"/>
    <mergeCell ref="Y1:Y2"/>
    <mergeCell ref="Z1:Z2"/>
    <mergeCell ref="AA1:AA2"/>
    <mergeCell ref="AB1:AB2"/>
    <mergeCell ref="A1:A2"/>
    <mergeCell ref="B1:K1"/>
    <mergeCell ref="L1:U1"/>
    <mergeCell ref="V1:V2"/>
    <mergeCell ref="W1:W2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"/>
  <sheetViews>
    <sheetView zoomScale="70" zoomScaleNormal="70"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5.28515625" style="32" customWidth="1"/>
    <col min="2" max="2" width="10.85546875" style="32" customWidth="1"/>
    <col min="3" max="3" width="9.5703125" bestFit="1" customWidth="1"/>
    <col min="4" max="5" width="9" customWidth="1"/>
    <col min="6" max="6" width="10.28515625" bestFit="1" customWidth="1"/>
    <col min="7" max="9" width="9" customWidth="1"/>
    <col min="10" max="10" width="12.42578125" bestFit="1" customWidth="1"/>
    <col min="11" max="13" width="9" customWidth="1"/>
    <col min="14" max="25" width="10.140625" customWidth="1"/>
    <col min="26" max="31" width="5" customWidth="1"/>
    <col min="32" max="37" width="10.140625" customWidth="1"/>
    <col min="38" max="43" width="5" customWidth="1"/>
  </cols>
  <sheetData>
    <row r="1" spans="1:84" s="1" customFormat="1" x14ac:dyDescent="0.25">
      <c r="A1" s="90" t="s">
        <v>62</v>
      </c>
      <c r="B1" s="90" t="s">
        <v>61</v>
      </c>
      <c r="C1" s="77" t="s">
        <v>60</v>
      </c>
      <c r="D1" s="79"/>
      <c r="E1" s="79"/>
      <c r="F1" s="79"/>
      <c r="G1" s="79"/>
      <c r="H1" s="79"/>
      <c r="I1" s="79"/>
      <c r="J1" s="79"/>
      <c r="K1" s="79"/>
      <c r="L1" s="79"/>
      <c r="M1" s="86"/>
      <c r="N1" s="77" t="s">
        <v>59</v>
      </c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86"/>
      <c r="AR1" s="77" t="s">
        <v>63</v>
      </c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89"/>
      <c r="BV1" s="77" t="s">
        <v>64</v>
      </c>
      <c r="BW1" s="79"/>
      <c r="BX1" s="79"/>
      <c r="BY1" s="79"/>
      <c r="BZ1" s="79"/>
      <c r="CA1" s="79"/>
      <c r="CB1" s="79"/>
      <c r="CC1" s="79"/>
      <c r="CD1" s="79"/>
      <c r="CE1" s="79"/>
      <c r="CF1" s="86"/>
    </row>
    <row r="2" spans="1:84" s="1" customFormat="1" ht="165" x14ac:dyDescent="0.25">
      <c r="A2" s="91"/>
      <c r="B2" s="91"/>
      <c r="C2" s="78" t="s">
        <v>19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20</v>
      </c>
      <c r="I2" s="80" t="s">
        <v>21</v>
      </c>
      <c r="J2" s="80" t="s">
        <v>5</v>
      </c>
      <c r="K2" s="80" t="s">
        <v>6</v>
      </c>
      <c r="L2" s="80" t="s">
        <v>22</v>
      </c>
      <c r="M2" s="87" t="s">
        <v>23</v>
      </c>
      <c r="N2" s="47" t="s">
        <v>1</v>
      </c>
      <c r="O2" s="39" t="s">
        <v>1</v>
      </c>
      <c r="P2" s="39" t="s">
        <v>1</v>
      </c>
      <c r="Q2" s="39" t="s">
        <v>2</v>
      </c>
      <c r="R2" s="39" t="s">
        <v>2</v>
      </c>
      <c r="S2" s="39" t="s">
        <v>2</v>
      </c>
      <c r="T2" s="39" t="s">
        <v>3</v>
      </c>
      <c r="U2" s="39" t="s">
        <v>3</v>
      </c>
      <c r="V2" s="39" t="s">
        <v>3</v>
      </c>
      <c r="W2" s="39" t="s">
        <v>4</v>
      </c>
      <c r="X2" s="39" t="s">
        <v>4</v>
      </c>
      <c r="Y2" s="39" t="s">
        <v>4</v>
      </c>
      <c r="Z2" s="39" t="s">
        <v>20</v>
      </c>
      <c r="AA2" s="39" t="s">
        <v>20</v>
      </c>
      <c r="AB2" s="39" t="s">
        <v>20</v>
      </c>
      <c r="AC2" s="39" t="s">
        <v>21</v>
      </c>
      <c r="AD2" s="39" t="s">
        <v>21</v>
      </c>
      <c r="AE2" s="39" t="s">
        <v>21</v>
      </c>
      <c r="AF2" s="39" t="s">
        <v>5</v>
      </c>
      <c r="AG2" s="39" t="s">
        <v>5</v>
      </c>
      <c r="AH2" s="39" t="s">
        <v>5</v>
      </c>
      <c r="AI2" s="39" t="s">
        <v>6</v>
      </c>
      <c r="AJ2" s="39" t="s">
        <v>6</v>
      </c>
      <c r="AK2" s="39" t="s">
        <v>6</v>
      </c>
      <c r="AL2" s="39" t="s">
        <v>22</v>
      </c>
      <c r="AM2" s="39" t="s">
        <v>22</v>
      </c>
      <c r="AN2" s="39" t="s">
        <v>22</v>
      </c>
      <c r="AO2" s="39" t="s">
        <v>23</v>
      </c>
      <c r="AP2" s="39" t="s">
        <v>23</v>
      </c>
      <c r="AQ2" s="48" t="s">
        <v>23</v>
      </c>
      <c r="AR2" s="47" t="s">
        <v>1</v>
      </c>
      <c r="AS2" s="39" t="s">
        <v>1</v>
      </c>
      <c r="AT2" s="39" t="s">
        <v>1</v>
      </c>
      <c r="AU2" s="39" t="s">
        <v>2</v>
      </c>
      <c r="AV2" s="39" t="s">
        <v>2</v>
      </c>
      <c r="AW2" s="39" t="s">
        <v>2</v>
      </c>
      <c r="AX2" s="39" t="s">
        <v>3</v>
      </c>
      <c r="AY2" s="39" t="s">
        <v>3</v>
      </c>
      <c r="AZ2" s="39" t="s">
        <v>3</v>
      </c>
      <c r="BA2" s="39" t="s">
        <v>4</v>
      </c>
      <c r="BB2" s="39" t="s">
        <v>4</v>
      </c>
      <c r="BC2" s="39" t="s">
        <v>4</v>
      </c>
      <c r="BD2" s="39" t="s">
        <v>20</v>
      </c>
      <c r="BE2" s="39" t="s">
        <v>20</v>
      </c>
      <c r="BF2" s="39" t="s">
        <v>20</v>
      </c>
      <c r="BG2" s="39" t="s">
        <v>21</v>
      </c>
      <c r="BH2" s="39" t="s">
        <v>21</v>
      </c>
      <c r="BI2" s="39" t="s">
        <v>21</v>
      </c>
      <c r="BJ2" s="39" t="s">
        <v>5</v>
      </c>
      <c r="BK2" s="39" t="s">
        <v>5</v>
      </c>
      <c r="BL2" s="39" t="s">
        <v>5</v>
      </c>
      <c r="BM2" s="39" t="s">
        <v>6</v>
      </c>
      <c r="BN2" s="39" t="s">
        <v>6</v>
      </c>
      <c r="BO2" s="39" t="s">
        <v>6</v>
      </c>
      <c r="BP2" s="39" t="s">
        <v>22</v>
      </c>
      <c r="BQ2" s="39" t="s">
        <v>22</v>
      </c>
      <c r="BR2" s="39" t="s">
        <v>22</v>
      </c>
      <c r="BS2" s="39" t="s">
        <v>23</v>
      </c>
      <c r="BT2" s="39" t="s">
        <v>23</v>
      </c>
      <c r="BU2" s="51" t="s">
        <v>23</v>
      </c>
      <c r="BV2" s="78" t="s">
        <v>19</v>
      </c>
      <c r="BW2" s="80" t="s">
        <v>1</v>
      </c>
      <c r="BX2" s="80" t="s">
        <v>2</v>
      </c>
      <c r="BY2" s="80" t="s">
        <v>3</v>
      </c>
      <c r="BZ2" s="80" t="s">
        <v>4</v>
      </c>
      <c r="CA2" s="80" t="s">
        <v>20</v>
      </c>
      <c r="CB2" s="80" t="s">
        <v>21</v>
      </c>
      <c r="CC2" s="80" t="s">
        <v>5</v>
      </c>
      <c r="CD2" s="80" t="s">
        <v>6</v>
      </c>
      <c r="CE2" s="80" t="s">
        <v>22</v>
      </c>
      <c r="CF2" s="87" t="s">
        <v>23</v>
      </c>
    </row>
    <row r="3" spans="1:84" s="1" customFormat="1" x14ac:dyDescent="0.25">
      <c r="A3" s="91"/>
      <c r="B3" s="91"/>
      <c r="C3" s="78"/>
      <c r="D3" s="80"/>
      <c r="E3" s="80"/>
      <c r="F3" s="80"/>
      <c r="G3" s="80"/>
      <c r="H3" s="80"/>
      <c r="I3" s="80"/>
      <c r="J3" s="80"/>
      <c r="K3" s="80"/>
      <c r="L3" s="80"/>
      <c r="M3" s="87"/>
      <c r="N3" s="47">
        <v>1</v>
      </c>
      <c r="O3" s="39">
        <v>2</v>
      </c>
      <c r="P3" s="39">
        <v>3</v>
      </c>
      <c r="Q3" s="39">
        <v>1</v>
      </c>
      <c r="R3" s="39">
        <v>2</v>
      </c>
      <c r="S3" s="39">
        <v>3</v>
      </c>
      <c r="T3" s="39">
        <v>1</v>
      </c>
      <c r="U3" s="39">
        <v>2</v>
      </c>
      <c r="V3" s="39">
        <v>3</v>
      </c>
      <c r="W3" s="39">
        <v>1</v>
      </c>
      <c r="X3" s="39">
        <v>2</v>
      </c>
      <c r="Y3" s="39">
        <v>3</v>
      </c>
      <c r="Z3" s="39">
        <v>1</v>
      </c>
      <c r="AA3" s="39">
        <v>2</v>
      </c>
      <c r="AB3" s="39">
        <v>3</v>
      </c>
      <c r="AC3" s="39">
        <v>1</v>
      </c>
      <c r="AD3" s="39">
        <v>2</v>
      </c>
      <c r="AE3" s="39">
        <v>3</v>
      </c>
      <c r="AF3" s="39">
        <v>1</v>
      </c>
      <c r="AG3" s="39">
        <v>2</v>
      </c>
      <c r="AH3" s="39">
        <v>3</v>
      </c>
      <c r="AI3" s="39">
        <v>1</v>
      </c>
      <c r="AJ3" s="39">
        <v>2</v>
      </c>
      <c r="AK3" s="39">
        <v>3</v>
      </c>
      <c r="AL3" s="39">
        <v>1</v>
      </c>
      <c r="AM3" s="39">
        <v>2</v>
      </c>
      <c r="AN3" s="39">
        <v>3</v>
      </c>
      <c r="AO3" s="39">
        <v>1</v>
      </c>
      <c r="AP3" s="39">
        <v>2</v>
      </c>
      <c r="AQ3" s="48">
        <v>3</v>
      </c>
      <c r="AR3" s="47">
        <v>1</v>
      </c>
      <c r="AS3" s="39">
        <v>2</v>
      </c>
      <c r="AT3" s="39">
        <v>3</v>
      </c>
      <c r="AU3" s="39">
        <v>1</v>
      </c>
      <c r="AV3" s="39">
        <v>2</v>
      </c>
      <c r="AW3" s="39">
        <v>3</v>
      </c>
      <c r="AX3" s="39">
        <v>1</v>
      </c>
      <c r="AY3" s="39">
        <v>2</v>
      </c>
      <c r="AZ3" s="39">
        <v>3</v>
      </c>
      <c r="BA3" s="39">
        <v>1</v>
      </c>
      <c r="BB3" s="39">
        <v>2</v>
      </c>
      <c r="BC3" s="39">
        <v>3</v>
      </c>
      <c r="BD3" s="39">
        <v>1</v>
      </c>
      <c r="BE3" s="39">
        <v>2</v>
      </c>
      <c r="BF3" s="39">
        <v>3</v>
      </c>
      <c r="BG3" s="39">
        <v>1</v>
      </c>
      <c r="BH3" s="39">
        <v>2</v>
      </c>
      <c r="BI3" s="39">
        <v>3</v>
      </c>
      <c r="BJ3" s="39">
        <v>1</v>
      </c>
      <c r="BK3" s="39">
        <v>2</v>
      </c>
      <c r="BL3" s="39">
        <v>3</v>
      </c>
      <c r="BM3" s="39">
        <v>1</v>
      </c>
      <c r="BN3" s="39">
        <v>2</v>
      </c>
      <c r="BO3" s="39">
        <v>3</v>
      </c>
      <c r="BP3" s="39">
        <v>1</v>
      </c>
      <c r="BQ3" s="39">
        <v>2</v>
      </c>
      <c r="BR3" s="39">
        <v>3</v>
      </c>
      <c r="BS3" s="39">
        <v>1</v>
      </c>
      <c r="BT3" s="39">
        <v>2</v>
      </c>
      <c r="BU3" s="51">
        <v>3</v>
      </c>
      <c r="BV3" s="78"/>
      <c r="BW3" s="80"/>
      <c r="BX3" s="80"/>
      <c r="BY3" s="80"/>
      <c r="BZ3" s="80"/>
      <c r="CA3" s="80"/>
      <c r="CB3" s="80"/>
      <c r="CC3" s="80"/>
      <c r="CD3" s="80"/>
      <c r="CE3" s="80"/>
      <c r="CF3" s="87"/>
    </row>
    <row r="4" spans="1:84" s="2" customFormat="1" x14ac:dyDescent="0.25">
      <c r="A4" s="42">
        <v>1</v>
      </c>
      <c r="B4" s="42">
        <f>VLOOKUP(A4,ДвиженияПоСчетам!$A$4:$AA$100,27,FALSE)</f>
        <v>11111</v>
      </c>
      <c r="C4" s="62">
        <f>ROUND(SUMIFS(ДвиженияПоСчетам!$AF$4:$AF$100,ДвиженияПоСчетам!$V$4:$V$100,"Приход",ДвиженияПоСчетам!$AA$4:$AA$100,МойТакСебеРасчет!B4),2)-ROUND(SUMIFS(ДвиженияПоСчетам!$AF$4:$AF$100,ДвиженияПоСчетам!$V$4:$V$100,"Расход",ДвиженияПоСчетам!$AA$4:$AA$100,МойТакСебеРасчет!B4),2)</f>
        <v>24394.270000000004</v>
      </c>
      <c r="D4" s="63">
        <f>ROUND(SUMIFS(ДвиженияПоСчетам!$AF$4:$AF$100,ДвиженияПоСчетам!$V$4:$V$100,"Приход",ДвиженияПоСчетам!$AA$4:$AA$100,$B4,ДвиженияПоСчетам!$AB$4:$AB$100,D$2),2)-ROUND(SUMIFS(ДвиженияПоСчетам!$AF$4:$AF$100,ДвиженияПоСчетам!$V$4:$V$100,"Расход",ДвиженияПоСчетам!$AA$4:$AA$100,$B4,ДвиженияПоСчетам!$AB$4:$AB$100,D$2),2)</f>
        <v>0</v>
      </c>
      <c r="E4" s="63">
        <f>ROUND(SUMIFS(ДвиженияПоСчетам!$AF$4:$AF$100,ДвиженияПоСчетам!$V$4:$V$100,"Приход",ДвиженияПоСчетам!$AA$4:$AA$100,$B4,ДвиженияПоСчетам!$AB$4:$AB$100,E$2),2)-ROUND(SUMIFS(ДвиженияПоСчетам!$AF$4:$AF$100,ДвиженияПоСчетам!$V$4:$V$100,"Расход",ДвиженияПоСчетам!$AA$4:$AA$100,$B4,ДвиженияПоСчетам!$AB$4:$AB$100,E$2),2)</f>
        <v>0</v>
      </c>
      <c r="F4" s="63">
        <f>ROUND(SUMIFS(ДвиженияПоСчетам!$AF$4:$AF$100,ДвиженияПоСчетам!$V$4:$V$100,"Приход",ДвиженияПоСчетам!$AA$4:$AA$100,$B4,ДвиженияПоСчетам!$AB$4:$AB$100,F$2),2)-ROUND(SUMIFS(ДвиженияПоСчетам!$AF$4:$AF$100,ДвиженияПоСчетам!$V$4:$V$100,"Расход",ДвиженияПоСчетам!$AA$4:$AA$100,$B4,ДвиженияПоСчетам!$AB$4:$AB$100,F$2),2)</f>
        <v>12000</v>
      </c>
      <c r="G4" s="63">
        <f>ROUND(SUMIFS(ДвиженияПоСчетам!$AF$4:$AF$100,ДвиженияПоСчетам!$V$4:$V$100,"Приход",ДвиженияПоСчетам!$AA$4:$AA$100,$B4,ДвиженияПоСчетам!$AB$4:$AB$100,G$2),2)-ROUND(SUMIFS(ДвиженияПоСчетам!$AF$4:$AF$100,ДвиженияПоСчетам!$V$4:$V$100,"Расход",ДвиженияПоСчетам!$AA$4:$AA$100,$B4,ДвиженияПоСчетам!$AB$4:$AB$100,G$2),2)</f>
        <v>394.26999999999953</v>
      </c>
      <c r="H4" s="63">
        <f>ROUND(SUMIFS(ДвиженияПоСчетам!$AF$4:$AF$100,ДвиженияПоСчетам!$V$4:$V$100,"Приход",ДвиженияПоСчетам!$AA$4:$AA$100,$B4,ДвиженияПоСчетам!$AB$4:$AB$100,H$2),2)-ROUND(SUMIFS(ДвиженияПоСчетам!$AF$4:$AF$100,ДвиженияПоСчетам!$V$4:$V$100,"Расход",ДвиженияПоСчетам!$AA$4:$AA$100,$B4,ДвиженияПоСчетам!$AB$4:$AB$100,H$2),2)</f>
        <v>0</v>
      </c>
      <c r="I4" s="63">
        <f>ROUND(SUMIFS(ДвиженияПоСчетам!$AF$4:$AF$100,ДвиженияПоСчетам!$V$4:$V$100,"Приход",ДвиженияПоСчетам!$AA$4:$AA$100,$B4,ДвиженияПоСчетам!$AB$4:$AB$100,I$2),2)-ROUND(SUMIFS(ДвиженияПоСчетам!$AF$4:$AF$100,ДвиженияПоСчетам!$V$4:$V$100,"Расход",ДвиженияПоСчетам!$AA$4:$AA$100,$B4,ДвиженияПоСчетам!$AB$4:$AB$100,I$2),2)</f>
        <v>0</v>
      </c>
      <c r="J4" s="63">
        <f>ROUND(SUMIFS(ДвиженияПоСчетам!$AF$4:$AF$100,ДвиженияПоСчетам!$V$4:$V$100,"Приход",ДвиженияПоСчетам!$AA$4:$AA$100,$B4,ДвиженияПоСчетам!$AB$4:$AB$100,J$2),2)-ROUND(SUMIFS(ДвиженияПоСчетам!$AF$4:$AF$100,ДвиженияПоСчетам!$V$4:$V$100,"Расход",ДвиженияПоСчетам!$AA$4:$AA$100,$B4,ДвиженияПоСчетам!$AB$4:$AB$100,J$2),2)</f>
        <v>12000</v>
      </c>
      <c r="K4" s="63">
        <f>ROUND(SUMIFS(ДвиженияПоСчетам!$AF$4:$AF$100,ДвиженияПоСчетам!$V$4:$V$100,"Приход",ДвиженияПоСчетам!$AA$4:$AA$100,$B4,ДвиженияПоСчетам!$AB$4:$AB$100,K$2),2)-ROUND(SUMIFS(ДвиженияПоСчетам!$AF$4:$AF$100,ДвиженияПоСчетам!$V$4:$V$100,"Расход",ДвиженияПоСчетам!$AA$4:$AA$100,$B4,ДвиженияПоСчетам!$AB$4:$AB$100,K$2),2)</f>
        <v>0</v>
      </c>
      <c r="L4" s="63">
        <f>ROUND(SUMIFS(ДвиженияПоСчетам!$AF$4:$AF$100,ДвиженияПоСчетам!$V$4:$V$100,"Приход",ДвиженияПоСчетам!$AA$4:$AA$100,$B4,ДвиженияПоСчетам!$AB$4:$AB$100,L$2),2)-ROUND(SUMIFS(ДвиженияПоСчетам!$AF$4:$AF$100,ДвиженияПоСчетам!$V$4:$V$100,"Расход",ДвиженияПоСчетам!$AA$4:$AA$100,$B4,ДвиженияПоСчетам!$AB$4:$AB$100,L$2),2)</f>
        <v>0</v>
      </c>
      <c r="M4" s="64">
        <f>ROUND(SUMIFS(ДвиженияПоСчетам!$AF$4:$AF$100,ДвиженияПоСчетам!$V$4:$V$100,"Приход",ДвиженияПоСчетам!$AA$4:$AA$100,$B4,ДвиженияПоСчетам!$AB$4:$AB$100,M$2),2)-ROUND(SUMIFS(ДвиженияПоСчетам!$AF$4:$AF$100,ДвиженияПоСчетам!$V$4:$V$100,"Расход",ДвиженияПоСчетам!$AA$4:$AA$100,$B4,ДвиженияПоСчетам!$AB$4:$AB$100,M$2),2)</f>
        <v>0</v>
      </c>
      <c r="N4" s="65">
        <f t="array" ref="N4">IFERROR(INDEX(ДвиженияПоСчетам!$AF$4:$AF$100,MATCH($A4&amp;N$3,ДвиженияПоСчетам!$A$4:$A$100&amp;ДвиженияПоСчетам!$B$4:$B$100,0)),"")</f>
        <v>25668.7</v>
      </c>
      <c r="O4" s="66" t="str">
        <f t="array" ref="O4">IFERROR(INDEX(ДвиженияПоСчетам!$AF$4:$AF$100,MATCH($A4&amp;O$3,ДвиженияПоСчетам!$A$4:$A$100&amp;ДвиженияПоСчетам!$B$4:$B$100,0)),"")</f>
        <v/>
      </c>
      <c r="P4" s="66" t="str">
        <f t="array" ref="P4">IFERROR(INDEX(ДвиженияПоСчетам!$AF$4:$AF$100,MATCH($A4&amp;P$3,ДвиженияПоСчетам!$A$4:$A$100&amp;ДвиженияПоСчетам!$B$4:$B$100,0)),"")</f>
        <v/>
      </c>
      <c r="Q4" s="66">
        <f t="array" ref="Q4">IFERROR(INDEX(ДвиженияПоСчетам!$AF$4:$AF$100,MATCH($A4&amp;Q$3,ДвиженияПоСчетам!$A$4:$A$100&amp;ДвиженияПоСчетам!$C$4:$C$100,0)),"")</f>
        <v>4.09</v>
      </c>
      <c r="R4" s="66">
        <f t="array" ref="R4">IFERROR(INDEX(ДвиженияПоСчетам!$AF$4:$AF$100,MATCH($A4&amp;R$3,ДвиженияПоСчетам!$A$4:$A$100&amp;ДвиженияПоСчетам!$C$4:$C$100,0)),"")</f>
        <v>78.5</v>
      </c>
      <c r="S4" s="66">
        <f t="array" ref="S4">IFERROR(INDEX(ДвиженияПоСчетам!$AF$4:$AF$100,MATCH($A4&amp;S$3,ДвиженияПоСчетам!$A$4:$A$100&amp;ДвиженияПоСчетам!$C$4:$C$100,0)),"")</f>
        <v>78.5</v>
      </c>
      <c r="T4" s="66">
        <f t="array" ref="T4">IFERROR(INDEX(ДвиженияПоСчетам!$AF$4:$AF$100,MATCH($A4&amp;T$3,ДвиженияПоСчетам!$A$4:$A$100&amp;ДвиженияПоСчетам!$D$4:$D$100,0)),"")</f>
        <v>12000</v>
      </c>
      <c r="U4" s="66">
        <f t="array" ref="U4">IFERROR(INDEX(ДвиженияПоСчетам!$AF$4:$AF$100,MATCH($A4&amp;U$3,ДвиженияПоСчетам!$A$4:$A$100&amp;ДвиженияПоСчетам!$D$4:$D$100,0)),"")</f>
        <v>12000</v>
      </c>
      <c r="V4" s="66">
        <f t="array" ref="V4">IFERROR(INDEX(ДвиженияПоСчетам!$AF$4:$AF$100,MATCH($A4&amp;V$3,ДвиженияПоСчетам!$A$4:$A$100&amp;ДвиженияПоСчетам!$D$4:$D$100,0)),"")</f>
        <v>12000</v>
      </c>
      <c r="W4" s="66">
        <f t="array" ref="W4">IFERROR(INDEX(ДвиженияПоСчетам!$AF$4:$AF$100,MATCH($A4&amp;W$3,ДвиженияПоСчетам!$A$4:$A$100&amp;ДвиженияПоСчетам!$E$4:$E$100,0)),"")</f>
        <v>394.27</v>
      </c>
      <c r="X4" s="66">
        <f t="array" ref="X4">IFERROR(INDEX(ДвиженияПоСчетам!$AF$4:$AF$100,MATCH($A4&amp;X$3,ДвиженияПоСчетам!$A$4:$A$100&amp;ДвиженияПоСчетам!$E$4:$E$100,0)),"")</f>
        <v>392.62</v>
      </c>
      <c r="Y4" s="66">
        <f t="array" ref="Y4">IFERROR(INDEX(ДвиженияПоСчетам!$AF$4:$AF$100,MATCH($A4&amp;Y$3,ДвиженияПоСчетам!$A$4:$A$100&amp;ДвиженияПоСчетам!$E$4:$E$100,0)),"")</f>
        <v>546.85</v>
      </c>
      <c r="Z4" s="66" t="str">
        <f t="array" ref="Z4">IFERROR(INDEX(ДвиженияПоСчетам!$AF$4:$AF$100,MATCH($A4&amp;Z$3,ДвиженияПоСчетам!$A$4:$A$100&amp;ДвиженияПоСчетам!$F$4:$F$100,0)),"")</f>
        <v/>
      </c>
      <c r="AA4" s="66" t="str">
        <f t="array" ref="AA4">IFERROR(INDEX(ДвиженияПоСчетам!$AF$4:$AF$100,MATCH($A4&amp;AA$3,ДвиженияПоСчетам!$A$4:$A$100&amp;ДвиженияПоСчетам!$F$4:$F$100,0)),"")</f>
        <v/>
      </c>
      <c r="AB4" s="66" t="str">
        <f t="array" ref="AB4">IFERROR(INDEX(ДвиженияПоСчетам!$AF$4:$AF$100,MATCH($A4&amp;AB$3,ДвиженияПоСчетам!$A$4:$A$100&amp;ДвиженияПоСчетам!$F$4:$F$100,0)),"")</f>
        <v/>
      </c>
      <c r="AC4" s="66" t="str">
        <f t="array" ref="AC4">IFERROR(INDEX(ДвиженияПоСчетам!$AF$4:$AF$100,MATCH($A4&amp;AC$3,ДвиженияПоСчетам!$A$4:$A$100&amp;ДвиженияПоСчетам!$G$4:$G$100,0)),"")</f>
        <v/>
      </c>
      <c r="AD4" s="66" t="str">
        <f t="array" ref="AD4">IFERROR(INDEX(ДвиженияПоСчетам!$AF$4:$AF$100,MATCH($A4&amp;AD$3,ДвиженияПоСчетам!$A$4:$A$100&amp;ДвиженияПоСчетам!$G$4:$G$100,0)),"")</f>
        <v/>
      </c>
      <c r="AE4" s="66" t="str">
        <f t="array" ref="AE4">IFERROR(INDEX(ДвиженияПоСчетам!$AF$4:$AF$100,MATCH($A4&amp;AE$3,ДвиженияПоСчетам!$A$4:$A$100&amp;ДвиженияПоСчетам!$G$4:$G$100,0)),"")</f>
        <v/>
      </c>
      <c r="AF4" s="66">
        <f t="array" ref="AF4">IFERROR(INDEX(ДвиженияПоСчетам!$AF$4:$AF$100,MATCH($A4&amp;AF$3,ДвиженияПоСчетам!$A$4:$A$100&amp;ДвиженияПоСчетам!$H$4:$H$100,0)),"")</f>
        <v>12000</v>
      </c>
      <c r="AG4" s="66">
        <f t="array" ref="AG4">IFERROR(INDEX(ДвиженияПоСчетам!$AF$4:$AF$100,MATCH($A4&amp;AG$3,ДвиженияПоСчетам!$A$4:$A$100&amp;ДвиженияПоСчетам!$H$4:$H$100,0)),"")</f>
        <v>12000</v>
      </c>
      <c r="AH4" s="66">
        <f t="array" ref="AH4">IFERROR(INDEX(ДвиженияПоСчетам!$AF$4:$AF$100,MATCH($A4&amp;AH$3,ДвиженияПоСчетам!$A$4:$A$100&amp;ДвиженияПоСчетам!$H$4:$H$100,0)),"")</f>
        <v>12000</v>
      </c>
      <c r="AI4" s="66">
        <f t="array" ref="AI4">IFERROR(INDEX(ДвиженияПоСчетам!$AF$4:$AF$100,MATCH($A4&amp;AI$3,ДвиженияПоСчетам!$A$4:$A$100&amp;ДвиженияПоСчетам!$I$4:$I$100,0)),"")</f>
        <v>377.13</v>
      </c>
      <c r="AJ4" s="66">
        <f t="array" ref="AJ4">IFERROR(INDEX(ДвиженияПоСчетам!$AF$4:$AF$100,MATCH($A4&amp;AJ$3,ДвиженияПоСчетам!$A$4:$A$100&amp;ДвиженияПоСчетам!$I$4:$I$100,0)),"")</f>
        <v>713.51</v>
      </c>
      <c r="AK4" s="66">
        <f t="array" ref="AK4">IFERROR(INDEX(ДвиженияПоСчетам!$AF$4:$AF$100,MATCH($A4&amp;AK$3,ДвиженияПоСчетам!$A$4:$A$100&amp;ДвиженияПоСчетам!$I$4:$I$100,0)),"")</f>
        <v>713.51</v>
      </c>
      <c r="AL4" s="66" t="str">
        <f t="array" ref="AL4">IFERROR(INDEX(ДвиженияПоСчетам!$AF$4:$AF$100,MATCH($A4&amp;AL$3,ДвиженияПоСчетам!$A$4:$A$100&amp;ДвиженияПоСчетам!$J$4:$J$100,0)),"")</f>
        <v/>
      </c>
      <c r="AM4" s="66" t="str">
        <f t="array" ref="AM4">IFERROR(INDEX(ДвиженияПоСчетам!$AF$4:$AF$100,MATCH($A4&amp;AM$3,ДвиженияПоСчетам!$A$4:$A$100&amp;ДвиженияПоСчетам!$J$4:$J$100,0)),"")</f>
        <v/>
      </c>
      <c r="AN4" s="66" t="str">
        <f t="array" ref="AN4">IFERROR(INDEX(ДвиженияПоСчетам!$AF$4:$AF$100,MATCH($A4&amp;AN$3,ДвиженияПоСчетам!$A$4:$A$100&amp;ДвиженияПоСчетам!$J$4:$J$100,0)),"")</f>
        <v/>
      </c>
      <c r="AO4" s="66" t="str">
        <f t="array" ref="AO4">IFERROR(INDEX(ДвиженияПоСчетам!$AF$4:$AF$100,MATCH($A4&amp;AO$3,ДвиженияПоСчетам!$A$4:$A$100&amp;ДвиженияПоСчетам!$K$4:$K$100,0)),"")</f>
        <v/>
      </c>
      <c r="AP4" s="66" t="str">
        <f t="array" ref="AP4">IFERROR(INDEX(ДвиженияПоСчетам!$AF$4:$AF$100,MATCH($A4&amp;AP$3,ДвиженияПоСчетам!$A$4:$A$100&amp;ДвиженияПоСчетам!$K$4:$K$100,0)),"")</f>
        <v/>
      </c>
      <c r="AQ4" s="67" t="str">
        <f t="array" ref="AQ4">IFERROR(INDEX(ДвиженияПоСчетам!$AF$4:$AF$100,MATCH($A4&amp;AQ$3,ДвиженияПоСчетам!$A$4:$A$100&amp;ДвиженияПоСчетам!$K$4:$K$100,0)),"")</f>
        <v/>
      </c>
      <c r="AR4" s="49" t="str">
        <f>IFERROR(IF(D4&gt;=N4,"Да",IF(D4&lt;&gt;0,"Частично","")),"")</f>
        <v/>
      </c>
      <c r="AS4" s="3" t="str">
        <f>IFERROR(IF(D4&gt;=N4+O4,"Да",IF(D4&gt;N4,"Частично","")),"")</f>
        <v/>
      </c>
      <c r="AT4" s="3" t="str">
        <f>IFERROR(IF(D4&gt;=N4+O4+P4,"Да",IF(D4&gt;N4+O4,"Частично","")),"")</f>
        <v/>
      </c>
      <c r="AU4" s="3" t="str">
        <f>IFERROR(IF(E4&gt;=Q4,"Да",IF(E4&lt;&gt;0,"Частично","")),"")</f>
        <v/>
      </c>
      <c r="AV4" s="3" t="str">
        <f>IFERROR(IF(E4&gt;=Q4+R4,"Да",IF(E4&gt;Q4,"Частично","")),"")</f>
        <v/>
      </c>
      <c r="AW4" s="3" t="str">
        <f>IFERROR(IF(E4&gt;=Q4+R4+S4,"Да",IF(E4&gt;Q4+R4,"Частично","")),"")</f>
        <v/>
      </c>
      <c r="AX4" s="3" t="str">
        <f>IFERROR(IF(F4&gt;=T4,"Да",IF(F4&lt;&gt;0,"Частично","")),"")</f>
        <v>Да</v>
      </c>
      <c r="AY4" s="3" t="str">
        <f>IFERROR(IF(F4&gt;=T4+U4,"Да",IF(F4&gt;T4,"Частично","")),"")</f>
        <v/>
      </c>
      <c r="AZ4" s="3" t="str">
        <f>IFERROR(IF(F4&gt;=T4+U4+V4,"Да",IF(F4&gt;T4+U4,"Частично","")),"")</f>
        <v/>
      </c>
      <c r="BA4" s="3" t="str">
        <f>IFERROR(IF(G4&gt;=W4,"Да",IF(G4&lt;&gt;0,"Частично","")),"")</f>
        <v>Да</v>
      </c>
      <c r="BB4" s="3" t="str">
        <f>IFERROR(IF(G4&gt;=W4+X4,"Да",IF(G4&gt;W4,"Частично","")),"")</f>
        <v/>
      </c>
      <c r="BC4" s="3" t="str">
        <f>IFERROR(IF(G4&gt;=W4+X4+Y4,"Да",IF(G4&gt;W4+X4,"Частично","")),"")</f>
        <v/>
      </c>
      <c r="BD4" s="3" t="str">
        <f>IFERROR(IF(H4&gt;=Z4,"Да",IF(H4&lt;&gt;0,"Частично","")),"")</f>
        <v/>
      </c>
      <c r="BE4" s="3" t="str">
        <f>IFERROR(IF(H4&gt;=Z4+AA4,"Да",IF(H4&gt;Z4,"Частично","")),"")</f>
        <v/>
      </c>
      <c r="BF4" s="3" t="str">
        <f>IFERROR(IF(H4&gt;=Z4+AA4+AB4,"Да",IF(H4&gt;Z4+AA4,"Частично","")),"")</f>
        <v/>
      </c>
      <c r="BG4" s="3" t="str">
        <f>IFERROR(IF(I4&gt;=AC4,"Да",IF(I4&lt;&gt;0,"Частично","")),"")</f>
        <v/>
      </c>
      <c r="BH4" s="3" t="str">
        <f>IFERROR(IF(I4&gt;=AC4+AD4,"Да",IF(I4&gt;AC4,"Частично","")),"")</f>
        <v/>
      </c>
      <c r="BI4" s="3" t="str">
        <f>IFERROR(IF(I4&gt;=AC4+AD4+AE4,"Да",IF(I4&gt;AC4+AD4,"Частично","")),"")</f>
        <v/>
      </c>
      <c r="BJ4" s="3" t="str">
        <f>IFERROR(IF(J4&gt;=AF4,"Да",IF(J4&lt;&gt;0,"Частично","")),"")</f>
        <v>Да</v>
      </c>
      <c r="BK4" s="3" t="str">
        <f>IFERROR(IF(J4&gt;=AF4+AG4,"Да",IF(J4&gt;AF4,"Частично","")),"")</f>
        <v/>
      </c>
      <c r="BL4" s="3" t="str">
        <f>IFERROR(IF(J4&gt;=AF4+AG4+AH4,"Да",IF(J4&gt;AF4+AG4,"Частично","")),"")</f>
        <v/>
      </c>
      <c r="BM4" s="3" t="str">
        <f>IFERROR(IF(K4&gt;=AI4,"Да",IF(K4&lt;&gt;0,"Частично","")),"")</f>
        <v/>
      </c>
      <c r="BN4" s="3" t="str">
        <f>IFERROR(IF(K4&gt;=AI4+AJ4,"Да",IF(K4&gt;AI4,"Частично","")),"")</f>
        <v/>
      </c>
      <c r="BO4" s="3" t="str">
        <f>IFERROR(IF(K4&gt;=AI4+AJ4+AK4,"Да",IF(K4&gt;AI4+AJ4,"Частично","")),"")</f>
        <v/>
      </c>
      <c r="BP4" s="3" t="str">
        <f>IFERROR(IF(L4&gt;=AL4,"Да",IF(L4&lt;&gt;0,"Частично","")),"")</f>
        <v/>
      </c>
      <c r="BQ4" s="3" t="str">
        <f>IFERROR(IF(L4&gt;=AL4+AM4,"Да",IF(L4&gt;AL4,"Частично","")),"")</f>
        <v/>
      </c>
      <c r="BR4" s="3" t="str">
        <f>IFERROR(IF(L4&gt;=AL4+AM4+AN4,"Да",IF(L4&gt;AL4+AM4,"Частично","")),"")</f>
        <v/>
      </c>
      <c r="BS4" s="3" t="str">
        <f>IFERROR(IF(M4&gt;=AO4,"Да",IF(M4&lt;&gt;0,"Частично","")),"")</f>
        <v/>
      </c>
      <c r="BT4" s="3" t="str">
        <f>IFERROR(IF(M4&gt;=AO4+AP4,"Да",IF(M4&gt;AO4,"Частично","")),"")</f>
        <v/>
      </c>
      <c r="BU4" s="52" t="str">
        <f>IFERROR(IF(M4&gt;=AO4+AP4+AQ4,"Да",IF(M4&gt;AO4+AP4,"")),"")</f>
        <v/>
      </c>
      <c r="BV4" s="44">
        <f>ROUND(C4-ROUND(SUMIFS(ДвиженияПоСчетам!$AF$4:$AF$100,ДвиженияПоСчетам!$AJ$4:$AJ$100,"Да",ДвиженияПоСчетам!$AA$4:$AA$100,МойТакСебеРасчет!$B4),2),2)</f>
        <v>0</v>
      </c>
      <c r="BW4" s="4">
        <f>ROUND(D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BW$2),2),2)</f>
        <v>0</v>
      </c>
      <c r="BX4" s="4">
        <f>ROUND(E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BX$2),2),2)</f>
        <v>0</v>
      </c>
      <c r="BY4" s="4">
        <f>ROUND(F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BY$2),2),2)</f>
        <v>0</v>
      </c>
      <c r="BZ4" s="4">
        <f>ROUND(G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BZ$2),2),2)</f>
        <v>0</v>
      </c>
      <c r="CA4" s="4">
        <f>ROUND(H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CA$2),2),2)</f>
        <v>0</v>
      </c>
      <c r="CB4" s="4">
        <f>ROUND(I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CB$2),2),2)</f>
        <v>0</v>
      </c>
      <c r="CC4" s="4">
        <f>ROUND(J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CC$2),2),2)</f>
        <v>0</v>
      </c>
      <c r="CD4" s="4">
        <f>ROUND(K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CD$2),2),2)</f>
        <v>0</v>
      </c>
      <c r="CE4" s="4">
        <f>ROUND(L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CE$2),2),2)</f>
        <v>0</v>
      </c>
      <c r="CF4" s="45">
        <f>ROUND(M4-ROUND(SUMIFS(ДвиженияПоСчетам!$AF$4:$AF$100,ДвиженияПоСчетам!$AJ$4:$AJ$100,"Да",ДвиженияПоСчетам!$AA$4:$AA$100,МойТакСебеРасчет!$B4,ДвиженияПоСчетам!$AB$4:$AB$100,МойТакСебеРасчет!CF$2),2),2)</f>
        <v>0</v>
      </c>
    </row>
    <row r="5" spans="1:84" x14ac:dyDescent="0.25">
      <c r="A5" s="43">
        <v>2</v>
      </c>
      <c r="B5" s="43">
        <f>VLOOKUP(A5,ДвиженияПоСчетам!$A$4:$AA$100,27,FALSE)</f>
        <v>22222</v>
      </c>
      <c r="C5" s="65">
        <f>ROUND(SUMIFS(ДвиженияПоСчетам!$AF$4:$AF$100,ДвиженияПоСчетам!$V$4:$V$100,"Приход",ДвиженияПоСчетам!$AA$4:$AA$100,МойТакСебеРасчет!B5),2)-ROUND(SUMIFS(ДвиженияПоСчетам!$AF$4:$AF$100,ДвиженияПоСчетам!$V$4:$V$100,"Расход",ДвиженияПоСчетам!$AA$4:$AA$100,МойТакСебеРасчет!B5),2)</f>
        <v>10100</v>
      </c>
      <c r="D5" s="66">
        <f>ROUND(SUMIFS(ДвиженияПоСчетам!$AF$4:$AF$100,ДвиженияПоСчетам!$V$4:$V$100,"Приход",ДвиженияПоСчетам!$AA$4:$AA$100,$B5,ДвиженияПоСчетам!$AB$4:$AB$100,D$2),2)-ROUND(SUMIFS(ДвиженияПоСчетам!$AF$4:$AF$100,ДвиженияПоСчетам!$V$4:$V$100,"Расход",ДвиженияПоСчетам!$AA$4:$AA$100,$B5,ДвиженияПоСчетам!$AB$4:$AB$100,D$2),2)</f>
        <v>0</v>
      </c>
      <c r="E5" s="66">
        <f>ROUND(SUMIFS(ДвиженияПоСчетам!$AF$4:$AF$100,ДвиженияПоСчетам!$V$4:$V$100,"Приход",ДвиженияПоСчетам!$AA$4:$AA$100,$B5,ДвиженияПоСчетам!$AB$4:$AB$100,E$2),2)-ROUND(SUMIFS(ДвиженияПоСчетам!$AF$4:$AF$100,ДвиженияПоСчетам!$V$4:$V$100,"Расход",ДвиженияПоСчетам!$AA$4:$AA$100,$B5,ДвиженияПоСчетам!$AB$4:$AB$100,E$2),2)</f>
        <v>0</v>
      </c>
      <c r="F5" s="66">
        <f>ROUND(SUMIFS(ДвиженияПоСчетам!$AF$4:$AF$100,ДвиженияПоСчетам!$V$4:$V$100,"Приход",ДвиженияПоСчетам!$AA$4:$AA$100,$B5,ДвиженияПоСчетам!$AB$4:$AB$100,F$2),2)-ROUND(SUMIFS(ДвиженияПоСчетам!$AF$4:$AF$100,ДвиженияПоСчетам!$V$4:$V$100,"Расход",ДвиженияПоСчетам!$AA$4:$AA$100,$B5,ДвиженияПоСчетам!$AB$4:$AB$100,F$2),2)</f>
        <v>5000</v>
      </c>
      <c r="G5" s="66">
        <f>ROUND(SUMIFS(ДвиженияПоСчетам!$AF$4:$AF$100,ДвиженияПоСчетам!$V$4:$V$100,"Приход",ДвиженияПоСчетам!$AA$4:$AA$100,$B5,ДвиженияПоСчетам!$AB$4:$AB$100,G$2),2)-ROUND(SUMIFS(ДвиженияПоСчетам!$AF$4:$AF$100,ДвиженияПоСчетам!$V$4:$V$100,"Расход",ДвиженияПоСчетам!$AA$4:$AA$100,$B5,ДвиженияПоСчетам!$AB$4:$AB$100,G$2),2)</f>
        <v>100</v>
      </c>
      <c r="H5" s="66">
        <f>ROUND(SUMIFS(ДвиженияПоСчетам!$AF$4:$AF$100,ДвиженияПоСчетам!$V$4:$V$100,"Приход",ДвиженияПоСчетам!$AA$4:$AA$100,$B5,ДвиженияПоСчетам!$AB$4:$AB$100,H$2),2)-ROUND(SUMIFS(ДвиженияПоСчетам!$AF$4:$AF$100,ДвиженияПоСчетам!$V$4:$V$100,"Расход",ДвиженияПоСчетам!$AA$4:$AA$100,$B5,ДвиженияПоСчетам!$AB$4:$AB$100,H$2),2)</f>
        <v>0</v>
      </c>
      <c r="I5" s="66">
        <f>ROUND(SUMIFS(ДвиженияПоСчетам!$AF$4:$AF$100,ДвиженияПоСчетам!$V$4:$V$100,"Приход",ДвиженияПоСчетам!$AA$4:$AA$100,$B5,ДвиженияПоСчетам!$AB$4:$AB$100,I$2),2)-ROUND(SUMIFS(ДвиженияПоСчетам!$AF$4:$AF$100,ДвиженияПоСчетам!$V$4:$V$100,"Расход",ДвиженияПоСчетам!$AA$4:$AA$100,$B5,ДвиженияПоСчетам!$AB$4:$AB$100,I$2),2)</f>
        <v>0</v>
      </c>
      <c r="J5" s="66">
        <f>ROUND(SUMIFS(ДвиженияПоСчетам!$AF$4:$AF$100,ДвиженияПоСчетам!$V$4:$V$100,"Приход",ДвиженияПоСчетам!$AA$4:$AA$100,$B5,ДвиженияПоСчетам!$AB$4:$AB$100,J$2),2)-ROUND(SUMIFS(ДвиженияПоСчетам!$AF$4:$AF$100,ДвиженияПоСчетам!$V$4:$V$100,"Расход",ДвиженияПоСчетам!$AA$4:$AA$100,$B5,ДвиженияПоСчетам!$AB$4:$AB$100,J$2),2)</f>
        <v>5000</v>
      </c>
      <c r="K5" s="66">
        <f>ROUND(SUMIFS(ДвиженияПоСчетам!$AF$4:$AF$100,ДвиженияПоСчетам!$V$4:$V$100,"Приход",ДвиженияПоСчетам!$AA$4:$AA$100,$B5,ДвиженияПоСчетам!$AB$4:$AB$100,K$2),2)-ROUND(SUMIFS(ДвиженияПоСчетам!$AF$4:$AF$100,ДвиженияПоСчетам!$V$4:$V$100,"Расход",ДвиженияПоСчетам!$AA$4:$AA$100,$B5,ДвиженияПоСчетам!$AB$4:$AB$100,K$2),2)</f>
        <v>0</v>
      </c>
      <c r="L5" s="66">
        <f>ROUND(SUMIFS(ДвиженияПоСчетам!$AF$4:$AF$100,ДвиженияПоСчетам!$V$4:$V$100,"Приход",ДвиженияПоСчетам!$AA$4:$AA$100,$B5,ДвиженияПоСчетам!$AB$4:$AB$100,L$2),2)-ROUND(SUMIFS(ДвиженияПоСчетам!$AF$4:$AF$100,ДвиженияПоСчетам!$V$4:$V$100,"Расход",ДвиженияПоСчетам!$AA$4:$AA$100,$B5,ДвиженияПоСчетам!$AB$4:$AB$100,L$2),2)</f>
        <v>0</v>
      </c>
      <c r="M5" s="67">
        <f>ROUND(SUMIFS(ДвиженияПоСчетам!$AF$4:$AF$100,ДвиженияПоСчетам!$V$4:$V$100,"Приход",ДвиженияПоСчетам!$AA$4:$AA$100,$B5,ДвиженияПоСчетам!$AB$4:$AB$100,M$2),2)-ROUND(SUMIFS(ДвиженияПоСчетам!$AF$4:$AF$100,ДвиженияПоСчетам!$V$4:$V$100,"Расход",ДвиженияПоСчетам!$AA$4:$AA$100,$B5,ДвиженияПоСчетам!$AB$4:$AB$100,M$2),2)</f>
        <v>0</v>
      </c>
      <c r="N5" s="65" t="str">
        <f t="array" ref="N5">IFERROR(INDEX(ДвиженияПоСчетам!$AF$4:$AF$100,MATCH($A5&amp;N$3,ДвиженияПоСчетам!$A$4:$A$100&amp;ДвиженияПоСчетам!$B$4:$B$100,0)),"")</f>
        <v/>
      </c>
      <c r="O5" s="66" t="str">
        <f t="array" ref="O5">IFERROR(INDEX(ДвиженияПоСчетам!$AF$4:$AF$100,MATCH($A5&amp;O$3,ДвиженияПоСчетам!$A$4:$A$100&amp;ДвиженияПоСчетам!$B$4:$B$100,0)),"")</f>
        <v/>
      </c>
      <c r="P5" s="66" t="str">
        <f t="array" ref="P5">IFERROR(INDEX(ДвиженияПоСчетам!$AF$4:$AF$100,MATCH($A5&amp;P$3,ДвиженияПоСчетам!$A$4:$A$100&amp;ДвиженияПоСчетам!$B$4:$B$100,0)),"")</f>
        <v/>
      </c>
      <c r="Q5" s="66" t="str">
        <f t="array" ref="Q5">IFERROR(INDEX(ДвиженияПоСчетам!$AF$4:$AF$100,MATCH($A5&amp;Q$3,ДвиженияПоСчетам!$A$4:$A$100&amp;ДвиженияПоСчетам!$C$4:$C$100,0)),"")</f>
        <v/>
      </c>
      <c r="R5" s="66" t="str">
        <f t="array" ref="R5">IFERROR(INDEX(ДвиженияПоСчетам!$AF$4:$AF$100,MATCH($A5&amp;R$3,ДвиженияПоСчетам!$A$4:$A$100&amp;ДвиженияПоСчетам!$C$4:$C$100,0)),"")</f>
        <v/>
      </c>
      <c r="S5" s="66" t="str">
        <f t="array" ref="S5">IFERROR(INDEX(ДвиженияПоСчетам!$AF$4:$AF$100,MATCH($A5&amp;S$3,ДвиженияПоСчетам!$A$4:$A$100&amp;ДвиженияПоСчетам!$C$4:$C$100,0)),"")</f>
        <v/>
      </c>
      <c r="T5" s="66">
        <f t="array" ref="T5">IFERROR(INDEX(ДвиженияПоСчетам!$AF$4:$AF$100,MATCH($A5&amp;T$3,ДвиженияПоСчетам!$A$4:$A$100&amp;ДвиженияПоСчетам!$D$4:$D$100,0)),"")</f>
        <v>5000</v>
      </c>
      <c r="U5" s="66">
        <f t="array" ref="U5">IFERROR(INDEX(ДвиженияПоСчетам!$AF$4:$AF$100,MATCH($A5&amp;U$3,ДвиженияПоСчетам!$A$4:$A$100&amp;ДвиженияПоСчетам!$D$4:$D$100,0)),"")</f>
        <v>24000</v>
      </c>
      <c r="V5" s="66">
        <f t="array" ref="V5">IFERROR(INDEX(ДвиженияПоСчетам!$AF$4:$AF$100,MATCH($A5&amp;V$3,ДвиженияПоСчетам!$A$4:$A$100&amp;ДвиженияПоСчетам!$D$4:$D$100,0)),"")</f>
        <v>12000</v>
      </c>
      <c r="W5" s="66">
        <f t="array" ref="W5">IFERROR(INDEX(ДвиженияПоСчетам!$AF$4:$AF$100,MATCH($A5&amp;W$3,ДвиженияПоСчетам!$A$4:$A$100&amp;ДвиженияПоСчетам!$E$4:$E$100,0)),"")</f>
        <v>100</v>
      </c>
      <c r="X5" s="66">
        <f t="array" ref="X5">IFERROR(INDEX(ДвиженияПоСчетам!$AF$4:$AF$100,MATCH($A5&amp;X$3,ДвиженияПоСчетам!$A$4:$A$100&amp;ДвиженияПоСчетам!$E$4:$E$100,0)),"")</f>
        <v>769.69</v>
      </c>
      <c r="Y5" s="66">
        <f t="array" ref="Y5">IFERROR(INDEX(ДвиженияПоСчетам!$AF$4:$AF$100,MATCH($A5&amp;Y$3,ДвиженияПоСчетам!$A$4:$A$100&amp;ДвиженияПоСчетам!$E$4:$E$100,0)),"")</f>
        <v>1300.3699999999999</v>
      </c>
      <c r="Z5" s="66" t="str">
        <f t="array" ref="Z5">IFERROR(INDEX(ДвиженияПоСчетам!$AF$4:$AF$100,MATCH($A5&amp;Z$3,ДвиженияПоСчетам!$A$4:$A$100&amp;ДвиженияПоСчетам!$F$4:$F$100,0)),"")</f>
        <v/>
      </c>
      <c r="AA5" s="66" t="str">
        <f t="array" ref="AA5">IFERROR(INDEX(ДвиженияПоСчетам!$AF$4:$AF$100,MATCH($A5&amp;AA$3,ДвиженияПоСчетам!$A$4:$A$100&amp;ДвиженияПоСчетам!$F$4:$F$100,0)),"")</f>
        <v/>
      </c>
      <c r="AB5" s="66" t="str">
        <f t="array" ref="AB5">IFERROR(INDEX(ДвиженияПоСчетам!$AF$4:$AF$100,MATCH($A5&amp;AB$3,ДвиженияПоСчетам!$A$4:$A$100&amp;ДвиженияПоСчетам!$F$4:$F$100,0)),"")</f>
        <v/>
      </c>
      <c r="AC5" s="66" t="str">
        <f t="array" ref="AC5">IFERROR(INDEX(ДвиженияПоСчетам!$AF$4:$AF$100,MATCH($A5&amp;AC$3,ДвиженияПоСчетам!$A$4:$A$100&amp;ДвиженияПоСчетам!$G$4:$G$100,0)),"")</f>
        <v/>
      </c>
      <c r="AD5" s="66" t="str">
        <f t="array" ref="AD5">IFERROR(INDEX(ДвиженияПоСчетам!$AF$4:$AF$100,MATCH($A5&amp;AD$3,ДвиженияПоСчетам!$A$4:$A$100&amp;ДвиженияПоСчетам!$G$4:$G$100,0)),"")</f>
        <v/>
      </c>
      <c r="AE5" s="66" t="str">
        <f t="array" ref="AE5">IFERROR(INDEX(ДвиженияПоСчетам!$AF$4:$AF$100,MATCH($A5&amp;AE$3,ДвиженияПоСчетам!$A$4:$A$100&amp;ДвиженияПоСчетам!$G$4:$G$100,0)),"")</f>
        <v/>
      </c>
      <c r="AF5" s="66">
        <f t="array" ref="AF5">IFERROR(INDEX(ДвиженияПоСчетам!$AF$4:$AF$100,MATCH($A5&amp;AF$3,ДвиженияПоСчетам!$A$4:$A$100&amp;ДвиженияПоСчетам!$H$4:$H$100,0)),"")</f>
        <v>5000</v>
      </c>
      <c r="AG5" s="66">
        <f t="array" ref="AG5">IFERROR(INDEX(ДвиженияПоСчетам!$AF$4:$AF$100,MATCH($A5&amp;AG$3,ДвиженияПоСчетам!$A$4:$A$100&amp;ДвиженияПоСчетам!$H$4:$H$100,0)),"")</f>
        <v>24000</v>
      </c>
      <c r="AH5" s="66">
        <f t="array" ref="AH5">IFERROR(INDEX(ДвиженияПоСчетам!$AF$4:$AF$100,MATCH($A5&amp;AH$3,ДвиженияПоСчетам!$A$4:$A$100&amp;ДвиженияПоСчетам!$H$4:$H$100,0)),"")</f>
        <v>12000</v>
      </c>
      <c r="AI5" s="66">
        <f t="array" ref="AI5">IFERROR(INDEX(ДвиженияПоСчетам!$AF$4:$AF$100,MATCH($A5&amp;AI$3,ДвиженияПоСчетам!$A$4:$A$100&amp;ДвиженияПоСчетам!$I$4:$I$100,0)),"")</f>
        <v>752.98</v>
      </c>
      <c r="AJ5" s="66">
        <f t="array" ref="AJ5">IFERROR(INDEX(ДвиженияПоСчетам!$AF$4:$AF$100,MATCH($A5&amp;AJ$3,ДвиженияПоСчетам!$A$4:$A$100&amp;ДвиженияПоСчетам!$I$4:$I$100,0)),"")</f>
        <v>716.21</v>
      </c>
      <c r="AK5" s="66">
        <f t="array" ref="AK5">IFERROR(INDEX(ДвиженияПоСчетам!$AF$4:$AF$100,MATCH($A5&amp;AK$3,ДвиженияПоСчетам!$A$4:$A$100&amp;ДвиженияПоСчетам!$I$4:$I$100,0)),"")</f>
        <v>716.21</v>
      </c>
      <c r="AL5" s="66" t="str">
        <f t="array" ref="AL5">IFERROR(INDEX(ДвиженияПоСчетам!$AF$4:$AF$100,MATCH($A5&amp;AL$3,ДвиженияПоСчетам!$A$4:$A$100&amp;ДвиженияПоСчетам!$J$4:$J$100,0)),"")</f>
        <v/>
      </c>
      <c r="AM5" s="66" t="str">
        <f t="array" ref="AM5">IFERROR(INDEX(ДвиженияПоСчетам!$AF$4:$AF$100,MATCH($A5&amp;AM$3,ДвиженияПоСчетам!$A$4:$A$100&amp;ДвиженияПоСчетам!$J$4:$J$100,0)),"")</f>
        <v/>
      </c>
      <c r="AN5" s="66" t="str">
        <f t="array" ref="AN5">IFERROR(INDEX(ДвиженияПоСчетам!$AF$4:$AF$100,MATCH($A5&amp;AN$3,ДвиженияПоСчетам!$A$4:$A$100&amp;ДвиженияПоСчетам!$J$4:$J$100,0)),"")</f>
        <v/>
      </c>
      <c r="AO5" s="66" t="str">
        <f t="array" ref="AO5">IFERROR(INDEX(ДвиженияПоСчетам!$AF$4:$AF$100,MATCH($A5&amp;AO$3,ДвиженияПоСчетам!$A$4:$A$100&amp;ДвиженияПоСчетам!$K$4:$K$100,0)),"")</f>
        <v/>
      </c>
      <c r="AP5" s="66" t="str">
        <f t="array" ref="AP5">IFERROR(INDEX(ДвиженияПоСчетам!$AF$4:$AF$100,MATCH($A5&amp;AP$3,ДвиженияПоСчетам!$A$4:$A$100&amp;ДвиженияПоСчетам!$K$4:$K$100,0)),"")</f>
        <v/>
      </c>
      <c r="AQ5" s="67" t="str">
        <f t="array" ref="AQ5">IFERROR(INDEX(ДвиженияПоСчетам!$AF$4:$AF$100,MATCH($A5&amp;AQ$3,ДвиженияПоСчетам!$A$4:$A$100&amp;ДвиженияПоСчетам!$K$4:$K$100,0)),"")</f>
        <v/>
      </c>
      <c r="AR5" s="50" t="str">
        <f t="shared" ref="AR5" si="0">IFERROR(IF(D5&gt;=N5,"Да",IF(D5&lt;&gt;0,"Частично","")),"")</f>
        <v/>
      </c>
      <c r="AS5" s="36" t="str">
        <f t="shared" ref="AS5" si="1">IFERROR(IF(D5&gt;=N5+O5,"Да",IF(D5&gt;N5,"Частично","")),"")</f>
        <v/>
      </c>
      <c r="AT5" s="36" t="str">
        <f t="shared" ref="AT5" si="2">IFERROR(IF(D5&gt;=N5+O5+P5,"Да",IF(D5&gt;N5+O5,"Частично","")),"")</f>
        <v/>
      </c>
      <c r="AU5" s="36" t="str">
        <f t="shared" ref="AU5" si="3">IFERROR(IF(E5&gt;=Q5,"Да",IF(E5&lt;&gt;0,"Частично","")),"")</f>
        <v/>
      </c>
      <c r="AV5" s="36" t="str">
        <f t="shared" ref="AV5" si="4">IFERROR(IF(E5&gt;=Q5+R5,"Да",IF(E5&gt;Q5,"Частично","")),"")</f>
        <v/>
      </c>
      <c r="AW5" s="36" t="str">
        <f t="shared" ref="AW5" si="5">IFERROR(IF(E5&gt;=Q5+R5+S5,"Да",IF(E5&gt;Q5+R5,"Частично","")),"")</f>
        <v/>
      </c>
      <c r="AX5" s="36" t="str">
        <f t="shared" ref="AX5" si="6">IFERROR(IF(F5&gt;=T5,"Да",IF(F5&lt;&gt;0,"Частично","")),"")</f>
        <v>Да</v>
      </c>
      <c r="AY5" s="36" t="str">
        <f t="shared" ref="AY5" si="7">IFERROR(IF(F5&gt;=T5+U5,"Да",IF(F5&gt;T5,"Частично","")),"")</f>
        <v/>
      </c>
      <c r="AZ5" s="36" t="str">
        <f t="shared" ref="AZ5" si="8">IFERROR(IF(F5&gt;=T5+U5+V5,"Да",IF(F5&gt;T5+U5,"Частично","")),"")</f>
        <v/>
      </c>
      <c r="BA5" s="36" t="str">
        <f t="shared" ref="BA5" si="9">IFERROR(IF(G5&gt;=W5,"Да",IF(G5&lt;&gt;0,"Частично","")),"")</f>
        <v>Да</v>
      </c>
      <c r="BB5" s="36" t="str">
        <f t="shared" ref="BB5" si="10">IFERROR(IF(G5&gt;=W5+X5,"Да",IF(G5&gt;W5,"Частично","")),"")</f>
        <v/>
      </c>
      <c r="BC5" s="36" t="str">
        <f t="shared" ref="BC5" si="11">IFERROR(IF(G5&gt;=W5+X5+Y5,"Да",IF(G5&gt;W5+X5,"Частично","")),"")</f>
        <v/>
      </c>
      <c r="BD5" s="36" t="str">
        <f t="shared" ref="BD5" si="12">IFERROR(IF(H5&gt;=Z5,"Да",IF(H5&lt;&gt;0,"Частично","")),"")</f>
        <v/>
      </c>
      <c r="BE5" s="36" t="str">
        <f t="shared" ref="BE5" si="13">IFERROR(IF(H5&gt;=Z5+AA5,"Да",IF(H5&gt;Z5,"Частично","")),"")</f>
        <v/>
      </c>
      <c r="BF5" s="36" t="str">
        <f t="shared" ref="BF5" si="14">IFERROR(IF(H5&gt;=Z5+AA5+AB5,"Да",IF(H5&gt;Z5+AA5,"Частично","")),"")</f>
        <v/>
      </c>
      <c r="BG5" s="36" t="str">
        <f t="shared" ref="BG5" si="15">IFERROR(IF(I5&gt;=AC5,"Да",IF(I5&lt;&gt;0,"Частично","")),"")</f>
        <v/>
      </c>
      <c r="BH5" s="36" t="str">
        <f t="shared" ref="BH5" si="16">IFERROR(IF(I5&gt;=AC5+AD5,"Да",IF(I5&gt;AC5,"Частично","")),"")</f>
        <v/>
      </c>
      <c r="BI5" s="36" t="str">
        <f t="shared" ref="BI5" si="17">IFERROR(IF(I5&gt;=AC5+AD5+AE5,"Да",IF(I5&gt;AC5+AD5,"Частично","")),"")</f>
        <v/>
      </c>
      <c r="BJ5" s="36" t="str">
        <f t="shared" ref="BJ5" si="18">IFERROR(IF(J5&gt;=AF5,"Да",IF(J5&lt;&gt;0,"Частично","")),"")</f>
        <v>Да</v>
      </c>
      <c r="BK5" s="36" t="str">
        <f t="shared" ref="BK5" si="19">IFERROR(IF(J5&gt;=AF5+AG5,"Да",IF(J5&gt;AF5,"Частично","")),"")</f>
        <v/>
      </c>
      <c r="BL5" s="36" t="str">
        <f t="shared" ref="BL5" si="20">IFERROR(IF(J5&gt;=AF5+AG5+AH5,"Да",IF(J5&gt;AF5+AG5,"Частично","")),"")</f>
        <v/>
      </c>
      <c r="BM5" s="36" t="str">
        <f t="shared" ref="BM5" si="21">IFERROR(IF(K5&gt;=AI5,"Да",IF(K5&lt;&gt;0,"Частично","")),"")</f>
        <v/>
      </c>
      <c r="BN5" s="36" t="str">
        <f t="shared" ref="BN5" si="22">IFERROR(IF(K5&gt;=AI5+AJ5,"Да",IF(K5&gt;AI5,"Частично","")),"")</f>
        <v/>
      </c>
      <c r="BO5" s="36" t="str">
        <f t="shared" ref="BO5" si="23">IFERROR(IF(K5&gt;=AI5+AJ5+AK5,"Да",IF(K5&gt;AI5+AJ5,"Частично","")),"")</f>
        <v/>
      </c>
      <c r="BP5" s="36" t="str">
        <f t="shared" ref="BP5" si="24">IFERROR(IF(L5&gt;=AL5,"Да",IF(L5&lt;&gt;0,"Частично","")),"")</f>
        <v/>
      </c>
      <c r="BQ5" s="36" t="str">
        <f t="shared" ref="BQ5" si="25">IFERROR(IF(L5&gt;=AL5+AM5,"Да",IF(L5&gt;AL5,"Частично","")),"")</f>
        <v/>
      </c>
      <c r="BR5" s="36" t="str">
        <f t="shared" ref="BR5" si="26">IFERROR(IF(L5&gt;=AL5+AM5+AN5,"Да",IF(L5&gt;AL5+AM5,"Частично","")),"")</f>
        <v/>
      </c>
      <c r="BS5" s="36" t="str">
        <f t="shared" ref="BS5" si="27">IFERROR(IF(M5&gt;=AO5,"Да",IF(M5&lt;&gt;0,"Частично","")),"")</f>
        <v/>
      </c>
      <c r="BT5" s="36" t="str">
        <f t="shared" ref="BT5" si="28">IFERROR(IF(M5&gt;=AO5+AP5,"Да",IF(M5&gt;AO5,"Частично","")),"")</f>
        <v/>
      </c>
      <c r="BU5" s="53" t="str">
        <f t="shared" ref="BU5" si="29">IFERROR(IF(M5&gt;=AO5+AP5+AQ5,"Да",IF(M5&gt;AO5+AP5,"")),"")</f>
        <v/>
      </c>
      <c r="BV5" s="46">
        <f>ROUND(C5-ROUND(SUMIFS(ДвиженияПоСчетам!$AF$4:$AF$100,ДвиженияПоСчетам!$AJ$4:$AJ$100,"Да",ДвиженияПоСчетам!$AA$4:$AA$100,МойТакСебеРасчет!$B5),2),2)</f>
        <v>0</v>
      </c>
      <c r="BW5" s="4">
        <f>ROUND(D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BW$2),2),2)</f>
        <v>0</v>
      </c>
      <c r="BX5" s="4">
        <f>ROUND(E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BX$2),2),2)</f>
        <v>0</v>
      </c>
      <c r="BY5" s="4">
        <f>ROUND(F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BY$2),2),2)</f>
        <v>0</v>
      </c>
      <c r="BZ5" s="4">
        <f>ROUND(G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BZ$2),2),2)</f>
        <v>0</v>
      </c>
      <c r="CA5" s="4">
        <f>ROUND(H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CA$2),2),2)</f>
        <v>0</v>
      </c>
      <c r="CB5" s="4">
        <f>ROUND(I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CB$2),2),2)</f>
        <v>0</v>
      </c>
      <c r="CC5" s="4">
        <f>ROUND(J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CC$2),2),2)</f>
        <v>0</v>
      </c>
      <c r="CD5" s="4">
        <f>ROUND(K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CD$2),2),2)</f>
        <v>0</v>
      </c>
      <c r="CE5" s="4">
        <f>ROUND(L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CE$2),2),2)</f>
        <v>0</v>
      </c>
      <c r="CF5" s="45">
        <f>ROUND(M5-ROUND(SUMIFS(ДвиженияПоСчетам!$AF$4:$AF$100,ДвиженияПоСчетам!$AJ$4:$AJ$100,"Да",ДвиженияПоСчетам!$AA$4:$AA$100,МойТакСебеРасчет!$B5,ДвиженияПоСчетам!$AB$4:$AB$100,МойТакСебеРасчет!CF$2),2),2)</f>
        <v>0</v>
      </c>
    </row>
  </sheetData>
  <mergeCells count="28">
    <mergeCell ref="A1:A3"/>
    <mergeCell ref="B1:B3"/>
    <mergeCell ref="C2:C3"/>
    <mergeCell ref="D2:D3"/>
    <mergeCell ref="E2:E3"/>
    <mergeCell ref="C1:M1"/>
    <mergeCell ref="L2:L3"/>
    <mergeCell ref="M2:M3"/>
    <mergeCell ref="AR1:BU1"/>
    <mergeCell ref="F2:F3"/>
    <mergeCell ref="G2:G3"/>
    <mergeCell ref="H2:H3"/>
    <mergeCell ref="I2:I3"/>
    <mergeCell ref="J2:J3"/>
    <mergeCell ref="K2:K3"/>
    <mergeCell ref="N1:AQ1"/>
    <mergeCell ref="CF2:CF3"/>
    <mergeCell ref="BV1:CF1"/>
    <mergeCell ref="CA2:CA3"/>
    <mergeCell ref="CB2:CB3"/>
    <mergeCell ref="CC2:CC3"/>
    <mergeCell ref="CD2:CD3"/>
    <mergeCell ref="CE2:CE3"/>
    <mergeCell ref="BV2:BV3"/>
    <mergeCell ref="BW2:BW3"/>
    <mergeCell ref="BX2:BX3"/>
    <mergeCell ref="BY2:BY3"/>
    <mergeCell ref="BZ2:BZ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zoomScale="90" zoomScaleNormal="90" workbookViewId="0"/>
  </sheetViews>
  <sheetFormatPr defaultRowHeight="15" x14ac:dyDescent="0.25"/>
  <cols>
    <col min="1" max="1" width="1" customWidth="1"/>
    <col min="2" max="2" width="12" bestFit="1" customWidth="1"/>
    <col min="3" max="3" width="42.5703125" bestFit="1" customWidth="1"/>
    <col min="4" max="4" width="10.5703125" customWidth="1"/>
    <col min="5" max="5" width="26" bestFit="1" customWidth="1"/>
    <col min="6" max="6" width="10.42578125" bestFit="1" customWidth="1"/>
    <col min="7" max="7" width="15.42578125" style="68" customWidth="1"/>
  </cols>
  <sheetData>
    <row r="1" spans="2:7" ht="4.5" customHeight="1" x14ac:dyDescent="0.25"/>
    <row r="2" spans="2:7" s="41" customFormat="1" ht="45" x14ac:dyDescent="0.25">
      <c r="B2" s="80" t="s">
        <v>69</v>
      </c>
      <c r="C2" s="80"/>
      <c r="D2" s="80"/>
      <c r="E2" s="80"/>
      <c r="F2" s="80"/>
      <c r="G2" s="74" t="s">
        <v>70</v>
      </c>
    </row>
    <row r="3" spans="2:7" ht="30" x14ac:dyDescent="0.25">
      <c r="B3" s="73" t="s">
        <v>10</v>
      </c>
      <c r="C3" s="73" t="s">
        <v>11</v>
      </c>
      <c r="D3" s="73" t="s">
        <v>61</v>
      </c>
      <c r="E3" s="73" t="s">
        <v>0</v>
      </c>
      <c r="F3" s="73" t="s">
        <v>8</v>
      </c>
      <c r="G3" s="74" t="s">
        <v>66</v>
      </c>
    </row>
    <row r="4" spans="2:7" x14ac:dyDescent="0.25">
      <c r="B4" s="75">
        <v>41409</v>
      </c>
      <c r="C4" s="35" t="s">
        <v>35</v>
      </c>
      <c r="D4" s="36">
        <v>33333</v>
      </c>
      <c r="E4" s="35" t="s">
        <v>5</v>
      </c>
      <c r="F4" s="66">
        <v>7000</v>
      </c>
      <c r="G4" s="69"/>
    </row>
    <row r="5" spans="2:7" x14ac:dyDescent="0.25">
      <c r="B5" s="75">
        <v>41639</v>
      </c>
      <c r="C5" s="35" t="s">
        <v>68</v>
      </c>
      <c r="D5" s="36">
        <v>33333</v>
      </c>
      <c r="E5" s="35" t="s">
        <v>6</v>
      </c>
      <c r="F5" s="66">
        <v>309.07</v>
      </c>
      <c r="G5" s="69"/>
    </row>
    <row r="6" spans="2:7" x14ac:dyDescent="0.25">
      <c r="B6" s="75">
        <v>41798</v>
      </c>
      <c r="C6" s="35" t="s">
        <v>68</v>
      </c>
      <c r="D6" s="36">
        <v>33333</v>
      </c>
      <c r="E6" s="35" t="s">
        <v>6</v>
      </c>
      <c r="F6" s="66">
        <v>172.66</v>
      </c>
      <c r="G6" s="69"/>
    </row>
    <row r="7" spans="2:7" x14ac:dyDescent="0.25">
      <c r="B7" s="75">
        <v>42004</v>
      </c>
      <c r="C7" s="35" t="s">
        <v>68</v>
      </c>
      <c r="D7" s="36">
        <v>33333</v>
      </c>
      <c r="E7" s="35" t="s">
        <v>6</v>
      </c>
      <c r="F7" s="66">
        <v>33.64</v>
      </c>
      <c r="G7" s="69"/>
    </row>
    <row r="8" spans="2:7" x14ac:dyDescent="0.25">
      <c r="B8" s="75">
        <v>42123</v>
      </c>
      <c r="C8" s="35" t="s">
        <v>35</v>
      </c>
      <c r="D8" s="36">
        <v>33333</v>
      </c>
      <c r="E8" s="35" t="s">
        <v>6</v>
      </c>
      <c r="F8" s="66">
        <v>878.87</v>
      </c>
      <c r="G8" s="69"/>
    </row>
    <row r="9" spans="2:7" x14ac:dyDescent="0.25">
      <c r="B9" s="75">
        <v>42123</v>
      </c>
      <c r="C9" s="35" t="s">
        <v>35</v>
      </c>
      <c r="D9" s="36">
        <v>33333</v>
      </c>
      <c r="E9" s="35" t="s">
        <v>5</v>
      </c>
      <c r="F9" s="66">
        <v>11000</v>
      </c>
      <c r="G9" s="69"/>
    </row>
    <row r="10" spans="2:7" x14ac:dyDescent="0.25">
      <c r="B10" s="75">
        <v>42139</v>
      </c>
      <c r="C10" s="35" t="s">
        <v>35</v>
      </c>
      <c r="D10" s="36">
        <v>33333</v>
      </c>
      <c r="E10" s="35" t="s">
        <v>5</v>
      </c>
      <c r="F10" s="66">
        <v>12000</v>
      </c>
      <c r="G10" s="69"/>
    </row>
    <row r="11" spans="2:7" x14ac:dyDescent="0.25">
      <c r="B11" s="75">
        <v>42291</v>
      </c>
      <c r="C11" s="35" t="s">
        <v>67</v>
      </c>
      <c r="D11" s="36">
        <v>33333</v>
      </c>
      <c r="E11" s="35" t="s">
        <v>5</v>
      </c>
      <c r="F11" s="66">
        <v>-31394.240000000002</v>
      </c>
      <c r="G11" s="69"/>
    </row>
    <row r="12" spans="2:7" x14ac:dyDescent="0.25">
      <c r="B12" s="75">
        <v>42369</v>
      </c>
      <c r="C12" s="35" t="s">
        <v>68</v>
      </c>
      <c r="D12" s="36">
        <v>33333</v>
      </c>
      <c r="E12" s="35" t="s">
        <v>6</v>
      </c>
      <c r="F12" s="66">
        <v>880.65</v>
      </c>
      <c r="G12" s="69"/>
    </row>
    <row r="13" spans="2:7" x14ac:dyDescent="0.25">
      <c r="B13" s="75">
        <v>42369.999988425923</v>
      </c>
      <c r="C13" s="35" t="s">
        <v>71</v>
      </c>
      <c r="D13" s="36">
        <v>33333</v>
      </c>
      <c r="E13" s="35" t="s">
        <v>6</v>
      </c>
      <c r="F13" s="66">
        <v>-1394.24</v>
      </c>
      <c r="G13" s="69"/>
    </row>
    <row r="14" spans="2:7" x14ac:dyDescent="0.25">
      <c r="B14" s="75">
        <v>42369.999988425923</v>
      </c>
      <c r="C14" s="35" t="s">
        <v>71</v>
      </c>
      <c r="D14" s="36">
        <v>33333</v>
      </c>
      <c r="E14" s="35" t="s">
        <v>5</v>
      </c>
      <c r="F14" s="66">
        <v>1394.24</v>
      </c>
      <c r="G14" s="69"/>
    </row>
    <row r="15" spans="2:7" x14ac:dyDescent="0.25">
      <c r="B15" s="75">
        <v>42515</v>
      </c>
      <c r="C15" s="35" t="s">
        <v>35</v>
      </c>
      <c r="D15" s="36">
        <v>33333</v>
      </c>
      <c r="E15" s="35" t="s">
        <v>5</v>
      </c>
      <c r="F15" s="66">
        <v>7000</v>
      </c>
      <c r="G15" s="69">
        <v>2000</v>
      </c>
    </row>
    <row r="16" spans="2:7" x14ac:dyDescent="0.25">
      <c r="B16" s="75">
        <v>42620</v>
      </c>
      <c r="C16" s="35" t="s">
        <v>67</v>
      </c>
      <c r="D16" s="36">
        <v>33333</v>
      </c>
      <c r="E16" s="35" t="s">
        <v>5</v>
      </c>
      <c r="F16" s="66">
        <v>-5000</v>
      </c>
      <c r="G16" s="69"/>
    </row>
    <row r="17" spans="2:7" x14ac:dyDescent="0.25">
      <c r="B17" s="75">
        <v>42620</v>
      </c>
      <c r="C17" s="35" t="s">
        <v>67</v>
      </c>
      <c r="D17" s="36">
        <v>33333</v>
      </c>
      <c r="E17" s="35" t="s">
        <v>6</v>
      </c>
      <c r="F17" s="66">
        <v>-880.65</v>
      </c>
      <c r="G17" s="69"/>
    </row>
    <row r="18" spans="2:7" x14ac:dyDescent="0.25">
      <c r="B18" s="70">
        <v>42185</v>
      </c>
      <c r="C18" s="35" t="s">
        <v>35</v>
      </c>
      <c r="D18" s="71">
        <v>99999</v>
      </c>
      <c r="E18" s="35" t="s">
        <v>1</v>
      </c>
      <c r="F18" s="72">
        <v>1000</v>
      </c>
      <c r="G18" s="69">
        <v>200</v>
      </c>
    </row>
    <row r="19" spans="2:7" x14ac:dyDescent="0.25">
      <c r="B19" s="70">
        <v>42369</v>
      </c>
      <c r="C19" s="35" t="s">
        <v>68</v>
      </c>
      <c r="D19" s="71">
        <v>99999</v>
      </c>
      <c r="E19" s="35" t="s">
        <v>1</v>
      </c>
      <c r="F19" s="72">
        <v>50</v>
      </c>
      <c r="G19" s="69">
        <v>50</v>
      </c>
    </row>
    <row r="20" spans="2:7" x14ac:dyDescent="0.25">
      <c r="B20" s="70">
        <v>42439</v>
      </c>
      <c r="C20" s="35" t="s">
        <v>35</v>
      </c>
      <c r="D20" s="71">
        <v>99999</v>
      </c>
      <c r="E20" s="35" t="s">
        <v>1</v>
      </c>
      <c r="F20" s="72">
        <v>700</v>
      </c>
      <c r="G20" s="69">
        <v>700</v>
      </c>
    </row>
    <row r="21" spans="2:7" x14ac:dyDescent="0.25">
      <c r="B21" s="70">
        <v>42526</v>
      </c>
      <c r="C21" s="35" t="s">
        <v>67</v>
      </c>
      <c r="D21" s="71">
        <v>99999</v>
      </c>
      <c r="E21" s="35" t="s">
        <v>1</v>
      </c>
      <c r="F21" s="72">
        <v>-800</v>
      </c>
      <c r="G21" s="69"/>
    </row>
  </sheetData>
  <sortState ref="B2:F15">
    <sortCondition ref="B2"/>
  </sortState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ДвиженияПоСчетам</vt:lpstr>
      <vt:lpstr>МойТакСебеРасчет</vt:lpstr>
      <vt:lpstr>Вся суть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sgkorolew</dc:creator>
  <cp:lastModifiedBy>Сергей</cp:lastModifiedBy>
  <dcterms:created xsi:type="dcterms:W3CDTF">2013-12-24T06:55:16Z</dcterms:created>
  <dcterms:modified xsi:type="dcterms:W3CDTF">2016-12-23T19:24:24Z</dcterms:modified>
</cp:coreProperties>
</file>