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435" windowWidth="19815" windowHeight="7650" activeTab="1"/>
  </bookViews>
  <sheets>
    <sheet name="Свод" sheetId="2" r:id="rId1"/>
    <sheet name="Данные" sheetId="1" r:id="rId2"/>
  </sheets>
  <externalReferences>
    <externalReference r:id="rId3"/>
  </externalReferences>
  <calcPr calcId="125725"/>
</workbook>
</file>

<file path=xl/calcChain.xml><?xml version="1.0" encoding="utf-8"?>
<calcChain xmlns="http://schemas.openxmlformats.org/spreadsheetml/2006/main">
  <c r="F6" i="2"/>
  <c r="E6"/>
  <c r="D6"/>
  <c r="C6"/>
  <c r="F5"/>
  <c r="D5"/>
  <c r="E5"/>
  <c r="C5"/>
  <c r="T19" i="1"/>
  <c r="S19"/>
  <c r="P19"/>
  <c r="O19"/>
  <c r="L19"/>
  <c r="K19"/>
  <c r="H19"/>
  <c r="G19"/>
  <c r="G31" s="1"/>
  <c r="G32" s="1"/>
  <c r="D19"/>
  <c r="C19"/>
  <c r="T9"/>
  <c r="S9"/>
  <c r="S29" s="1"/>
  <c r="P9"/>
  <c r="O9"/>
  <c r="L9"/>
  <c r="K9"/>
  <c r="H9"/>
  <c r="G9"/>
  <c r="D9"/>
  <c r="C9"/>
  <c r="C29" s="1"/>
  <c r="C30" s="1"/>
  <c r="T29"/>
  <c r="T28"/>
  <c r="S28"/>
  <c r="P28"/>
  <c r="O28"/>
  <c r="L28"/>
  <c r="K28"/>
  <c r="H28"/>
  <c r="G28"/>
  <c r="D28"/>
  <c r="C28"/>
  <c r="T27"/>
  <c r="S27"/>
  <c r="P27"/>
  <c r="O27"/>
  <c r="L27"/>
  <c r="K27"/>
  <c r="H27"/>
  <c r="G27"/>
  <c r="D27"/>
  <c r="C27"/>
  <c r="T26"/>
  <c r="U26" s="1"/>
  <c r="V26" s="1"/>
  <c r="S26"/>
  <c r="P26"/>
  <c r="O26"/>
  <c r="L26"/>
  <c r="K26"/>
  <c r="H26"/>
  <c r="G26"/>
  <c r="D26"/>
  <c r="C26"/>
  <c r="T25"/>
  <c r="S25"/>
  <c r="P25"/>
  <c r="O25"/>
  <c r="L25"/>
  <c r="K25"/>
  <c r="H25"/>
  <c r="G25"/>
  <c r="D25"/>
  <c r="C25"/>
  <c r="T24"/>
  <c r="S24"/>
  <c r="P24"/>
  <c r="O24"/>
  <c r="L24"/>
  <c r="M24" s="1"/>
  <c r="K24"/>
  <c r="H24"/>
  <c r="G24"/>
  <c r="D24"/>
  <c r="C24"/>
  <c r="T23"/>
  <c r="S23"/>
  <c r="P23"/>
  <c r="O23"/>
  <c r="L23"/>
  <c r="K23"/>
  <c r="H23"/>
  <c r="G23"/>
  <c r="D23"/>
  <c r="C23"/>
  <c r="E23" s="1"/>
  <c r="F23" s="1"/>
  <c r="T22"/>
  <c r="S22"/>
  <c r="P22"/>
  <c r="O22"/>
  <c r="L22"/>
  <c r="K22"/>
  <c r="H22"/>
  <c r="G22"/>
  <c r="D22"/>
  <c r="C22"/>
  <c r="T21"/>
  <c r="S21"/>
  <c r="P21"/>
  <c r="O21"/>
  <c r="L21"/>
  <c r="K21"/>
  <c r="H21"/>
  <c r="G21"/>
  <c r="D21"/>
  <c r="C21"/>
  <c r="E21" s="1"/>
  <c r="F21" s="1"/>
  <c r="T20"/>
  <c r="S20"/>
  <c r="P20"/>
  <c r="O20"/>
  <c r="L20"/>
  <c r="K20"/>
  <c r="H20"/>
  <c r="G20"/>
  <c r="D20"/>
  <c r="C20"/>
  <c r="T18"/>
  <c r="S18"/>
  <c r="P18"/>
  <c r="O18"/>
  <c r="L18"/>
  <c r="K18"/>
  <c r="H18"/>
  <c r="G18"/>
  <c r="D18"/>
  <c r="C18"/>
  <c r="T17"/>
  <c r="S17"/>
  <c r="P17"/>
  <c r="O17"/>
  <c r="L17"/>
  <c r="K17"/>
  <c r="H17"/>
  <c r="G17"/>
  <c r="D17"/>
  <c r="C17"/>
  <c r="T16"/>
  <c r="S16"/>
  <c r="P16"/>
  <c r="O16"/>
  <c r="L16"/>
  <c r="M16" s="1"/>
  <c r="K16"/>
  <c r="H16"/>
  <c r="G16"/>
  <c r="D16"/>
  <c r="E16" s="1"/>
  <c r="C16"/>
  <c r="T15"/>
  <c r="S15"/>
  <c r="P15"/>
  <c r="Q15" s="1"/>
  <c r="O15"/>
  <c r="L15"/>
  <c r="K15"/>
  <c r="H15"/>
  <c r="G15"/>
  <c r="D15"/>
  <c r="C15"/>
  <c r="T14"/>
  <c r="S14"/>
  <c r="P14"/>
  <c r="O14"/>
  <c r="L14"/>
  <c r="K14"/>
  <c r="H14"/>
  <c r="G14"/>
  <c r="D14"/>
  <c r="C14"/>
  <c r="T13"/>
  <c r="S13"/>
  <c r="P13"/>
  <c r="O13"/>
  <c r="L13"/>
  <c r="K13"/>
  <c r="H13"/>
  <c r="G13"/>
  <c r="D13"/>
  <c r="C13"/>
  <c r="T12"/>
  <c r="S12"/>
  <c r="P12"/>
  <c r="O12"/>
  <c r="L12"/>
  <c r="K12"/>
  <c r="H12"/>
  <c r="G12"/>
  <c r="D12"/>
  <c r="C12"/>
  <c r="T11"/>
  <c r="S11"/>
  <c r="U11" s="1"/>
  <c r="V11" s="1"/>
  <c r="P11"/>
  <c r="O11"/>
  <c r="L11"/>
  <c r="K11"/>
  <c r="H11"/>
  <c r="G11"/>
  <c r="D11"/>
  <c r="C11"/>
  <c r="T10"/>
  <c r="S10"/>
  <c r="P10"/>
  <c r="O10"/>
  <c r="L10"/>
  <c r="K10"/>
  <c r="H10"/>
  <c r="G10"/>
  <c r="D10"/>
  <c r="C10"/>
  <c r="O31"/>
  <c r="O32" s="1"/>
  <c r="D31" l="1"/>
  <c r="I27"/>
  <c r="I15"/>
  <c r="J15" s="1"/>
  <c r="U15"/>
  <c r="V15" s="1"/>
  <c r="I16"/>
  <c r="J16" s="1"/>
  <c r="I18"/>
  <c r="M23"/>
  <c r="Q26"/>
  <c r="I17"/>
  <c r="M21"/>
  <c r="N21" s="1"/>
  <c r="U25"/>
  <c r="U18"/>
  <c r="V18" s="1"/>
  <c r="M22"/>
  <c r="N22" s="1"/>
  <c r="U22"/>
  <c r="V22" s="1"/>
  <c r="U24"/>
  <c r="E13"/>
  <c r="M13"/>
  <c r="I14"/>
  <c r="J14" s="1"/>
  <c r="Q14"/>
  <c r="Q17"/>
  <c r="U19"/>
  <c r="V19" s="1"/>
  <c r="U21"/>
  <c r="V21" s="1"/>
  <c r="I23"/>
  <c r="J23" s="1"/>
  <c r="E25"/>
  <c r="F25" s="1"/>
  <c r="M25"/>
  <c r="N25" s="1"/>
  <c r="E12"/>
  <c r="F12" s="1"/>
  <c r="M12"/>
  <c r="N12" s="1"/>
  <c r="U12"/>
  <c r="V12" s="1"/>
  <c r="I13"/>
  <c r="Q13"/>
  <c r="U14"/>
  <c r="E17"/>
  <c r="I19"/>
  <c r="J19" s="1"/>
  <c r="Q19"/>
  <c r="R19" s="1"/>
  <c r="M26"/>
  <c r="M11"/>
  <c r="U13"/>
  <c r="E19"/>
  <c r="F19" s="1"/>
  <c r="E20"/>
  <c r="F20" s="1"/>
  <c r="M20"/>
  <c r="N20" s="1"/>
  <c r="E27"/>
  <c r="F27" s="1"/>
  <c r="O29"/>
  <c r="O30" s="1"/>
  <c r="H29"/>
  <c r="H30" s="1"/>
  <c r="P29"/>
  <c r="U9"/>
  <c r="V9" s="1"/>
  <c r="I10"/>
  <c r="J10" s="1"/>
  <c r="Q10"/>
  <c r="R10" s="1"/>
  <c r="U10"/>
  <c r="V10" s="1"/>
  <c r="I11"/>
  <c r="J11" s="1"/>
  <c r="Q11"/>
  <c r="R11" s="1"/>
  <c r="I12"/>
  <c r="J12" s="1"/>
  <c r="Q12"/>
  <c r="R12" s="1"/>
  <c r="E14"/>
  <c r="F14" s="1"/>
  <c r="M14"/>
  <c r="N14" s="1"/>
  <c r="E15"/>
  <c r="M15"/>
  <c r="Q16"/>
  <c r="K29"/>
  <c r="K30" s="1"/>
  <c r="U20"/>
  <c r="V20" s="1"/>
  <c r="Q23"/>
  <c r="R23" s="1"/>
  <c r="I24"/>
  <c r="Q27"/>
  <c r="U27"/>
  <c r="E28"/>
  <c r="F28" s="1"/>
  <c r="M28"/>
  <c r="N28" s="1"/>
  <c r="Q18"/>
  <c r="T31"/>
  <c r="T32" s="1"/>
  <c r="E9"/>
  <c r="F9" s="1"/>
  <c r="L29"/>
  <c r="E10"/>
  <c r="F10" s="1"/>
  <c r="U16"/>
  <c r="V16" s="1"/>
  <c r="U17"/>
  <c r="M18"/>
  <c r="I20"/>
  <c r="J20" s="1"/>
  <c r="Q20"/>
  <c r="R20" s="1"/>
  <c r="I26"/>
  <c r="J26" s="1"/>
  <c r="D29"/>
  <c r="D30" s="1"/>
  <c r="E30" s="1"/>
  <c r="G29"/>
  <c r="G30" s="1"/>
  <c r="T30"/>
  <c r="E22"/>
  <c r="F22" s="1"/>
  <c r="U23"/>
  <c r="V23" s="1"/>
  <c r="K31"/>
  <c r="K32" s="1"/>
  <c r="M10"/>
  <c r="N10" s="1"/>
  <c r="E11"/>
  <c r="F11" s="1"/>
  <c r="M17"/>
  <c r="E18"/>
  <c r="M19"/>
  <c r="N19" s="1"/>
  <c r="I21"/>
  <c r="J21" s="1"/>
  <c r="Q21"/>
  <c r="R21" s="1"/>
  <c r="I22"/>
  <c r="J22" s="1"/>
  <c r="Q22"/>
  <c r="R22" s="1"/>
  <c r="E24"/>
  <c r="Q24"/>
  <c r="I25"/>
  <c r="J25" s="1"/>
  <c r="Q25"/>
  <c r="E26"/>
  <c r="M27"/>
  <c r="N27" s="1"/>
  <c r="I28"/>
  <c r="J28" s="1"/>
  <c r="Q28"/>
  <c r="R28" s="1"/>
  <c r="U28"/>
  <c r="V28" s="1"/>
  <c r="C31"/>
  <c r="C32" s="1"/>
  <c r="L30"/>
  <c r="S30"/>
  <c r="U29"/>
  <c r="V29" s="1"/>
  <c r="D32"/>
  <c r="I9"/>
  <c r="J9" s="1"/>
  <c r="M9"/>
  <c r="N9" s="1"/>
  <c r="Q9"/>
  <c r="R9" s="1"/>
  <c r="S31"/>
  <c r="S32" s="1"/>
  <c r="H31"/>
  <c r="L31"/>
  <c r="P31"/>
  <c r="I29" l="1"/>
  <c r="J29" s="1"/>
  <c r="Q29"/>
  <c r="R29" s="1"/>
  <c r="U32"/>
  <c r="I30"/>
  <c r="P30"/>
  <c r="Q30" s="1"/>
  <c r="E29"/>
  <c r="F29" s="1"/>
  <c r="U31"/>
  <c r="V31" s="1"/>
  <c r="M30"/>
  <c r="M29"/>
  <c r="N29" s="1"/>
  <c r="U30"/>
  <c r="E31"/>
  <c r="F31" s="1"/>
  <c r="E32"/>
  <c r="L32"/>
  <c r="M32" s="1"/>
  <c r="M31"/>
  <c r="N31" s="1"/>
  <c r="H32"/>
  <c r="I32" s="1"/>
  <c r="I31"/>
  <c r="J31" s="1"/>
  <c r="P32"/>
  <c r="Q32" s="1"/>
  <c r="Q31"/>
  <c r="R31" s="1"/>
</calcChain>
</file>

<file path=xl/sharedStrings.xml><?xml version="1.0" encoding="utf-8"?>
<sst xmlns="http://schemas.openxmlformats.org/spreadsheetml/2006/main" count="142" uniqueCount="71">
  <si>
    <t>РМУ</t>
  </si>
  <si>
    <t>ПБГПМ</t>
  </si>
  <si>
    <t xml:space="preserve">Работы по поиску Объекта, по капитальному ремонту и установке дополнительных секций и ВЛЭС
 ("Русские башни")
 </t>
  </si>
  <si>
    <t>№№
п/п</t>
  </si>
  <si>
    <t>Наименование статей</t>
  </si>
  <si>
    <t>Плановые, неотложные и аварийно-восстановительные работы на ВЛ 0,4-10 кВ в 2015-2016 г. для нужд ОАО "МКЭР" в филиалах ОАО "МОЭСК"</t>
  </si>
  <si>
    <t xml:space="preserve">Плановые, неотложные и аварийно-восстановительные работы на КЛ 0,4-35 кВ в 2015-2016 г. для нужд ОАО "МКЭР" в филиалах ОАО "МОЭСК" (ВЭС,ЮЭС,СЭС,ЗЭС, "Новая Москва", МКС) </t>
  </si>
  <si>
    <t xml:space="preserve"> Расчистка трасс от ДКР и уборка угрожающих деревьев на ВЛ 0,4-220 кВ для нужд МКЭР</t>
  </si>
  <si>
    <t>Обследование, техническое обслуживание, наладка и настройка приборов и устройств безопасности, электрооборудования, гидрооборудования подъемных сооружений эксплуатируемых филиалами ПАО «МОЭСК»</t>
  </si>
  <si>
    <t>(ВЛ)</t>
  </si>
  <si>
    <t>(КЛ)</t>
  </si>
  <si>
    <t>(ДКР)</t>
  </si>
  <si>
    <t>(ПБГПМ) шифр 701</t>
  </si>
  <si>
    <t>(Русские Башни)  шифр 408</t>
  </si>
  <si>
    <t>план</t>
  </si>
  <si>
    <t>факт</t>
  </si>
  <si>
    <t>откл.</t>
  </si>
  <si>
    <t>абс.</t>
  </si>
  <si>
    <t>отн.%</t>
  </si>
  <si>
    <t>1.</t>
  </si>
  <si>
    <t>Выручка всего, в том числе:</t>
  </si>
  <si>
    <t>1.1.</t>
  </si>
  <si>
    <t>Доходы собственными силами:</t>
  </si>
  <si>
    <t>1.1.1.</t>
  </si>
  <si>
    <t>Материалы</t>
  </si>
  <si>
    <t>1.1.2.</t>
  </si>
  <si>
    <t>НЧП</t>
  </si>
  <si>
    <t>1.1.3.</t>
  </si>
  <si>
    <t>Оборудование</t>
  </si>
  <si>
    <t>-</t>
  </si>
  <si>
    <t>1.1.4.</t>
  </si>
  <si>
    <t>Командировочные расходы</t>
  </si>
  <si>
    <t>1.2.</t>
  </si>
  <si>
    <t>1.2.1.</t>
  </si>
  <si>
    <t>Субподряд</t>
  </si>
  <si>
    <t>1.2.2.</t>
  </si>
  <si>
    <t>Субподряд (непредвиденные затраты 1,5%)</t>
  </si>
  <si>
    <t>1.3.</t>
  </si>
  <si>
    <t>Генподряд</t>
  </si>
  <si>
    <t>2.</t>
  </si>
  <si>
    <t>Расходы всего, в том числе:</t>
  </si>
  <si>
    <t>2.1.</t>
  </si>
  <si>
    <t>Прямые производственные расходы (условно-переменные) в том числе:</t>
  </si>
  <si>
    <t>2.1.1.</t>
  </si>
  <si>
    <t>Расходы на оплату труда производственного персонала</t>
  </si>
  <si>
    <t>2.1.2.</t>
  </si>
  <si>
    <t>Страховые взносы в фонды, обязательное страхование от НС и ПЗ</t>
  </si>
  <si>
    <t>2.1.3.</t>
  </si>
  <si>
    <t>2.1.4.</t>
  </si>
  <si>
    <t>2.1.5.</t>
  </si>
  <si>
    <t>2.1.6.</t>
  </si>
  <si>
    <t>2.1.7</t>
  </si>
  <si>
    <t>Прочие прямые расходы
(транспортные расходы, страхование, согласования и др.)</t>
  </si>
  <si>
    <t>2.2</t>
  </si>
  <si>
    <t>Накладные расходы 
(условно-постоянные)</t>
  </si>
  <si>
    <t>3.</t>
  </si>
  <si>
    <t>Маржинальная прибыль</t>
  </si>
  <si>
    <t>4.</t>
  </si>
  <si>
    <t>Маржинальная рентабельность</t>
  </si>
  <si>
    <t>5.</t>
  </si>
  <si>
    <t>Прибыль от продаж</t>
  </si>
  <si>
    <t>6.</t>
  </si>
  <si>
    <t xml:space="preserve">Рентабельность продаж </t>
  </si>
  <si>
    <r>
      <t>Доходы от субподряда</t>
    </r>
    <r>
      <rPr>
        <sz val="10"/>
        <color theme="0"/>
        <rFont val="Arial"/>
        <family val="2"/>
        <charset val="204"/>
      </rPr>
      <t>,  в т.ч.:</t>
    </r>
  </si>
  <si>
    <t>№</t>
  </si>
  <si>
    <t>Наименование направления</t>
  </si>
  <si>
    <t>Выручка, всего</t>
  </si>
  <si>
    <t>Собственными силами</t>
  </si>
  <si>
    <t>План</t>
  </si>
  <si>
    <t>Факт</t>
  </si>
  <si>
    <t>Расходы, всего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</si>
</sst>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#,##0.00&quot;р.&quot;"/>
    <numFmt numFmtId="165" formatCode="#,##0_р_."/>
  </numFmts>
  <fonts count="1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3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theme="0"/>
      <name val="Arial"/>
      <family val="2"/>
      <charset val="204"/>
    </font>
    <font>
      <b/>
      <sz val="10"/>
      <color rgb="FFFF0000"/>
      <name val="Arial"/>
      <family val="2"/>
      <charset val="204"/>
    </font>
    <font>
      <i/>
      <sz val="10"/>
      <color theme="1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6">
    <xf numFmtId="0" fontId="0" fillId="0" borderId="0" xfId="0"/>
    <xf numFmtId="0" fontId="4" fillId="0" borderId="12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165" fontId="8" fillId="0" borderId="25" xfId="0" applyNumberFormat="1" applyFont="1" applyFill="1" applyBorder="1" applyAlignment="1">
      <alignment horizontal="center" vertical="center" wrapText="1"/>
    </xf>
    <xf numFmtId="165" fontId="7" fillId="0" borderId="25" xfId="0" applyNumberFormat="1" applyFont="1" applyFill="1" applyBorder="1" applyAlignment="1">
      <alignment horizontal="center" vertical="center" wrapText="1"/>
    </xf>
    <xf numFmtId="165" fontId="7" fillId="0" borderId="27" xfId="0" applyNumberFormat="1" applyFont="1" applyFill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left" vertical="center" wrapText="1"/>
    </xf>
    <xf numFmtId="165" fontId="10" fillId="2" borderId="25" xfId="0" applyNumberFormat="1" applyFont="1" applyFill="1" applyBorder="1" applyAlignment="1">
      <alignment horizontal="center" vertical="center" wrapText="1"/>
    </xf>
    <xf numFmtId="165" fontId="10" fillId="0" borderId="25" xfId="0" applyNumberFormat="1" applyFont="1" applyFill="1" applyBorder="1" applyAlignment="1">
      <alignment horizontal="center" vertical="center" wrapText="1"/>
    </xf>
    <xf numFmtId="165" fontId="10" fillId="0" borderId="27" xfId="0" applyNumberFormat="1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left" vertical="center" wrapText="1"/>
    </xf>
    <xf numFmtId="165" fontId="8" fillId="2" borderId="28" xfId="0" applyNumberFormat="1" applyFont="1" applyFill="1" applyBorder="1" applyAlignment="1">
      <alignment horizontal="center" vertical="center" wrapText="1"/>
    </xf>
    <xf numFmtId="165" fontId="8" fillId="2" borderId="25" xfId="0" applyNumberFormat="1" applyFont="1" applyFill="1" applyBorder="1" applyAlignment="1">
      <alignment horizontal="center" vertical="center" wrapText="1"/>
    </xf>
    <xf numFmtId="165" fontId="8" fillId="2" borderId="12" xfId="0" applyNumberFormat="1" applyFont="1" applyFill="1" applyBorder="1" applyAlignment="1">
      <alignment horizontal="center" vertical="center" wrapText="1"/>
    </xf>
    <xf numFmtId="165" fontId="8" fillId="0" borderId="27" xfId="0" applyNumberFormat="1" applyFont="1" applyFill="1" applyBorder="1" applyAlignment="1">
      <alignment horizontal="center" vertical="center" wrapText="1"/>
    </xf>
    <xf numFmtId="165" fontId="8" fillId="2" borderId="24" xfId="0" applyNumberFormat="1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left" vertical="center" wrapText="1"/>
    </xf>
    <xf numFmtId="165" fontId="7" fillId="2" borderId="12" xfId="0" applyNumberFormat="1" applyFont="1" applyFill="1" applyBorder="1" applyAlignment="1">
      <alignment horizontal="center" vertical="center" wrapText="1"/>
    </xf>
    <xf numFmtId="165" fontId="7" fillId="2" borderId="28" xfId="0" applyNumberFormat="1" applyFont="1" applyFill="1" applyBorder="1" applyAlignment="1">
      <alignment horizontal="center" vertical="center" wrapText="1"/>
    </xf>
    <xf numFmtId="165" fontId="7" fillId="2" borderId="25" xfId="0" applyNumberFormat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left" vertical="center" wrapText="1"/>
    </xf>
    <xf numFmtId="49" fontId="11" fillId="0" borderId="15" xfId="0" applyNumberFormat="1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left" vertical="center" wrapText="1"/>
    </xf>
    <xf numFmtId="165" fontId="10" fillId="2" borderId="12" xfId="0" applyNumberFormat="1" applyFont="1" applyFill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0" fontId="7" fillId="0" borderId="15" xfId="0" applyFont="1" applyFill="1" applyBorder="1" applyAlignment="1">
      <alignment vertical="center" wrapText="1"/>
    </xf>
    <xf numFmtId="49" fontId="7" fillId="0" borderId="9" xfId="0" applyNumberFormat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left" vertical="center" wrapText="1"/>
    </xf>
    <xf numFmtId="165" fontId="8" fillId="2" borderId="9" xfId="0" applyNumberFormat="1" applyFont="1" applyFill="1" applyBorder="1" applyAlignment="1">
      <alignment horizontal="center" vertical="center" wrapText="1"/>
    </xf>
    <xf numFmtId="165" fontId="8" fillId="2" borderId="14" xfId="0" applyNumberFormat="1" applyFont="1" applyFill="1" applyBorder="1" applyAlignment="1">
      <alignment horizontal="center" vertical="center" wrapText="1"/>
    </xf>
    <xf numFmtId="165" fontId="7" fillId="2" borderId="9" xfId="0" applyNumberFormat="1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left" vertical="center" wrapText="1"/>
    </xf>
    <xf numFmtId="10" fontId="7" fillId="3" borderId="9" xfId="0" applyNumberFormat="1" applyFont="1" applyFill="1" applyBorder="1" applyAlignment="1">
      <alignment horizontal="center" vertical="center" wrapText="1"/>
    </xf>
    <xf numFmtId="10" fontId="7" fillId="3" borderId="12" xfId="0" applyNumberFormat="1" applyFont="1" applyFill="1" applyBorder="1" applyAlignment="1">
      <alignment horizontal="center" vertical="center" wrapText="1"/>
    </xf>
    <xf numFmtId="9" fontId="7" fillId="3" borderId="12" xfId="0" applyNumberFormat="1" applyFont="1" applyFill="1" applyBorder="1" applyAlignment="1">
      <alignment horizontal="center" vertical="center" wrapText="1"/>
    </xf>
    <xf numFmtId="165" fontId="7" fillId="3" borderId="25" xfId="0" applyNumberFormat="1" applyFont="1" applyFill="1" applyBorder="1" applyAlignment="1">
      <alignment horizontal="center" vertical="center" wrapText="1"/>
    </xf>
    <xf numFmtId="165" fontId="7" fillId="3" borderId="27" xfId="0" applyNumberFormat="1" applyFont="1" applyFill="1" applyBorder="1" applyAlignment="1">
      <alignment horizontal="center" vertical="center" wrapText="1"/>
    </xf>
    <xf numFmtId="10" fontId="7" fillId="3" borderId="14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/>
    </xf>
    <xf numFmtId="49" fontId="3" fillId="0" borderId="5" xfId="0" applyNumberFormat="1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center" vertical="center" wrapText="1"/>
    </xf>
    <xf numFmtId="164" fontId="4" fillId="0" borderId="24" xfId="0" applyNumberFormat="1" applyFont="1" applyFill="1" applyBorder="1" applyAlignment="1">
      <alignment horizontal="center" vertical="center" wrapText="1"/>
    </xf>
    <xf numFmtId="164" fontId="4" fillId="0" borderId="25" xfId="0" applyNumberFormat="1" applyFont="1" applyFill="1" applyBorder="1" applyAlignment="1">
      <alignment horizontal="center" vertical="center" wrapText="1"/>
    </xf>
    <xf numFmtId="164" fontId="4" fillId="0" borderId="27" xfId="0" applyNumberFormat="1" applyFont="1" applyFill="1" applyBorder="1" applyAlignment="1">
      <alignment horizontal="center" vertical="center" wrapText="1"/>
    </xf>
    <xf numFmtId="164" fontId="6" fillId="0" borderId="28" xfId="0" applyNumberFormat="1" applyFont="1" applyFill="1" applyBorder="1" applyAlignment="1">
      <alignment horizontal="center" vertical="center" wrapText="1"/>
    </xf>
    <xf numFmtId="164" fontId="6" fillId="0" borderId="25" xfId="0" applyNumberFormat="1" applyFont="1" applyFill="1" applyBorder="1" applyAlignment="1">
      <alignment horizontal="center" vertical="center" wrapText="1"/>
    </xf>
    <xf numFmtId="164" fontId="6" fillId="0" borderId="27" xfId="0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0" fillId="0" borderId="12" xfId="0" applyFont="1" applyBorder="1"/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165" fontId="10" fillId="4" borderId="28" xfId="0" applyNumberFormat="1" applyFont="1" applyFill="1" applyBorder="1" applyAlignment="1">
      <alignment horizontal="center" vertical="center" wrapText="1"/>
    </xf>
    <xf numFmtId="165" fontId="10" fillId="5" borderId="28" xfId="0" applyNumberFormat="1" applyFont="1" applyFill="1" applyBorder="1" applyAlignment="1">
      <alignment horizontal="center" vertical="center" wrapText="1"/>
    </xf>
    <xf numFmtId="165" fontId="10" fillId="6" borderId="28" xfId="0" applyNumberFormat="1" applyFont="1" applyFill="1" applyBorder="1" applyAlignment="1">
      <alignment horizontal="center" vertical="center" wrapText="1"/>
    </xf>
    <xf numFmtId="165" fontId="10" fillId="7" borderId="28" xfId="0" applyNumberFormat="1" applyFont="1" applyFill="1" applyBorder="1" applyAlignment="1">
      <alignment horizontal="center" vertical="center" wrapText="1"/>
    </xf>
    <xf numFmtId="165" fontId="10" fillId="8" borderId="28" xfId="0" applyNumberFormat="1" applyFont="1" applyFill="1" applyBorder="1" applyAlignment="1">
      <alignment horizontal="center" vertical="center" wrapText="1"/>
    </xf>
    <xf numFmtId="165" fontId="10" fillId="9" borderId="28" xfId="0" applyNumberFormat="1" applyFont="1" applyFill="1" applyBorder="1" applyAlignment="1">
      <alignment horizontal="center" vertical="center" wrapText="1"/>
    </xf>
    <xf numFmtId="165" fontId="10" fillId="10" borderId="28" xfId="0" applyNumberFormat="1" applyFont="1" applyFill="1" applyBorder="1" applyAlignment="1">
      <alignment horizontal="center" vertical="center" wrapText="1"/>
    </xf>
    <xf numFmtId="165" fontId="10" fillId="11" borderId="28" xfId="0" applyNumberFormat="1" applyFont="1" applyFill="1" applyBorder="1" applyAlignment="1">
      <alignment horizontal="center" vertical="center" wrapText="1"/>
    </xf>
    <xf numFmtId="43" fontId="0" fillId="6" borderId="12" xfId="1" applyFont="1" applyFill="1" applyBorder="1" applyAlignment="1">
      <alignment horizontal="center"/>
    </xf>
    <xf numFmtId="43" fontId="0" fillId="7" borderId="12" xfId="1" applyFont="1" applyFill="1" applyBorder="1" applyAlignment="1">
      <alignment horizontal="center"/>
    </xf>
    <xf numFmtId="43" fontId="0" fillId="4" borderId="12" xfId="1" applyFont="1" applyFill="1" applyBorder="1" applyAlignment="1">
      <alignment horizontal="center"/>
    </xf>
    <xf numFmtId="43" fontId="0" fillId="8" borderId="12" xfId="1" applyFont="1" applyFill="1" applyBorder="1" applyAlignment="1">
      <alignment horizontal="center"/>
    </xf>
    <xf numFmtId="43" fontId="0" fillId="9" borderId="12" xfId="1" applyFont="1" applyFill="1" applyBorder="1" applyAlignment="1">
      <alignment horizontal="center"/>
    </xf>
    <xf numFmtId="43" fontId="0" fillId="11" borderId="12" xfId="1" applyFont="1" applyFill="1" applyBorder="1" applyAlignment="1">
      <alignment horizontal="center"/>
    </xf>
    <xf numFmtId="43" fontId="0" fillId="10" borderId="12" xfId="1" applyFont="1" applyFill="1" applyBorder="1" applyAlignment="1">
      <alignment horizontal="center"/>
    </xf>
    <xf numFmtId="43" fontId="0" fillId="5" borderId="12" xfId="1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FFFF99"/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2;&#1086;&#1087;&#1080;&#1103;&#1040;&#1085;&#1090;&#1102;&#1093;&#1086;&#1074;&#1072;%20&#1054;&#1058;&#1063;&#1045;&#1058;%20&#1086;%20&#1042;&#1067;&#1055;&#1054;&#1051;&#1053;&#1045;&#1053;&#1048;&#1048;%20&#1041;&#1044;&#1056;%20&#1055;&#1056;&#1054;&#1045;&#1050;&#1058;&#1054;&#1042;%20(-%20&#1086;&#1082;&#1090;&#1103;&#1073;&#1088;&#1100;%202016)%2010%20&#1084;&#1077;&#1089;&#1103;&#1094;&#1077;&#1074;%20&#1087;&#1083;&#1102;&#1089;%20&#1086;&#1078;&#1080;&#1076;&#1072;&#1077;&#1084;&#1086;&#1077;%20&#1085;&#1086;&#1103;&#1073;&#1088;&#1100;%20&#1080;%20&#1076;&#1077;&#1082;&#1072;&#1073;&#1088;&#1100;%20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 полный "/>
      <sheetName val="ВЛ"/>
      <sheetName val="КЛ"/>
      <sheetName val="ДКР"/>
      <sheetName val="обследование"/>
      <sheetName val="шифр 125"/>
      <sheetName val="шифр 127 "/>
      <sheetName val="шифр 129"/>
      <sheetName val="шифр130"/>
      <sheetName val="шифр132"/>
      <sheetName val="шифр 133"/>
      <sheetName val="шифр 134"/>
      <sheetName val="шифр 135"/>
      <sheetName val="шифр 137"/>
      <sheetName val="шифр 138"/>
      <sheetName val="шифр 139"/>
      <sheetName val="шифр 140"/>
      <sheetName val="шифр141"/>
      <sheetName val="шифр 240"/>
      <sheetName val="шифр 244"/>
      <sheetName val="шифр 245"/>
      <sheetName val="шифр 246"/>
      <sheetName val="шифр 247"/>
      <sheetName val="шифр 248  "/>
      <sheetName val="шифр249"/>
      <sheetName val="шифр250"/>
      <sheetName val="шифр251"/>
      <sheetName val="шифр 408"/>
      <sheetName val="шифр 414"/>
      <sheetName val="шифр 507"/>
      <sheetName val="шифр 829"/>
      <sheetName val="шифр 831"/>
      <sheetName val="шифр 833"/>
      <sheetName val="шифр 834"/>
      <sheetName val="шифр 835"/>
      <sheetName val="шифр 836"/>
      <sheetName val="шифр 837"/>
      <sheetName val="шифр 838"/>
      <sheetName val="шифр 839"/>
      <sheetName val="шифр 840"/>
      <sheetName val="шифр 841"/>
      <sheetName val="шифр842"/>
      <sheetName val="шифр 843"/>
      <sheetName val="шифр 844"/>
      <sheetName val="шифр 845"/>
      <sheetName val="шифр 846.1"/>
      <sheetName val="шифр 847"/>
      <sheetName val="шифр 848"/>
      <sheetName val="шифр 849"/>
      <sheetName val="шифр 850"/>
      <sheetName val="шифр 853"/>
      <sheetName val="шифр 854"/>
      <sheetName val="шифр 855"/>
      <sheetName val="шифр856"/>
      <sheetName val="шифр 857"/>
      <sheetName val="шифр 858"/>
      <sheetName val="шифр 859"/>
      <sheetName val="шифр 860"/>
      <sheetName val="шифр 861"/>
      <sheetName val="шифр 862"/>
      <sheetName val="шифр 863"/>
      <sheetName val="шифр 864"/>
      <sheetName val="шифр 865"/>
      <sheetName val="шифр  866"/>
      <sheetName val="шифр  867"/>
      <sheetName val="шифр 868"/>
      <sheetName val="шифр 869"/>
      <sheetName val="шифр  870"/>
      <sheetName val="шифр 871"/>
      <sheetName val="шифр 872"/>
      <sheetName val="шифр 873"/>
      <sheetName val="шифр  874"/>
      <sheetName val="шифр 875"/>
      <sheetName val="шифр 877"/>
      <sheetName val="шифр 878"/>
      <sheetName val="шифр 879 "/>
      <sheetName val="шифр 880"/>
      <sheetName val="шифр 881"/>
      <sheetName val="шифр 882"/>
      <sheetName val="шифр 883"/>
      <sheetName val="шифр885"/>
      <sheetName val="шифр886"/>
      <sheetName val="шифр887"/>
      <sheetName val="шифр888"/>
      <sheetName val="шифр889"/>
      <sheetName val="шифр 890"/>
      <sheetName val="шифр 891"/>
      <sheetName val="шифр892"/>
      <sheetName val="шифр 893"/>
      <sheetName val="шифр894"/>
      <sheetName val="шифр895"/>
      <sheetName val="шифр897"/>
      <sheetName val="шифр 899"/>
      <sheetName val="шифр тяговые ПИР"/>
      <sheetName val="Лист1"/>
    </sheetNames>
    <sheetDataSet>
      <sheetData sheetId="0" refreshError="1"/>
      <sheetData sheetId="1">
        <row r="12">
          <cell r="C12">
            <v>21474</v>
          </cell>
          <cell r="T12">
            <v>14513.979788067796</v>
          </cell>
        </row>
        <row r="13">
          <cell r="C13">
            <v>21474</v>
          </cell>
          <cell r="T13">
            <v>14513.979788067796</v>
          </cell>
        </row>
        <row r="14">
          <cell r="C14">
            <v>10416</v>
          </cell>
          <cell r="T14">
            <v>5219.8144599999996</v>
          </cell>
        </row>
        <row r="15">
          <cell r="C15">
            <v>7702</v>
          </cell>
          <cell r="T15">
            <v>3370.3047180677968</v>
          </cell>
        </row>
        <row r="16">
          <cell r="C16">
            <v>0</v>
          </cell>
          <cell r="T16">
            <v>0</v>
          </cell>
        </row>
        <row r="17">
          <cell r="C17">
            <v>3356</v>
          </cell>
          <cell r="T17">
            <v>5923.8606099999997</v>
          </cell>
        </row>
        <row r="18">
          <cell r="C18">
            <v>0</v>
          </cell>
          <cell r="T18">
            <v>0</v>
          </cell>
        </row>
        <row r="19">
          <cell r="T19">
            <v>0</v>
          </cell>
        </row>
        <row r="20">
          <cell r="T20">
            <v>0</v>
          </cell>
        </row>
        <row r="22">
          <cell r="C22">
            <v>73014.774910000007</v>
          </cell>
          <cell r="T22">
            <v>50882.509794487298</v>
          </cell>
        </row>
        <row r="23">
          <cell r="C23">
            <v>28217.503239999998</v>
          </cell>
          <cell r="T23">
            <v>25053.947412551053</v>
          </cell>
        </row>
        <row r="24">
          <cell r="C24">
            <v>10742.751</v>
          </cell>
          <cell r="T24">
            <v>8517.2561114478667</v>
          </cell>
        </row>
        <row r="25">
          <cell r="C25">
            <v>2578.2602400000001</v>
          </cell>
          <cell r="T25">
            <v>2443.0429012054028</v>
          </cell>
        </row>
        <row r="26">
          <cell r="C26">
            <v>10416</v>
          </cell>
          <cell r="T26">
            <v>5219.8144599999996</v>
          </cell>
        </row>
        <row r="27">
          <cell r="T27">
            <v>0</v>
          </cell>
        </row>
        <row r="28">
          <cell r="C28">
            <v>3356</v>
          </cell>
          <cell r="T28">
            <v>5923.8606099999997</v>
          </cell>
        </row>
        <row r="29">
          <cell r="C29">
            <v>0</v>
          </cell>
          <cell r="T29">
            <v>0</v>
          </cell>
        </row>
        <row r="41">
          <cell r="T41">
            <v>0</v>
          </cell>
        </row>
      </sheetData>
      <sheetData sheetId="2">
        <row r="13">
          <cell r="C13">
            <v>186930</v>
          </cell>
          <cell r="T13">
            <v>198799.58334440677</v>
          </cell>
        </row>
        <row r="14">
          <cell r="C14">
            <v>184983</v>
          </cell>
          <cell r="T14">
            <v>196852.24037440677</v>
          </cell>
        </row>
        <row r="15">
          <cell r="C15">
            <v>57099</v>
          </cell>
          <cell r="T15">
            <v>59907.025399999999</v>
          </cell>
        </row>
        <row r="16">
          <cell r="C16">
            <v>115854</v>
          </cell>
          <cell r="T16">
            <v>116037.63864440676</v>
          </cell>
        </row>
        <row r="17">
          <cell r="C17">
            <v>0</v>
          </cell>
          <cell r="T17">
            <v>0</v>
          </cell>
        </row>
        <row r="18">
          <cell r="C18">
            <v>12030</v>
          </cell>
          <cell r="T18">
            <v>20907.57633</v>
          </cell>
        </row>
        <row r="19">
          <cell r="C19">
            <v>1947</v>
          </cell>
          <cell r="T19">
            <v>1947.3429699999999</v>
          </cell>
        </row>
        <row r="20">
          <cell r="C20">
            <v>1947</v>
          </cell>
          <cell r="T20">
            <v>1947.3429699999999</v>
          </cell>
        </row>
        <row r="21">
          <cell r="T21">
            <v>0</v>
          </cell>
        </row>
        <row r="23">
          <cell r="C23">
            <v>432160.23988000001</v>
          </cell>
          <cell r="T23">
            <v>380359.01213389944</v>
          </cell>
        </row>
        <row r="24">
          <cell r="C24">
            <v>162475.21432</v>
          </cell>
          <cell r="T24">
            <v>180079.20630034572</v>
          </cell>
        </row>
        <row r="25">
          <cell r="C25">
            <v>64672.668000000005</v>
          </cell>
          <cell r="T25">
            <v>64745.669080135056</v>
          </cell>
        </row>
        <row r="26">
          <cell r="C26">
            <v>15521.440320000002</v>
          </cell>
          <cell r="T26">
            <v>18671.117188437816</v>
          </cell>
        </row>
        <row r="27">
          <cell r="C27">
            <v>57099</v>
          </cell>
          <cell r="T27">
            <v>59907.025399999999</v>
          </cell>
        </row>
        <row r="28">
          <cell r="T28">
            <v>0</v>
          </cell>
        </row>
        <row r="29">
          <cell r="C29">
            <v>12030</v>
          </cell>
          <cell r="T29">
            <v>20907.57633</v>
          </cell>
        </row>
        <row r="30">
          <cell r="C30">
            <v>1947</v>
          </cell>
          <cell r="T30">
            <v>1947.3429699999999</v>
          </cell>
        </row>
      </sheetData>
      <sheetData sheetId="3">
        <row r="13">
          <cell r="C13">
            <v>13531</v>
          </cell>
          <cell r="T13">
            <v>7819.985161016949</v>
          </cell>
        </row>
        <row r="14">
          <cell r="C14">
            <v>13531</v>
          </cell>
          <cell r="T14">
            <v>7819.985161016949</v>
          </cell>
        </row>
        <row r="15">
          <cell r="C15">
            <v>0</v>
          </cell>
          <cell r="T15">
            <v>0</v>
          </cell>
        </row>
        <row r="16">
          <cell r="C16">
            <v>11223</v>
          </cell>
          <cell r="T16">
            <v>6047.6823910169487</v>
          </cell>
        </row>
        <row r="17">
          <cell r="C17">
            <v>0</v>
          </cell>
          <cell r="T17">
            <v>0</v>
          </cell>
        </row>
        <row r="18">
          <cell r="C18">
            <v>2308</v>
          </cell>
          <cell r="T18">
            <v>1772.30277</v>
          </cell>
        </row>
        <row r="19">
          <cell r="C19">
            <v>0</v>
          </cell>
          <cell r="T19">
            <v>0</v>
          </cell>
        </row>
        <row r="20">
          <cell r="T20">
            <v>0</v>
          </cell>
        </row>
        <row r="21">
          <cell r="T21">
            <v>0</v>
          </cell>
        </row>
        <row r="23">
          <cell r="C23">
            <v>125631.28535000002</v>
          </cell>
          <cell r="T23">
            <v>94954.51023</v>
          </cell>
        </row>
        <row r="24">
          <cell r="C24">
            <v>33534.187400000003</v>
          </cell>
          <cell r="T24">
            <v>36615.72825</v>
          </cell>
        </row>
        <row r="25">
          <cell r="C25">
            <v>22085.635000000002</v>
          </cell>
          <cell r="T25">
            <v>19380.24914</v>
          </cell>
        </row>
        <row r="26">
          <cell r="C26">
            <v>5300.5524000000005</v>
          </cell>
          <cell r="T26">
            <v>5939.2190499999997</v>
          </cell>
        </row>
        <row r="27">
          <cell r="C27">
            <v>0</v>
          </cell>
          <cell r="T27">
            <v>0</v>
          </cell>
        </row>
        <row r="28">
          <cell r="T28">
            <v>0</v>
          </cell>
        </row>
        <row r="29">
          <cell r="C29">
            <v>2308</v>
          </cell>
          <cell r="T29">
            <v>2386.96857</v>
          </cell>
        </row>
        <row r="30">
          <cell r="C30">
            <v>0</v>
          </cell>
          <cell r="T30">
            <v>0</v>
          </cell>
        </row>
      </sheetData>
      <sheetData sheetId="4">
        <row r="13">
          <cell r="C13">
            <v>14877</v>
          </cell>
          <cell r="T13">
            <v>16561.292415254236</v>
          </cell>
        </row>
        <row r="14">
          <cell r="C14">
            <v>14877</v>
          </cell>
          <cell r="T14">
            <v>16242.432415254236</v>
          </cell>
        </row>
        <row r="15">
          <cell r="C15">
            <v>0</v>
          </cell>
          <cell r="T15">
            <v>1760</v>
          </cell>
        </row>
        <row r="16">
          <cell r="C16">
            <v>14877</v>
          </cell>
          <cell r="T16">
            <v>14482.432415254236</v>
          </cell>
        </row>
        <row r="17">
          <cell r="C17">
            <v>0</v>
          </cell>
          <cell r="T17">
            <v>0</v>
          </cell>
        </row>
        <row r="18">
          <cell r="C18">
            <v>0</v>
          </cell>
          <cell r="T18">
            <v>0</v>
          </cell>
        </row>
        <row r="19">
          <cell r="C19">
            <v>0</v>
          </cell>
          <cell r="T19">
            <v>298</v>
          </cell>
        </row>
        <row r="20">
          <cell r="T20">
            <v>298</v>
          </cell>
        </row>
        <row r="21">
          <cell r="T21">
            <v>0</v>
          </cell>
        </row>
        <row r="23">
          <cell r="C23">
            <v>49232.20102</v>
          </cell>
          <cell r="T23">
            <v>2058</v>
          </cell>
        </row>
        <row r="24">
          <cell r="C24">
            <v>11284.27528</v>
          </cell>
          <cell r="T24">
            <v>2058</v>
          </cell>
        </row>
        <row r="25">
          <cell r="C25">
            <v>9100.2219999999998</v>
          </cell>
          <cell r="T25">
            <v>0</v>
          </cell>
        </row>
        <row r="26">
          <cell r="C26">
            <v>2184.0532800000001</v>
          </cell>
          <cell r="T26">
            <v>0</v>
          </cell>
        </row>
        <row r="27">
          <cell r="C27">
            <v>0</v>
          </cell>
          <cell r="T27">
            <v>1760</v>
          </cell>
        </row>
        <row r="28">
          <cell r="T28">
            <v>0</v>
          </cell>
        </row>
        <row r="29">
          <cell r="C29">
            <v>0</v>
          </cell>
          <cell r="T29">
            <v>0</v>
          </cell>
        </row>
        <row r="30">
          <cell r="C30">
            <v>0</v>
          </cell>
          <cell r="T30">
            <v>298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>
        <row r="14">
          <cell r="C14">
            <v>103889.85</v>
          </cell>
          <cell r="T14">
            <v>49604.823559322052</v>
          </cell>
        </row>
        <row r="15">
          <cell r="C15">
            <v>1329</v>
          </cell>
          <cell r="T15">
            <v>1019.9159781356192</v>
          </cell>
        </row>
        <row r="16">
          <cell r="C16">
            <v>0</v>
          </cell>
          <cell r="T16">
            <v>0</v>
          </cell>
        </row>
        <row r="17">
          <cell r="C17">
            <v>1329</v>
          </cell>
          <cell r="T17">
            <v>1018.0159781356192</v>
          </cell>
        </row>
        <row r="18">
          <cell r="T18">
            <v>1.9</v>
          </cell>
        </row>
        <row r="19">
          <cell r="T19">
            <v>0</v>
          </cell>
        </row>
        <row r="20">
          <cell r="C20">
            <v>97677</v>
          </cell>
          <cell r="T20">
            <v>45540.942309999991</v>
          </cell>
        </row>
        <row r="21">
          <cell r="C21">
            <v>97677</v>
          </cell>
          <cell r="T21">
            <v>45540.942309999991</v>
          </cell>
        </row>
        <row r="22">
          <cell r="T22">
            <v>0</v>
          </cell>
        </row>
        <row r="24">
          <cell r="C24">
            <v>98879.221533479998</v>
          </cell>
          <cell r="T24">
            <v>45865.376037894886</v>
          </cell>
        </row>
        <row r="25">
          <cell r="C25">
            <v>98148.54796548</v>
          </cell>
          <cell r="T25">
            <v>45659.888962833764</v>
          </cell>
        </row>
        <row r="26">
          <cell r="C26">
            <v>198.55260000000001</v>
          </cell>
          <cell r="T26">
            <v>78.230588063687691</v>
          </cell>
        </row>
        <row r="27">
          <cell r="C27">
            <v>51.58396548000001</v>
          </cell>
          <cell r="T27">
            <v>23.662893857832554</v>
          </cell>
        </row>
        <row r="28">
          <cell r="C28">
            <v>0</v>
          </cell>
          <cell r="T28">
            <v>0</v>
          </cell>
        </row>
        <row r="29">
          <cell r="T29">
            <v>1.9</v>
          </cell>
        </row>
        <row r="30">
          <cell r="T30">
            <v>11.9</v>
          </cell>
        </row>
        <row r="31">
          <cell r="C31">
            <v>97677</v>
          </cell>
          <cell r="T31">
            <v>45540.942309999991</v>
          </cell>
        </row>
        <row r="43">
          <cell r="T43">
            <v>0</v>
          </cell>
        </row>
        <row r="44">
          <cell r="T44">
            <v>3.2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3:F6"/>
  <sheetViews>
    <sheetView workbookViewId="0">
      <selection activeCell="B8" sqref="B8"/>
    </sheetView>
  </sheetViews>
  <sheetFormatPr defaultRowHeight="15"/>
  <cols>
    <col min="1" max="1" width="5.7109375" customWidth="1"/>
    <col min="2" max="2" width="30.85546875" customWidth="1"/>
    <col min="3" max="3" width="15.28515625" customWidth="1"/>
    <col min="4" max="4" width="18.28515625" customWidth="1"/>
    <col min="5" max="5" width="13.7109375" customWidth="1"/>
    <col min="6" max="6" width="13.5703125" customWidth="1"/>
  </cols>
  <sheetData>
    <row r="3" spans="1:6">
      <c r="A3" s="98" t="s">
        <v>64</v>
      </c>
      <c r="B3" s="98" t="s">
        <v>65</v>
      </c>
      <c r="C3" s="97" t="s">
        <v>66</v>
      </c>
      <c r="D3" s="97"/>
      <c r="E3" s="97" t="s">
        <v>70</v>
      </c>
      <c r="F3" s="97"/>
    </row>
    <row r="4" spans="1:6">
      <c r="A4" s="99"/>
      <c r="B4" s="99"/>
      <c r="C4" s="96" t="s">
        <v>68</v>
      </c>
      <c r="D4" s="96" t="s">
        <v>69</v>
      </c>
      <c r="E4" s="96" t="s">
        <v>68</v>
      </c>
      <c r="F4" s="96" t="s">
        <v>69</v>
      </c>
    </row>
    <row r="5" spans="1:6">
      <c r="A5" s="95" t="s">
        <v>19</v>
      </c>
      <c r="B5" s="95" t="s">
        <v>67</v>
      </c>
      <c r="C5" s="108">
        <f>Данные!C9+Данные!K9+Данные!O9</f>
        <v>55546</v>
      </c>
      <c r="D5" s="109">
        <f>Данные!D9+Данные!L9+Данные!P9</f>
        <v>46591.420744338982</v>
      </c>
      <c r="E5" s="110">
        <f>Данные!C19+Данные!K19+Данные!O19</f>
        <v>247878.26128000004</v>
      </c>
      <c r="F5" s="111">
        <f>Данные!D19+Данные!L19+Данные!P19</f>
        <v>147895.02002448728</v>
      </c>
    </row>
    <row r="6" spans="1:6">
      <c r="A6" s="95" t="s">
        <v>39</v>
      </c>
      <c r="B6" s="95" t="s">
        <v>34</v>
      </c>
      <c r="C6" s="112">
        <f>Данные!G9+Данные!S9</f>
        <v>302849.84999999998</v>
      </c>
      <c r="D6" s="113">
        <f>Данные!H9+Данные!T9</f>
        <v>269311.98323372885</v>
      </c>
      <c r="E6" s="114">
        <f>Данные!G19+Данные!S19</f>
        <v>531039.46141347999</v>
      </c>
      <c r="F6" s="115">
        <f>Данные!H19+Данные!T19</f>
        <v>426224.3881717943</v>
      </c>
    </row>
  </sheetData>
  <mergeCells count="4">
    <mergeCell ref="C3:D3"/>
    <mergeCell ref="E3:F3"/>
    <mergeCell ref="A3:A4"/>
    <mergeCell ref="B3:B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V32"/>
  <sheetViews>
    <sheetView tabSelected="1" topLeftCell="A4" zoomScale="70" zoomScaleNormal="70" workbookViewId="0">
      <selection activeCell="H19" sqref="H19"/>
    </sheetView>
  </sheetViews>
  <sheetFormatPr defaultRowHeight="15"/>
  <cols>
    <col min="1" max="1" width="8.140625" customWidth="1"/>
    <col min="2" max="2" width="53.7109375" customWidth="1"/>
  </cols>
  <sheetData>
    <row r="1" spans="1:22" ht="15.75" thickBot="1"/>
    <row r="2" spans="1:22" ht="20.25" customHeight="1">
      <c r="A2" s="85" t="s">
        <v>3</v>
      </c>
      <c r="B2" s="86" t="s">
        <v>4</v>
      </c>
      <c r="C2" s="53"/>
      <c r="D2" s="54"/>
      <c r="E2" s="54"/>
      <c r="F2" s="54"/>
      <c r="G2" s="55" t="s">
        <v>0</v>
      </c>
      <c r="H2" s="55"/>
      <c r="I2" s="55"/>
      <c r="J2" s="55"/>
      <c r="K2" s="54"/>
      <c r="L2" s="54"/>
      <c r="M2" s="54"/>
      <c r="N2" s="56"/>
      <c r="O2" s="57" t="s">
        <v>1</v>
      </c>
      <c r="P2" s="55"/>
      <c r="Q2" s="55"/>
      <c r="R2" s="58"/>
      <c r="S2" s="57" t="s">
        <v>2</v>
      </c>
      <c r="T2" s="55"/>
      <c r="U2" s="55"/>
      <c r="V2" s="58"/>
    </row>
    <row r="3" spans="1:22" ht="12" customHeight="1">
      <c r="A3" s="87"/>
      <c r="B3" s="84"/>
      <c r="C3" s="59"/>
      <c r="D3" s="60"/>
      <c r="E3" s="60"/>
      <c r="F3" s="60"/>
      <c r="G3" s="5"/>
      <c r="H3" s="5"/>
      <c r="I3" s="5"/>
      <c r="J3" s="5"/>
      <c r="K3" s="60"/>
      <c r="L3" s="60"/>
      <c r="M3" s="60"/>
      <c r="N3" s="61"/>
      <c r="O3" s="62"/>
      <c r="P3" s="5"/>
      <c r="Q3" s="5"/>
      <c r="R3" s="63"/>
      <c r="S3" s="64"/>
      <c r="T3" s="3"/>
      <c r="U3" s="3"/>
      <c r="V3" s="65"/>
    </row>
    <row r="4" spans="1:22" ht="15" customHeight="1">
      <c r="A4" s="87"/>
      <c r="B4" s="84"/>
      <c r="C4" s="64" t="s">
        <v>5</v>
      </c>
      <c r="D4" s="3"/>
      <c r="E4" s="3"/>
      <c r="F4" s="4"/>
      <c r="G4" s="2" t="s">
        <v>6</v>
      </c>
      <c r="H4" s="3"/>
      <c r="I4" s="3"/>
      <c r="J4" s="4"/>
      <c r="K4" s="2" t="s">
        <v>7</v>
      </c>
      <c r="L4" s="3"/>
      <c r="M4" s="3"/>
      <c r="N4" s="65"/>
      <c r="O4" s="66" t="s">
        <v>8</v>
      </c>
      <c r="P4" s="1"/>
      <c r="Q4" s="1"/>
      <c r="R4" s="67"/>
      <c r="S4" s="64"/>
      <c r="T4" s="3"/>
      <c r="U4" s="3"/>
      <c r="V4" s="65"/>
    </row>
    <row r="5" spans="1:22" ht="15.75" thickBot="1">
      <c r="A5" s="87"/>
      <c r="B5" s="84"/>
      <c r="C5" s="68"/>
      <c r="D5" s="69"/>
      <c r="E5" s="69"/>
      <c r="F5" s="70"/>
      <c r="G5" s="71"/>
      <c r="H5" s="69"/>
      <c r="I5" s="69"/>
      <c r="J5" s="70"/>
      <c r="K5" s="71"/>
      <c r="L5" s="69"/>
      <c r="M5" s="69"/>
      <c r="N5" s="72"/>
      <c r="O5" s="73"/>
      <c r="P5" s="74"/>
      <c r="Q5" s="74"/>
      <c r="R5" s="75"/>
      <c r="S5" s="68"/>
      <c r="T5" s="69"/>
      <c r="U5" s="69"/>
      <c r="V5" s="72"/>
    </row>
    <row r="6" spans="1:22" ht="16.5" customHeight="1">
      <c r="A6" s="87"/>
      <c r="B6" s="84"/>
      <c r="C6" s="76" t="s">
        <v>9</v>
      </c>
      <c r="D6" s="77"/>
      <c r="E6" s="77"/>
      <c r="F6" s="78"/>
      <c r="G6" s="79" t="s">
        <v>10</v>
      </c>
      <c r="H6" s="79"/>
      <c r="I6" s="79"/>
      <c r="J6" s="79"/>
      <c r="K6" s="79" t="s">
        <v>11</v>
      </c>
      <c r="L6" s="79"/>
      <c r="M6" s="79"/>
      <c r="N6" s="80"/>
      <c r="O6" s="78" t="s">
        <v>12</v>
      </c>
      <c r="P6" s="79"/>
      <c r="Q6" s="79"/>
      <c r="R6" s="79"/>
      <c r="S6" s="81" t="s">
        <v>13</v>
      </c>
      <c r="T6" s="82"/>
      <c r="U6" s="82"/>
      <c r="V6" s="83"/>
    </row>
    <row r="7" spans="1:22">
      <c r="A7" s="87"/>
      <c r="B7" s="84"/>
      <c r="C7" s="6" t="s">
        <v>14</v>
      </c>
      <c r="D7" s="7" t="s">
        <v>15</v>
      </c>
      <c r="E7" s="7" t="s">
        <v>16</v>
      </c>
      <c r="F7" s="7"/>
      <c r="G7" s="7" t="s">
        <v>14</v>
      </c>
      <c r="H7" s="7" t="s">
        <v>15</v>
      </c>
      <c r="I7" s="7" t="s">
        <v>16</v>
      </c>
      <c r="J7" s="7"/>
      <c r="K7" s="7" t="s">
        <v>14</v>
      </c>
      <c r="L7" s="7" t="s">
        <v>15</v>
      </c>
      <c r="M7" s="7" t="s">
        <v>16</v>
      </c>
      <c r="N7" s="8"/>
      <c r="O7" s="9" t="s">
        <v>14</v>
      </c>
      <c r="P7" s="7" t="s">
        <v>15</v>
      </c>
      <c r="Q7" s="7" t="s">
        <v>16</v>
      </c>
      <c r="R7" s="7"/>
      <c r="S7" s="6" t="s">
        <v>14</v>
      </c>
      <c r="T7" s="7" t="s">
        <v>15</v>
      </c>
      <c r="U7" s="7" t="s">
        <v>16</v>
      </c>
      <c r="V7" s="8"/>
    </row>
    <row r="8" spans="1:22" ht="15.75" thickBot="1">
      <c r="A8" s="88"/>
      <c r="B8" s="89"/>
      <c r="C8" s="90"/>
      <c r="D8" s="91"/>
      <c r="E8" s="92" t="s">
        <v>17</v>
      </c>
      <c r="F8" s="92" t="s">
        <v>18</v>
      </c>
      <c r="G8" s="91"/>
      <c r="H8" s="91"/>
      <c r="I8" s="92" t="s">
        <v>17</v>
      </c>
      <c r="J8" s="92" t="s">
        <v>18</v>
      </c>
      <c r="K8" s="91"/>
      <c r="L8" s="91"/>
      <c r="M8" s="92" t="s">
        <v>17</v>
      </c>
      <c r="N8" s="93" t="s">
        <v>18</v>
      </c>
      <c r="O8" s="94"/>
      <c r="P8" s="91"/>
      <c r="Q8" s="92" t="s">
        <v>17</v>
      </c>
      <c r="R8" s="92" t="s">
        <v>18</v>
      </c>
      <c r="S8" s="90"/>
      <c r="T8" s="91"/>
      <c r="U8" s="92" t="s">
        <v>17</v>
      </c>
      <c r="V8" s="93" t="s">
        <v>18</v>
      </c>
    </row>
    <row r="9" spans="1:22">
      <c r="A9" s="13" t="s">
        <v>19</v>
      </c>
      <c r="B9" s="14" t="s">
        <v>20</v>
      </c>
      <c r="C9" s="102">
        <f>SUM(C10+C15+C18)</f>
        <v>24830</v>
      </c>
      <c r="D9" s="103">
        <f>SUM(D10+D15+D18)</f>
        <v>20437.840398067798</v>
      </c>
      <c r="E9" s="15">
        <f>D9-C9</f>
        <v>-4392.1596019322023</v>
      </c>
      <c r="F9" s="16">
        <f>E9/C9*100</f>
        <v>-17.688923084704804</v>
      </c>
      <c r="G9" s="105">
        <f>SUM(G10+G15+G18)</f>
        <v>198960</v>
      </c>
      <c r="H9" s="107">
        <f>SUM(H10+H15+H18)</f>
        <v>219707.15967440678</v>
      </c>
      <c r="I9" s="15">
        <f>H9-G9</f>
        <v>20747.159674406779</v>
      </c>
      <c r="J9" s="16">
        <f>I9/G9*100</f>
        <v>10.42780442018837</v>
      </c>
      <c r="K9" s="102">
        <f>SUM(K10+K15+K18)</f>
        <v>15839</v>
      </c>
      <c r="L9" s="103">
        <f>SUM(L10+L15+L18)</f>
        <v>9592.2879310169483</v>
      </c>
      <c r="M9" s="15">
        <f>L9-K9</f>
        <v>-6246.7120689830517</v>
      </c>
      <c r="N9" s="17">
        <f>M9/K9*100</f>
        <v>-39.438803390258549</v>
      </c>
      <c r="O9" s="102">
        <f>SUM(O10+O15+O18)</f>
        <v>14877</v>
      </c>
      <c r="P9" s="103">
        <f>SUM(P10+P15+P18)</f>
        <v>16561.292415254236</v>
      </c>
      <c r="Q9" s="15">
        <f>P9-O9</f>
        <v>1684.2924152542364</v>
      </c>
      <c r="R9" s="16">
        <f>Q9/O9*100</f>
        <v>11.321452008161836</v>
      </c>
      <c r="S9" s="105">
        <f>SUM(S10+S15+S18)</f>
        <v>103889.85</v>
      </c>
      <c r="T9" s="107">
        <f>SUM(T10+T15+T18)</f>
        <v>49604.823559322052</v>
      </c>
      <c r="U9" s="15">
        <f>T9-S9</f>
        <v>-54285.026440677953</v>
      </c>
      <c r="V9" s="17">
        <f>U9/S9*100</f>
        <v>-52.25248322206447</v>
      </c>
    </row>
    <row r="10" spans="1:22">
      <c r="A10" s="18" t="s">
        <v>21</v>
      </c>
      <c r="B10" s="19" t="s">
        <v>22</v>
      </c>
      <c r="C10" s="20">
        <f>[1]ВЛ!C12</f>
        <v>21474</v>
      </c>
      <c r="D10" s="21">
        <f>[1]ВЛ!T12</f>
        <v>14513.979788067796</v>
      </c>
      <c r="E10" s="22">
        <f t="shared" ref="E10:E32" si="0">D10-C10</f>
        <v>-6960.0202119322039</v>
      </c>
      <c r="F10" s="10">
        <f t="shared" ref="F10:F31" si="1">E10/C10*100</f>
        <v>-32.411382192103027</v>
      </c>
      <c r="G10" s="21">
        <f>[1]КЛ!C13</f>
        <v>186930</v>
      </c>
      <c r="H10" s="21">
        <f>[1]КЛ!T13</f>
        <v>198799.58334440677</v>
      </c>
      <c r="I10" s="22">
        <f t="shared" ref="I10:I29" si="2">H10-G10</f>
        <v>11869.583344406768</v>
      </c>
      <c r="J10" s="10">
        <f t="shared" ref="J10:J29" si="3">I10/G10*100</f>
        <v>6.3497476833075313</v>
      </c>
      <c r="K10" s="21">
        <f>[1]ДКР!C13</f>
        <v>13531</v>
      </c>
      <c r="L10" s="21">
        <f>[1]ДКР!T13</f>
        <v>7819.985161016949</v>
      </c>
      <c r="M10" s="22">
        <f t="shared" ref="M10:M29" si="4">L10-K10</f>
        <v>-5711.014838983051</v>
      </c>
      <c r="N10" s="23">
        <f t="shared" ref="N10:N29" si="5">M10/K10*100</f>
        <v>-42.20689408752532</v>
      </c>
      <c r="O10" s="24">
        <f>[1]обследование!C13</f>
        <v>14877</v>
      </c>
      <c r="P10" s="21">
        <f>[1]обследование!T13</f>
        <v>16561.292415254236</v>
      </c>
      <c r="Q10" s="22">
        <f t="shared" ref="Q10:Q29" si="6">P10-O10</f>
        <v>1684.2924152542364</v>
      </c>
      <c r="R10" s="10">
        <f t="shared" ref="R10:R29" si="7">Q10/O10*100</f>
        <v>11.321452008161836</v>
      </c>
      <c r="S10" s="20">
        <f>'[1]шифр 408'!C14</f>
        <v>103889.85</v>
      </c>
      <c r="T10" s="21">
        <f>'[1]шифр 408'!T14</f>
        <v>49604.823559322052</v>
      </c>
      <c r="U10" s="22">
        <f t="shared" ref="U10:U29" si="8">T10-S10</f>
        <v>-54285.026440677953</v>
      </c>
      <c r="V10" s="23">
        <f t="shared" ref="V10:V29" si="9">U10/S10*100</f>
        <v>-52.25248322206447</v>
      </c>
    </row>
    <row r="11" spans="1:22">
      <c r="A11" s="25" t="s">
        <v>23</v>
      </c>
      <c r="B11" s="26" t="s">
        <v>24</v>
      </c>
      <c r="C11" s="20">
        <f>[1]ВЛ!C13</f>
        <v>21474</v>
      </c>
      <c r="D11" s="21">
        <f>[1]ВЛ!T13</f>
        <v>14513.979788067796</v>
      </c>
      <c r="E11" s="27">
        <f t="shared" si="0"/>
        <v>-6960.0202119322039</v>
      </c>
      <c r="F11" s="11">
        <f t="shared" si="1"/>
        <v>-32.411382192103027</v>
      </c>
      <c r="G11" s="21">
        <f>[1]КЛ!C14</f>
        <v>184983</v>
      </c>
      <c r="H11" s="21">
        <f>[1]КЛ!T14</f>
        <v>196852.24037440677</v>
      </c>
      <c r="I11" s="27">
        <f t="shared" si="2"/>
        <v>11869.240374406771</v>
      </c>
      <c r="J11" s="11">
        <f t="shared" si="3"/>
        <v>6.4163952224835636</v>
      </c>
      <c r="K11" s="21">
        <f>[1]ДКР!C14</f>
        <v>13531</v>
      </c>
      <c r="L11" s="21">
        <f>[1]ДКР!T14</f>
        <v>7819.985161016949</v>
      </c>
      <c r="M11" s="27">
        <f t="shared" si="4"/>
        <v>-5711.014838983051</v>
      </c>
      <c r="N11" s="12">
        <v>0</v>
      </c>
      <c r="O11" s="24">
        <f>[1]обследование!C14</f>
        <v>14877</v>
      </c>
      <c r="P11" s="21">
        <f>[1]обследование!T14</f>
        <v>16242.432415254236</v>
      </c>
      <c r="Q11" s="27">
        <f t="shared" si="6"/>
        <v>1365.4324152542358</v>
      </c>
      <c r="R11" s="11">
        <f t="shared" si="7"/>
        <v>9.178143545434132</v>
      </c>
      <c r="S11" s="28">
        <f>'[1]шифр 408'!C15</f>
        <v>1329</v>
      </c>
      <c r="T11" s="29">
        <f>'[1]шифр 408'!T15</f>
        <v>1019.9159781356192</v>
      </c>
      <c r="U11" s="27">
        <f t="shared" si="8"/>
        <v>-309.08402186438082</v>
      </c>
      <c r="V11" s="12">
        <f t="shared" si="9"/>
        <v>-23.256886521021883</v>
      </c>
    </row>
    <row r="12" spans="1:22">
      <c r="A12" s="25" t="s">
        <v>25</v>
      </c>
      <c r="B12" s="26" t="s">
        <v>26</v>
      </c>
      <c r="C12" s="20">
        <f>[1]ВЛ!C14</f>
        <v>10416</v>
      </c>
      <c r="D12" s="21">
        <f>[1]ВЛ!T14</f>
        <v>5219.8144599999996</v>
      </c>
      <c r="E12" s="27">
        <f t="shared" si="0"/>
        <v>-5196.1855400000004</v>
      </c>
      <c r="F12" s="11">
        <f t="shared" si="1"/>
        <v>-49.886573924731188</v>
      </c>
      <c r="G12" s="21">
        <f>[1]КЛ!C15</f>
        <v>57099</v>
      </c>
      <c r="H12" s="21">
        <f>[1]КЛ!T15</f>
        <v>59907.025399999999</v>
      </c>
      <c r="I12" s="27">
        <f t="shared" si="2"/>
        <v>2808.0253999999986</v>
      </c>
      <c r="J12" s="11">
        <f t="shared" si="3"/>
        <v>4.9178188759873178</v>
      </c>
      <c r="K12" s="21">
        <f>[1]ДКР!C15</f>
        <v>0</v>
      </c>
      <c r="L12" s="21">
        <f>[1]ДКР!T15</f>
        <v>0</v>
      </c>
      <c r="M12" s="27">
        <f t="shared" si="4"/>
        <v>0</v>
      </c>
      <c r="N12" s="12" t="e">
        <f t="shared" si="5"/>
        <v>#DIV/0!</v>
      </c>
      <c r="O12" s="24">
        <f>[1]обследование!C15</f>
        <v>0</v>
      </c>
      <c r="P12" s="21">
        <f>[1]обследование!T15</f>
        <v>1760</v>
      </c>
      <c r="Q12" s="27">
        <f t="shared" si="6"/>
        <v>1760</v>
      </c>
      <c r="R12" s="11" t="e">
        <f t="shared" si="7"/>
        <v>#DIV/0!</v>
      </c>
      <c r="S12" s="28">
        <f>'[1]шифр 408'!C16</f>
        <v>0</v>
      </c>
      <c r="T12" s="29">
        <f>'[1]шифр 408'!T16</f>
        <v>0</v>
      </c>
      <c r="U12" s="27">
        <f t="shared" si="8"/>
        <v>0</v>
      </c>
      <c r="V12" s="12" t="e">
        <f t="shared" si="9"/>
        <v>#DIV/0!</v>
      </c>
    </row>
    <row r="13" spans="1:22">
      <c r="A13" s="25" t="s">
        <v>27</v>
      </c>
      <c r="B13" s="26" t="s">
        <v>28</v>
      </c>
      <c r="C13" s="20">
        <f>[1]ВЛ!C15</f>
        <v>7702</v>
      </c>
      <c r="D13" s="21">
        <f>[1]ВЛ!T15</f>
        <v>3370.3047180677968</v>
      </c>
      <c r="E13" s="27">
        <f t="shared" si="0"/>
        <v>-4331.6952819322032</v>
      </c>
      <c r="F13" s="11" t="s">
        <v>29</v>
      </c>
      <c r="G13" s="21">
        <f>[1]КЛ!C16</f>
        <v>115854</v>
      </c>
      <c r="H13" s="21">
        <f>[1]КЛ!T16</f>
        <v>116037.63864440676</v>
      </c>
      <c r="I13" s="27">
        <f t="shared" si="2"/>
        <v>183.63864440676116</v>
      </c>
      <c r="J13" s="11" t="s">
        <v>29</v>
      </c>
      <c r="K13" s="21">
        <f>[1]ДКР!C16</f>
        <v>11223</v>
      </c>
      <c r="L13" s="21">
        <f>[1]ДКР!T16</f>
        <v>6047.6823910169487</v>
      </c>
      <c r="M13" s="27">
        <f t="shared" si="4"/>
        <v>-5175.3176089830513</v>
      </c>
      <c r="N13" s="12" t="s">
        <v>29</v>
      </c>
      <c r="O13" s="24">
        <f>[1]обследование!C16</f>
        <v>14877</v>
      </c>
      <c r="P13" s="21">
        <f>[1]обследование!T16</f>
        <v>14482.432415254236</v>
      </c>
      <c r="Q13" s="27">
        <f t="shared" si="6"/>
        <v>-394.56758474576418</v>
      </c>
      <c r="R13" s="11" t="s">
        <v>29</v>
      </c>
      <c r="S13" s="28">
        <f>'[1]шифр 408'!C17</f>
        <v>1329</v>
      </c>
      <c r="T13" s="29">
        <f>'[1]шифр 408'!T17</f>
        <v>1018.0159781356192</v>
      </c>
      <c r="U13" s="27">
        <f t="shared" si="8"/>
        <v>-310.98402186438079</v>
      </c>
      <c r="V13" s="12" t="s">
        <v>29</v>
      </c>
    </row>
    <row r="14" spans="1:22">
      <c r="A14" s="25" t="s">
        <v>30</v>
      </c>
      <c r="B14" s="26" t="s">
        <v>31</v>
      </c>
      <c r="C14" s="20">
        <f>[1]ВЛ!C16</f>
        <v>0</v>
      </c>
      <c r="D14" s="21">
        <f>[1]ВЛ!T16</f>
        <v>0</v>
      </c>
      <c r="E14" s="27">
        <f t="shared" si="0"/>
        <v>0</v>
      </c>
      <c r="F14" s="11" t="e">
        <f t="shared" si="1"/>
        <v>#DIV/0!</v>
      </c>
      <c r="G14" s="21">
        <f>[1]КЛ!C17</f>
        <v>0</v>
      </c>
      <c r="H14" s="21">
        <f>[1]КЛ!T17</f>
        <v>0</v>
      </c>
      <c r="I14" s="27">
        <f t="shared" si="2"/>
        <v>0</v>
      </c>
      <c r="J14" s="11" t="e">
        <f t="shared" si="3"/>
        <v>#DIV/0!</v>
      </c>
      <c r="K14" s="21">
        <f>[1]ДКР!C17</f>
        <v>0</v>
      </c>
      <c r="L14" s="21">
        <f>[1]ДКР!T17</f>
        <v>0</v>
      </c>
      <c r="M14" s="27">
        <f t="shared" si="4"/>
        <v>0</v>
      </c>
      <c r="N14" s="12" t="e">
        <f t="shared" si="5"/>
        <v>#DIV/0!</v>
      </c>
      <c r="O14" s="24">
        <f>[1]обследование!C17</f>
        <v>0</v>
      </c>
      <c r="P14" s="21">
        <f>[1]обследование!T17</f>
        <v>0</v>
      </c>
      <c r="Q14" s="27">
        <f t="shared" si="6"/>
        <v>0</v>
      </c>
      <c r="R14" s="11" t="s">
        <v>29</v>
      </c>
      <c r="S14" s="28">
        <f>'[1]шифр 408'!C18</f>
        <v>0</v>
      </c>
      <c r="T14" s="29">
        <f>'[1]шифр 408'!T18</f>
        <v>1.9</v>
      </c>
      <c r="U14" s="27">
        <f t="shared" si="8"/>
        <v>1.9</v>
      </c>
      <c r="V14" s="12" t="s">
        <v>29</v>
      </c>
    </row>
    <row r="15" spans="1:22">
      <c r="A15" s="30" t="s">
        <v>32</v>
      </c>
      <c r="B15" s="31" t="s">
        <v>63</v>
      </c>
      <c r="C15" s="20">
        <f>[1]ВЛ!C17</f>
        <v>3356</v>
      </c>
      <c r="D15" s="21">
        <f>[1]ВЛ!T17</f>
        <v>5923.8606099999997</v>
      </c>
      <c r="E15" s="27">
        <f t="shared" si="0"/>
        <v>2567.8606099999997</v>
      </c>
      <c r="F15" s="11" t="s">
        <v>29</v>
      </c>
      <c r="G15" s="21">
        <f>[1]КЛ!C18</f>
        <v>12030</v>
      </c>
      <c r="H15" s="21">
        <f>[1]КЛ!T18</f>
        <v>20907.57633</v>
      </c>
      <c r="I15" s="27">
        <f t="shared" si="2"/>
        <v>8877.5763299999999</v>
      </c>
      <c r="J15" s="11">
        <f t="shared" si="3"/>
        <v>73.795314463840398</v>
      </c>
      <c r="K15" s="21">
        <f>[1]ДКР!C18</f>
        <v>2308</v>
      </c>
      <c r="L15" s="21">
        <f>[1]ДКР!T18</f>
        <v>1772.30277</v>
      </c>
      <c r="M15" s="27">
        <f t="shared" si="4"/>
        <v>-535.69722999999999</v>
      </c>
      <c r="N15" s="12" t="s">
        <v>29</v>
      </c>
      <c r="O15" s="24">
        <f>[1]обследование!C18</f>
        <v>0</v>
      </c>
      <c r="P15" s="21">
        <f>[1]обследование!T18</f>
        <v>0</v>
      </c>
      <c r="Q15" s="27">
        <f t="shared" si="6"/>
        <v>0</v>
      </c>
      <c r="R15" s="11" t="s">
        <v>29</v>
      </c>
      <c r="S15" s="28">
        <f>'[1]шифр 408'!C19</f>
        <v>0</v>
      </c>
      <c r="T15" s="29">
        <f>'[1]шифр 408'!T19</f>
        <v>0</v>
      </c>
      <c r="U15" s="27">
        <f t="shared" si="8"/>
        <v>0</v>
      </c>
      <c r="V15" s="12" t="e">
        <f t="shared" si="9"/>
        <v>#DIV/0!</v>
      </c>
    </row>
    <row r="16" spans="1:22">
      <c r="A16" s="25" t="s">
        <v>33</v>
      </c>
      <c r="B16" s="32" t="s">
        <v>34</v>
      </c>
      <c r="C16" s="20">
        <f>[1]ВЛ!C18</f>
        <v>0</v>
      </c>
      <c r="D16" s="21">
        <f>[1]ВЛ!T18</f>
        <v>0</v>
      </c>
      <c r="E16" s="27">
        <f t="shared" si="0"/>
        <v>0</v>
      </c>
      <c r="F16" s="11" t="s">
        <v>29</v>
      </c>
      <c r="G16" s="21">
        <f>[1]КЛ!C19</f>
        <v>1947</v>
      </c>
      <c r="H16" s="21">
        <f>[1]КЛ!T19</f>
        <v>1947.3429699999999</v>
      </c>
      <c r="I16" s="27">
        <f t="shared" si="2"/>
        <v>0.34296999999992295</v>
      </c>
      <c r="J16" s="11">
        <f t="shared" si="3"/>
        <v>1.7615305598352487E-2</v>
      </c>
      <c r="K16" s="21">
        <f>[1]ДКР!C19</f>
        <v>0</v>
      </c>
      <c r="L16" s="21">
        <f>[1]ДКР!T19</f>
        <v>0</v>
      </c>
      <c r="M16" s="27">
        <f t="shared" si="4"/>
        <v>0</v>
      </c>
      <c r="N16" s="12" t="s">
        <v>29</v>
      </c>
      <c r="O16" s="24">
        <f>[1]обследование!C19</f>
        <v>0</v>
      </c>
      <c r="P16" s="21">
        <f>[1]обследование!T19</f>
        <v>298</v>
      </c>
      <c r="Q16" s="27">
        <f t="shared" si="6"/>
        <v>298</v>
      </c>
      <c r="R16" s="11" t="s">
        <v>29</v>
      </c>
      <c r="S16" s="28">
        <f>'[1]шифр 408'!C20</f>
        <v>97677</v>
      </c>
      <c r="T16" s="29">
        <f>'[1]шифр 408'!T20</f>
        <v>45540.942309999991</v>
      </c>
      <c r="U16" s="27">
        <f t="shared" si="8"/>
        <v>-52136.057690000009</v>
      </c>
      <c r="V16" s="12">
        <f t="shared" si="9"/>
        <v>-53.375981745958626</v>
      </c>
    </row>
    <row r="17" spans="1:22">
      <c r="A17" s="25" t="s">
        <v>35</v>
      </c>
      <c r="B17" s="32" t="s">
        <v>36</v>
      </c>
      <c r="C17" s="20">
        <f>[1]ВЛ!C19</f>
        <v>0</v>
      </c>
      <c r="D17" s="21">
        <f>[1]ВЛ!T19</f>
        <v>0</v>
      </c>
      <c r="E17" s="27">
        <f t="shared" si="0"/>
        <v>0</v>
      </c>
      <c r="F17" s="11" t="s">
        <v>29</v>
      </c>
      <c r="G17" s="21">
        <f>[1]КЛ!C20</f>
        <v>1947</v>
      </c>
      <c r="H17" s="21">
        <f>[1]КЛ!T20</f>
        <v>1947.3429699999999</v>
      </c>
      <c r="I17" s="27">
        <f t="shared" si="2"/>
        <v>0.34296999999992295</v>
      </c>
      <c r="J17" s="11" t="s">
        <v>29</v>
      </c>
      <c r="K17" s="21">
        <f>[1]ДКР!C20</f>
        <v>0</v>
      </c>
      <c r="L17" s="21">
        <f>[1]ДКР!T20</f>
        <v>0</v>
      </c>
      <c r="M17" s="27">
        <f t="shared" si="4"/>
        <v>0</v>
      </c>
      <c r="N17" s="12" t="s">
        <v>29</v>
      </c>
      <c r="O17" s="24">
        <f>[1]обследование!C20</f>
        <v>0</v>
      </c>
      <c r="P17" s="21">
        <f>[1]обследование!T20</f>
        <v>298</v>
      </c>
      <c r="Q17" s="27">
        <f t="shared" si="6"/>
        <v>298</v>
      </c>
      <c r="R17" s="11" t="s">
        <v>29</v>
      </c>
      <c r="S17" s="28">
        <f>'[1]шифр 408'!C21</f>
        <v>97677</v>
      </c>
      <c r="T17" s="29">
        <f>'[1]шифр 408'!T21</f>
        <v>45540.942309999991</v>
      </c>
      <c r="U17" s="27">
        <f t="shared" si="8"/>
        <v>-52136.057690000009</v>
      </c>
      <c r="V17" s="12" t="s">
        <v>29</v>
      </c>
    </row>
    <row r="18" spans="1:22">
      <c r="A18" s="33" t="s">
        <v>37</v>
      </c>
      <c r="B18" s="34" t="s">
        <v>38</v>
      </c>
      <c r="C18" s="20">
        <f>[1]ВЛ!C20</f>
        <v>0</v>
      </c>
      <c r="D18" s="21">
        <f>[1]ВЛ!T20</f>
        <v>0</v>
      </c>
      <c r="E18" s="27">
        <f t="shared" si="0"/>
        <v>0</v>
      </c>
      <c r="F18" s="11" t="s">
        <v>29</v>
      </c>
      <c r="G18" s="21">
        <f>[1]КЛ!C21</f>
        <v>0</v>
      </c>
      <c r="H18" s="21">
        <f>[1]КЛ!T21</f>
        <v>0</v>
      </c>
      <c r="I18" s="27">
        <f t="shared" si="2"/>
        <v>0</v>
      </c>
      <c r="J18" s="11" t="s">
        <v>29</v>
      </c>
      <c r="K18" s="21">
        <f>[1]ДКР!C21</f>
        <v>0</v>
      </c>
      <c r="L18" s="21">
        <f>[1]ДКР!T21</f>
        <v>0</v>
      </c>
      <c r="M18" s="27">
        <f t="shared" si="4"/>
        <v>0</v>
      </c>
      <c r="N18" s="12" t="s">
        <v>29</v>
      </c>
      <c r="O18" s="24">
        <f>[1]обследование!C21</f>
        <v>0</v>
      </c>
      <c r="P18" s="21">
        <f>[1]обследование!T21</f>
        <v>0</v>
      </c>
      <c r="Q18" s="27">
        <f t="shared" si="6"/>
        <v>0</v>
      </c>
      <c r="R18" s="11" t="s">
        <v>29</v>
      </c>
      <c r="S18" s="28">
        <f>'[1]шифр 408'!C22</f>
        <v>0</v>
      </c>
      <c r="T18" s="29">
        <f>'[1]шифр 408'!T22</f>
        <v>0</v>
      </c>
      <c r="U18" s="27">
        <f t="shared" si="8"/>
        <v>0</v>
      </c>
      <c r="V18" s="12" t="e">
        <f t="shared" si="9"/>
        <v>#DIV/0!</v>
      </c>
    </row>
    <row r="19" spans="1:22">
      <c r="A19" s="35" t="s">
        <v>39</v>
      </c>
      <c r="B19" s="36" t="s">
        <v>40</v>
      </c>
      <c r="C19" s="100">
        <f>C20+C28</f>
        <v>73014.774910000007</v>
      </c>
      <c r="D19" s="104">
        <f>D20+D28</f>
        <v>50882.509794487298</v>
      </c>
      <c r="E19" s="37">
        <f t="shared" si="0"/>
        <v>-22132.26511551271</v>
      </c>
      <c r="F19" s="16">
        <f t="shared" si="1"/>
        <v>-30.312036355372651</v>
      </c>
      <c r="G19" s="106">
        <f>G20+G28</f>
        <v>432160.23988000001</v>
      </c>
      <c r="H19" s="101">
        <f>H20+H28</f>
        <v>380359.01213389944</v>
      </c>
      <c r="I19" s="37">
        <f t="shared" si="2"/>
        <v>-51801.227746100572</v>
      </c>
      <c r="J19" s="16">
        <f t="shared" si="3"/>
        <v>-11.986578811712171</v>
      </c>
      <c r="K19" s="100">
        <f>K20+K28</f>
        <v>125631.28535000002</v>
      </c>
      <c r="L19" s="104">
        <f>L20+L28</f>
        <v>94954.51023</v>
      </c>
      <c r="M19" s="37">
        <f t="shared" si="4"/>
        <v>-30676.77512000002</v>
      </c>
      <c r="N19" s="17">
        <f t="shared" si="5"/>
        <v>-24.418101776589054</v>
      </c>
      <c r="O19" s="100">
        <f>O20+O28</f>
        <v>49232.20102</v>
      </c>
      <c r="P19" s="104">
        <f>P20+P28</f>
        <v>2058</v>
      </c>
      <c r="Q19" s="37">
        <f t="shared" si="6"/>
        <v>-47174.20102</v>
      </c>
      <c r="R19" s="16">
        <f t="shared" si="7"/>
        <v>-95.819809073407143</v>
      </c>
      <c r="S19" s="106">
        <f>S20+S28</f>
        <v>98879.221533479998</v>
      </c>
      <c r="T19" s="101">
        <f>T20+T28</f>
        <v>45865.376037894886</v>
      </c>
      <c r="U19" s="37">
        <f t="shared" si="8"/>
        <v>-53013.845495585112</v>
      </c>
      <c r="V19" s="17">
        <f t="shared" si="9"/>
        <v>-53.614748046570028</v>
      </c>
    </row>
    <row r="20" spans="1:22" ht="25.5">
      <c r="A20" s="30" t="s">
        <v>41</v>
      </c>
      <c r="B20" s="31" t="s">
        <v>42</v>
      </c>
      <c r="C20" s="20">
        <f>[1]ВЛ!C22</f>
        <v>73014.774910000007</v>
      </c>
      <c r="D20" s="21">
        <f>[1]ВЛ!T22</f>
        <v>50882.509794487298</v>
      </c>
      <c r="E20" s="27">
        <f t="shared" si="0"/>
        <v>-22132.26511551271</v>
      </c>
      <c r="F20" s="11">
        <f t="shared" si="1"/>
        <v>-30.312036355372651</v>
      </c>
      <c r="G20" s="21">
        <f>[1]КЛ!C23</f>
        <v>432160.23988000001</v>
      </c>
      <c r="H20" s="21">
        <f>[1]КЛ!T23</f>
        <v>380359.01213389944</v>
      </c>
      <c r="I20" s="27">
        <f t="shared" si="2"/>
        <v>-51801.227746100572</v>
      </c>
      <c r="J20" s="11">
        <f t="shared" si="3"/>
        <v>-11.986578811712171</v>
      </c>
      <c r="K20" s="21">
        <f>[1]ДКР!C23</f>
        <v>125631.28535000002</v>
      </c>
      <c r="L20" s="21">
        <f>[1]ДКР!T23</f>
        <v>94954.51023</v>
      </c>
      <c r="M20" s="27">
        <f t="shared" si="4"/>
        <v>-30676.77512000002</v>
      </c>
      <c r="N20" s="12">
        <f t="shared" si="5"/>
        <v>-24.418101776589054</v>
      </c>
      <c r="O20" s="24">
        <f>[1]обследование!C23</f>
        <v>49232.20102</v>
      </c>
      <c r="P20" s="21">
        <f>[1]обследование!T23</f>
        <v>2058</v>
      </c>
      <c r="Q20" s="27">
        <f t="shared" si="6"/>
        <v>-47174.20102</v>
      </c>
      <c r="R20" s="11">
        <f t="shared" si="7"/>
        <v>-95.819809073407143</v>
      </c>
      <c r="S20" s="28">
        <f>'[1]шифр 408'!C24</f>
        <v>98879.221533479998</v>
      </c>
      <c r="T20" s="29">
        <f>'[1]шифр 408'!T24</f>
        <v>45865.376037894886</v>
      </c>
      <c r="U20" s="27">
        <f t="shared" si="8"/>
        <v>-53013.845495585112</v>
      </c>
      <c r="V20" s="12">
        <f t="shared" si="9"/>
        <v>-53.614748046570028</v>
      </c>
    </row>
    <row r="21" spans="1:22">
      <c r="A21" s="38" t="s">
        <v>43</v>
      </c>
      <c r="B21" s="31" t="s">
        <v>44</v>
      </c>
      <c r="C21" s="20">
        <f>[1]ВЛ!C23</f>
        <v>28217.503239999998</v>
      </c>
      <c r="D21" s="21">
        <f>[1]ВЛ!T23</f>
        <v>25053.947412551053</v>
      </c>
      <c r="E21" s="27">
        <f>D21-C21</f>
        <v>-3163.5558274489449</v>
      </c>
      <c r="F21" s="11">
        <f t="shared" si="1"/>
        <v>-11.211324405783767</v>
      </c>
      <c r="G21" s="21">
        <f>[1]КЛ!C24</f>
        <v>162475.21432</v>
      </c>
      <c r="H21" s="21">
        <f>[1]КЛ!T24</f>
        <v>180079.20630034572</v>
      </c>
      <c r="I21" s="27">
        <f t="shared" si="2"/>
        <v>17603.991980345716</v>
      </c>
      <c r="J21" s="11">
        <f t="shared" si="3"/>
        <v>10.834878448397738</v>
      </c>
      <c r="K21" s="21">
        <f>[1]ДКР!C24</f>
        <v>33534.187400000003</v>
      </c>
      <c r="L21" s="21">
        <f>[1]ДКР!T24</f>
        <v>36615.72825</v>
      </c>
      <c r="M21" s="27">
        <f t="shared" si="4"/>
        <v>3081.5408499999976</v>
      </c>
      <c r="N21" s="12">
        <f t="shared" si="5"/>
        <v>9.1892515934350545</v>
      </c>
      <c r="O21" s="24">
        <f>[1]обследование!C24</f>
        <v>11284.27528</v>
      </c>
      <c r="P21" s="21">
        <f>[1]обследование!T24</f>
        <v>2058</v>
      </c>
      <c r="Q21" s="27">
        <f t="shared" si="6"/>
        <v>-9226.2752799999998</v>
      </c>
      <c r="R21" s="11">
        <f t="shared" si="7"/>
        <v>-81.76223152188112</v>
      </c>
      <c r="S21" s="28">
        <f>'[1]шифр 408'!C25</f>
        <v>98148.54796548</v>
      </c>
      <c r="T21" s="29">
        <f>'[1]шифр 408'!T25</f>
        <v>45659.888962833764</v>
      </c>
      <c r="U21" s="27">
        <f t="shared" si="8"/>
        <v>-52488.659002646236</v>
      </c>
      <c r="V21" s="12">
        <f t="shared" si="9"/>
        <v>-53.47879320752368</v>
      </c>
    </row>
    <row r="22" spans="1:22" ht="25.5">
      <c r="A22" s="38" t="s">
        <v>45</v>
      </c>
      <c r="B22" s="31" t="s">
        <v>46</v>
      </c>
      <c r="C22" s="20">
        <f>[1]ВЛ!C24</f>
        <v>10742.751</v>
      </c>
      <c r="D22" s="21">
        <f>[1]ВЛ!T24</f>
        <v>8517.2561114478667</v>
      </c>
      <c r="E22" s="27">
        <f t="shared" si="0"/>
        <v>-2225.4948885521335</v>
      </c>
      <c r="F22" s="11">
        <f t="shared" si="1"/>
        <v>-20.716247528702226</v>
      </c>
      <c r="G22" s="21">
        <f>[1]КЛ!C25</f>
        <v>64672.668000000005</v>
      </c>
      <c r="H22" s="21">
        <f>[1]КЛ!T25</f>
        <v>64745.669080135056</v>
      </c>
      <c r="I22" s="27">
        <f t="shared" si="2"/>
        <v>73.00108013505087</v>
      </c>
      <c r="J22" s="11">
        <f t="shared" si="3"/>
        <v>0.1128777927254383</v>
      </c>
      <c r="K22" s="21">
        <f>[1]ДКР!C25</f>
        <v>22085.635000000002</v>
      </c>
      <c r="L22" s="21">
        <f>[1]ДКР!T25</f>
        <v>19380.24914</v>
      </c>
      <c r="M22" s="27">
        <f t="shared" si="4"/>
        <v>-2705.3858600000021</v>
      </c>
      <c r="N22" s="12">
        <f t="shared" si="5"/>
        <v>-12.249527170036098</v>
      </c>
      <c r="O22" s="24">
        <f>[1]обследование!C25</f>
        <v>9100.2219999999998</v>
      </c>
      <c r="P22" s="21">
        <f>[1]обследование!T25</f>
        <v>0</v>
      </c>
      <c r="Q22" s="27">
        <f t="shared" si="6"/>
        <v>-9100.2219999999998</v>
      </c>
      <c r="R22" s="11">
        <f t="shared" si="7"/>
        <v>-100</v>
      </c>
      <c r="S22" s="28">
        <f>'[1]шифр 408'!C26</f>
        <v>198.55260000000001</v>
      </c>
      <c r="T22" s="29">
        <f>'[1]шифр 408'!T26</f>
        <v>78.230588063687691</v>
      </c>
      <c r="U22" s="27">
        <f t="shared" si="8"/>
        <v>-120.32201193631232</v>
      </c>
      <c r="V22" s="12">
        <f t="shared" si="9"/>
        <v>-60.5995650202074</v>
      </c>
    </row>
    <row r="23" spans="1:22">
      <c r="A23" s="38" t="s">
        <v>47</v>
      </c>
      <c r="B23" s="39" t="s">
        <v>24</v>
      </c>
      <c r="C23" s="20">
        <f>[1]ВЛ!C25</f>
        <v>2578.2602400000001</v>
      </c>
      <c r="D23" s="21">
        <f>[1]ВЛ!T25</f>
        <v>2443.0429012054028</v>
      </c>
      <c r="E23" s="27">
        <f t="shared" si="0"/>
        <v>-135.21733879459725</v>
      </c>
      <c r="F23" s="11">
        <f t="shared" si="1"/>
        <v>-5.2445186369005654</v>
      </c>
      <c r="G23" s="21">
        <f>[1]КЛ!C26</f>
        <v>15521.440320000002</v>
      </c>
      <c r="H23" s="21">
        <f>[1]КЛ!T26</f>
        <v>18671.117188437816</v>
      </c>
      <c r="I23" s="27">
        <f t="shared" si="2"/>
        <v>3149.6768684378148</v>
      </c>
      <c r="J23" s="11">
        <f t="shared" si="3"/>
        <v>20.292426498456649</v>
      </c>
      <c r="K23" s="21">
        <f>[1]ДКР!C26</f>
        <v>5300.5524000000005</v>
      </c>
      <c r="L23" s="21">
        <f>[1]ДКР!T26</f>
        <v>5939.2190499999997</v>
      </c>
      <c r="M23" s="27">
        <f t="shared" si="4"/>
        <v>638.66664999999921</v>
      </c>
      <c r="N23" s="12">
        <v>0</v>
      </c>
      <c r="O23" s="24">
        <f>[1]обследование!C26</f>
        <v>2184.0532800000001</v>
      </c>
      <c r="P23" s="21">
        <f>[1]обследование!T26</f>
        <v>0</v>
      </c>
      <c r="Q23" s="27">
        <f t="shared" si="6"/>
        <v>-2184.0532800000001</v>
      </c>
      <c r="R23" s="11">
        <f t="shared" si="7"/>
        <v>-100</v>
      </c>
      <c r="S23" s="28">
        <f>'[1]шифр 408'!C27</f>
        <v>51.58396548000001</v>
      </c>
      <c r="T23" s="29">
        <f>'[1]шифр 408'!T27</f>
        <v>23.662893857832554</v>
      </c>
      <c r="U23" s="27">
        <f t="shared" si="8"/>
        <v>-27.921071622167457</v>
      </c>
      <c r="V23" s="12">
        <f t="shared" si="9"/>
        <v>-54.127423827066835</v>
      </c>
    </row>
    <row r="24" spans="1:22">
      <c r="A24" s="38" t="s">
        <v>48</v>
      </c>
      <c r="B24" s="39" t="s">
        <v>28</v>
      </c>
      <c r="C24" s="20">
        <f>[1]ВЛ!C26</f>
        <v>10416</v>
      </c>
      <c r="D24" s="21">
        <f>[1]ВЛ!T26</f>
        <v>5219.8144599999996</v>
      </c>
      <c r="E24" s="27">
        <f t="shared" si="0"/>
        <v>-5196.1855400000004</v>
      </c>
      <c r="F24" s="11" t="s">
        <v>29</v>
      </c>
      <c r="G24" s="21">
        <f>[1]КЛ!C27</f>
        <v>57099</v>
      </c>
      <c r="H24" s="21">
        <f>[1]КЛ!T27</f>
        <v>59907.025399999999</v>
      </c>
      <c r="I24" s="27">
        <f t="shared" si="2"/>
        <v>2808.0253999999986</v>
      </c>
      <c r="J24" s="11" t="s">
        <v>29</v>
      </c>
      <c r="K24" s="21">
        <f>[1]ДКР!C27</f>
        <v>0</v>
      </c>
      <c r="L24" s="21">
        <f>[1]ДКР!T27</f>
        <v>0</v>
      </c>
      <c r="M24" s="27">
        <f t="shared" si="4"/>
        <v>0</v>
      </c>
      <c r="N24" s="12" t="s">
        <v>29</v>
      </c>
      <c r="O24" s="24">
        <f>[1]обследование!C27</f>
        <v>0</v>
      </c>
      <c r="P24" s="21">
        <f>[1]обследование!T27</f>
        <v>1760</v>
      </c>
      <c r="Q24" s="27">
        <f t="shared" si="6"/>
        <v>1760</v>
      </c>
      <c r="R24" s="11" t="s">
        <v>29</v>
      </c>
      <c r="S24" s="28">
        <f>'[1]шифр 408'!C28</f>
        <v>0</v>
      </c>
      <c r="T24" s="29">
        <f>'[1]шифр 408'!T28</f>
        <v>0</v>
      </c>
      <c r="U24" s="27">
        <f t="shared" si="8"/>
        <v>0</v>
      </c>
      <c r="V24" s="12" t="s">
        <v>29</v>
      </c>
    </row>
    <row r="25" spans="1:22">
      <c r="A25" s="38" t="s">
        <v>49</v>
      </c>
      <c r="B25" s="39" t="s">
        <v>31</v>
      </c>
      <c r="C25" s="20">
        <f>[1]ВЛ!C27</f>
        <v>0</v>
      </c>
      <c r="D25" s="21">
        <f>[1]ВЛ!T27</f>
        <v>0</v>
      </c>
      <c r="E25" s="27">
        <f t="shared" si="0"/>
        <v>0</v>
      </c>
      <c r="F25" s="11" t="e">
        <f t="shared" si="1"/>
        <v>#DIV/0!</v>
      </c>
      <c r="G25" s="21">
        <f>[1]КЛ!C28</f>
        <v>0</v>
      </c>
      <c r="H25" s="21">
        <f>[1]КЛ!T28</f>
        <v>0</v>
      </c>
      <c r="I25" s="27">
        <f t="shared" si="2"/>
        <v>0</v>
      </c>
      <c r="J25" s="11" t="e">
        <f t="shared" si="3"/>
        <v>#DIV/0!</v>
      </c>
      <c r="K25" s="21">
        <f>[1]ДКР!C28</f>
        <v>0</v>
      </c>
      <c r="L25" s="21">
        <f>[1]ДКР!T28</f>
        <v>0</v>
      </c>
      <c r="M25" s="27">
        <f t="shared" si="4"/>
        <v>0</v>
      </c>
      <c r="N25" s="12" t="e">
        <f t="shared" si="5"/>
        <v>#DIV/0!</v>
      </c>
      <c r="O25" s="24">
        <f>[1]обследование!C28</f>
        <v>0</v>
      </c>
      <c r="P25" s="21">
        <f>[1]обследование!T28</f>
        <v>0</v>
      </c>
      <c r="Q25" s="27">
        <f t="shared" si="6"/>
        <v>0</v>
      </c>
      <c r="R25" s="11" t="s">
        <v>29</v>
      </c>
      <c r="S25" s="28">
        <f>'[1]шифр 408'!C29</f>
        <v>0</v>
      </c>
      <c r="T25" s="29">
        <f>'[1]шифр 408'!T29</f>
        <v>1.9</v>
      </c>
      <c r="U25" s="27">
        <f t="shared" si="8"/>
        <v>1.9</v>
      </c>
      <c r="V25" s="12" t="s">
        <v>29</v>
      </c>
    </row>
    <row r="26" spans="1:22">
      <c r="A26" s="38" t="s">
        <v>50</v>
      </c>
      <c r="B26" s="31" t="s">
        <v>34</v>
      </c>
      <c r="C26" s="20">
        <f>[1]ВЛ!C28</f>
        <v>3356</v>
      </c>
      <c r="D26" s="21">
        <f>[1]ВЛ!T28</f>
        <v>5923.8606099999997</v>
      </c>
      <c r="E26" s="27">
        <f t="shared" si="0"/>
        <v>2567.8606099999997</v>
      </c>
      <c r="F26" s="11" t="s">
        <v>29</v>
      </c>
      <c r="G26" s="21">
        <f>[1]КЛ!C29</f>
        <v>12030</v>
      </c>
      <c r="H26" s="21">
        <f>[1]КЛ!T29</f>
        <v>20907.57633</v>
      </c>
      <c r="I26" s="27">
        <f t="shared" si="2"/>
        <v>8877.5763299999999</v>
      </c>
      <c r="J26" s="11">
        <f t="shared" si="3"/>
        <v>73.795314463840398</v>
      </c>
      <c r="K26" s="21">
        <f>[1]ДКР!C29</f>
        <v>2308</v>
      </c>
      <c r="L26" s="21">
        <f>[1]ДКР!T29</f>
        <v>2386.96857</v>
      </c>
      <c r="M26" s="27">
        <f t="shared" si="4"/>
        <v>78.96857</v>
      </c>
      <c r="N26" s="12" t="s">
        <v>29</v>
      </c>
      <c r="O26" s="24">
        <f>[1]обследование!C29</f>
        <v>0</v>
      </c>
      <c r="P26" s="21">
        <f>[1]обследование!T29</f>
        <v>0</v>
      </c>
      <c r="Q26" s="27">
        <f t="shared" si="6"/>
        <v>0</v>
      </c>
      <c r="R26" s="11" t="s">
        <v>29</v>
      </c>
      <c r="S26" s="28">
        <f>'[1]шифр 408'!C30</f>
        <v>0</v>
      </c>
      <c r="T26" s="29">
        <f>'[1]шифр 408'!T30</f>
        <v>11.9</v>
      </c>
      <c r="U26" s="27">
        <f t="shared" si="8"/>
        <v>11.9</v>
      </c>
      <c r="V26" s="12" t="e">
        <f t="shared" si="9"/>
        <v>#DIV/0!</v>
      </c>
    </row>
    <row r="27" spans="1:22" ht="25.5">
      <c r="A27" s="40" t="s">
        <v>51</v>
      </c>
      <c r="B27" s="31" t="s">
        <v>52</v>
      </c>
      <c r="C27" s="20">
        <f>[1]ВЛ!C29</f>
        <v>0</v>
      </c>
      <c r="D27" s="21">
        <f>[1]ВЛ!T29</f>
        <v>0</v>
      </c>
      <c r="E27" s="27">
        <f t="shared" si="0"/>
        <v>0</v>
      </c>
      <c r="F27" s="11" t="e">
        <f t="shared" si="1"/>
        <v>#DIV/0!</v>
      </c>
      <c r="G27" s="21">
        <f>[1]КЛ!C30</f>
        <v>1947</v>
      </c>
      <c r="H27" s="21">
        <f>[1]КЛ!T30</f>
        <v>1947.3429699999999</v>
      </c>
      <c r="I27" s="27">
        <f t="shared" si="2"/>
        <v>0.34296999999992295</v>
      </c>
      <c r="J27" s="11">
        <v>0</v>
      </c>
      <c r="K27" s="21">
        <f>[1]ДКР!C30</f>
        <v>0</v>
      </c>
      <c r="L27" s="21">
        <f>[1]ДКР!T30</f>
        <v>0</v>
      </c>
      <c r="M27" s="27">
        <f t="shared" si="4"/>
        <v>0</v>
      </c>
      <c r="N27" s="12" t="e">
        <f t="shared" si="5"/>
        <v>#DIV/0!</v>
      </c>
      <c r="O27" s="24">
        <f>[1]обследование!C30</f>
        <v>0</v>
      </c>
      <c r="P27" s="21">
        <f>[1]обследование!T30</f>
        <v>298</v>
      </c>
      <c r="Q27" s="27">
        <f t="shared" si="6"/>
        <v>298</v>
      </c>
      <c r="R27" s="11" t="s">
        <v>29</v>
      </c>
      <c r="S27" s="28">
        <f>'[1]шифр 408'!C31</f>
        <v>97677</v>
      </c>
      <c r="T27" s="29">
        <f>'[1]шифр 408'!T31</f>
        <v>45540.942309999991</v>
      </c>
      <c r="U27" s="27">
        <f t="shared" si="8"/>
        <v>-52136.057690000009</v>
      </c>
      <c r="V27" s="12">
        <v>0</v>
      </c>
    </row>
    <row r="28" spans="1:22" ht="25.5">
      <c r="A28" s="40" t="s">
        <v>53</v>
      </c>
      <c r="B28" s="41" t="s">
        <v>54</v>
      </c>
      <c r="C28" s="20">
        <f>[1]ВЛ!C41</f>
        <v>0</v>
      </c>
      <c r="D28" s="21">
        <f>[1]ВЛ!T41</f>
        <v>0</v>
      </c>
      <c r="E28" s="27">
        <f t="shared" si="0"/>
        <v>0</v>
      </c>
      <c r="F28" s="11" t="e">
        <f t="shared" si="1"/>
        <v>#DIV/0!</v>
      </c>
      <c r="G28" s="21">
        <f>[1]КЛ!C42</f>
        <v>0</v>
      </c>
      <c r="H28" s="21">
        <f>[1]КЛ!T42</f>
        <v>0</v>
      </c>
      <c r="I28" s="27">
        <f t="shared" si="2"/>
        <v>0</v>
      </c>
      <c r="J28" s="11" t="e">
        <f t="shared" si="3"/>
        <v>#DIV/0!</v>
      </c>
      <c r="K28" s="21">
        <f>[1]ДКР!C42</f>
        <v>0</v>
      </c>
      <c r="L28" s="21">
        <f>[1]ДКР!T42</f>
        <v>0</v>
      </c>
      <c r="M28" s="27">
        <f t="shared" si="4"/>
        <v>0</v>
      </c>
      <c r="N28" s="12" t="e">
        <f t="shared" si="5"/>
        <v>#DIV/0!</v>
      </c>
      <c r="O28" s="24">
        <f>[1]обследование!C42</f>
        <v>0</v>
      </c>
      <c r="P28" s="21">
        <f>[1]обследование!T42</f>
        <v>0</v>
      </c>
      <c r="Q28" s="27">
        <f t="shared" si="6"/>
        <v>0</v>
      </c>
      <c r="R28" s="11" t="e">
        <f t="shared" si="7"/>
        <v>#DIV/0!</v>
      </c>
      <c r="S28" s="28">
        <f>'[1]шифр 408'!C43</f>
        <v>0</v>
      </c>
      <c r="T28" s="29">
        <f>'[1]шифр 408'!T43</f>
        <v>0</v>
      </c>
      <c r="U28" s="27">
        <f t="shared" si="8"/>
        <v>0</v>
      </c>
      <c r="V28" s="12" t="e">
        <f t="shared" si="9"/>
        <v>#DIV/0!</v>
      </c>
    </row>
    <row r="29" spans="1:22">
      <c r="A29" s="30" t="s">
        <v>55</v>
      </c>
      <c r="B29" s="31" t="s">
        <v>56</v>
      </c>
      <c r="C29" s="42">
        <f>C9-C20</f>
        <v>-48184.774910000007</v>
      </c>
      <c r="D29" s="22">
        <f>D9-D20</f>
        <v>-30444.6693964195</v>
      </c>
      <c r="E29" s="27">
        <f t="shared" si="0"/>
        <v>17740.105513580507</v>
      </c>
      <c r="F29" s="11">
        <f t="shared" si="1"/>
        <v>-36.816827611451231</v>
      </c>
      <c r="G29" s="22">
        <f>G9-G20</f>
        <v>-233200.23988000001</v>
      </c>
      <c r="H29" s="22">
        <f>H9-H20</f>
        <v>-160651.85245949266</v>
      </c>
      <c r="I29" s="27">
        <f t="shared" si="2"/>
        <v>72548.387420507352</v>
      </c>
      <c r="J29" s="11">
        <f t="shared" si="3"/>
        <v>-31.109911146677739</v>
      </c>
      <c r="K29" s="22">
        <f t="shared" ref="K29:P29" si="10">K9-K20</f>
        <v>-109792.28535000002</v>
      </c>
      <c r="L29" s="22">
        <f>L9-L20</f>
        <v>-85362.222298983048</v>
      </c>
      <c r="M29" s="27">
        <f t="shared" si="4"/>
        <v>24430.063051016972</v>
      </c>
      <c r="N29" s="12">
        <f t="shared" si="5"/>
        <v>-22.25116543766066</v>
      </c>
      <c r="O29" s="43">
        <f t="shared" si="10"/>
        <v>-34355.20102</v>
      </c>
      <c r="P29" s="22">
        <f t="shared" si="10"/>
        <v>14503.292415254236</v>
      </c>
      <c r="Q29" s="27">
        <f t="shared" si="6"/>
        <v>48858.493435254233</v>
      </c>
      <c r="R29" s="11">
        <f t="shared" si="7"/>
        <v>-142.21571111404961</v>
      </c>
      <c r="S29" s="44">
        <f t="shared" ref="S29" si="11">S9-S20</f>
        <v>5010.6284665200074</v>
      </c>
      <c r="T29" s="29">
        <f>'[1]шифр 408'!T44</f>
        <v>3.2</v>
      </c>
      <c r="U29" s="27">
        <f t="shared" si="8"/>
        <v>-5007.4284665200075</v>
      </c>
      <c r="V29" s="12">
        <f t="shared" si="9"/>
        <v>-99.936135755796272</v>
      </c>
    </row>
    <row r="30" spans="1:22">
      <c r="A30" s="45" t="s">
        <v>57</v>
      </c>
      <c r="B30" s="46" t="s">
        <v>58</v>
      </c>
      <c r="C30" s="47">
        <f>C29/C9</f>
        <v>-1.9405869879178417</v>
      </c>
      <c r="D30" s="48">
        <f>D29/D9</f>
        <v>-1.4896226217373609</v>
      </c>
      <c r="E30" s="49">
        <f>D30-C30</f>
        <v>0.45096436618048075</v>
      </c>
      <c r="F30" s="50" t="s">
        <v>29</v>
      </c>
      <c r="G30" s="48">
        <f>G29/G9</f>
        <v>-1.1720960991154001</v>
      </c>
      <c r="H30" s="48">
        <f>H29/H9</f>
        <v>-0.73120899973204945</v>
      </c>
      <c r="I30" s="49">
        <f>H30-G30</f>
        <v>0.44088709938335069</v>
      </c>
      <c r="J30" s="50" t="s">
        <v>29</v>
      </c>
      <c r="K30" s="48">
        <f>K29/K9</f>
        <v>-6.9317687574973181</v>
      </c>
      <c r="L30" s="48">
        <f>L29/L9</f>
        <v>-8.8990471212776843</v>
      </c>
      <c r="M30" s="49">
        <f>L30-K30</f>
        <v>-1.9672783637803661</v>
      </c>
      <c r="N30" s="51" t="s">
        <v>29</v>
      </c>
      <c r="O30" s="52">
        <f>O29/O9</f>
        <v>-2.309282854070041</v>
      </c>
      <c r="P30" s="48">
        <f>P29/P9</f>
        <v>0.87573433592027983</v>
      </c>
      <c r="Q30" s="49">
        <f>P30-O30</f>
        <v>3.1850171899903206</v>
      </c>
      <c r="R30" s="50" t="s">
        <v>29</v>
      </c>
      <c r="S30" s="47">
        <f>S29/S9</f>
        <v>4.8230202146985555E-2</v>
      </c>
      <c r="T30" s="48">
        <f>T29/T9</f>
        <v>6.4509855501716345E-5</v>
      </c>
      <c r="U30" s="49">
        <f>T30-S30</f>
        <v>-4.816569229148384E-2</v>
      </c>
      <c r="V30" s="51" t="s">
        <v>29</v>
      </c>
    </row>
    <row r="31" spans="1:22">
      <c r="A31" s="30" t="s">
        <v>59</v>
      </c>
      <c r="B31" s="41" t="s">
        <v>60</v>
      </c>
      <c r="C31" s="42">
        <f>C9-C19</f>
        <v>-48184.774910000007</v>
      </c>
      <c r="D31" s="22">
        <f>D9-D19</f>
        <v>-30444.6693964195</v>
      </c>
      <c r="E31" s="27">
        <f t="shared" si="0"/>
        <v>17740.105513580507</v>
      </c>
      <c r="F31" s="11">
        <f t="shared" si="1"/>
        <v>-36.816827611451231</v>
      </c>
      <c r="G31" s="22">
        <f>G9-G19</f>
        <v>-233200.23988000001</v>
      </c>
      <c r="H31" s="22">
        <f>H9-H19</f>
        <v>-160651.85245949266</v>
      </c>
      <c r="I31" s="27">
        <f t="shared" ref="I31:I32" si="12">H31-G31</f>
        <v>72548.387420507352</v>
      </c>
      <c r="J31" s="11">
        <f t="shared" ref="J31" si="13">I31/G31*100</f>
        <v>-31.109911146677739</v>
      </c>
      <c r="K31" s="22">
        <f>K9-K19</f>
        <v>-109792.28535000002</v>
      </c>
      <c r="L31" s="22">
        <f>L9-L19</f>
        <v>-85362.222298983048</v>
      </c>
      <c r="M31" s="27">
        <f t="shared" ref="M31:M32" si="14">L31-K31</f>
        <v>24430.063051016972</v>
      </c>
      <c r="N31" s="12">
        <f t="shared" ref="N31" si="15">M31/K31*100</f>
        <v>-22.25116543766066</v>
      </c>
      <c r="O31" s="43">
        <f>O9-O19</f>
        <v>-34355.20102</v>
      </c>
      <c r="P31" s="22">
        <f>P9-P19</f>
        <v>14503.292415254236</v>
      </c>
      <c r="Q31" s="27">
        <f t="shared" ref="Q31:Q32" si="16">P31-O31</f>
        <v>48858.493435254233</v>
      </c>
      <c r="R31" s="11">
        <f t="shared" ref="R31" si="17">Q31/O31*100</f>
        <v>-142.21571111404961</v>
      </c>
      <c r="S31" s="44">
        <f>S9-S19</f>
        <v>5010.6284665200074</v>
      </c>
      <c r="T31" s="27">
        <f>T9-T19</f>
        <v>3739.4475214271661</v>
      </c>
      <c r="U31" s="27">
        <f t="shared" ref="U31:U32" si="18">T31-S31</f>
        <v>-1271.1809450928413</v>
      </c>
      <c r="V31" s="12">
        <f t="shared" ref="V31" si="19">U31/S31*100</f>
        <v>-25.369690720168375</v>
      </c>
    </row>
    <row r="32" spans="1:22">
      <c r="A32" s="45" t="s">
        <v>61</v>
      </c>
      <c r="B32" s="46" t="s">
        <v>62</v>
      </c>
      <c r="C32" s="47">
        <f>C31/C9</f>
        <v>-1.9405869879178417</v>
      </c>
      <c r="D32" s="48">
        <f>D31/D9</f>
        <v>-1.4896226217373609</v>
      </c>
      <c r="E32" s="49">
        <f t="shared" si="0"/>
        <v>0.45096436618048075</v>
      </c>
      <c r="F32" s="50" t="s">
        <v>29</v>
      </c>
      <c r="G32" s="48">
        <f>G31/G9</f>
        <v>-1.1720960991154001</v>
      </c>
      <c r="H32" s="48">
        <f>H31/H9</f>
        <v>-0.73120899973204945</v>
      </c>
      <c r="I32" s="49">
        <f t="shared" si="12"/>
        <v>0.44088709938335069</v>
      </c>
      <c r="J32" s="50" t="s">
        <v>29</v>
      </c>
      <c r="K32" s="48">
        <f>K31/K9</f>
        <v>-6.9317687574973181</v>
      </c>
      <c r="L32" s="48">
        <f>L31/L9</f>
        <v>-8.8990471212776843</v>
      </c>
      <c r="M32" s="49">
        <f t="shared" si="14"/>
        <v>-1.9672783637803661</v>
      </c>
      <c r="N32" s="51" t="s">
        <v>29</v>
      </c>
      <c r="O32" s="52">
        <f>O31/O9</f>
        <v>-2.309282854070041</v>
      </c>
      <c r="P32" s="48">
        <f>P31/P9</f>
        <v>0.87573433592027983</v>
      </c>
      <c r="Q32" s="49">
        <f t="shared" si="16"/>
        <v>3.1850171899903206</v>
      </c>
      <c r="R32" s="50" t="s">
        <v>29</v>
      </c>
      <c r="S32" s="47">
        <f>S31/S9</f>
        <v>4.8230202146985555E-2</v>
      </c>
      <c r="T32" s="48">
        <f>T31/T9</f>
        <v>7.5384756019849314E-2</v>
      </c>
      <c r="U32" s="49">
        <f t="shared" si="18"/>
        <v>2.7154553872863758E-2</v>
      </c>
      <c r="V32" s="51" t="s">
        <v>29</v>
      </c>
    </row>
  </sheetData>
  <mergeCells count="31">
    <mergeCell ref="T7:T8"/>
    <mergeCell ref="U7:V7"/>
    <mergeCell ref="B2:B8"/>
    <mergeCell ref="A2:A8"/>
    <mergeCell ref="S7:S8"/>
    <mergeCell ref="L7:L8"/>
    <mergeCell ref="M7:N7"/>
    <mergeCell ref="O7:O8"/>
    <mergeCell ref="P7:P8"/>
    <mergeCell ref="Q7:R7"/>
    <mergeCell ref="G7:G8"/>
    <mergeCell ref="H7:H8"/>
    <mergeCell ref="I7:J7"/>
    <mergeCell ref="K7:K8"/>
    <mergeCell ref="C7:C8"/>
    <mergeCell ref="D7:D8"/>
    <mergeCell ref="E7:F7"/>
    <mergeCell ref="S6:V6"/>
    <mergeCell ref="C6:F6"/>
    <mergeCell ref="C4:F5"/>
    <mergeCell ref="G4:J5"/>
    <mergeCell ref="K4:N5"/>
    <mergeCell ref="O4:R5"/>
    <mergeCell ref="G6:J6"/>
    <mergeCell ref="K6:N6"/>
    <mergeCell ref="O6:R6"/>
    <mergeCell ref="C2:F3"/>
    <mergeCell ref="G2:J3"/>
    <mergeCell ref="K2:N3"/>
    <mergeCell ref="O2:R3"/>
    <mergeCell ref="S2:V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</vt:lpstr>
      <vt:lpstr>Данные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Натали-пк</dc:creator>
  <cp:lastModifiedBy>Натали-пк</cp:lastModifiedBy>
  <dcterms:created xsi:type="dcterms:W3CDTF">2017-01-08T07:56:12Z</dcterms:created>
  <dcterms:modified xsi:type="dcterms:W3CDTF">2017-01-08T08:17:24Z</dcterms:modified>
</cp:coreProperties>
</file>