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35" windowWidth="19815" windowHeight="7650"/>
  </bookViews>
  <sheets>
    <sheet name="Свод" sheetId="2" r:id="rId1"/>
    <sheet name="Данные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1" i="2" l="1"/>
  <c r="E11" i="2"/>
  <c r="D11" i="2"/>
  <c r="C11" i="2"/>
  <c r="F10" i="2"/>
  <c r="E10" i="2"/>
  <c r="D10" i="2"/>
  <c r="C10" i="2"/>
  <c r="S19" i="1"/>
  <c r="K19" i="1"/>
  <c r="C19" i="1"/>
  <c r="E5" i="2" s="1"/>
  <c r="T29" i="1"/>
  <c r="T28" i="1"/>
  <c r="S28" i="1"/>
  <c r="P28" i="1"/>
  <c r="O28" i="1"/>
  <c r="L28" i="1"/>
  <c r="K28" i="1"/>
  <c r="H28" i="1"/>
  <c r="G28" i="1"/>
  <c r="D28" i="1"/>
  <c r="C28" i="1"/>
  <c r="T27" i="1"/>
  <c r="S27" i="1"/>
  <c r="P27" i="1"/>
  <c r="O27" i="1"/>
  <c r="L27" i="1"/>
  <c r="K27" i="1"/>
  <c r="H27" i="1"/>
  <c r="G27" i="1"/>
  <c r="D27" i="1"/>
  <c r="C27" i="1"/>
  <c r="T26" i="1"/>
  <c r="U26" i="1" s="1"/>
  <c r="V26" i="1" s="1"/>
  <c r="S26" i="1"/>
  <c r="P26" i="1"/>
  <c r="O26" i="1"/>
  <c r="L26" i="1"/>
  <c r="K26" i="1"/>
  <c r="H26" i="1"/>
  <c r="G26" i="1"/>
  <c r="D26" i="1"/>
  <c r="C26" i="1"/>
  <c r="T25" i="1"/>
  <c r="S25" i="1"/>
  <c r="P25" i="1"/>
  <c r="O25" i="1"/>
  <c r="L25" i="1"/>
  <c r="K25" i="1"/>
  <c r="H25" i="1"/>
  <c r="G25" i="1"/>
  <c r="D25" i="1"/>
  <c r="C25" i="1"/>
  <c r="T24" i="1"/>
  <c r="S24" i="1"/>
  <c r="P24" i="1"/>
  <c r="O24" i="1"/>
  <c r="L24" i="1"/>
  <c r="M24" i="1" s="1"/>
  <c r="K24" i="1"/>
  <c r="H24" i="1"/>
  <c r="G24" i="1"/>
  <c r="D24" i="1"/>
  <c r="C24" i="1"/>
  <c r="T23" i="1"/>
  <c r="S23" i="1"/>
  <c r="P23" i="1"/>
  <c r="O23" i="1"/>
  <c r="L23" i="1"/>
  <c r="K23" i="1"/>
  <c r="H23" i="1"/>
  <c r="G23" i="1"/>
  <c r="D23" i="1"/>
  <c r="C23" i="1"/>
  <c r="E23" i="1" s="1"/>
  <c r="F23" i="1" s="1"/>
  <c r="T22" i="1"/>
  <c r="S22" i="1"/>
  <c r="P22" i="1"/>
  <c r="O22" i="1"/>
  <c r="L22" i="1"/>
  <c r="K22" i="1"/>
  <c r="H22" i="1"/>
  <c r="G22" i="1"/>
  <c r="D22" i="1"/>
  <c r="C22" i="1"/>
  <c r="T21" i="1"/>
  <c r="S21" i="1"/>
  <c r="P21" i="1"/>
  <c r="O21" i="1"/>
  <c r="L21" i="1"/>
  <c r="K21" i="1"/>
  <c r="H21" i="1"/>
  <c r="G21" i="1"/>
  <c r="D21" i="1"/>
  <c r="C21" i="1"/>
  <c r="E21" i="1" s="1"/>
  <c r="F21" i="1" s="1"/>
  <c r="T20" i="1"/>
  <c r="T19" i="1" s="1"/>
  <c r="S20" i="1"/>
  <c r="P20" i="1"/>
  <c r="P19" i="1" s="1"/>
  <c r="O20" i="1"/>
  <c r="O19" i="1" s="1"/>
  <c r="L20" i="1"/>
  <c r="L19" i="1" s="1"/>
  <c r="K20" i="1"/>
  <c r="H20" i="1"/>
  <c r="H19" i="1" s="1"/>
  <c r="F6" i="2" s="1"/>
  <c r="G20" i="1"/>
  <c r="G19" i="1" s="1"/>
  <c r="D20" i="1"/>
  <c r="D19" i="1" s="1"/>
  <c r="C20" i="1"/>
  <c r="T18" i="1"/>
  <c r="S18" i="1"/>
  <c r="P18" i="1"/>
  <c r="O18" i="1"/>
  <c r="L18" i="1"/>
  <c r="K18" i="1"/>
  <c r="H18" i="1"/>
  <c r="G18" i="1"/>
  <c r="D18" i="1"/>
  <c r="C18" i="1"/>
  <c r="T17" i="1"/>
  <c r="S17" i="1"/>
  <c r="P17" i="1"/>
  <c r="O17" i="1"/>
  <c r="L17" i="1"/>
  <c r="K17" i="1"/>
  <c r="H17" i="1"/>
  <c r="G17" i="1"/>
  <c r="D17" i="1"/>
  <c r="C17" i="1"/>
  <c r="T16" i="1"/>
  <c r="S16" i="1"/>
  <c r="P16" i="1"/>
  <c r="O16" i="1"/>
  <c r="L16" i="1"/>
  <c r="K16" i="1"/>
  <c r="H16" i="1"/>
  <c r="G16" i="1"/>
  <c r="D16" i="1"/>
  <c r="C16" i="1"/>
  <c r="T15" i="1"/>
  <c r="S15" i="1"/>
  <c r="P15" i="1"/>
  <c r="O15" i="1"/>
  <c r="O9" i="1" s="1"/>
  <c r="O31" i="1" s="1"/>
  <c r="O32" i="1" s="1"/>
  <c r="L15" i="1"/>
  <c r="K15" i="1"/>
  <c r="H15" i="1"/>
  <c r="G15" i="1"/>
  <c r="G9" i="1" s="1"/>
  <c r="D15" i="1"/>
  <c r="C15" i="1"/>
  <c r="T14" i="1"/>
  <c r="S14" i="1"/>
  <c r="P14" i="1"/>
  <c r="O14" i="1"/>
  <c r="L14" i="1"/>
  <c r="K14" i="1"/>
  <c r="H14" i="1"/>
  <c r="G14" i="1"/>
  <c r="D14" i="1"/>
  <c r="C14" i="1"/>
  <c r="T13" i="1"/>
  <c r="S13" i="1"/>
  <c r="P13" i="1"/>
  <c r="O13" i="1"/>
  <c r="L13" i="1"/>
  <c r="K13" i="1"/>
  <c r="H13" i="1"/>
  <c r="G13" i="1"/>
  <c r="D13" i="1"/>
  <c r="C13" i="1"/>
  <c r="T12" i="1"/>
  <c r="S12" i="1"/>
  <c r="P12" i="1"/>
  <c r="O12" i="1"/>
  <c r="L12" i="1"/>
  <c r="K12" i="1"/>
  <c r="H12" i="1"/>
  <c r="G12" i="1"/>
  <c r="D12" i="1"/>
  <c r="C12" i="1"/>
  <c r="T11" i="1"/>
  <c r="S11" i="1"/>
  <c r="P11" i="1"/>
  <c r="O11" i="1"/>
  <c r="L11" i="1"/>
  <c r="K11" i="1"/>
  <c r="H11" i="1"/>
  <c r="G11" i="1"/>
  <c r="D11" i="1"/>
  <c r="C11" i="1"/>
  <c r="T10" i="1"/>
  <c r="T9" i="1" s="1"/>
  <c r="S10" i="1"/>
  <c r="S9" i="1" s="1"/>
  <c r="S29" i="1" s="1"/>
  <c r="P10" i="1"/>
  <c r="P9" i="1" s="1"/>
  <c r="O10" i="1"/>
  <c r="L10" i="1"/>
  <c r="L9" i="1" s="1"/>
  <c r="K10" i="1"/>
  <c r="K9" i="1" s="1"/>
  <c r="H10" i="1"/>
  <c r="H9" i="1" s="1"/>
  <c r="G10" i="1"/>
  <c r="D10" i="1"/>
  <c r="D9" i="1" s="1"/>
  <c r="C10" i="1"/>
  <c r="C9" i="1" s="1"/>
  <c r="D5" i="2" l="1"/>
  <c r="D6" i="2"/>
  <c r="F5" i="2"/>
  <c r="C29" i="1"/>
  <c r="C30" i="1" s="1"/>
  <c r="C5" i="2"/>
  <c r="C6" i="2"/>
  <c r="G31" i="1"/>
  <c r="G32" i="1" s="1"/>
  <c r="E6" i="2"/>
  <c r="M16" i="1"/>
  <c r="Q15" i="1"/>
  <c r="E16" i="1"/>
  <c r="U11" i="1"/>
  <c r="V11" i="1" s="1"/>
  <c r="D31" i="1"/>
  <c r="I27" i="1"/>
  <c r="I15" i="1"/>
  <c r="J15" i="1" s="1"/>
  <c r="U15" i="1"/>
  <c r="V15" i="1" s="1"/>
  <c r="I16" i="1"/>
  <c r="J16" i="1" s="1"/>
  <c r="I18" i="1"/>
  <c r="M23" i="1"/>
  <c r="Q26" i="1"/>
  <c r="I17" i="1"/>
  <c r="M21" i="1"/>
  <c r="N21" i="1" s="1"/>
  <c r="U25" i="1"/>
  <c r="U18" i="1"/>
  <c r="V18" i="1" s="1"/>
  <c r="M22" i="1"/>
  <c r="N22" i="1" s="1"/>
  <c r="U22" i="1"/>
  <c r="V22" i="1" s="1"/>
  <c r="U24" i="1"/>
  <c r="E13" i="1"/>
  <c r="M13" i="1"/>
  <c r="I14" i="1"/>
  <c r="J14" i="1" s="1"/>
  <c r="Q14" i="1"/>
  <c r="Q17" i="1"/>
  <c r="U19" i="1"/>
  <c r="V19" i="1" s="1"/>
  <c r="U21" i="1"/>
  <c r="V21" i="1" s="1"/>
  <c r="I23" i="1"/>
  <c r="J23" i="1" s="1"/>
  <c r="E25" i="1"/>
  <c r="F25" i="1" s="1"/>
  <c r="M25" i="1"/>
  <c r="N25" i="1" s="1"/>
  <c r="E12" i="1"/>
  <c r="F12" i="1" s="1"/>
  <c r="M12" i="1"/>
  <c r="N12" i="1" s="1"/>
  <c r="U12" i="1"/>
  <c r="V12" i="1" s="1"/>
  <c r="I13" i="1"/>
  <c r="Q13" i="1"/>
  <c r="U14" i="1"/>
  <c r="E17" i="1"/>
  <c r="I19" i="1"/>
  <c r="J19" i="1" s="1"/>
  <c r="Q19" i="1"/>
  <c r="R19" i="1" s="1"/>
  <c r="M26" i="1"/>
  <c r="M11" i="1"/>
  <c r="U13" i="1"/>
  <c r="E19" i="1"/>
  <c r="F19" i="1" s="1"/>
  <c r="E20" i="1"/>
  <c r="F20" i="1" s="1"/>
  <c r="M20" i="1"/>
  <c r="N20" i="1" s="1"/>
  <c r="E27" i="1"/>
  <c r="F27" i="1" s="1"/>
  <c r="O29" i="1"/>
  <c r="O30" i="1" s="1"/>
  <c r="H29" i="1"/>
  <c r="H30" i="1" s="1"/>
  <c r="P29" i="1"/>
  <c r="U9" i="1"/>
  <c r="V9" i="1" s="1"/>
  <c r="I10" i="1"/>
  <c r="J10" i="1" s="1"/>
  <c r="Q10" i="1"/>
  <c r="R10" i="1" s="1"/>
  <c r="U10" i="1"/>
  <c r="V10" i="1" s="1"/>
  <c r="I11" i="1"/>
  <c r="J11" i="1" s="1"/>
  <c r="Q11" i="1"/>
  <c r="R11" i="1" s="1"/>
  <c r="I12" i="1"/>
  <c r="J12" i="1" s="1"/>
  <c r="Q12" i="1"/>
  <c r="R12" i="1" s="1"/>
  <c r="E14" i="1"/>
  <c r="F14" i="1" s="1"/>
  <c r="M14" i="1"/>
  <c r="N14" i="1" s="1"/>
  <c r="E15" i="1"/>
  <c r="M15" i="1"/>
  <c r="Q16" i="1"/>
  <c r="K29" i="1"/>
  <c r="K30" i="1" s="1"/>
  <c r="U20" i="1"/>
  <c r="V20" i="1" s="1"/>
  <c r="Q23" i="1"/>
  <c r="R23" i="1" s="1"/>
  <c r="I24" i="1"/>
  <c r="Q27" i="1"/>
  <c r="U27" i="1"/>
  <c r="E28" i="1"/>
  <c r="F28" i="1" s="1"/>
  <c r="M28" i="1"/>
  <c r="N28" i="1" s="1"/>
  <c r="Q18" i="1"/>
  <c r="T31" i="1"/>
  <c r="T32" i="1" s="1"/>
  <c r="E9" i="1"/>
  <c r="F9" i="1" s="1"/>
  <c r="L29" i="1"/>
  <c r="E10" i="1"/>
  <c r="F10" i="1" s="1"/>
  <c r="U16" i="1"/>
  <c r="V16" i="1" s="1"/>
  <c r="U17" i="1"/>
  <c r="M18" i="1"/>
  <c r="I20" i="1"/>
  <c r="J20" i="1" s="1"/>
  <c r="Q20" i="1"/>
  <c r="R20" i="1" s="1"/>
  <c r="I26" i="1"/>
  <c r="J26" i="1" s="1"/>
  <c r="D29" i="1"/>
  <c r="D30" i="1" s="1"/>
  <c r="E30" i="1" s="1"/>
  <c r="G29" i="1"/>
  <c r="G30" i="1" s="1"/>
  <c r="T30" i="1"/>
  <c r="E22" i="1"/>
  <c r="F22" i="1" s="1"/>
  <c r="U23" i="1"/>
  <c r="V23" i="1" s="1"/>
  <c r="K31" i="1"/>
  <c r="K32" i="1" s="1"/>
  <c r="M10" i="1"/>
  <c r="N10" i="1" s="1"/>
  <c r="E11" i="1"/>
  <c r="F11" i="1" s="1"/>
  <c r="M17" i="1"/>
  <c r="E18" i="1"/>
  <c r="M19" i="1"/>
  <c r="N19" i="1" s="1"/>
  <c r="I21" i="1"/>
  <c r="J21" i="1" s="1"/>
  <c r="Q21" i="1"/>
  <c r="R21" i="1" s="1"/>
  <c r="I22" i="1"/>
  <c r="J22" i="1" s="1"/>
  <c r="Q22" i="1"/>
  <c r="R22" i="1" s="1"/>
  <c r="E24" i="1"/>
  <c r="Q24" i="1"/>
  <c r="I25" i="1"/>
  <c r="J25" i="1" s="1"/>
  <c r="Q25" i="1"/>
  <c r="E26" i="1"/>
  <c r="M27" i="1"/>
  <c r="N27" i="1" s="1"/>
  <c r="I28" i="1"/>
  <c r="J28" i="1" s="1"/>
  <c r="Q28" i="1"/>
  <c r="R28" i="1" s="1"/>
  <c r="U28" i="1"/>
  <c r="V28" i="1" s="1"/>
  <c r="C31" i="1"/>
  <c r="C32" i="1" s="1"/>
  <c r="L30" i="1"/>
  <c r="S30" i="1"/>
  <c r="U29" i="1"/>
  <c r="V29" i="1" s="1"/>
  <c r="D32" i="1"/>
  <c r="I9" i="1"/>
  <c r="J9" i="1" s="1"/>
  <c r="M9" i="1"/>
  <c r="N9" i="1" s="1"/>
  <c r="Q9" i="1"/>
  <c r="R9" i="1" s="1"/>
  <c r="S31" i="1"/>
  <c r="S32" i="1" s="1"/>
  <c r="H31" i="1"/>
  <c r="L31" i="1"/>
  <c r="P31" i="1"/>
  <c r="I29" i="1" l="1"/>
  <c r="J29" i="1" s="1"/>
  <c r="Q29" i="1"/>
  <c r="R29" i="1" s="1"/>
  <c r="U32" i="1"/>
  <c r="I30" i="1"/>
  <c r="P30" i="1"/>
  <c r="Q30" i="1" s="1"/>
  <c r="E29" i="1"/>
  <c r="F29" i="1" s="1"/>
  <c r="U31" i="1"/>
  <c r="V31" i="1" s="1"/>
  <c r="M30" i="1"/>
  <c r="M29" i="1"/>
  <c r="N29" i="1" s="1"/>
  <c r="U30" i="1"/>
  <c r="E31" i="1"/>
  <c r="F31" i="1" s="1"/>
  <c r="E32" i="1"/>
  <c r="L32" i="1"/>
  <c r="M32" i="1" s="1"/>
  <c r="M31" i="1"/>
  <c r="N31" i="1" s="1"/>
  <c r="H32" i="1"/>
  <c r="I32" i="1" s="1"/>
  <c r="I31" i="1"/>
  <c r="J31" i="1" s="1"/>
  <c r="P32" i="1"/>
  <c r="Q32" i="1" s="1"/>
  <c r="Q31" i="1"/>
  <c r="R31" i="1" s="1"/>
</calcChain>
</file>

<file path=xl/sharedStrings.xml><?xml version="1.0" encoding="utf-8"?>
<sst xmlns="http://schemas.openxmlformats.org/spreadsheetml/2006/main" count="183" uniqueCount="71">
  <si>
    <t>РМУ</t>
  </si>
  <si>
    <t>ПБГПМ</t>
  </si>
  <si>
    <t xml:space="preserve">Работы по поиску Объекта, по капитальному ремонту и установке дополнительных секций и ВЛЭС
 ("Русские башни")
 </t>
  </si>
  <si>
    <t>№№
п/п</t>
  </si>
  <si>
    <t>Наименование статей</t>
  </si>
  <si>
    <t>Плановые, неотложные и аварийно-восстановительные работы на ВЛ 0,4-10 кВ в 2015-2016 г. для нужд ОАО "МКЭР" в филиалах ОАО "МОЭСК"</t>
  </si>
  <si>
    <t xml:space="preserve">Плановые, неотложные и аварийно-восстановительные работы на КЛ 0,4-35 кВ в 2015-2016 г. для нужд ОАО "МКЭР" в филиалах ОАО "МОЭСК" (ВЭС,ЮЭС,СЭС,ЗЭС, "Новая Москва", МКС) </t>
  </si>
  <si>
    <t xml:space="preserve"> Расчистка трасс от ДКР и уборка угрожающих деревьев на ВЛ 0,4-220 кВ для нужд МКЭР</t>
  </si>
  <si>
    <t>Обследование, техническое обслуживание, наладка и настройка приборов и устройств безопасности, электрооборудования, гидрооборудования подъемных сооружений эксплуатируемых филиалами ПАО «МОЭСК»</t>
  </si>
  <si>
    <t>(ВЛ)</t>
  </si>
  <si>
    <t>(КЛ)</t>
  </si>
  <si>
    <t>(ДКР)</t>
  </si>
  <si>
    <t>(ПБГПМ) шифр 701</t>
  </si>
  <si>
    <t>(Русские Башни)  шифр 408</t>
  </si>
  <si>
    <t>план</t>
  </si>
  <si>
    <t>факт</t>
  </si>
  <si>
    <t>откл.</t>
  </si>
  <si>
    <t>абс.</t>
  </si>
  <si>
    <t>отн.%</t>
  </si>
  <si>
    <t>1.</t>
  </si>
  <si>
    <t>Выручка всего, в том числе:</t>
  </si>
  <si>
    <t>1.1.</t>
  </si>
  <si>
    <t>Доходы собственными силами:</t>
  </si>
  <si>
    <t>1.1.1.</t>
  </si>
  <si>
    <t>Материалы</t>
  </si>
  <si>
    <t>1.1.2.</t>
  </si>
  <si>
    <t>НЧП</t>
  </si>
  <si>
    <t>1.1.3.</t>
  </si>
  <si>
    <t>Оборудование</t>
  </si>
  <si>
    <t>-</t>
  </si>
  <si>
    <t>1.1.4.</t>
  </si>
  <si>
    <t>Командировочные расходы</t>
  </si>
  <si>
    <t>1.2.</t>
  </si>
  <si>
    <t>1.2.1.</t>
  </si>
  <si>
    <t>Субподряд</t>
  </si>
  <si>
    <t>1.2.2.</t>
  </si>
  <si>
    <t>Субподряд (непредвиденные затраты 1,5%)</t>
  </si>
  <si>
    <t>1.3.</t>
  </si>
  <si>
    <t>Генподряд</t>
  </si>
  <si>
    <t>2.</t>
  </si>
  <si>
    <t>Расходы всего, в том числе:</t>
  </si>
  <si>
    <t>2.1.</t>
  </si>
  <si>
    <t>Прямые производственные расходы (условно-переменные) в том числе:</t>
  </si>
  <si>
    <t>2.1.1.</t>
  </si>
  <si>
    <t>Расходы на оплату труда производственного персонала</t>
  </si>
  <si>
    <t>2.1.2.</t>
  </si>
  <si>
    <t>Страховые взносы в фонды, обязательное страхование от НС и ПЗ</t>
  </si>
  <si>
    <t>2.1.3.</t>
  </si>
  <si>
    <t>2.1.4.</t>
  </si>
  <si>
    <t>2.1.5.</t>
  </si>
  <si>
    <t>2.1.6.</t>
  </si>
  <si>
    <t>2.1.7</t>
  </si>
  <si>
    <t>Прочие прямые расходы
(транспортные расходы, страхование, согласования и др.)</t>
  </si>
  <si>
    <t>2.2</t>
  </si>
  <si>
    <t>Накладные расходы 
(условно-постоянные)</t>
  </si>
  <si>
    <t>3.</t>
  </si>
  <si>
    <t>Маржинальная прибыль</t>
  </si>
  <si>
    <t>4.</t>
  </si>
  <si>
    <t>Маржинальная рентабельность</t>
  </si>
  <si>
    <t>5.</t>
  </si>
  <si>
    <t>Прибыль от продаж</t>
  </si>
  <si>
    <t>6.</t>
  </si>
  <si>
    <t xml:space="preserve">Рентабельность продаж </t>
  </si>
  <si>
    <r>
      <t>Доходы от субподряда</t>
    </r>
    <r>
      <rPr>
        <sz val="10"/>
        <color theme="0"/>
        <rFont val="Arial"/>
        <family val="2"/>
        <charset val="204"/>
      </rPr>
      <t>,  в т.ч.:</t>
    </r>
  </si>
  <si>
    <t>№</t>
  </si>
  <si>
    <t>Наименование направления</t>
  </si>
  <si>
    <t>Выручка, всего</t>
  </si>
  <si>
    <t>Собственными силами</t>
  </si>
  <si>
    <t>План</t>
  </si>
  <si>
    <t>Факт</t>
  </si>
  <si>
    <t>Расходы,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</si>
</sst>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&quot;р.&quot;"/>
    <numFmt numFmtId="166" formatCode="#,##0_р_.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166" fontId="8" fillId="0" borderId="25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166" fontId="7" fillId="0" borderId="27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166" fontId="10" fillId="2" borderId="25" xfId="0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166" fontId="10" fillId="0" borderId="27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166" fontId="8" fillId="2" borderId="28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166" fontId="8" fillId="2" borderId="12" xfId="0" applyNumberFormat="1" applyFont="1" applyFill="1" applyBorder="1" applyAlignment="1">
      <alignment horizontal="center" vertical="center" wrapText="1"/>
    </xf>
    <xf numFmtId="166" fontId="8" fillId="0" borderId="27" xfId="0" applyNumberFormat="1" applyFont="1" applyFill="1" applyBorder="1" applyAlignment="1">
      <alignment horizontal="center" vertical="center" wrapText="1"/>
    </xf>
    <xf numFmtId="166" fontId="8" fillId="2" borderId="2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166" fontId="7" fillId="2" borderId="12" xfId="0" applyNumberFormat="1" applyFont="1" applyFill="1" applyBorder="1" applyAlignment="1">
      <alignment horizontal="center" vertical="center" wrapText="1"/>
    </xf>
    <xf numFmtId="166" fontId="7" fillId="2" borderId="28" xfId="0" applyNumberFormat="1" applyFont="1" applyFill="1" applyBorder="1" applyAlignment="1">
      <alignment horizontal="center" vertical="center" wrapText="1"/>
    </xf>
    <xf numFmtId="166" fontId="7" fillId="2" borderId="2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166" fontId="10" fillId="2" borderId="1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4" xfId="0" applyNumberFormat="1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10" fontId="7" fillId="3" borderId="12" xfId="0" applyNumberFormat="1" applyFont="1" applyFill="1" applyBorder="1" applyAlignment="1">
      <alignment horizontal="center" vertical="center" wrapText="1"/>
    </xf>
    <xf numFmtId="9" fontId="7" fillId="3" borderId="12" xfId="0" applyNumberFormat="1" applyFont="1" applyFill="1" applyBorder="1" applyAlignment="1">
      <alignment horizontal="center" vertical="center" wrapText="1"/>
    </xf>
    <xf numFmtId="166" fontId="7" fillId="3" borderId="25" xfId="0" applyNumberFormat="1" applyFont="1" applyFill="1" applyBorder="1" applyAlignment="1">
      <alignment horizontal="center" vertical="center" wrapText="1"/>
    </xf>
    <xf numFmtId="166" fontId="7" fillId="3" borderId="27" xfId="0" applyNumberFormat="1" applyFont="1" applyFill="1" applyBorder="1" applyAlignment="1">
      <alignment horizontal="center" vertical="center" wrapText="1"/>
    </xf>
    <xf numFmtId="10" fontId="7" fillId="3" borderId="1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2" fillId="0" borderId="12" xfId="0" applyFont="1" applyBorder="1" applyAlignment="1">
      <alignment horizontal="center"/>
    </xf>
    <xf numFmtId="166" fontId="10" fillId="4" borderId="28" xfId="0" applyNumberFormat="1" applyFont="1" applyFill="1" applyBorder="1" applyAlignment="1">
      <alignment horizontal="center" vertical="center" wrapText="1"/>
    </xf>
    <xf numFmtId="166" fontId="10" fillId="5" borderId="28" xfId="0" applyNumberFormat="1" applyFont="1" applyFill="1" applyBorder="1" applyAlignment="1">
      <alignment horizontal="center" vertical="center" wrapText="1"/>
    </xf>
    <xf numFmtId="166" fontId="10" fillId="6" borderId="28" xfId="0" applyNumberFormat="1" applyFont="1" applyFill="1" applyBorder="1" applyAlignment="1">
      <alignment horizontal="center" vertical="center" wrapText="1"/>
    </xf>
    <xf numFmtId="166" fontId="10" fillId="7" borderId="28" xfId="0" applyNumberFormat="1" applyFont="1" applyFill="1" applyBorder="1" applyAlignment="1">
      <alignment horizontal="center" vertical="center" wrapText="1"/>
    </xf>
    <xf numFmtId="166" fontId="10" fillId="8" borderId="28" xfId="0" applyNumberFormat="1" applyFont="1" applyFill="1" applyBorder="1" applyAlignment="1">
      <alignment horizontal="center" vertical="center" wrapText="1"/>
    </xf>
    <xf numFmtId="166" fontId="10" fillId="9" borderId="28" xfId="0" applyNumberFormat="1" applyFont="1" applyFill="1" applyBorder="1" applyAlignment="1">
      <alignment horizontal="center" vertical="center" wrapText="1"/>
    </xf>
    <xf numFmtId="166" fontId="10" fillId="10" borderId="28" xfId="0" applyNumberFormat="1" applyFont="1" applyFill="1" applyBorder="1" applyAlignment="1">
      <alignment horizontal="center" vertical="center" wrapText="1"/>
    </xf>
    <xf numFmtId="166" fontId="10" fillId="11" borderId="28" xfId="0" applyNumberFormat="1" applyFont="1" applyFill="1" applyBorder="1" applyAlignment="1">
      <alignment horizontal="center" vertical="center" wrapText="1"/>
    </xf>
    <xf numFmtId="164" fontId="0" fillId="6" borderId="12" xfId="1" applyFont="1" applyFill="1" applyBorder="1" applyAlignment="1">
      <alignment horizontal="center"/>
    </xf>
    <xf numFmtId="164" fontId="0" fillId="7" borderId="12" xfId="1" applyFont="1" applyFill="1" applyBorder="1" applyAlignment="1">
      <alignment horizontal="center"/>
    </xf>
    <xf numFmtId="164" fontId="0" fillId="4" borderId="12" xfId="1" applyFont="1" applyFill="1" applyBorder="1" applyAlignment="1">
      <alignment horizontal="center"/>
    </xf>
    <xf numFmtId="164" fontId="0" fillId="8" borderId="12" xfId="1" applyFont="1" applyFill="1" applyBorder="1" applyAlignment="1">
      <alignment horizontal="center"/>
    </xf>
    <xf numFmtId="164" fontId="0" fillId="9" borderId="12" xfId="1" applyFont="1" applyFill="1" applyBorder="1" applyAlignment="1">
      <alignment horizontal="center"/>
    </xf>
    <xf numFmtId="164" fontId="0" fillId="11" borderId="12" xfId="1" applyFont="1" applyFill="1" applyBorder="1" applyAlignment="1">
      <alignment horizontal="center"/>
    </xf>
    <xf numFmtId="164" fontId="0" fillId="10" borderId="12" xfId="1" applyFont="1" applyFill="1" applyBorder="1" applyAlignment="1">
      <alignment horizontal="center"/>
    </xf>
    <xf numFmtId="164" fontId="0" fillId="5" borderId="12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 vertical="center" wrapText="1"/>
    </xf>
    <xf numFmtId="165" fontId="6" fillId="0" borderId="25" xfId="0" applyNumberFormat="1" applyFont="1" applyFill="1" applyBorder="1" applyAlignment="1">
      <alignment horizontal="center" vertical="center" wrapText="1"/>
    </xf>
    <xf numFmtId="165" fontId="6" fillId="0" borderId="27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6" borderId="12" xfId="1" applyNumberFormat="1" applyFont="1" applyFill="1" applyBorder="1" applyAlignment="1">
      <alignment horizontal="center"/>
    </xf>
    <xf numFmtId="0" fontId="0" fillId="7" borderId="12" xfId="1" applyNumberFormat="1" applyFont="1" applyFill="1" applyBorder="1" applyAlignment="1">
      <alignment horizontal="center"/>
    </xf>
    <xf numFmtId="0" fontId="0" fillId="4" borderId="12" xfId="1" applyNumberFormat="1" applyFont="1" applyFill="1" applyBorder="1" applyAlignment="1">
      <alignment horizontal="center"/>
    </xf>
    <xf numFmtId="0" fontId="0" fillId="8" borderId="12" xfId="1" applyNumberFormat="1" applyFont="1" applyFill="1" applyBorder="1" applyAlignment="1">
      <alignment horizontal="center"/>
    </xf>
    <xf numFmtId="0" fontId="0" fillId="9" borderId="12" xfId="1" applyNumberFormat="1" applyFont="1" applyFill="1" applyBorder="1" applyAlignment="1">
      <alignment horizontal="center"/>
    </xf>
    <xf numFmtId="0" fontId="0" fillId="11" borderId="12" xfId="1" applyNumberFormat="1" applyFont="1" applyFill="1" applyBorder="1" applyAlignment="1">
      <alignment horizontal="center"/>
    </xf>
    <xf numFmtId="0" fontId="0" fillId="10" borderId="12" xfId="1" applyNumberFormat="1" applyFont="1" applyFill="1" applyBorder="1" applyAlignment="1">
      <alignment horizontal="center"/>
    </xf>
    <xf numFmtId="0" fontId="0" fillId="5" borderId="12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87;&#1080;&#1103;&#1040;&#1085;&#1090;&#1102;&#1093;&#1086;&#1074;&#1072;%20&#1054;&#1058;&#1063;&#1045;&#1058;%20&#1086;%20&#1042;&#1067;&#1055;&#1054;&#1051;&#1053;&#1045;&#1053;&#1048;&#1048;%20&#1041;&#1044;&#1056;%20&#1055;&#1056;&#1054;&#1045;&#1050;&#1058;&#1054;&#1042;%20(-%20&#1086;&#1082;&#1090;&#1103;&#1073;&#1088;&#1100;%202016)%2010%20&#1084;&#1077;&#1089;&#1103;&#1094;&#1077;&#1074;%20&#1087;&#1083;&#1102;&#1089;%20&#1086;&#1078;&#1080;&#1076;&#1072;&#1077;&#1084;&#1086;&#1077;%20&#1085;&#1086;&#1103;&#1073;&#1088;&#1100;%20&#1080;%20&#1076;&#1077;&#1082;&#1072;&#1073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лный "/>
      <sheetName val="ВЛ"/>
      <sheetName val="КЛ"/>
      <sheetName val="ДКР"/>
      <sheetName val="обследование"/>
      <sheetName val="шифр 125"/>
      <sheetName val="шифр 127 "/>
      <sheetName val="шифр 129"/>
      <sheetName val="шифр130"/>
      <sheetName val="шифр132"/>
      <sheetName val="шифр 133"/>
      <sheetName val="шифр 134"/>
      <sheetName val="шифр 135"/>
      <sheetName val="шифр 137"/>
      <sheetName val="шифр 138"/>
      <sheetName val="шифр 139"/>
      <sheetName val="шифр 140"/>
      <sheetName val="шифр141"/>
      <sheetName val="шифр 240"/>
      <sheetName val="шифр 244"/>
      <sheetName val="шифр 245"/>
      <sheetName val="шифр 246"/>
      <sheetName val="шифр 247"/>
      <sheetName val="шифр 248  "/>
      <sheetName val="шифр249"/>
      <sheetName val="шифр250"/>
      <sheetName val="шифр251"/>
      <sheetName val="шифр 408"/>
      <sheetName val="шифр 414"/>
      <sheetName val="шифр 507"/>
      <sheetName val="шифр 829"/>
      <sheetName val="шифр 831"/>
      <sheetName val="шифр 833"/>
      <sheetName val="шифр 834"/>
      <sheetName val="шифр 835"/>
      <sheetName val="шифр 836"/>
      <sheetName val="шифр 837"/>
      <sheetName val="шифр 838"/>
      <sheetName val="шифр 839"/>
      <sheetName val="шифр 840"/>
      <sheetName val="шифр 841"/>
      <sheetName val="шифр842"/>
      <sheetName val="шифр 843"/>
      <sheetName val="шифр 844"/>
      <sheetName val="шифр 845"/>
      <sheetName val="шифр 846.1"/>
      <sheetName val="шифр 847"/>
      <sheetName val="шифр 848"/>
      <sheetName val="шифр 849"/>
      <sheetName val="шифр 850"/>
      <sheetName val="шифр 853"/>
      <sheetName val="шифр 854"/>
      <sheetName val="шифр 855"/>
      <sheetName val="шифр856"/>
      <sheetName val="шифр 857"/>
      <sheetName val="шифр 858"/>
      <sheetName val="шифр 859"/>
      <sheetName val="шифр 860"/>
      <sheetName val="шифр 861"/>
      <sheetName val="шифр 862"/>
      <sheetName val="шифр 863"/>
      <sheetName val="шифр 864"/>
      <sheetName val="шифр 865"/>
      <sheetName val="шифр  866"/>
      <sheetName val="шифр  867"/>
      <sheetName val="шифр 868"/>
      <sheetName val="шифр 869"/>
      <sheetName val="шифр  870"/>
      <sheetName val="шифр 871"/>
      <sheetName val="шифр 872"/>
      <sheetName val="шифр 873"/>
      <sheetName val="шифр  874"/>
      <sheetName val="шифр 875"/>
      <sheetName val="шифр 877"/>
      <sheetName val="шифр 878"/>
      <sheetName val="шифр 879 "/>
      <sheetName val="шифр 880"/>
      <sheetName val="шифр 881"/>
      <sheetName val="шифр 882"/>
      <sheetName val="шифр 883"/>
      <sheetName val="шифр885"/>
      <sheetName val="шифр886"/>
      <sheetName val="шифр887"/>
      <sheetName val="шифр888"/>
      <sheetName val="шифр889"/>
      <sheetName val="шифр 890"/>
      <sheetName val="шифр 891"/>
      <sheetName val="шифр892"/>
      <sheetName val="шифр 893"/>
      <sheetName val="шифр894"/>
      <sheetName val="шифр895"/>
      <sheetName val="шифр897"/>
      <sheetName val="шифр 899"/>
      <sheetName val="шифр тяговые ПИР"/>
      <sheetName val="Лист1"/>
    </sheetNames>
    <sheetDataSet>
      <sheetData sheetId="0" refreshError="1"/>
      <sheetData sheetId="1" refreshError="1">
        <row r="12">
          <cell r="C12">
            <v>21474</v>
          </cell>
          <cell r="T12">
            <v>14513.979788067796</v>
          </cell>
        </row>
        <row r="13">
          <cell r="C13">
            <v>21474</v>
          </cell>
          <cell r="T13">
            <v>14513.979788067796</v>
          </cell>
        </row>
        <row r="14">
          <cell r="C14">
            <v>10416</v>
          </cell>
          <cell r="T14">
            <v>5219.8144599999996</v>
          </cell>
        </row>
        <row r="15">
          <cell r="C15">
            <v>7702</v>
          </cell>
          <cell r="T15">
            <v>3370.3047180677968</v>
          </cell>
        </row>
        <row r="16">
          <cell r="C16">
            <v>0</v>
          </cell>
          <cell r="T16">
            <v>0</v>
          </cell>
        </row>
        <row r="17">
          <cell r="C17">
            <v>3356</v>
          </cell>
          <cell r="T17">
            <v>5923.8606099999997</v>
          </cell>
        </row>
        <row r="18">
          <cell r="C18">
            <v>0</v>
          </cell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2">
          <cell r="C22">
            <v>73014.774910000007</v>
          </cell>
          <cell r="T22">
            <v>50882.509794487298</v>
          </cell>
        </row>
        <row r="23">
          <cell r="C23">
            <v>28217.503239999998</v>
          </cell>
          <cell r="T23">
            <v>25053.947412551053</v>
          </cell>
        </row>
        <row r="24">
          <cell r="C24">
            <v>10742.751</v>
          </cell>
          <cell r="T24">
            <v>8517.2561114478667</v>
          </cell>
        </row>
        <row r="25">
          <cell r="C25">
            <v>2578.2602400000001</v>
          </cell>
          <cell r="T25">
            <v>2443.0429012054028</v>
          </cell>
        </row>
        <row r="26">
          <cell r="C26">
            <v>10416</v>
          </cell>
          <cell r="T26">
            <v>5219.8144599999996</v>
          </cell>
        </row>
        <row r="27">
          <cell r="T27">
            <v>0</v>
          </cell>
        </row>
        <row r="28">
          <cell r="C28">
            <v>3356</v>
          </cell>
          <cell r="T28">
            <v>5923.8606099999997</v>
          </cell>
        </row>
        <row r="29">
          <cell r="C29">
            <v>0</v>
          </cell>
          <cell r="T29">
            <v>0</v>
          </cell>
        </row>
        <row r="41">
          <cell r="T41">
            <v>0</v>
          </cell>
        </row>
      </sheetData>
      <sheetData sheetId="2" refreshError="1">
        <row r="13">
          <cell r="C13">
            <v>186930</v>
          </cell>
          <cell r="T13">
            <v>198799.58334440677</v>
          </cell>
        </row>
        <row r="14">
          <cell r="C14">
            <v>184983</v>
          </cell>
          <cell r="T14">
            <v>196852.24037440677</v>
          </cell>
        </row>
        <row r="15">
          <cell r="C15">
            <v>57099</v>
          </cell>
          <cell r="T15">
            <v>59907.025399999999</v>
          </cell>
        </row>
        <row r="16">
          <cell r="C16">
            <v>115854</v>
          </cell>
          <cell r="T16">
            <v>116037.63864440676</v>
          </cell>
        </row>
        <row r="17">
          <cell r="C17">
            <v>0</v>
          </cell>
          <cell r="T17">
            <v>0</v>
          </cell>
        </row>
        <row r="18">
          <cell r="C18">
            <v>12030</v>
          </cell>
          <cell r="T18">
            <v>20907.57633</v>
          </cell>
        </row>
        <row r="19">
          <cell r="C19">
            <v>1947</v>
          </cell>
          <cell r="T19">
            <v>1947.3429699999999</v>
          </cell>
        </row>
        <row r="20">
          <cell r="C20">
            <v>1947</v>
          </cell>
          <cell r="T20">
            <v>1947.3429699999999</v>
          </cell>
        </row>
        <row r="21">
          <cell r="T21">
            <v>0</v>
          </cell>
        </row>
        <row r="23">
          <cell r="C23">
            <v>432160.23988000001</v>
          </cell>
          <cell r="T23">
            <v>380359.01213389944</v>
          </cell>
        </row>
        <row r="24">
          <cell r="C24">
            <v>162475.21432</v>
          </cell>
          <cell r="T24">
            <v>180079.20630034572</v>
          </cell>
        </row>
        <row r="25">
          <cell r="C25">
            <v>64672.668000000005</v>
          </cell>
          <cell r="T25">
            <v>64745.669080135056</v>
          </cell>
        </row>
        <row r="26">
          <cell r="C26">
            <v>15521.440320000002</v>
          </cell>
          <cell r="T26">
            <v>18671.117188437816</v>
          </cell>
        </row>
        <row r="27">
          <cell r="C27">
            <v>57099</v>
          </cell>
          <cell r="T27">
            <v>59907.025399999999</v>
          </cell>
        </row>
        <row r="28">
          <cell r="T28">
            <v>0</v>
          </cell>
        </row>
        <row r="29">
          <cell r="C29">
            <v>12030</v>
          </cell>
          <cell r="T29">
            <v>20907.57633</v>
          </cell>
        </row>
        <row r="30">
          <cell r="C30">
            <v>1947</v>
          </cell>
          <cell r="T30">
            <v>1947.3429699999999</v>
          </cell>
        </row>
      </sheetData>
      <sheetData sheetId="3" refreshError="1">
        <row r="13">
          <cell r="C13">
            <v>13531</v>
          </cell>
          <cell r="T13">
            <v>7819.985161016949</v>
          </cell>
        </row>
        <row r="14">
          <cell r="C14">
            <v>13531</v>
          </cell>
          <cell r="T14">
            <v>7819.985161016949</v>
          </cell>
        </row>
        <row r="15">
          <cell r="C15">
            <v>0</v>
          </cell>
          <cell r="T15">
            <v>0</v>
          </cell>
        </row>
        <row r="16">
          <cell r="C16">
            <v>11223</v>
          </cell>
          <cell r="T16">
            <v>6047.6823910169487</v>
          </cell>
        </row>
        <row r="17">
          <cell r="C17">
            <v>0</v>
          </cell>
          <cell r="T17">
            <v>0</v>
          </cell>
        </row>
        <row r="18">
          <cell r="C18">
            <v>2308</v>
          </cell>
          <cell r="T18">
            <v>1772.30277</v>
          </cell>
        </row>
        <row r="19">
          <cell r="C19">
            <v>0</v>
          </cell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3">
          <cell r="C23">
            <v>125631.28535000002</v>
          </cell>
          <cell r="T23">
            <v>94954.51023</v>
          </cell>
        </row>
        <row r="24">
          <cell r="C24">
            <v>33534.187400000003</v>
          </cell>
          <cell r="T24">
            <v>36615.72825</v>
          </cell>
        </row>
        <row r="25">
          <cell r="C25">
            <v>22085.635000000002</v>
          </cell>
          <cell r="T25">
            <v>19380.24914</v>
          </cell>
        </row>
        <row r="26">
          <cell r="C26">
            <v>5300.5524000000005</v>
          </cell>
          <cell r="T26">
            <v>5939.2190499999997</v>
          </cell>
        </row>
        <row r="27">
          <cell r="C27">
            <v>0</v>
          </cell>
          <cell r="T27">
            <v>0</v>
          </cell>
        </row>
        <row r="28">
          <cell r="T28">
            <v>0</v>
          </cell>
        </row>
        <row r="29">
          <cell r="C29">
            <v>2308</v>
          </cell>
          <cell r="T29">
            <v>2386.96857</v>
          </cell>
        </row>
        <row r="30">
          <cell r="C30">
            <v>0</v>
          </cell>
          <cell r="T30">
            <v>0</v>
          </cell>
        </row>
      </sheetData>
      <sheetData sheetId="4" refreshError="1">
        <row r="13">
          <cell r="C13">
            <v>14877</v>
          </cell>
          <cell r="T13">
            <v>16561.292415254236</v>
          </cell>
        </row>
        <row r="14">
          <cell r="C14">
            <v>14877</v>
          </cell>
          <cell r="T14">
            <v>16242.432415254236</v>
          </cell>
        </row>
        <row r="15">
          <cell r="C15">
            <v>0</v>
          </cell>
          <cell r="T15">
            <v>1760</v>
          </cell>
        </row>
        <row r="16">
          <cell r="C16">
            <v>14877</v>
          </cell>
          <cell r="T16">
            <v>14482.432415254236</v>
          </cell>
        </row>
        <row r="17">
          <cell r="C17">
            <v>0</v>
          </cell>
          <cell r="T17">
            <v>0</v>
          </cell>
        </row>
        <row r="18">
          <cell r="C18">
            <v>0</v>
          </cell>
          <cell r="T18">
            <v>0</v>
          </cell>
        </row>
        <row r="19">
          <cell r="C19">
            <v>0</v>
          </cell>
          <cell r="T19">
            <v>298</v>
          </cell>
        </row>
        <row r="20">
          <cell r="T20">
            <v>298</v>
          </cell>
        </row>
        <row r="21">
          <cell r="T21">
            <v>0</v>
          </cell>
        </row>
        <row r="23">
          <cell r="C23">
            <v>49232.20102</v>
          </cell>
          <cell r="T23">
            <v>2058</v>
          </cell>
        </row>
        <row r="24">
          <cell r="C24">
            <v>11284.27528</v>
          </cell>
          <cell r="T24">
            <v>2058</v>
          </cell>
        </row>
        <row r="25">
          <cell r="C25">
            <v>9100.2219999999998</v>
          </cell>
          <cell r="T25">
            <v>0</v>
          </cell>
        </row>
        <row r="26">
          <cell r="C26">
            <v>2184.0532800000001</v>
          </cell>
          <cell r="T26">
            <v>0</v>
          </cell>
        </row>
        <row r="27">
          <cell r="C27">
            <v>0</v>
          </cell>
          <cell r="T27">
            <v>1760</v>
          </cell>
        </row>
        <row r="28">
          <cell r="T28">
            <v>0</v>
          </cell>
        </row>
        <row r="29">
          <cell r="C29">
            <v>0</v>
          </cell>
          <cell r="T29">
            <v>0</v>
          </cell>
        </row>
        <row r="30">
          <cell r="C30">
            <v>0</v>
          </cell>
          <cell r="T30">
            <v>298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4">
          <cell r="C14">
            <v>103889.85</v>
          </cell>
          <cell r="T14">
            <v>49604.823559322052</v>
          </cell>
        </row>
        <row r="15">
          <cell r="C15">
            <v>1329</v>
          </cell>
          <cell r="T15">
            <v>1019.9159781356192</v>
          </cell>
        </row>
        <row r="16">
          <cell r="C16">
            <v>0</v>
          </cell>
          <cell r="T16">
            <v>0</v>
          </cell>
        </row>
        <row r="17">
          <cell r="C17">
            <v>1329</v>
          </cell>
          <cell r="T17">
            <v>1018.0159781356192</v>
          </cell>
        </row>
        <row r="18">
          <cell r="T18">
            <v>1.9</v>
          </cell>
        </row>
        <row r="19">
          <cell r="T19">
            <v>0</v>
          </cell>
        </row>
        <row r="20">
          <cell r="C20">
            <v>97677</v>
          </cell>
          <cell r="T20">
            <v>45540.942309999991</v>
          </cell>
        </row>
        <row r="21">
          <cell r="C21">
            <v>97677</v>
          </cell>
          <cell r="T21">
            <v>45540.942309999991</v>
          </cell>
        </row>
        <row r="22">
          <cell r="T22">
            <v>0</v>
          </cell>
        </row>
        <row r="24">
          <cell r="C24">
            <v>98879.221533479998</v>
          </cell>
          <cell r="T24">
            <v>45865.376037894886</v>
          </cell>
        </row>
        <row r="25">
          <cell r="C25">
            <v>98148.54796548</v>
          </cell>
          <cell r="T25">
            <v>45659.888962833764</v>
          </cell>
        </row>
        <row r="26">
          <cell r="C26">
            <v>198.55260000000001</v>
          </cell>
          <cell r="T26">
            <v>78.230588063687691</v>
          </cell>
        </row>
        <row r="27">
          <cell r="C27">
            <v>51.58396548000001</v>
          </cell>
          <cell r="T27">
            <v>23.662893857832554</v>
          </cell>
        </row>
        <row r="28">
          <cell r="C28">
            <v>0</v>
          </cell>
          <cell r="T28">
            <v>0</v>
          </cell>
        </row>
        <row r="29">
          <cell r="T29">
            <v>1.9</v>
          </cell>
        </row>
        <row r="30">
          <cell r="T30">
            <v>11.9</v>
          </cell>
        </row>
        <row r="31">
          <cell r="C31">
            <v>97677</v>
          </cell>
          <cell r="T31">
            <v>45540.942309999991</v>
          </cell>
        </row>
        <row r="43">
          <cell r="T43">
            <v>0</v>
          </cell>
        </row>
        <row r="44">
          <cell r="T44">
            <v>3.2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C10" sqref="C10"/>
    </sheetView>
  </sheetViews>
  <sheetFormatPr defaultRowHeight="15" outlineLevelCol="1" x14ac:dyDescent="0.25"/>
  <cols>
    <col min="1" max="1" width="5.7109375" customWidth="1"/>
    <col min="2" max="2" width="27.85546875" bestFit="1" customWidth="1"/>
    <col min="3" max="3" width="15.28515625" customWidth="1"/>
    <col min="4" max="4" width="18.28515625" customWidth="1"/>
    <col min="5" max="5" width="13.7109375" customWidth="1"/>
    <col min="6" max="6" width="13.5703125" customWidth="1"/>
    <col min="7" max="10" width="9.140625" customWidth="1" outlineLevel="1"/>
  </cols>
  <sheetData>
    <row r="3" spans="1:10" x14ac:dyDescent="0.25">
      <c r="A3" s="65" t="s">
        <v>64</v>
      </c>
      <c r="B3" s="65" t="s">
        <v>65</v>
      </c>
      <c r="C3" s="64" t="s">
        <v>66</v>
      </c>
      <c r="D3" s="64"/>
      <c r="E3" s="64" t="s">
        <v>70</v>
      </c>
      <c r="F3" s="64"/>
    </row>
    <row r="4" spans="1:10" x14ac:dyDescent="0.25">
      <c r="A4" s="66"/>
      <c r="B4" s="66"/>
      <c r="C4" s="47" t="s">
        <v>68</v>
      </c>
      <c r="D4" s="47" t="s">
        <v>69</v>
      </c>
      <c r="E4" s="47" t="s">
        <v>68</v>
      </c>
      <c r="F4" s="47" t="s">
        <v>69</v>
      </c>
    </row>
    <row r="5" spans="1:10" x14ac:dyDescent="0.25">
      <c r="A5" s="46" t="s">
        <v>19</v>
      </c>
      <c r="B5" s="46" t="s">
        <v>67</v>
      </c>
      <c r="C5" s="56">
        <f>Данные!C9+Данные!K9+Данные!O9</f>
        <v>55546</v>
      </c>
      <c r="D5" s="57">
        <f>Данные!D9+Данные!L9+Данные!P9</f>
        <v>46591.420744338982</v>
      </c>
      <c r="E5" s="58">
        <f>Данные!C19+Данные!K19+Данные!O19</f>
        <v>247878.26128000004</v>
      </c>
      <c r="F5" s="59">
        <f>Данные!D19+Данные!L19+Данные!P19</f>
        <v>147895.02002448728</v>
      </c>
    </row>
    <row r="6" spans="1:10" x14ac:dyDescent="0.25">
      <c r="A6" s="46" t="s">
        <v>39</v>
      </c>
      <c r="B6" s="46" t="s">
        <v>34</v>
      </c>
      <c r="C6" s="60">
        <f>Данные!G9+Данные!S9</f>
        <v>302849.84999999998</v>
      </c>
      <c r="D6" s="61">
        <f>Данные!H9+Данные!T9</f>
        <v>269311.98323372885</v>
      </c>
      <c r="E6" s="62">
        <f>Данные!G19+Данные!S19</f>
        <v>531039.46141347999</v>
      </c>
      <c r="F6" s="63">
        <f>Данные!H19+Данные!T19</f>
        <v>426224.3881717943</v>
      </c>
    </row>
    <row r="10" spans="1:10" x14ac:dyDescent="0.25">
      <c r="A10" s="46" t="s">
        <v>19</v>
      </c>
      <c r="B10" s="46" t="s">
        <v>67</v>
      </c>
      <c r="C10" s="56">
        <f>SUMIF(Данные!$X$9:$AQ$32,G10,Данные!$C$9:$V$32)</f>
        <v>55546</v>
      </c>
      <c r="D10" s="57">
        <f>SUMIF(Данные!$X$9:$AQ$32,H10,Данные!$C$9:$V$32)</f>
        <v>46591.420744338982</v>
      </c>
      <c r="E10" s="58">
        <f>SUMIF(Данные!$X$9:$AQ$32,I10,Данные!$C$9:$V$32)</f>
        <v>247878.26128000004</v>
      </c>
      <c r="F10" s="59">
        <f>SUMIF(Данные!$X$9:$AQ$32,J10,Данные!$C$9:$V$32)</f>
        <v>147895.02002448728</v>
      </c>
      <c r="G10" s="116">
        <v>1</v>
      </c>
      <c r="H10" s="117">
        <v>2</v>
      </c>
      <c r="I10" s="118">
        <v>5</v>
      </c>
      <c r="J10" s="119">
        <v>6</v>
      </c>
    </row>
    <row r="11" spans="1:10" x14ac:dyDescent="0.25">
      <c r="A11" s="46" t="s">
        <v>39</v>
      </c>
      <c r="B11" s="46" t="s">
        <v>34</v>
      </c>
      <c r="C11" s="60">
        <f>SUMIF(Данные!$X$9:$AQ$32,G11,Данные!$C$9:$V$32)</f>
        <v>302849.84999999998</v>
      </c>
      <c r="D11" s="61">
        <f>SUMIF(Данные!$X$9:$AQ$32,H11,Данные!$C$9:$V$32)</f>
        <v>269311.98323372885</v>
      </c>
      <c r="E11" s="62">
        <f>SUMIF(Данные!$X$9:$AQ$32,I11,Данные!$C$9:$V$32)</f>
        <v>531039.46141347999</v>
      </c>
      <c r="F11" s="63">
        <f>SUMIF(Данные!$X$9:$AQ$32,J11,Данные!$C$9:$V$32)</f>
        <v>426224.3881717943</v>
      </c>
      <c r="G11" s="120">
        <v>3</v>
      </c>
      <c r="H11" s="121">
        <v>4</v>
      </c>
      <c r="I11" s="122">
        <v>7</v>
      </c>
      <c r="J11" s="123">
        <v>8</v>
      </c>
    </row>
  </sheetData>
  <mergeCells count="4">
    <mergeCell ref="C3:D3"/>
    <mergeCell ref="E3:F3"/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zoomScale="70" zoomScaleNormal="70" workbookViewId="0"/>
  </sheetViews>
  <sheetFormatPr defaultRowHeight="15" outlineLevelCol="1" x14ac:dyDescent="0.25"/>
  <cols>
    <col min="1" max="1" width="8.140625" customWidth="1"/>
    <col min="2" max="2" width="53.7109375" customWidth="1"/>
    <col min="7" max="8" width="10" bestFit="1" customWidth="1"/>
    <col min="11" max="11" width="10" bestFit="1" customWidth="1"/>
    <col min="24" max="43" width="9.140625" customWidth="1" outlineLevel="1"/>
  </cols>
  <sheetData>
    <row r="1" spans="1:43" ht="15.75" thickBot="1" x14ac:dyDescent="0.3"/>
    <row r="2" spans="1:43" ht="20.25" customHeight="1" x14ac:dyDescent="0.25">
      <c r="A2" s="73" t="s">
        <v>3</v>
      </c>
      <c r="B2" s="70" t="s">
        <v>4</v>
      </c>
      <c r="C2" s="104"/>
      <c r="D2" s="105"/>
      <c r="E2" s="105"/>
      <c r="F2" s="105"/>
      <c r="G2" s="108" t="s">
        <v>0</v>
      </c>
      <c r="H2" s="108"/>
      <c r="I2" s="108"/>
      <c r="J2" s="108"/>
      <c r="K2" s="105"/>
      <c r="L2" s="105"/>
      <c r="M2" s="105"/>
      <c r="N2" s="110"/>
      <c r="O2" s="112" t="s">
        <v>1</v>
      </c>
      <c r="P2" s="108"/>
      <c r="Q2" s="108"/>
      <c r="R2" s="113"/>
      <c r="S2" s="112" t="s">
        <v>2</v>
      </c>
      <c r="T2" s="108"/>
      <c r="U2" s="108"/>
      <c r="V2" s="113"/>
      <c r="X2" s="104"/>
      <c r="Y2" s="105"/>
      <c r="Z2" s="105"/>
      <c r="AA2" s="105"/>
      <c r="AB2" s="108" t="s">
        <v>0</v>
      </c>
      <c r="AC2" s="108"/>
      <c r="AD2" s="108"/>
      <c r="AE2" s="108"/>
      <c r="AF2" s="105"/>
      <c r="AG2" s="105"/>
      <c r="AH2" s="105"/>
      <c r="AI2" s="110"/>
      <c r="AJ2" s="112" t="s">
        <v>1</v>
      </c>
      <c r="AK2" s="108"/>
      <c r="AL2" s="108"/>
      <c r="AM2" s="113"/>
      <c r="AN2" s="112" t="s">
        <v>2</v>
      </c>
      <c r="AO2" s="108"/>
      <c r="AP2" s="108"/>
      <c r="AQ2" s="113"/>
    </row>
    <row r="3" spans="1:43" ht="12" customHeight="1" x14ac:dyDescent="0.25">
      <c r="A3" s="74"/>
      <c r="B3" s="71"/>
      <c r="C3" s="106"/>
      <c r="D3" s="107"/>
      <c r="E3" s="107"/>
      <c r="F3" s="107"/>
      <c r="G3" s="109"/>
      <c r="H3" s="109"/>
      <c r="I3" s="109"/>
      <c r="J3" s="109"/>
      <c r="K3" s="107"/>
      <c r="L3" s="107"/>
      <c r="M3" s="107"/>
      <c r="N3" s="111"/>
      <c r="O3" s="114"/>
      <c r="P3" s="109"/>
      <c r="Q3" s="109"/>
      <c r="R3" s="115"/>
      <c r="S3" s="86"/>
      <c r="T3" s="87"/>
      <c r="U3" s="87"/>
      <c r="V3" s="94"/>
      <c r="X3" s="106"/>
      <c r="Y3" s="107"/>
      <c r="Z3" s="107"/>
      <c r="AA3" s="107"/>
      <c r="AB3" s="109"/>
      <c r="AC3" s="109"/>
      <c r="AD3" s="109"/>
      <c r="AE3" s="109"/>
      <c r="AF3" s="107"/>
      <c r="AG3" s="107"/>
      <c r="AH3" s="107"/>
      <c r="AI3" s="111"/>
      <c r="AJ3" s="114"/>
      <c r="AK3" s="109"/>
      <c r="AL3" s="109"/>
      <c r="AM3" s="115"/>
      <c r="AN3" s="86"/>
      <c r="AO3" s="87"/>
      <c r="AP3" s="87"/>
      <c r="AQ3" s="94"/>
    </row>
    <row r="4" spans="1:43" ht="15" customHeight="1" x14ac:dyDescent="0.25">
      <c r="A4" s="74"/>
      <c r="B4" s="71"/>
      <c r="C4" s="86" t="s">
        <v>5</v>
      </c>
      <c r="D4" s="87"/>
      <c r="E4" s="87"/>
      <c r="F4" s="88"/>
      <c r="G4" s="92" t="s">
        <v>6</v>
      </c>
      <c r="H4" s="87"/>
      <c r="I4" s="87"/>
      <c r="J4" s="88"/>
      <c r="K4" s="92" t="s">
        <v>7</v>
      </c>
      <c r="L4" s="87"/>
      <c r="M4" s="87"/>
      <c r="N4" s="94"/>
      <c r="O4" s="96" t="s">
        <v>8</v>
      </c>
      <c r="P4" s="97"/>
      <c r="Q4" s="97"/>
      <c r="R4" s="98"/>
      <c r="S4" s="86"/>
      <c r="T4" s="87"/>
      <c r="U4" s="87"/>
      <c r="V4" s="94"/>
      <c r="X4" s="86" t="s">
        <v>5</v>
      </c>
      <c r="Y4" s="87"/>
      <c r="Z4" s="87"/>
      <c r="AA4" s="88"/>
      <c r="AB4" s="92" t="s">
        <v>6</v>
      </c>
      <c r="AC4" s="87"/>
      <c r="AD4" s="87"/>
      <c r="AE4" s="88"/>
      <c r="AF4" s="92" t="s">
        <v>7</v>
      </c>
      <c r="AG4" s="87"/>
      <c r="AH4" s="87"/>
      <c r="AI4" s="94"/>
      <c r="AJ4" s="96" t="s">
        <v>8</v>
      </c>
      <c r="AK4" s="97"/>
      <c r="AL4" s="97"/>
      <c r="AM4" s="98"/>
      <c r="AN4" s="86"/>
      <c r="AO4" s="87"/>
      <c r="AP4" s="87"/>
      <c r="AQ4" s="94"/>
    </row>
    <row r="5" spans="1:43" ht="22.5" customHeight="1" thickBot="1" x14ac:dyDescent="0.3">
      <c r="A5" s="74"/>
      <c r="B5" s="71"/>
      <c r="C5" s="89"/>
      <c r="D5" s="90"/>
      <c r="E5" s="90"/>
      <c r="F5" s="91"/>
      <c r="G5" s="93"/>
      <c r="H5" s="90"/>
      <c r="I5" s="90"/>
      <c r="J5" s="91"/>
      <c r="K5" s="93"/>
      <c r="L5" s="90"/>
      <c r="M5" s="90"/>
      <c r="N5" s="95"/>
      <c r="O5" s="99"/>
      <c r="P5" s="100"/>
      <c r="Q5" s="100"/>
      <c r="R5" s="101"/>
      <c r="S5" s="89"/>
      <c r="T5" s="90"/>
      <c r="U5" s="90"/>
      <c r="V5" s="95"/>
      <c r="X5" s="89"/>
      <c r="Y5" s="90"/>
      <c r="Z5" s="90"/>
      <c r="AA5" s="91"/>
      <c r="AB5" s="93"/>
      <c r="AC5" s="90"/>
      <c r="AD5" s="90"/>
      <c r="AE5" s="91"/>
      <c r="AF5" s="93"/>
      <c r="AG5" s="90"/>
      <c r="AH5" s="90"/>
      <c r="AI5" s="95"/>
      <c r="AJ5" s="99"/>
      <c r="AK5" s="100"/>
      <c r="AL5" s="100"/>
      <c r="AM5" s="101"/>
      <c r="AN5" s="89"/>
      <c r="AO5" s="90"/>
      <c r="AP5" s="90"/>
      <c r="AQ5" s="95"/>
    </row>
    <row r="6" spans="1:43" ht="16.5" customHeight="1" x14ac:dyDescent="0.25">
      <c r="A6" s="74"/>
      <c r="B6" s="71"/>
      <c r="C6" s="83" t="s">
        <v>9</v>
      </c>
      <c r="D6" s="84"/>
      <c r="E6" s="84"/>
      <c r="F6" s="85"/>
      <c r="G6" s="102" t="s">
        <v>10</v>
      </c>
      <c r="H6" s="102"/>
      <c r="I6" s="102"/>
      <c r="J6" s="102"/>
      <c r="K6" s="102" t="s">
        <v>11</v>
      </c>
      <c r="L6" s="102"/>
      <c r="M6" s="102"/>
      <c r="N6" s="103"/>
      <c r="O6" s="85" t="s">
        <v>12</v>
      </c>
      <c r="P6" s="102"/>
      <c r="Q6" s="102"/>
      <c r="R6" s="102"/>
      <c r="S6" s="80" t="s">
        <v>13</v>
      </c>
      <c r="T6" s="81"/>
      <c r="U6" s="81"/>
      <c r="V6" s="82"/>
      <c r="X6" s="83" t="s">
        <v>9</v>
      </c>
      <c r="Y6" s="84"/>
      <c r="Z6" s="84"/>
      <c r="AA6" s="85"/>
      <c r="AB6" s="102" t="s">
        <v>10</v>
      </c>
      <c r="AC6" s="102"/>
      <c r="AD6" s="102"/>
      <c r="AE6" s="102"/>
      <c r="AF6" s="102" t="s">
        <v>11</v>
      </c>
      <c r="AG6" s="102"/>
      <c r="AH6" s="102"/>
      <c r="AI6" s="103"/>
      <c r="AJ6" s="85" t="s">
        <v>12</v>
      </c>
      <c r="AK6" s="102"/>
      <c r="AL6" s="102"/>
      <c r="AM6" s="102"/>
      <c r="AN6" s="80" t="s">
        <v>13</v>
      </c>
      <c r="AO6" s="81"/>
      <c r="AP6" s="81"/>
      <c r="AQ6" s="82"/>
    </row>
    <row r="7" spans="1:43" x14ac:dyDescent="0.25">
      <c r="A7" s="74"/>
      <c r="B7" s="71"/>
      <c r="C7" s="76" t="s">
        <v>14</v>
      </c>
      <c r="D7" s="67" t="s">
        <v>15</v>
      </c>
      <c r="E7" s="67" t="s">
        <v>16</v>
      </c>
      <c r="F7" s="67"/>
      <c r="G7" s="67" t="s">
        <v>14</v>
      </c>
      <c r="H7" s="67" t="s">
        <v>15</v>
      </c>
      <c r="I7" s="67" t="s">
        <v>16</v>
      </c>
      <c r="J7" s="67"/>
      <c r="K7" s="67" t="s">
        <v>14</v>
      </c>
      <c r="L7" s="67" t="s">
        <v>15</v>
      </c>
      <c r="M7" s="67" t="s">
        <v>16</v>
      </c>
      <c r="N7" s="69"/>
      <c r="O7" s="78" t="s">
        <v>14</v>
      </c>
      <c r="P7" s="67" t="s">
        <v>15</v>
      </c>
      <c r="Q7" s="67" t="s">
        <v>16</v>
      </c>
      <c r="R7" s="67"/>
      <c r="S7" s="76" t="s">
        <v>14</v>
      </c>
      <c r="T7" s="67" t="s">
        <v>15</v>
      </c>
      <c r="U7" s="67" t="s">
        <v>16</v>
      </c>
      <c r="V7" s="69"/>
      <c r="X7" s="76" t="s">
        <v>14</v>
      </c>
      <c r="Y7" s="67" t="s">
        <v>15</v>
      </c>
      <c r="Z7" s="67" t="s">
        <v>16</v>
      </c>
      <c r="AA7" s="67"/>
      <c r="AB7" s="67" t="s">
        <v>14</v>
      </c>
      <c r="AC7" s="67" t="s">
        <v>15</v>
      </c>
      <c r="AD7" s="67" t="s">
        <v>16</v>
      </c>
      <c r="AE7" s="67"/>
      <c r="AF7" s="67" t="s">
        <v>14</v>
      </c>
      <c r="AG7" s="67" t="s">
        <v>15</v>
      </c>
      <c r="AH7" s="67" t="s">
        <v>16</v>
      </c>
      <c r="AI7" s="69"/>
      <c r="AJ7" s="78" t="s">
        <v>14</v>
      </c>
      <c r="AK7" s="67" t="s">
        <v>15</v>
      </c>
      <c r="AL7" s="67" t="s">
        <v>16</v>
      </c>
      <c r="AM7" s="67"/>
      <c r="AN7" s="76" t="s">
        <v>14</v>
      </c>
      <c r="AO7" s="67" t="s">
        <v>15</v>
      </c>
      <c r="AP7" s="67" t="s">
        <v>16</v>
      </c>
      <c r="AQ7" s="69"/>
    </row>
    <row r="8" spans="1:43" ht="15.75" thickBot="1" x14ac:dyDescent="0.3">
      <c r="A8" s="75"/>
      <c r="B8" s="72"/>
      <c r="C8" s="77"/>
      <c r="D8" s="68"/>
      <c r="E8" s="44" t="s">
        <v>17</v>
      </c>
      <c r="F8" s="44" t="s">
        <v>18</v>
      </c>
      <c r="G8" s="68"/>
      <c r="H8" s="68"/>
      <c r="I8" s="44" t="s">
        <v>17</v>
      </c>
      <c r="J8" s="44" t="s">
        <v>18</v>
      </c>
      <c r="K8" s="68"/>
      <c r="L8" s="68"/>
      <c r="M8" s="44" t="s">
        <v>17</v>
      </c>
      <c r="N8" s="45" t="s">
        <v>18</v>
      </c>
      <c r="O8" s="79"/>
      <c r="P8" s="68"/>
      <c r="Q8" s="44" t="s">
        <v>17</v>
      </c>
      <c r="R8" s="44" t="s">
        <v>18</v>
      </c>
      <c r="S8" s="77"/>
      <c r="T8" s="68"/>
      <c r="U8" s="44" t="s">
        <v>17</v>
      </c>
      <c r="V8" s="45" t="s">
        <v>18</v>
      </c>
      <c r="X8" s="77"/>
      <c r="Y8" s="68"/>
      <c r="Z8" s="44" t="s">
        <v>17</v>
      </c>
      <c r="AA8" s="44" t="s">
        <v>18</v>
      </c>
      <c r="AB8" s="68"/>
      <c r="AC8" s="68"/>
      <c r="AD8" s="44" t="s">
        <v>17</v>
      </c>
      <c r="AE8" s="44" t="s">
        <v>18</v>
      </c>
      <c r="AF8" s="68"/>
      <c r="AG8" s="68"/>
      <c r="AH8" s="44" t="s">
        <v>17</v>
      </c>
      <c r="AI8" s="45" t="s">
        <v>18</v>
      </c>
      <c r="AJ8" s="79"/>
      <c r="AK8" s="68"/>
      <c r="AL8" s="44" t="s">
        <v>17</v>
      </c>
      <c r="AM8" s="44" t="s">
        <v>18</v>
      </c>
      <c r="AN8" s="77"/>
      <c r="AO8" s="68"/>
      <c r="AP8" s="44" t="s">
        <v>17</v>
      </c>
      <c r="AQ8" s="45" t="s">
        <v>18</v>
      </c>
    </row>
    <row r="9" spans="1:43" x14ac:dyDescent="0.25">
      <c r="A9" s="4" t="s">
        <v>19</v>
      </c>
      <c r="B9" s="5" t="s">
        <v>20</v>
      </c>
      <c r="C9" s="50">
        <f>SUM(C10+C15+C18)</f>
        <v>24830</v>
      </c>
      <c r="D9" s="51">
        <f>SUM(D10+D15+D18)</f>
        <v>20437.840398067798</v>
      </c>
      <c r="E9" s="6">
        <f>D9-C9</f>
        <v>-4392.1596019322023</v>
      </c>
      <c r="F9" s="7">
        <f>E9/C9*100</f>
        <v>-17.688923084704804</v>
      </c>
      <c r="G9" s="53">
        <f>SUM(G10+G15+G18)</f>
        <v>198960</v>
      </c>
      <c r="H9" s="55">
        <f>SUM(H10+H15+H18)</f>
        <v>219707.15967440678</v>
      </c>
      <c r="I9" s="6">
        <f>H9-G9</f>
        <v>20747.159674406779</v>
      </c>
      <c r="J9" s="7">
        <f>I9/G9*100</f>
        <v>10.42780442018837</v>
      </c>
      <c r="K9" s="50">
        <f>SUM(K10+K15+K18)</f>
        <v>15839</v>
      </c>
      <c r="L9" s="51">
        <f>SUM(L10+L15+L18)</f>
        <v>9592.2879310169483</v>
      </c>
      <c r="M9" s="6">
        <f>L9-K9</f>
        <v>-6246.7120689830517</v>
      </c>
      <c r="N9" s="8">
        <f>M9/K9*100</f>
        <v>-39.438803390258549</v>
      </c>
      <c r="O9" s="50">
        <f>SUM(O10+O15+O18)</f>
        <v>14877</v>
      </c>
      <c r="P9" s="51">
        <f>SUM(P10+P15+P18)</f>
        <v>16561.292415254236</v>
      </c>
      <c r="Q9" s="6">
        <f>P9-O9</f>
        <v>1684.2924152542364</v>
      </c>
      <c r="R9" s="7">
        <f>Q9/O9*100</f>
        <v>11.321452008161836</v>
      </c>
      <c r="S9" s="53">
        <f>SUM(S10+S15+S18)</f>
        <v>103889.85</v>
      </c>
      <c r="T9" s="55">
        <f>SUM(T10+T15+T18)</f>
        <v>49604.823559322052</v>
      </c>
      <c r="U9" s="6">
        <f>T9-S9</f>
        <v>-54285.026440677953</v>
      </c>
      <c r="V9" s="8">
        <f>U9/S9*100</f>
        <v>-52.25248322206447</v>
      </c>
      <c r="X9" s="50">
        <v>1</v>
      </c>
      <c r="Y9" s="51">
        <v>2</v>
      </c>
      <c r="Z9" s="6"/>
      <c r="AA9" s="7"/>
      <c r="AB9" s="53">
        <v>3</v>
      </c>
      <c r="AC9" s="55">
        <v>4</v>
      </c>
      <c r="AD9" s="6"/>
      <c r="AE9" s="7"/>
      <c r="AF9" s="50">
        <v>1</v>
      </c>
      <c r="AG9" s="51">
        <v>2</v>
      </c>
      <c r="AH9" s="6"/>
      <c r="AI9" s="8"/>
      <c r="AJ9" s="50">
        <v>1</v>
      </c>
      <c r="AK9" s="51">
        <v>2</v>
      </c>
      <c r="AL9" s="6"/>
      <c r="AM9" s="7"/>
      <c r="AN9" s="53">
        <v>3</v>
      </c>
      <c r="AO9" s="55">
        <v>4</v>
      </c>
      <c r="AP9" s="6"/>
      <c r="AQ9" s="8"/>
    </row>
    <row r="10" spans="1:43" ht="15.75" customHeight="1" x14ac:dyDescent="0.25">
      <c r="A10" s="9" t="s">
        <v>21</v>
      </c>
      <c r="B10" s="10" t="s">
        <v>22</v>
      </c>
      <c r="C10" s="11">
        <f>[1]ВЛ!C12</f>
        <v>21474</v>
      </c>
      <c r="D10" s="12">
        <f>[1]ВЛ!T12</f>
        <v>14513.979788067796</v>
      </c>
      <c r="E10" s="13">
        <f t="shared" ref="E10:E32" si="0">D10-C10</f>
        <v>-6960.0202119322039</v>
      </c>
      <c r="F10" s="1">
        <f t="shared" ref="F10:F31" si="1">E10/C10*100</f>
        <v>-32.411382192103027</v>
      </c>
      <c r="G10" s="12">
        <f>[1]КЛ!C13</f>
        <v>186930</v>
      </c>
      <c r="H10" s="12">
        <f>[1]КЛ!T13</f>
        <v>198799.58334440677</v>
      </c>
      <c r="I10" s="13">
        <f t="shared" ref="I10:I29" si="2">H10-G10</f>
        <v>11869.583344406768</v>
      </c>
      <c r="J10" s="1">
        <f t="shared" ref="J10:J29" si="3">I10/G10*100</f>
        <v>6.3497476833075313</v>
      </c>
      <c r="K10" s="12">
        <f>[1]ДКР!C13</f>
        <v>13531</v>
      </c>
      <c r="L10" s="12">
        <f>[1]ДКР!T13</f>
        <v>7819.985161016949</v>
      </c>
      <c r="M10" s="13">
        <f t="shared" ref="M10:M29" si="4">L10-K10</f>
        <v>-5711.014838983051</v>
      </c>
      <c r="N10" s="14">
        <f t="shared" ref="N10:N29" si="5">M10/K10*100</f>
        <v>-42.20689408752532</v>
      </c>
      <c r="O10" s="15">
        <f>[1]обследование!C13</f>
        <v>14877</v>
      </c>
      <c r="P10" s="12">
        <f>[1]обследование!T13</f>
        <v>16561.292415254236</v>
      </c>
      <c r="Q10" s="13">
        <f t="shared" ref="Q10:Q29" si="6">P10-O10</f>
        <v>1684.2924152542364</v>
      </c>
      <c r="R10" s="1">
        <f t="shared" ref="R10:R29" si="7">Q10/O10*100</f>
        <v>11.321452008161836</v>
      </c>
      <c r="S10" s="11">
        <f>'[1]шифр 408'!C14</f>
        <v>103889.85</v>
      </c>
      <c r="T10" s="12">
        <f>'[1]шифр 408'!T14</f>
        <v>49604.823559322052</v>
      </c>
      <c r="U10" s="13">
        <f t="shared" ref="U10:U29" si="8">T10-S10</f>
        <v>-54285.026440677953</v>
      </c>
      <c r="V10" s="14">
        <f t="shared" ref="V10:V29" si="9">U10/S10*100</f>
        <v>-52.25248322206447</v>
      </c>
      <c r="X10" s="11"/>
      <c r="Y10" s="12"/>
      <c r="Z10" s="13"/>
      <c r="AA10" s="1"/>
      <c r="AB10" s="12"/>
      <c r="AC10" s="12"/>
      <c r="AD10" s="13"/>
      <c r="AE10" s="1"/>
      <c r="AF10" s="12"/>
      <c r="AG10" s="12"/>
      <c r="AH10" s="13"/>
      <c r="AI10" s="14"/>
      <c r="AJ10" s="15"/>
      <c r="AK10" s="12"/>
      <c r="AL10" s="13"/>
      <c r="AM10" s="1"/>
      <c r="AN10" s="11"/>
      <c r="AO10" s="12"/>
      <c r="AP10" s="13"/>
      <c r="AQ10" s="14"/>
    </row>
    <row r="11" spans="1:43" ht="15.75" customHeight="1" x14ac:dyDescent="0.25">
      <c r="A11" s="16" t="s">
        <v>23</v>
      </c>
      <c r="B11" s="17" t="s">
        <v>24</v>
      </c>
      <c r="C11" s="11">
        <f>[1]ВЛ!C13</f>
        <v>21474</v>
      </c>
      <c r="D11" s="12">
        <f>[1]ВЛ!T13</f>
        <v>14513.979788067796</v>
      </c>
      <c r="E11" s="18">
        <f t="shared" si="0"/>
        <v>-6960.0202119322039</v>
      </c>
      <c r="F11" s="2">
        <f t="shared" si="1"/>
        <v>-32.411382192103027</v>
      </c>
      <c r="G11" s="12">
        <f>[1]КЛ!C14</f>
        <v>184983</v>
      </c>
      <c r="H11" s="12">
        <f>[1]КЛ!T14</f>
        <v>196852.24037440677</v>
      </c>
      <c r="I11" s="18">
        <f t="shared" si="2"/>
        <v>11869.240374406771</v>
      </c>
      <c r="J11" s="2">
        <f t="shared" si="3"/>
        <v>6.4163952224835636</v>
      </c>
      <c r="K11" s="12">
        <f>[1]ДКР!C14</f>
        <v>13531</v>
      </c>
      <c r="L11" s="12">
        <f>[1]ДКР!T14</f>
        <v>7819.985161016949</v>
      </c>
      <c r="M11" s="18">
        <f t="shared" si="4"/>
        <v>-5711.014838983051</v>
      </c>
      <c r="N11" s="3">
        <v>0</v>
      </c>
      <c r="O11" s="15">
        <f>[1]обследование!C14</f>
        <v>14877</v>
      </c>
      <c r="P11" s="12">
        <f>[1]обследование!T14</f>
        <v>16242.432415254236</v>
      </c>
      <c r="Q11" s="18">
        <f t="shared" si="6"/>
        <v>1365.4324152542358</v>
      </c>
      <c r="R11" s="2">
        <f t="shared" si="7"/>
        <v>9.178143545434132</v>
      </c>
      <c r="S11" s="19">
        <f>'[1]шифр 408'!C15</f>
        <v>1329</v>
      </c>
      <c r="T11" s="20">
        <f>'[1]шифр 408'!T15</f>
        <v>1019.9159781356192</v>
      </c>
      <c r="U11" s="18">
        <f t="shared" si="8"/>
        <v>-309.08402186438082</v>
      </c>
      <c r="V11" s="3">
        <f t="shared" si="9"/>
        <v>-23.256886521021883</v>
      </c>
      <c r="X11" s="11"/>
      <c r="Y11" s="12"/>
      <c r="Z11" s="18"/>
      <c r="AA11" s="2"/>
      <c r="AB11" s="12"/>
      <c r="AC11" s="12"/>
      <c r="AD11" s="18"/>
      <c r="AE11" s="2"/>
      <c r="AF11" s="12"/>
      <c r="AG11" s="12"/>
      <c r="AH11" s="18"/>
      <c r="AI11" s="3"/>
      <c r="AJ11" s="15"/>
      <c r="AK11" s="12"/>
      <c r="AL11" s="18"/>
      <c r="AM11" s="2"/>
      <c r="AN11" s="19"/>
      <c r="AO11" s="20"/>
      <c r="AP11" s="18"/>
      <c r="AQ11" s="3"/>
    </row>
    <row r="12" spans="1:43" ht="15.75" customHeight="1" x14ac:dyDescent="0.25">
      <c r="A12" s="16" t="s">
        <v>25</v>
      </c>
      <c r="B12" s="17" t="s">
        <v>26</v>
      </c>
      <c r="C12" s="11">
        <f>[1]ВЛ!C14</f>
        <v>10416</v>
      </c>
      <c r="D12" s="12">
        <f>[1]ВЛ!T14</f>
        <v>5219.8144599999996</v>
      </c>
      <c r="E12" s="18">
        <f t="shared" si="0"/>
        <v>-5196.1855400000004</v>
      </c>
      <c r="F12" s="2">
        <f t="shared" si="1"/>
        <v>-49.886573924731188</v>
      </c>
      <c r="G12" s="12">
        <f>[1]КЛ!C15</f>
        <v>57099</v>
      </c>
      <c r="H12" s="12">
        <f>[1]КЛ!T15</f>
        <v>59907.025399999999</v>
      </c>
      <c r="I12" s="18">
        <f t="shared" si="2"/>
        <v>2808.0253999999986</v>
      </c>
      <c r="J12" s="2">
        <f t="shared" si="3"/>
        <v>4.9178188759873178</v>
      </c>
      <c r="K12" s="12">
        <f>[1]ДКР!C15</f>
        <v>0</v>
      </c>
      <c r="L12" s="12">
        <f>[1]ДКР!T15</f>
        <v>0</v>
      </c>
      <c r="M12" s="18">
        <f t="shared" si="4"/>
        <v>0</v>
      </c>
      <c r="N12" s="3" t="e">
        <f t="shared" si="5"/>
        <v>#DIV/0!</v>
      </c>
      <c r="O12" s="15">
        <f>[1]обследование!C15</f>
        <v>0</v>
      </c>
      <c r="P12" s="12">
        <f>[1]обследование!T15</f>
        <v>1760</v>
      </c>
      <c r="Q12" s="18">
        <f t="shared" si="6"/>
        <v>1760</v>
      </c>
      <c r="R12" s="2" t="e">
        <f t="shared" si="7"/>
        <v>#DIV/0!</v>
      </c>
      <c r="S12" s="19">
        <f>'[1]шифр 408'!C16</f>
        <v>0</v>
      </c>
      <c r="T12" s="20">
        <f>'[1]шифр 408'!T16</f>
        <v>0</v>
      </c>
      <c r="U12" s="18">
        <f t="shared" si="8"/>
        <v>0</v>
      </c>
      <c r="V12" s="3" t="e">
        <f t="shared" si="9"/>
        <v>#DIV/0!</v>
      </c>
      <c r="X12" s="11"/>
      <c r="Y12" s="12"/>
      <c r="Z12" s="18"/>
      <c r="AA12" s="2"/>
      <c r="AB12" s="12"/>
      <c r="AC12" s="12"/>
      <c r="AD12" s="18"/>
      <c r="AE12" s="2"/>
      <c r="AF12" s="12"/>
      <c r="AG12" s="12"/>
      <c r="AH12" s="18"/>
      <c r="AI12" s="3"/>
      <c r="AJ12" s="15"/>
      <c r="AK12" s="12"/>
      <c r="AL12" s="18"/>
      <c r="AM12" s="2"/>
      <c r="AN12" s="19"/>
      <c r="AO12" s="20"/>
      <c r="AP12" s="18"/>
      <c r="AQ12" s="3"/>
    </row>
    <row r="13" spans="1:43" ht="15.75" customHeight="1" x14ac:dyDescent="0.25">
      <c r="A13" s="16" t="s">
        <v>27</v>
      </c>
      <c r="B13" s="17" t="s">
        <v>28</v>
      </c>
      <c r="C13" s="11">
        <f>[1]ВЛ!C15</f>
        <v>7702</v>
      </c>
      <c r="D13" s="12">
        <f>[1]ВЛ!T15</f>
        <v>3370.3047180677968</v>
      </c>
      <c r="E13" s="18">
        <f t="shared" si="0"/>
        <v>-4331.6952819322032</v>
      </c>
      <c r="F13" s="2" t="s">
        <v>29</v>
      </c>
      <c r="G13" s="12">
        <f>[1]КЛ!C16</f>
        <v>115854</v>
      </c>
      <c r="H13" s="12">
        <f>[1]КЛ!T16</f>
        <v>116037.63864440676</v>
      </c>
      <c r="I13" s="18">
        <f t="shared" si="2"/>
        <v>183.63864440676116</v>
      </c>
      <c r="J13" s="2" t="s">
        <v>29</v>
      </c>
      <c r="K13" s="12">
        <f>[1]ДКР!C16</f>
        <v>11223</v>
      </c>
      <c r="L13" s="12">
        <f>[1]ДКР!T16</f>
        <v>6047.6823910169487</v>
      </c>
      <c r="M13" s="18">
        <f t="shared" si="4"/>
        <v>-5175.3176089830513</v>
      </c>
      <c r="N13" s="3" t="s">
        <v>29</v>
      </c>
      <c r="O13" s="15">
        <f>[1]обследование!C16</f>
        <v>14877</v>
      </c>
      <c r="P13" s="12">
        <f>[1]обследование!T16</f>
        <v>14482.432415254236</v>
      </c>
      <c r="Q13" s="18">
        <f t="shared" si="6"/>
        <v>-394.56758474576418</v>
      </c>
      <c r="R13" s="2" t="s">
        <v>29</v>
      </c>
      <c r="S13" s="19">
        <f>'[1]шифр 408'!C17</f>
        <v>1329</v>
      </c>
      <c r="T13" s="20">
        <f>'[1]шифр 408'!T17</f>
        <v>1018.0159781356192</v>
      </c>
      <c r="U13" s="18">
        <f t="shared" si="8"/>
        <v>-310.98402186438079</v>
      </c>
      <c r="V13" s="3" t="s">
        <v>29</v>
      </c>
      <c r="X13" s="11"/>
      <c r="Y13" s="12"/>
      <c r="Z13" s="18"/>
      <c r="AA13" s="2"/>
      <c r="AB13" s="12"/>
      <c r="AC13" s="12"/>
      <c r="AD13" s="18"/>
      <c r="AE13" s="2"/>
      <c r="AF13" s="12"/>
      <c r="AG13" s="12"/>
      <c r="AH13" s="18"/>
      <c r="AI13" s="3"/>
      <c r="AJ13" s="15"/>
      <c r="AK13" s="12"/>
      <c r="AL13" s="18"/>
      <c r="AM13" s="2"/>
      <c r="AN13" s="19"/>
      <c r="AO13" s="20"/>
      <c r="AP13" s="18"/>
      <c r="AQ13" s="3"/>
    </row>
    <row r="14" spans="1:43" ht="15.75" customHeight="1" x14ac:dyDescent="0.25">
      <c r="A14" s="16" t="s">
        <v>30</v>
      </c>
      <c r="B14" s="17" t="s">
        <v>31</v>
      </c>
      <c r="C14" s="11">
        <f>[1]ВЛ!C16</f>
        <v>0</v>
      </c>
      <c r="D14" s="12">
        <f>[1]ВЛ!T16</f>
        <v>0</v>
      </c>
      <c r="E14" s="18">
        <f t="shared" si="0"/>
        <v>0</v>
      </c>
      <c r="F14" s="2" t="e">
        <f t="shared" si="1"/>
        <v>#DIV/0!</v>
      </c>
      <c r="G14" s="12">
        <f>[1]КЛ!C17</f>
        <v>0</v>
      </c>
      <c r="H14" s="12">
        <f>[1]КЛ!T17</f>
        <v>0</v>
      </c>
      <c r="I14" s="18">
        <f t="shared" si="2"/>
        <v>0</v>
      </c>
      <c r="J14" s="2" t="e">
        <f t="shared" si="3"/>
        <v>#DIV/0!</v>
      </c>
      <c r="K14" s="12">
        <f>[1]ДКР!C17</f>
        <v>0</v>
      </c>
      <c r="L14" s="12">
        <f>[1]ДКР!T17</f>
        <v>0</v>
      </c>
      <c r="M14" s="18">
        <f t="shared" si="4"/>
        <v>0</v>
      </c>
      <c r="N14" s="3" t="e">
        <f t="shared" si="5"/>
        <v>#DIV/0!</v>
      </c>
      <c r="O14" s="15">
        <f>[1]обследование!C17</f>
        <v>0</v>
      </c>
      <c r="P14" s="12">
        <f>[1]обследование!T17</f>
        <v>0</v>
      </c>
      <c r="Q14" s="18">
        <f t="shared" si="6"/>
        <v>0</v>
      </c>
      <c r="R14" s="2" t="s">
        <v>29</v>
      </c>
      <c r="S14" s="19">
        <f>'[1]шифр 408'!C18</f>
        <v>0</v>
      </c>
      <c r="T14" s="20">
        <f>'[1]шифр 408'!T18</f>
        <v>1.9</v>
      </c>
      <c r="U14" s="18">
        <f t="shared" si="8"/>
        <v>1.9</v>
      </c>
      <c r="V14" s="3" t="s">
        <v>29</v>
      </c>
      <c r="X14" s="11"/>
      <c r="Y14" s="12"/>
      <c r="Z14" s="18"/>
      <c r="AA14" s="2"/>
      <c r="AB14" s="12"/>
      <c r="AC14" s="12"/>
      <c r="AD14" s="18"/>
      <c r="AE14" s="2"/>
      <c r="AF14" s="12"/>
      <c r="AG14" s="12"/>
      <c r="AH14" s="18"/>
      <c r="AI14" s="3"/>
      <c r="AJ14" s="15"/>
      <c r="AK14" s="12"/>
      <c r="AL14" s="18"/>
      <c r="AM14" s="2"/>
      <c r="AN14" s="19"/>
      <c r="AO14" s="20"/>
      <c r="AP14" s="18"/>
      <c r="AQ14" s="3"/>
    </row>
    <row r="15" spans="1:43" x14ac:dyDescent="0.25">
      <c r="A15" s="21" t="s">
        <v>32</v>
      </c>
      <c r="B15" s="22" t="s">
        <v>63</v>
      </c>
      <c r="C15" s="11">
        <f>[1]ВЛ!C17</f>
        <v>3356</v>
      </c>
      <c r="D15" s="12">
        <f>[1]ВЛ!T17</f>
        <v>5923.8606099999997</v>
      </c>
      <c r="E15" s="18">
        <f t="shared" si="0"/>
        <v>2567.8606099999997</v>
      </c>
      <c r="F15" s="2" t="s">
        <v>29</v>
      </c>
      <c r="G15" s="12">
        <f>[1]КЛ!C18</f>
        <v>12030</v>
      </c>
      <c r="H15" s="12">
        <f>[1]КЛ!T18</f>
        <v>20907.57633</v>
      </c>
      <c r="I15" s="18">
        <f t="shared" si="2"/>
        <v>8877.5763299999999</v>
      </c>
      <c r="J15" s="2">
        <f t="shared" si="3"/>
        <v>73.795314463840398</v>
      </c>
      <c r="K15" s="12">
        <f>[1]ДКР!C18</f>
        <v>2308</v>
      </c>
      <c r="L15" s="12">
        <f>[1]ДКР!T18</f>
        <v>1772.30277</v>
      </c>
      <c r="M15" s="18">
        <f t="shared" si="4"/>
        <v>-535.69722999999999</v>
      </c>
      <c r="N15" s="3" t="s">
        <v>29</v>
      </c>
      <c r="O15" s="15">
        <f>[1]обследование!C18</f>
        <v>0</v>
      </c>
      <c r="P15" s="12">
        <f>[1]обследование!T18</f>
        <v>0</v>
      </c>
      <c r="Q15" s="18">
        <f t="shared" si="6"/>
        <v>0</v>
      </c>
      <c r="R15" s="2" t="s">
        <v>29</v>
      </c>
      <c r="S15" s="19">
        <f>'[1]шифр 408'!C19</f>
        <v>0</v>
      </c>
      <c r="T15" s="20">
        <f>'[1]шифр 408'!T19</f>
        <v>0</v>
      </c>
      <c r="U15" s="18">
        <f t="shared" si="8"/>
        <v>0</v>
      </c>
      <c r="V15" s="3" t="e">
        <f t="shared" si="9"/>
        <v>#DIV/0!</v>
      </c>
      <c r="X15" s="11"/>
      <c r="Y15" s="12"/>
      <c r="Z15" s="18"/>
      <c r="AA15" s="2"/>
      <c r="AB15" s="12"/>
      <c r="AC15" s="12"/>
      <c r="AD15" s="18"/>
      <c r="AE15" s="2"/>
      <c r="AF15" s="12"/>
      <c r="AG15" s="12"/>
      <c r="AH15" s="18"/>
      <c r="AI15" s="3"/>
      <c r="AJ15" s="15"/>
      <c r="AK15" s="12"/>
      <c r="AL15" s="18"/>
      <c r="AM15" s="2"/>
      <c r="AN15" s="19"/>
      <c r="AO15" s="20"/>
      <c r="AP15" s="18"/>
      <c r="AQ15" s="3"/>
    </row>
    <row r="16" spans="1:43" x14ac:dyDescent="0.25">
      <c r="A16" s="16" t="s">
        <v>33</v>
      </c>
      <c r="B16" s="23" t="s">
        <v>34</v>
      </c>
      <c r="C16" s="11">
        <f>[1]ВЛ!C18</f>
        <v>0</v>
      </c>
      <c r="D16" s="12">
        <f>[1]ВЛ!T18</f>
        <v>0</v>
      </c>
      <c r="E16" s="18">
        <f t="shared" si="0"/>
        <v>0</v>
      </c>
      <c r="F16" s="2" t="s">
        <v>29</v>
      </c>
      <c r="G16" s="12">
        <f>[1]КЛ!C19</f>
        <v>1947</v>
      </c>
      <c r="H16" s="12">
        <f>[1]КЛ!T19</f>
        <v>1947.3429699999999</v>
      </c>
      <c r="I16" s="18">
        <f t="shared" si="2"/>
        <v>0.34296999999992295</v>
      </c>
      <c r="J16" s="2">
        <f t="shared" si="3"/>
        <v>1.7615305598352487E-2</v>
      </c>
      <c r="K16" s="12">
        <f>[1]ДКР!C19</f>
        <v>0</v>
      </c>
      <c r="L16" s="12">
        <f>[1]ДКР!T19</f>
        <v>0</v>
      </c>
      <c r="M16" s="18">
        <f t="shared" si="4"/>
        <v>0</v>
      </c>
      <c r="N16" s="3" t="s">
        <v>29</v>
      </c>
      <c r="O16" s="15">
        <f>[1]обследование!C19</f>
        <v>0</v>
      </c>
      <c r="P16" s="12">
        <f>[1]обследование!T19</f>
        <v>298</v>
      </c>
      <c r="Q16" s="18">
        <f t="shared" si="6"/>
        <v>298</v>
      </c>
      <c r="R16" s="2" t="s">
        <v>29</v>
      </c>
      <c r="S16" s="19">
        <f>'[1]шифр 408'!C20</f>
        <v>97677</v>
      </c>
      <c r="T16" s="20">
        <f>'[1]шифр 408'!T20</f>
        <v>45540.942309999991</v>
      </c>
      <c r="U16" s="18">
        <f t="shared" si="8"/>
        <v>-52136.057690000009</v>
      </c>
      <c r="V16" s="3">
        <f t="shared" si="9"/>
        <v>-53.375981745958626</v>
      </c>
      <c r="X16" s="11"/>
      <c r="Y16" s="12"/>
      <c r="Z16" s="18"/>
      <c r="AA16" s="2"/>
      <c r="AB16" s="12"/>
      <c r="AC16" s="12"/>
      <c r="AD16" s="18"/>
      <c r="AE16" s="2"/>
      <c r="AF16" s="12"/>
      <c r="AG16" s="12"/>
      <c r="AH16" s="18"/>
      <c r="AI16" s="3"/>
      <c r="AJ16" s="15"/>
      <c r="AK16" s="12"/>
      <c r="AL16" s="18"/>
      <c r="AM16" s="2"/>
      <c r="AN16" s="19"/>
      <c r="AO16" s="20"/>
      <c r="AP16" s="18"/>
      <c r="AQ16" s="3"/>
    </row>
    <row r="17" spans="1:43" x14ac:dyDescent="0.25">
      <c r="A17" s="16" t="s">
        <v>35</v>
      </c>
      <c r="B17" s="23" t="s">
        <v>36</v>
      </c>
      <c r="C17" s="11">
        <f>[1]ВЛ!C19</f>
        <v>0</v>
      </c>
      <c r="D17" s="12">
        <f>[1]ВЛ!T19</f>
        <v>0</v>
      </c>
      <c r="E17" s="18">
        <f t="shared" si="0"/>
        <v>0</v>
      </c>
      <c r="F17" s="2" t="s">
        <v>29</v>
      </c>
      <c r="G17" s="12">
        <f>[1]КЛ!C20</f>
        <v>1947</v>
      </c>
      <c r="H17" s="12">
        <f>[1]КЛ!T20</f>
        <v>1947.3429699999999</v>
      </c>
      <c r="I17" s="18">
        <f t="shared" si="2"/>
        <v>0.34296999999992295</v>
      </c>
      <c r="J17" s="2" t="s">
        <v>29</v>
      </c>
      <c r="K17" s="12">
        <f>[1]ДКР!C20</f>
        <v>0</v>
      </c>
      <c r="L17" s="12">
        <f>[1]ДКР!T20</f>
        <v>0</v>
      </c>
      <c r="M17" s="18">
        <f t="shared" si="4"/>
        <v>0</v>
      </c>
      <c r="N17" s="3" t="s">
        <v>29</v>
      </c>
      <c r="O17" s="15">
        <f>[1]обследование!C20</f>
        <v>0</v>
      </c>
      <c r="P17" s="12">
        <f>[1]обследование!T20</f>
        <v>298</v>
      </c>
      <c r="Q17" s="18">
        <f t="shared" si="6"/>
        <v>298</v>
      </c>
      <c r="R17" s="2" t="s">
        <v>29</v>
      </c>
      <c r="S17" s="19">
        <f>'[1]шифр 408'!C21</f>
        <v>97677</v>
      </c>
      <c r="T17" s="20">
        <f>'[1]шифр 408'!T21</f>
        <v>45540.942309999991</v>
      </c>
      <c r="U17" s="18">
        <f t="shared" si="8"/>
        <v>-52136.057690000009</v>
      </c>
      <c r="V17" s="3" t="s">
        <v>29</v>
      </c>
      <c r="X17" s="11"/>
      <c r="Y17" s="12"/>
      <c r="Z17" s="18"/>
      <c r="AA17" s="2"/>
      <c r="AB17" s="12"/>
      <c r="AC17" s="12"/>
      <c r="AD17" s="18"/>
      <c r="AE17" s="2"/>
      <c r="AF17" s="12"/>
      <c r="AG17" s="12"/>
      <c r="AH17" s="18"/>
      <c r="AI17" s="3"/>
      <c r="AJ17" s="15"/>
      <c r="AK17" s="12"/>
      <c r="AL17" s="18"/>
      <c r="AM17" s="2"/>
      <c r="AN17" s="19"/>
      <c r="AO17" s="20"/>
      <c r="AP17" s="18"/>
      <c r="AQ17" s="3"/>
    </row>
    <row r="18" spans="1:43" ht="15.75" customHeight="1" x14ac:dyDescent="0.25">
      <c r="A18" s="24" t="s">
        <v>37</v>
      </c>
      <c r="B18" s="25" t="s">
        <v>38</v>
      </c>
      <c r="C18" s="11">
        <f>[1]ВЛ!C20</f>
        <v>0</v>
      </c>
      <c r="D18" s="12">
        <f>[1]ВЛ!T20</f>
        <v>0</v>
      </c>
      <c r="E18" s="18">
        <f t="shared" si="0"/>
        <v>0</v>
      </c>
      <c r="F18" s="2" t="s">
        <v>29</v>
      </c>
      <c r="G18" s="12">
        <f>[1]КЛ!C21</f>
        <v>0</v>
      </c>
      <c r="H18" s="12">
        <f>[1]КЛ!T21</f>
        <v>0</v>
      </c>
      <c r="I18" s="18">
        <f t="shared" si="2"/>
        <v>0</v>
      </c>
      <c r="J18" s="2" t="s">
        <v>29</v>
      </c>
      <c r="K18" s="12">
        <f>[1]ДКР!C21</f>
        <v>0</v>
      </c>
      <c r="L18" s="12">
        <f>[1]ДКР!T21</f>
        <v>0</v>
      </c>
      <c r="M18" s="18">
        <f t="shared" si="4"/>
        <v>0</v>
      </c>
      <c r="N18" s="3" t="s">
        <v>29</v>
      </c>
      <c r="O18" s="15">
        <f>[1]обследование!C21</f>
        <v>0</v>
      </c>
      <c r="P18" s="12">
        <f>[1]обследование!T21</f>
        <v>0</v>
      </c>
      <c r="Q18" s="18">
        <f t="shared" si="6"/>
        <v>0</v>
      </c>
      <c r="R18" s="2" t="s">
        <v>29</v>
      </c>
      <c r="S18" s="19">
        <f>'[1]шифр 408'!C22</f>
        <v>0</v>
      </c>
      <c r="T18" s="20">
        <f>'[1]шифр 408'!T22</f>
        <v>0</v>
      </c>
      <c r="U18" s="18">
        <f t="shared" si="8"/>
        <v>0</v>
      </c>
      <c r="V18" s="3" t="e">
        <f t="shared" si="9"/>
        <v>#DIV/0!</v>
      </c>
      <c r="X18" s="11"/>
      <c r="Y18" s="12"/>
      <c r="Z18" s="18"/>
      <c r="AA18" s="2"/>
      <c r="AB18" s="12"/>
      <c r="AC18" s="12"/>
      <c r="AD18" s="18"/>
      <c r="AE18" s="2"/>
      <c r="AF18" s="12"/>
      <c r="AG18" s="12"/>
      <c r="AH18" s="18"/>
      <c r="AI18" s="3"/>
      <c r="AJ18" s="15"/>
      <c r="AK18" s="12"/>
      <c r="AL18" s="18"/>
      <c r="AM18" s="2"/>
      <c r="AN18" s="19"/>
      <c r="AO18" s="20"/>
      <c r="AP18" s="18"/>
      <c r="AQ18" s="3"/>
    </row>
    <row r="19" spans="1:43" ht="15.75" customHeight="1" x14ac:dyDescent="0.25">
      <c r="A19" s="26" t="s">
        <v>39</v>
      </c>
      <c r="B19" s="27" t="s">
        <v>40</v>
      </c>
      <c r="C19" s="48">
        <f>C20+C28</f>
        <v>73014.774910000007</v>
      </c>
      <c r="D19" s="52">
        <f>D20+D28</f>
        <v>50882.509794487298</v>
      </c>
      <c r="E19" s="28">
        <f t="shared" si="0"/>
        <v>-22132.26511551271</v>
      </c>
      <c r="F19" s="7">
        <f t="shared" si="1"/>
        <v>-30.312036355372651</v>
      </c>
      <c r="G19" s="54">
        <f>G20+G28</f>
        <v>432160.23988000001</v>
      </c>
      <c r="H19" s="49">
        <f>H20+H28</f>
        <v>380359.01213389944</v>
      </c>
      <c r="I19" s="28">
        <f t="shared" si="2"/>
        <v>-51801.227746100572</v>
      </c>
      <c r="J19" s="7">
        <f t="shared" si="3"/>
        <v>-11.986578811712171</v>
      </c>
      <c r="K19" s="48">
        <f>K20+K28</f>
        <v>125631.28535000002</v>
      </c>
      <c r="L19" s="52">
        <f>L20+L28</f>
        <v>94954.51023</v>
      </c>
      <c r="M19" s="28">
        <f t="shared" si="4"/>
        <v>-30676.77512000002</v>
      </c>
      <c r="N19" s="8">
        <f t="shared" si="5"/>
        <v>-24.418101776589054</v>
      </c>
      <c r="O19" s="48">
        <f>O20+O28</f>
        <v>49232.20102</v>
      </c>
      <c r="P19" s="52">
        <f>P20+P28</f>
        <v>2058</v>
      </c>
      <c r="Q19" s="28">
        <f t="shared" si="6"/>
        <v>-47174.20102</v>
      </c>
      <c r="R19" s="7">
        <f t="shared" si="7"/>
        <v>-95.819809073407143</v>
      </c>
      <c r="S19" s="54">
        <f>S20+S28</f>
        <v>98879.221533479998</v>
      </c>
      <c r="T19" s="49">
        <f>T20+T28</f>
        <v>45865.376037894886</v>
      </c>
      <c r="U19" s="28">
        <f t="shared" si="8"/>
        <v>-53013.845495585112</v>
      </c>
      <c r="V19" s="8">
        <f t="shared" si="9"/>
        <v>-53.614748046570028</v>
      </c>
      <c r="X19" s="48">
        <v>5</v>
      </c>
      <c r="Y19" s="52">
        <v>6</v>
      </c>
      <c r="Z19" s="28"/>
      <c r="AA19" s="7"/>
      <c r="AB19" s="54">
        <v>7</v>
      </c>
      <c r="AC19" s="49">
        <v>8</v>
      </c>
      <c r="AD19" s="28"/>
      <c r="AE19" s="7"/>
      <c r="AF19" s="48">
        <v>5</v>
      </c>
      <c r="AG19" s="52">
        <v>6</v>
      </c>
      <c r="AH19" s="28"/>
      <c r="AI19" s="8"/>
      <c r="AJ19" s="48">
        <v>5</v>
      </c>
      <c r="AK19" s="52">
        <v>6</v>
      </c>
      <c r="AL19" s="28"/>
      <c r="AM19" s="7"/>
      <c r="AN19" s="54">
        <v>7</v>
      </c>
      <c r="AO19" s="49">
        <v>8</v>
      </c>
      <c r="AP19" s="28"/>
      <c r="AQ19" s="8"/>
    </row>
    <row r="20" spans="1:43" ht="25.5" x14ac:dyDescent="0.25">
      <c r="A20" s="21" t="s">
        <v>41</v>
      </c>
      <c r="B20" s="22" t="s">
        <v>42</v>
      </c>
      <c r="C20" s="11">
        <f>[1]ВЛ!C22</f>
        <v>73014.774910000007</v>
      </c>
      <c r="D20" s="12">
        <f>[1]ВЛ!T22</f>
        <v>50882.509794487298</v>
      </c>
      <c r="E20" s="18">
        <f t="shared" si="0"/>
        <v>-22132.26511551271</v>
      </c>
      <c r="F20" s="2">
        <f t="shared" si="1"/>
        <v>-30.312036355372651</v>
      </c>
      <c r="G20" s="12">
        <f>[1]КЛ!C23</f>
        <v>432160.23988000001</v>
      </c>
      <c r="H20" s="12">
        <f>[1]КЛ!T23</f>
        <v>380359.01213389944</v>
      </c>
      <c r="I20" s="18">
        <f t="shared" si="2"/>
        <v>-51801.227746100572</v>
      </c>
      <c r="J20" s="2">
        <f t="shared" si="3"/>
        <v>-11.986578811712171</v>
      </c>
      <c r="K20" s="12">
        <f>[1]ДКР!C23</f>
        <v>125631.28535000002</v>
      </c>
      <c r="L20" s="12">
        <f>[1]ДКР!T23</f>
        <v>94954.51023</v>
      </c>
      <c r="M20" s="18">
        <f t="shared" si="4"/>
        <v>-30676.77512000002</v>
      </c>
      <c r="N20" s="3">
        <f t="shared" si="5"/>
        <v>-24.418101776589054</v>
      </c>
      <c r="O20" s="15">
        <f>[1]обследование!C23</f>
        <v>49232.20102</v>
      </c>
      <c r="P20" s="12">
        <f>[1]обследование!T23</f>
        <v>2058</v>
      </c>
      <c r="Q20" s="18">
        <f t="shared" si="6"/>
        <v>-47174.20102</v>
      </c>
      <c r="R20" s="2">
        <f t="shared" si="7"/>
        <v>-95.819809073407143</v>
      </c>
      <c r="S20" s="19">
        <f>'[1]шифр 408'!C24</f>
        <v>98879.221533479998</v>
      </c>
      <c r="T20" s="20">
        <f>'[1]шифр 408'!T24</f>
        <v>45865.376037894886</v>
      </c>
      <c r="U20" s="18">
        <f t="shared" si="8"/>
        <v>-53013.845495585112</v>
      </c>
      <c r="V20" s="3">
        <f t="shared" si="9"/>
        <v>-53.614748046570028</v>
      </c>
      <c r="X20" s="11"/>
      <c r="Y20" s="12"/>
      <c r="Z20" s="18"/>
      <c r="AA20" s="2"/>
      <c r="AB20" s="12"/>
      <c r="AC20" s="12"/>
      <c r="AD20" s="18"/>
      <c r="AE20" s="2"/>
      <c r="AF20" s="12"/>
      <c r="AG20" s="12"/>
      <c r="AH20" s="18"/>
      <c r="AI20" s="3"/>
      <c r="AJ20" s="15"/>
      <c r="AK20" s="12"/>
      <c r="AL20" s="18"/>
      <c r="AM20" s="2"/>
      <c r="AN20" s="19"/>
      <c r="AO20" s="20"/>
      <c r="AP20" s="18"/>
      <c r="AQ20" s="3"/>
    </row>
    <row r="21" spans="1:43" ht="15.75" customHeight="1" x14ac:dyDescent="0.25">
      <c r="A21" s="29" t="s">
        <v>43</v>
      </c>
      <c r="B21" s="22" t="s">
        <v>44</v>
      </c>
      <c r="C21" s="11">
        <f>[1]ВЛ!C23</f>
        <v>28217.503239999998</v>
      </c>
      <c r="D21" s="12">
        <f>[1]ВЛ!T23</f>
        <v>25053.947412551053</v>
      </c>
      <c r="E21" s="18">
        <f>D21-C21</f>
        <v>-3163.5558274489449</v>
      </c>
      <c r="F21" s="2">
        <f t="shared" si="1"/>
        <v>-11.211324405783767</v>
      </c>
      <c r="G21" s="12">
        <f>[1]КЛ!C24</f>
        <v>162475.21432</v>
      </c>
      <c r="H21" s="12">
        <f>[1]КЛ!T24</f>
        <v>180079.20630034572</v>
      </c>
      <c r="I21" s="18">
        <f t="shared" si="2"/>
        <v>17603.991980345716</v>
      </c>
      <c r="J21" s="2">
        <f t="shared" si="3"/>
        <v>10.834878448397738</v>
      </c>
      <c r="K21" s="12">
        <f>[1]ДКР!C24</f>
        <v>33534.187400000003</v>
      </c>
      <c r="L21" s="12">
        <f>[1]ДКР!T24</f>
        <v>36615.72825</v>
      </c>
      <c r="M21" s="18">
        <f t="shared" si="4"/>
        <v>3081.5408499999976</v>
      </c>
      <c r="N21" s="3">
        <f t="shared" si="5"/>
        <v>9.1892515934350545</v>
      </c>
      <c r="O21" s="15">
        <f>[1]обследование!C24</f>
        <v>11284.27528</v>
      </c>
      <c r="P21" s="12">
        <f>[1]обследование!T24</f>
        <v>2058</v>
      </c>
      <c r="Q21" s="18">
        <f t="shared" si="6"/>
        <v>-9226.2752799999998</v>
      </c>
      <c r="R21" s="2">
        <f t="shared" si="7"/>
        <v>-81.76223152188112</v>
      </c>
      <c r="S21" s="19">
        <f>'[1]шифр 408'!C25</f>
        <v>98148.54796548</v>
      </c>
      <c r="T21" s="20">
        <f>'[1]шифр 408'!T25</f>
        <v>45659.888962833764</v>
      </c>
      <c r="U21" s="18">
        <f t="shared" si="8"/>
        <v>-52488.659002646236</v>
      </c>
      <c r="V21" s="3">
        <f t="shared" si="9"/>
        <v>-53.47879320752368</v>
      </c>
      <c r="X21" s="11"/>
      <c r="Y21" s="12"/>
      <c r="Z21" s="18"/>
      <c r="AA21" s="2"/>
      <c r="AB21" s="12"/>
      <c r="AC21" s="12"/>
      <c r="AD21" s="18"/>
      <c r="AE21" s="2"/>
      <c r="AF21" s="12"/>
      <c r="AG21" s="12"/>
      <c r="AH21" s="18"/>
      <c r="AI21" s="3"/>
      <c r="AJ21" s="15"/>
      <c r="AK21" s="12"/>
      <c r="AL21" s="18"/>
      <c r="AM21" s="2"/>
      <c r="AN21" s="19"/>
      <c r="AO21" s="20"/>
      <c r="AP21" s="18"/>
      <c r="AQ21" s="3"/>
    </row>
    <row r="22" spans="1:43" ht="25.5" x14ac:dyDescent="0.25">
      <c r="A22" s="29" t="s">
        <v>45</v>
      </c>
      <c r="B22" s="22" t="s">
        <v>46</v>
      </c>
      <c r="C22" s="11">
        <f>[1]ВЛ!C24</f>
        <v>10742.751</v>
      </c>
      <c r="D22" s="12">
        <f>[1]ВЛ!T24</f>
        <v>8517.2561114478667</v>
      </c>
      <c r="E22" s="18">
        <f t="shared" si="0"/>
        <v>-2225.4948885521335</v>
      </c>
      <c r="F22" s="2">
        <f t="shared" si="1"/>
        <v>-20.716247528702226</v>
      </c>
      <c r="G22" s="12">
        <f>[1]КЛ!C25</f>
        <v>64672.668000000005</v>
      </c>
      <c r="H22" s="12">
        <f>[1]КЛ!T25</f>
        <v>64745.669080135056</v>
      </c>
      <c r="I22" s="18">
        <f t="shared" si="2"/>
        <v>73.00108013505087</v>
      </c>
      <c r="J22" s="2">
        <f t="shared" si="3"/>
        <v>0.1128777927254383</v>
      </c>
      <c r="K22" s="12">
        <f>[1]ДКР!C25</f>
        <v>22085.635000000002</v>
      </c>
      <c r="L22" s="12">
        <f>[1]ДКР!T25</f>
        <v>19380.24914</v>
      </c>
      <c r="M22" s="18">
        <f t="shared" si="4"/>
        <v>-2705.3858600000021</v>
      </c>
      <c r="N22" s="3">
        <f t="shared" si="5"/>
        <v>-12.249527170036098</v>
      </c>
      <c r="O22" s="15">
        <f>[1]обследование!C25</f>
        <v>9100.2219999999998</v>
      </c>
      <c r="P22" s="12">
        <f>[1]обследование!T25</f>
        <v>0</v>
      </c>
      <c r="Q22" s="18">
        <f t="shared" si="6"/>
        <v>-9100.2219999999998</v>
      </c>
      <c r="R22" s="2">
        <f t="shared" si="7"/>
        <v>-100</v>
      </c>
      <c r="S22" s="19">
        <f>'[1]шифр 408'!C26</f>
        <v>198.55260000000001</v>
      </c>
      <c r="T22" s="20">
        <f>'[1]шифр 408'!T26</f>
        <v>78.230588063687691</v>
      </c>
      <c r="U22" s="18">
        <f t="shared" si="8"/>
        <v>-120.32201193631232</v>
      </c>
      <c r="V22" s="3">
        <f t="shared" si="9"/>
        <v>-60.5995650202074</v>
      </c>
      <c r="X22" s="11"/>
      <c r="Y22" s="12"/>
      <c r="Z22" s="18"/>
      <c r="AA22" s="2"/>
      <c r="AB22" s="12"/>
      <c r="AC22" s="12"/>
      <c r="AD22" s="18"/>
      <c r="AE22" s="2"/>
      <c r="AF22" s="12"/>
      <c r="AG22" s="12"/>
      <c r="AH22" s="18"/>
      <c r="AI22" s="3"/>
      <c r="AJ22" s="15"/>
      <c r="AK22" s="12"/>
      <c r="AL22" s="18"/>
      <c r="AM22" s="2"/>
      <c r="AN22" s="19"/>
      <c r="AO22" s="20"/>
      <c r="AP22" s="18"/>
      <c r="AQ22" s="3"/>
    </row>
    <row r="23" spans="1:43" x14ac:dyDescent="0.25">
      <c r="A23" s="29" t="s">
        <v>47</v>
      </c>
      <c r="B23" s="30" t="s">
        <v>24</v>
      </c>
      <c r="C23" s="11">
        <f>[1]ВЛ!C25</f>
        <v>2578.2602400000001</v>
      </c>
      <c r="D23" s="12">
        <f>[1]ВЛ!T25</f>
        <v>2443.0429012054028</v>
      </c>
      <c r="E23" s="18">
        <f t="shared" si="0"/>
        <v>-135.21733879459725</v>
      </c>
      <c r="F23" s="2">
        <f t="shared" si="1"/>
        <v>-5.2445186369005654</v>
      </c>
      <c r="G23" s="12">
        <f>[1]КЛ!C26</f>
        <v>15521.440320000002</v>
      </c>
      <c r="H23" s="12">
        <f>[1]КЛ!T26</f>
        <v>18671.117188437816</v>
      </c>
      <c r="I23" s="18">
        <f t="shared" si="2"/>
        <v>3149.6768684378148</v>
      </c>
      <c r="J23" s="2">
        <f t="shared" si="3"/>
        <v>20.292426498456649</v>
      </c>
      <c r="K23" s="12">
        <f>[1]ДКР!C26</f>
        <v>5300.5524000000005</v>
      </c>
      <c r="L23" s="12">
        <f>[1]ДКР!T26</f>
        <v>5939.2190499999997</v>
      </c>
      <c r="M23" s="18">
        <f t="shared" si="4"/>
        <v>638.66664999999921</v>
      </c>
      <c r="N23" s="3">
        <v>0</v>
      </c>
      <c r="O23" s="15">
        <f>[1]обследование!C26</f>
        <v>2184.0532800000001</v>
      </c>
      <c r="P23" s="12">
        <f>[1]обследование!T26</f>
        <v>0</v>
      </c>
      <c r="Q23" s="18">
        <f t="shared" si="6"/>
        <v>-2184.0532800000001</v>
      </c>
      <c r="R23" s="2">
        <f t="shared" si="7"/>
        <v>-100</v>
      </c>
      <c r="S23" s="19">
        <f>'[1]шифр 408'!C27</f>
        <v>51.58396548000001</v>
      </c>
      <c r="T23" s="20">
        <f>'[1]шифр 408'!T27</f>
        <v>23.662893857832554</v>
      </c>
      <c r="U23" s="18">
        <f t="shared" si="8"/>
        <v>-27.921071622167457</v>
      </c>
      <c r="V23" s="3">
        <f t="shared" si="9"/>
        <v>-54.127423827066835</v>
      </c>
      <c r="X23" s="11"/>
      <c r="Y23" s="12"/>
      <c r="Z23" s="18"/>
      <c r="AA23" s="2"/>
      <c r="AB23" s="12"/>
      <c r="AC23" s="12"/>
      <c r="AD23" s="18"/>
      <c r="AE23" s="2"/>
      <c r="AF23" s="12"/>
      <c r="AG23" s="12"/>
      <c r="AH23" s="18"/>
      <c r="AI23" s="3"/>
      <c r="AJ23" s="15"/>
      <c r="AK23" s="12"/>
      <c r="AL23" s="18"/>
      <c r="AM23" s="2"/>
      <c r="AN23" s="19"/>
      <c r="AO23" s="20"/>
      <c r="AP23" s="18"/>
      <c r="AQ23" s="3"/>
    </row>
    <row r="24" spans="1:43" x14ac:dyDescent="0.25">
      <c r="A24" s="29" t="s">
        <v>48</v>
      </c>
      <c r="B24" s="30" t="s">
        <v>28</v>
      </c>
      <c r="C24" s="11">
        <f>[1]ВЛ!C26</f>
        <v>10416</v>
      </c>
      <c r="D24" s="12">
        <f>[1]ВЛ!T26</f>
        <v>5219.8144599999996</v>
      </c>
      <c r="E24" s="18">
        <f t="shared" si="0"/>
        <v>-5196.1855400000004</v>
      </c>
      <c r="F24" s="2" t="s">
        <v>29</v>
      </c>
      <c r="G24" s="12">
        <f>[1]КЛ!C27</f>
        <v>57099</v>
      </c>
      <c r="H24" s="12">
        <f>[1]КЛ!T27</f>
        <v>59907.025399999999</v>
      </c>
      <c r="I24" s="18">
        <f t="shared" si="2"/>
        <v>2808.0253999999986</v>
      </c>
      <c r="J24" s="2" t="s">
        <v>29</v>
      </c>
      <c r="K24" s="12">
        <f>[1]ДКР!C27</f>
        <v>0</v>
      </c>
      <c r="L24" s="12">
        <f>[1]ДКР!T27</f>
        <v>0</v>
      </c>
      <c r="M24" s="18">
        <f t="shared" si="4"/>
        <v>0</v>
      </c>
      <c r="N24" s="3" t="s">
        <v>29</v>
      </c>
      <c r="O24" s="15">
        <f>[1]обследование!C27</f>
        <v>0</v>
      </c>
      <c r="P24" s="12">
        <f>[1]обследование!T27</f>
        <v>1760</v>
      </c>
      <c r="Q24" s="18">
        <f t="shared" si="6"/>
        <v>1760</v>
      </c>
      <c r="R24" s="2" t="s">
        <v>29</v>
      </c>
      <c r="S24" s="19">
        <f>'[1]шифр 408'!C28</f>
        <v>0</v>
      </c>
      <c r="T24" s="20">
        <f>'[1]шифр 408'!T28</f>
        <v>0</v>
      </c>
      <c r="U24" s="18">
        <f t="shared" si="8"/>
        <v>0</v>
      </c>
      <c r="V24" s="3" t="s">
        <v>29</v>
      </c>
      <c r="X24" s="11"/>
      <c r="Y24" s="12"/>
      <c r="Z24" s="18"/>
      <c r="AA24" s="2"/>
      <c r="AB24" s="12"/>
      <c r="AC24" s="12"/>
      <c r="AD24" s="18"/>
      <c r="AE24" s="2"/>
      <c r="AF24" s="12"/>
      <c r="AG24" s="12"/>
      <c r="AH24" s="18"/>
      <c r="AI24" s="3"/>
      <c r="AJ24" s="15"/>
      <c r="AK24" s="12"/>
      <c r="AL24" s="18"/>
      <c r="AM24" s="2"/>
      <c r="AN24" s="19"/>
      <c r="AO24" s="20"/>
      <c r="AP24" s="18"/>
      <c r="AQ24" s="3"/>
    </row>
    <row r="25" spans="1:43" x14ac:dyDescent="0.25">
      <c r="A25" s="29" t="s">
        <v>49</v>
      </c>
      <c r="B25" s="30" t="s">
        <v>31</v>
      </c>
      <c r="C25" s="11">
        <f>[1]ВЛ!C27</f>
        <v>0</v>
      </c>
      <c r="D25" s="12">
        <f>[1]ВЛ!T27</f>
        <v>0</v>
      </c>
      <c r="E25" s="18">
        <f t="shared" si="0"/>
        <v>0</v>
      </c>
      <c r="F25" s="2" t="e">
        <f t="shared" si="1"/>
        <v>#DIV/0!</v>
      </c>
      <c r="G25" s="12">
        <f>[1]КЛ!C28</f>
        <v>0</v>
      </c>
      <c r="H25" s="12">
        <f>[1]КЛ!T28</f>
        <v>0</v>
      </c>
      <c r="I25" s="18">
        <f t="shared" si="2"/>
        <v>0</v>
      </c>
      <c r="J25" s="2" t="e">
        <f t="shared" si="3"/>
        <v>#DIV/0!</v>
      </c>
      <c r="K25" s="12">
        <f>[1]ДКР!C28</f>
        <v>0</v>
      </c>
      <c r="L25" s="12">
        <f>[1]ДКР!T28</f>
        <v>0</v>
      </c>
      <c r="M25" s="18">
        <f t="shared" si="4"/>
        <v>0</v>
      </c>
      <c r="N25" s="3" t="e">
        <f t="shared" si="5"/>
        <v>#DIV/0!</v>
      </c>
      <c r="O25" s="15">
        <f>[1]обследование!C28</f>
        <v>0</v>
      </c>
      <c r="P25" s="12">
        <f>[1]обследование!T28</f>
        <v>0</v>
      </c>
      <c r="Q25" s="18">
        <f t="shared" si="6"/>
        <v>0</v>
      </c>
      <c r="R25" s="2" t="s">
        <v>29</v>
      </c>
      <c r="S25" s="19">
        <f>'[1]шифр 408'!C29</f>
        <v>0</v>
      </c>
      <c r="T25" s="20">
        <f>'[1]шифр 408'!T29</f>
        <v>1.9</v>
      </c>
      <c r="U25" s="18">
        <f t="shared" si="8"/>
        <v>1.9</v>
      </c>
      <c r="V25" s="3" t="s">
        <v>29</v>
      </c>
      <c r="X25" s="11"/>
      <c r="Y25" s="12"/>
      <c r="Z25" s="18"/>
      <c r="AA25" s="2"/>
      <c r="AB25" s="12"/>
      <c r="AC25" s="12"/>
      <c r="AD25" s="18"/>
      <c r="AE25" s="2"/>
      <c r="AF25" s="12"/>
      <c r="AG25" s="12"/>
      <c r="AH25" s="18"/>
      <c r="AI25" s="3"/>
      <c r="AJ25" s="15"/>
      <c r="AK25" s="12"/>
      <c r="AL25" s="18"/>
      <c r="AM25" s="2"/>
      <c r="AN25" s="19"/>
      <c r="AO25" s="20"/>
      <c r="AP25" s="18"/>
      <c r="AQ25" s="3"/>
    </row>
    <row r="26" spans="1:43" x14ac:dyDescent="0.25">
      <c r="A26" s="29" t="s">
        <v>50</v>
      </c>
      <c r="B26" s="22" t="s">
        <v>34</v>
      </c>
      <c r="C26" s="11">
        <f>[1]ВЛ!C28</f>
        <v>3356</v>
      </c>
      <c r="D26" s="12">
        <f>[1]ВЛ!T28</f>
        <v>5923.8606099999997</v>
      </c>
      <c r="E26" s="18">
        <f t="shared" si="0"/>
        <v>2567.8606099999997</v>
      </c>
      <c r="F26" s="2" t="s">
        <v>29</v>
      </c>
      <c r="G26" s="12">
        <f>[1]КЛ!C29</f>
        <v>12030</v>
      </c>
      <c r="H26" s="12">
        <f>[1]КЛ!T29</f>
        <v>20907.57633</v>
      </c>
      <c r="I26" s="18">
        <f t="shared" si="2"/>
        <v>8877.5763299999999</v>
      </c>
      <c r="J26" s="2">
        <f t="shared" si="3"/>
        <v>73.795314463840398</v>
      </c>
      <c r="K26" s="12">
        <f>[1]ДКР!C29</f>
        <v>2308</v>
      </c>
      <c r="L26" s="12">
        <f>[1]ДКР!T29</f>
        <v>2386.96857</v>
      </c>
      <c r="M26" s="18">
        <f t="shared" si="4"/>
        <v>78.96857</v>
      </c>
      <c r="N26" s="3" t="s">
        <v>29</v>
      </c>
      <c r="O26" s="15">
        <f>[1]обследование!C29</f>
        <v>0</v>
      </c>
      <c r="P26" s="12">
        <f>[1]обследование!T29</f>
        <v>0</v>
      </c>
      <c r="Q26" s="18">
        <f t="shared" si="6"/>
        <v>0</v>
      </c>
      <c r="R26" s="2" t="s">
        <v>29</v>
      </c>
      <c r="S26" s="19">
        <f>'[1]шифр 408'!C30</f>
        <v>0</v>
      </c>
      <c r="T26" s="20">
        <f>'[1]шифр 408'!T30</f>
        <v>11.9</v>
      </c>
      <c r="U26" s="18">
        <f t="shared" si="8"/>
        <v>11.9</v>
      </c>
      <c r="V26" s="3" t="e">
        <f t="shared" si="9"/>
        <v>#DIV/0!</v>
      </c>
      <c r="X26" s="11"/>
      <c r="Y26" s="12"/>
      <c r="Z26" s="18"/>
      <c r="AA26" s="2"/>
      <c r="AB26" s="12"/>
      <c r="AC26" s="12"/>
      <c r="AD26" s="18"/>
      <c r="AE26" s="2"/>
      <c r="AF26" s="12"/>
      <c r="AG26" s="12"/>
      <c r="AH26" s="18"/>
      <c r="AI26" s="3"/>
      <c r="AJ26" s="15"/>
      <c r="AK26" s="12"/>
      <c r="AL26" s="18"/>
      <c r="AM26" s="2"/>
      <c r="AN26" s="19"/>
      <c r="AO26" s="20"/>
      <c r="AP26" s="18"/>
      <c r="AQ26" s="3"/>
    </row>
    <row r="27" spans="1:43" ht="25.5" x14ac:dyDescent="0.25">
      <c r="A27" s="31" t="s">
        <v>51</v>
      </c>
      <c r="B27" s="22" t="s">
        <v>52</v>
      </c>
      <c r="C27" s="11">
        <f>[1]ВЛ!C29</f>
        <v>0</v>
      </c>
      <c r="D27" s="12">
        <f>[1]ВЛ!T29</f>
        <v>0</v>
      </c>
      <c r="E27" s="18">
        <f t="shared" si="0"/>
        <v>0</v>
      </c>
      <c r="F27" s="2" t="e">
        <f t="shared" si="1"/>
        <v>#DIV/0!</v>
      </c>
      <c r="G27" s="12">
        <f>[1]КЛ!C30</f>
        <v>1947</v>
      </c>
      <c r="H27" s="12">
        <f>[1]КЛ!T30</f>
        <v>1947.3429699999999</v>
      </c>
      <c r="I27" s="18">
        <f t="shared" si="2"/>
        <v>0.34296999999992295</v>
      </c>
      <c r="J27" s="2">
        <v>0</v>
      </c>
      <c r="K27" s="12">
        <f>[1]ДКР!C30</f>
        <v>0</v>
      </c>
      <c r="L27" s="12">
        <f>[1]ДКР!T30</f>
        <v>0</v>
      </c>
      <c r="M27" s="18">
        <f t="shared" si="4"/>
        <v>0</v>
      </c>
      <c r="N27" s="3" t="e">
        <f t="shared" si="5"/>
        <v>#DIV/0!</v>
      </c>
      <c r="O27" s="15">
        <f>[1]обследование!C30</f>
        <v>0</v>
      </c>
      <c r="P27" s="12">
        <f>[1]обследование!T30</f>
        <v>298</v>
      </c>
      <c r="Q27" s="18">
        <f t="shared" si="6"/>
        <v>298</v>
      </c>
      <c r="R27" s="2" t="s">
        <v>29</v>
      </c>
      <c r="S27" s="19">
        <f>'[1]шифр 408'!C31</f>
        <v>97677</v>
      </c>
      <c r="T27" s="20">
        <f>'[1]шифр 408'!T31</f>
        <v>45540.942309999991</v>
      </c>
      <c r="U27" s="18">
        <f t="shared" si="8"/>
        <v>-52136.057690000009</v>
      </c>
      <c r="V27" s="3">
        <v>0</v>
      </c>
      <c r="X27" s="11"/>
      <c r="Y27" s="12"/>
      <c r="Z27" s="18"/>
      <c r="AA27" s="2"/>
      <c r="AB27" s="12"/>
      <c r="AC27" s="12"/>
      <c r="AD27" s="18"/>
      <c r="AE27" s="2"/>
      <c r="AF27" s="12"/>
      <c r="AG27" s="12"/>
      <c r="AH27" s="18"/>
      <c r="AI27" s="3"/>
      <c r="AJ27" s="15"/>
      <c r="AK27" s="12"/>
      <c r="AL27" s="18"/>
      <c r="AM27" s="2"/>
      <c r="AN27" s="19"/>
      <c r="AO27" s="20"/>
      <c r="AP27" s="18"/>
      <c r="AQ27" s="3"/>
    </row>
    <row r="28" spans="1:43" ht="25.5" x14ac:dyDescent="0.25">
      <c r="A28" s="31" t="s">
        <v>53</v>
      </c>
      <c r="B28" s="32" t="s">
        <v>54</v>
      </c>
      <c r="C28" s="11">
        <f>[1]ВЛ!C41</f>
        <v>0</v>
      </c>
      <c r="D28" s="12">
        <f>[1]ВЛ!T41</f>
        <v>0</v>
      </c>
      <c r="E28" s="18">
        <f t="shared" si="0"/>
        <v>0</v>
      </c>
      <c r="F28" s="2" t="e">
        <f t="shared" si="1"/>
        <v>#DIV/0!</v>
      </c>
      <c r="G28" s="12">
        <f>[1]КЛ!C42</f>
        <v>0</v>
      </c>
      <c r="H28" s="12">
        <f>[1]КЛ!T42</f>
        <v>0</v>
      </c>
      <c r="I28" s="18">
        <f t="shared" si="2"/>
        <v>0</v>
      </c>
      <c r="J28" s="2" t="e">
        <f t="shared" si="3"/>
        <v>#DIV/0!</v>
      </c>
      <c r="K28" s="12">
        <f>[1]ДКР!C42</f>
        <v>0</v>
      </c>
      <c r="L28" s="12">
        <f>[1]ДКР!T42</f>
        <v>0</v>
      </c>
      <c r="M28" s="18">
        <f t="shared" si="4"/>
        <v>0</v>
      </c>
      <c r="N28" s="3" t="e">
        <f t="shared" si="5"/>
        <v>#DIV/0!</v>
      </c>
      <c r="O28" s="15">
        <f>[1]обследование!C42</f>
        <v>0</v>
      </c>
      <c r="P28" s="12">
        <f>[1]обследование!T42</f>
        <v>0</v>
      </c>
      <c r="Q28" s="18">
        <f t="shared" si="6"/>
        <v>0</v>
      </c>
      <c r="R28" s="2" t="e">
        <f t="shared" si="7"/>
        <v>#DIV/0!</v>
      </c>
      <c r="S28" s="19">
        <f>'[1]шифр 408'!C43</f>
        <v>0</v>
      </c>
      <c r="T28" s="20">
        <f>'[1]шифр 408'!T43</f>
        <v>0</v>
      </c>
      <c r="U28" s="18">
        <f t="shared" si="8"/>
        <v>0</v>
      </c>
      <c r="V28" s="3" t="e">
        <f t="shared" si="9"/>
        <v>#DIV/0!</v>
      </c>
      <c r="X28" s="11"/>
      <c r="Y28" s="12"/>
      <c r="Z28" s="18"/>
      <c r="AA28" s="2"/>
      <c r="AB28" s="12"/>
      <c r="AC28" s="12"/>
      <c r="AD28" s="18"/>
      <c r="AE28" s="2"/>
      <c r="AF28" s="12"/>
      <c r="AG28" s="12"/>
      <c r="AH28" s="18"/>
      <c r="AI28" s="3"/>
      <c r="AJ28" s="15"/>
      <c r="AK28" s="12"/>
      <c r="AL28" s="18"/>
      <c r="AM28" s="2"/>
      <c r="AN28" s="19"/>
      <c r="AO28" s="20"/>
      <c r="AP28" s="18"/>
      <c r="AQ28" s="3"/>
    </row>
    <row r="29" spans="1:43" x14ac:dyDescent="0.25">
      <c r="A29" s="21" t="s">
        <v>55</v>
      </c>
      <c r="B29" s="22" t="s">
        <v>56</v>
      </c>
      <c r="C29" s="33">
        <f>C9-C20</f>
        <v>-48184.774910000007</v>
      </c>
      <c r="D29" s="13">
        <f>D9-D20</f>
        <v>-30444.6693964195</v>
      </c>
      <c r="E29" s="18">
        <f t="shared" si="0"/>
        <v>17740.105513580507</v>
      </c>
      <c r="F29" s="2">
        <f t="shared" si="1"/>
        <v>-36.816827611451231</v>
      </c>
      <c r="G29" s="13">
        <f>G9-G20</f>
        <v>-233200.23988000001</v>
      </c>
      <c r="H29" s="13">
        <f>H9-H20</f>
        <v>-160651.85245949266</v>
      </c>
      <c r="I29" s="18">
        <f t="shared" si="2"/>
        <v>72548.387420507352</v>
      </c>
      <c r="J29" s="2">
        <f t="shared" si="3"/>
        <v>-31.109911146677739</v>
      </c>
      <c r="K29" s="13">
        <f t="shared" ref="K29:P29" si="10">K9-K20</f>
        <v>-109792.28535000002</v>
      </c>
      <c r="L29" s="13">
        <f>L9-L20</f>
        <v>-85362.222298983048</v>
      </c>
      <c r="M29" s="18">
        <f t="shared" si="4"/>
        <v>24430.063051016972</v>
      </c>
      <c r="N29" s="3">
        <f t="shared" si="5"/>
        <v>-22.25116543766066</v>
      </c>
      <c r="O29" s="34">
        <f t="shared" si="10"/>
        <v>-34355.20102</v>
      </c>
      <c r="P29" s="13">
        <f t="shared" si="10"/>
        <v>14503.292415254236</v>
      </c>
      <c r="Q29" s="18">
        <f t="shared" si="6"/>
        <v>48858.493435254233</v>
      </c>
      <c r="R29" s="2">
        <f t="shared" si="7"/>
        <v>-142.21571111404961</v>
      </c>
      <c r="S29" s="35">
        <f t="shared" ref="S29" si="11">S9-S20</f>
        <v>5010.6284665200074</v>
      </c>
      <c r="T29" s="20">
        <f>'[1]шифр 408'!T44</f>
        <v>3.2</v>
      </c>
      <c r="U29" s="18">
        <f t="shared" si="8"/>
        <v>-5007.4284665200075</v>
      </c>
      <c r="V29" s="3">
        <f t="shared" si="9"/>
        <v>-99.936135755796272</v>
      </c>
      <c r="X29" s="33"/>
      <c r="Y29" s="13"/>
      <c r="Z29" s="18"/>
      <c r="AA29" s="2"/>
      <c r="AB29" s="13"/>
      <c r="AC29" s="13"/>
      <c r="AD29" s="18"/>
      <c r="AE29" s="2"/>
      <c r="AF29" s="13"/>
      <c r="AG29" s="13"/>
      <c r="AH29" s="18"/>
      <c r="AI29" s="3"/>
      <c r="AJ29" s="34"/>
      <c r="AK29" s="13"/>
      <c r="AL29" s="18"/>
      <c r="AM29" s="2"/>
      <c r="AN29" s="35"/>
      <c r="AO29" s="20"/>
      <c r="AP29" s="18"/>
      <c r="AQ29" s="3"/>
    </row>
    <row r="30" spans="1:43" x14ac:dyDescent="0.25">
      <c r="A30" s="36" t="s">
        <v>57</v>
      </c>
      <c r="B30" s="37" t="s">
        <v>58</v>
      </c>
      <c r="C30" s="38">
        <f>C29/C9</f>
        <v>-1.9405869879178417</v>
      </c>
      <c r="D30" s="39">
        <f>D29/D9</f>
        <v>-1.4896226217373609</v>
      </c>
      <c r="E30" s="40">
        <f>D30-C30</f>
        <v>0.45096436618048075</v>
      </c>
      <c r="F30" s="41" t="s">
        <v>29</v>
      </c>
      <c r="G30" s="39">
        <f>G29/G9</f>
        <v>-1.1720960991154001</v>
      </c>
      <c r="H30" s="39">
        <f>H29/H9</f>
        <v>-0.73120899973204945</v>
      </c>
      <c r="I30" s="40">
        <f>H30-G30</f>
        <v>0.44088709938335069</v>
      </c>
      <c r="J30" s="41" t="s">
        <v>29</v>
      </c>
      <c r="K30" s="39">
        <f>K29/K9</f>
        <v>-6.9317687574973181</v>
      </c>
      <c r="L30" s="39">
        <f>L29/L9</f>
        <v>-8.8990471212776843</v>
      </c>
      <c r="M30" s="40">
        <f>L30-K30</f>
        <v>-1.9672783637803661</v>
      </c>
      <c r="N30" s="42" t="s">
        <v>29</v>
      </c>
      <c r="O30" s="43">
        <f>O29/O9</f>
        <v>-2.309282854070041</v>
      </c>
      <c r="P30" s="39">
        <f>P29/P9</f>
        <v>0.87573433592027983</v>
      </c>
      <c r="Q30" s="40">
        <f>P30-O30</f>
        <v>3.1850171899903206</v>
      </c>
      <c r="R30" s="41" t="s">
        <v>29</v>
      </c>
      <c r="S30" s="38">
        <f>S29/S9</f>
        <v>4.8230202146985555E-2</v>
      </c>
      <c r="T30" s="39">
        <f>T29/T9</f>
        <v>6.4509855501716345E-5</v>
      </c>
      <c r="U30" s="40">
        <f>T30-S30</f>
        <v>-4.816569229148384E-2</v>
      </c>
      <c r="V30" s="42" t="s">
        <v>29</v>
      </c>
      <c r="X30" s="38"/>
      <c r="Y30" s="39"/>
      <c r="Z30" s="40"/>
      <c r="AA30" s="41"/>
      <c r="AB30" s="39"/>
      <c r="AC30" s="39"/>
      <c r="AD30" s="40"/>
      <c r="AE30" s="41"/>
      <c r="AF30" s="39"/>
      <c r="AG30" s="39"/>
      <c r="AH30" s="40"/>
      <c r="AI30" s="42"/>
      <c r="AJ30" s="43"/>
      <c r="AK30" s="39"/>
      <c r="AL30" s="40"/>
      <c r="AM30" s="41"/>
      <c r="AN30" s="38"/>
      <c r="AO30" s="39"/>
      <c r="AP30" s="40"/>
      <c r="AQ30" s="42"/>
    </row>
    <row r="31" spans="1:43" x14ac:dyDescent="0.25">
      <c r="A31" s="21" t="s">
        <v>59</v>
      </c>
      <c r="B31" s="32" t="s">
        <v>60</v>
      </c>
      <c r="C31" s="33">
        <f>C9-C19</f>
        <v>-48184.774910000007</v>
      </c>
      <c r="D31" s="13">
        <f>D9-D19</f>
        <v>-30444.6693964195</v>
      </c>
      <c r="E31" s="18">
        <f t="shared" si="0"/>
        <v>17740.105513580507</v>
      </c>
      <c r="F31" s="2">
        <f t="shared" si="1"/>
        <v>-36.816827611451231</v>
      </c>
      <c r="G31" s="13">
        <f>G9-G19</f>
        <v>-233200.23988000001</v>
      </c>
      <c r="H31" s="13">
        <f>H9-H19</f>
        <v>-160651.85245949266</v>
      </c>
      <c r="I31" s="18">
        <f t="shared" ref="I31:I32" si="12">H31-G31</f>
        <v>72548.387420507352</v>
      </c>
      <c r="J31" s="2">
        <f t="shared" ref="J31" si="13">I31/G31*100</f>
        <v>-31.109911146677739</v>
      </c>
      <c r="K31" s="13">
        <f>K9-K19</f>
        <v>-109792.28535000002</v>
      </c>
      <c r="L31" s="13">
        <f>L9-L19</f>
        <v>-85362.222298983048</v>
      </c>
      <c r="M31" s="18">
        <f t="shared" ref="M31:M32" si="14">L31-K31</f>
        <v>24430.063051016972</v>
      </c>
      <c r="N31" s="3">
        <f t="shared" ref="N31" si="15">M31/K31*100</f>
        <v>-22.25116543766066</v>
      </c>
      <c r="O31" s="34">
        <f>O9-O19</f>
        <v>-34355.20102</v>
      </c>
      <c r="P31" s="13">
        <f>P9-P19</f>
        <v>14503.292415254236</v>
      </c>
      <c r="Q31" s="18">
        <f t="shared" ref="Q31:Q32" si="16">P31-O31</f>
        <v>48858.493435254233</v>
      </c>
      <c r="R31" s="2">
        <f t="shared" ref="R31" si="17">Q31/O31*100</f>
        <v>-142.21571111404961</v>
      </c>
      <c r="S31" s="35">
        <f>S9-S19</f>
        <v>5010.6284665200074</v>
      </c>
      <c r="T31" s="18">
        <f>T9-T19</f>
        <v>3739.4475214271661</v>
      </c>
      <c r="U31" s="18">
        <f t="shared" ref="U31:U32" si="18">T31-S31</f>
        <v>-1271.1809450928413</v>
      </c>
      <c r="V31" s="3">
        <f t="shared" ref="V31" si="19">U31/S31*100</f>
        <v>-25.369690720168375</v>
      </c>
      <c r="X31" s="33"/>
      <c r="Y31" s="13"/>
      <c r="Z31" s="18"/>
      <c r="AA31" s="2"/>
      <c r="AB31" s="13"/>
      <c r="AC31" s="13"/>
      <c r="AD31" s="18"/>
      <c r="AE31" s="2"/>
      <c r="AF31" s="13"/>
      <c r="AG31" s="13"/>
      <c r="AH31" s="18"/>
      <c r="AI31" s="3"/>
      <c r="AJ31" s="34"/>
      <c r="AK31" s="13"/>
      <c r="AL31" s="18"/>
      <c r="AM31" s="2"/>
      <c r="AN31" s="35"/>
      <c r="AO31" s="18"/>
      <c r="AP31" s="18"/>
      <c r="AQ31" s="3"/>
    </row>
    <row r="32" spans="1:43" x14ac:dyDescent="0.25">
      <c r="A32" s="36" t="s">
        <v>61</v>
      </c>
      <c r="B32" s="37" t="s">
        <v>62</v>
      </c>
      <c r="C32" s="38">
        <f>C31/C9</f>
        <v>-1.9405869879178417</v>
      </c>
      <c r="D32" s="39">
        <f>D31/D9</f>
        <v>-1.4896226217373609</v>
      </c>
      <c r="E32" s="40">
        <f t="shared" si="0"/>
        <v>0.45096436618048075</v>
      </c>
      <c r="F32" s="41" t="s">
        <v>29</v>
      </c>
      <c r="G32" s="39">
        <f>G31/G9</f>
        <v>-1.1720960991154001</v>
      </c>
      <c r="H32" s="39">
        <f>H31/H9</f>
        <v>-0.73120899973204945</v>
      </c>
      <c r="I32" s="40">
        <f t="shared" si="12"/>
        <v>0.44088709938335069</v>
      </c>
      <c r="J32" s="41" t="s">
        <v>29</v>
      </c>
      <c r="K32" s="39">
        <f>K31/K9</f>
        <v>-6.9317687574973181</v>
      </c>
      <c r="L32" s="39">
        <f>L31/L9</f>
        <v>-8.8990471212776843</v>
      </c>
      <c r="M32" s="40">
        <f t="shared" si="14"/>
        <v>-1.9672783637803661</v>
      </c>
      <c r="N32" s="42" t="s">
        <v>29</v>
      </c>
      <c r="O32" s="43">
        <f>O31/O9</f>
        <v>-2.309282854070041</v>
      </c>
      <c r="P32" s="39">
        <f>P31/P9</f>
        <v>0.87573433592027983</v>
      </c>
      <c r="Q32" s="40">
        <f t="shared" si="16"/>
        <v>3.1850171899903206</v>
      </c>
      <c r="R32" s="41" t="s">
        <v>29</v>
      </c>
      <c r="S32" s="38">
        <f>S31/S9</f>
        <v>4.8230202146985555E-2</v>
      </c>
      <c r="T32" s="39">
        <f>T31/T9</f>
        <v>7.5384756019849314E-2</v>
      </c>
      <c r="U32" s="40">
        <f t="shared" si="18"/>
        <v>2.7154553872863758E-2</v>
      </c>
      <c r="V32" s="42" t="s">
        <v>29</v>
      </c>
      <c r="X32" s="38"/>
      <c r="Y32" s="39"/>
      <c r="Z32" s="40"/>
      <c r="AA32" s="41"/>
      <c r="AB32" s="39"/>
      <c r="AC32" s="39"/>
      <c r="AD32" s="40"/>
      <c r="AE32" s="41"/>
      <c r="AF32" s="39"/>
      <c r="AG32" s="39"/>
      <c r="AH32" s="40"/>
      <c r="AI32" s="42"/>
      <c r="AJ32" s="43"/>
      <c r="AK32" s="39"/>
      <c r="AL32" s="40"/>
      <c r="AM32" s="41"/>
      <c r="AN32" s="38"/>
      <c r="AO32" s="39"/>
      <c r="AP32" s="40"/>
      <c r="AQ32" s="42"/>
    </row>
  </sheetData>
  <mergeCells count="60">
    <mergeCell ref="AK7:AK8"/>
    <mergeCell ref="AL7:AM7"/>
    <mergeCell ref="AN7:AN8"/>
    <mergeCell ref="AO7:AO8"/>
    <mergeCell ref="AP7:AQ7"/>
    <mergeCell ref="AD7:AE7"/>
    <mergeCell ref="AF7:AF8"/>
    <mergeCell ref="AG7:AG8"/>
    <mergeCell ref="AH7:AI7"/>
    <mergeCell ref="AJ7:AJ8"/>
    <mergeCell ref="X7:X8"/>
    <mergeCell ref="Y7:Y8"/>
    <mergeCell ref="Z7:AA7"/>
    <mergeCell ref="AB7:AB8"/>
    <mergeCell ref="AC7:AC8"/>
    <mergeCell ref="X6:AA6"/>
    <mergeCell ref="AB6:AE6"/>
    <mergeCell ref="AF6:AI6"/>
    <mergeCell ref="AJ6:AM6"/>
    <mergeCell ref="AN6:AQ6"/>
    <mergeCell ref="X2:AA3"/>
    <mergeCell ref="AB2:AE3"/>
    <mergeCell ref="AF2:AI3"/>
    <mergeCell ref="AJ2:AM3"/>
    <mergeCell ref="AN2:AQ5"/>
    <mergeCell ref="X4:AA5"/>
    <mergeCell ref="AB4:AE5"/>
    <mergeCell ref="AF4:AI5"/>
    <mergeCell ref="AJ4:AM5"/>
    <mergeCell ref="C2:F3"/>
    <mergeCell ref="G2:J3"/>
    <mergeCell ref="K2:N3"/>
    <mergeCell ref="O2:R3"/>
    <mergeCell ref="S2:V5"/>
    <mergeCell ref="E7:F7"/>
    <mergeCell ref="S6:V6"/>
    <mergeCell ref="C6:F6"/>
    <mergeCell ref="C4:F5"/>
    <mergeCell ref="G4:J5"/>
    <mergeCell ref="K4:N5"/>
    <mergeCell ref="O4:R5"/>
    <mergeCell ref="G6:J6"/>
    <mergeCell ref="K6:N6"/>
    <mergeCell ref="O6:R6"/>
    <mergeCell ref="T7:T8"/>
    <mergeCell ref="U7:V7"/>
    <mergeCell ref="B2:B8"/>
    <mergeCell ref="A2:A8"/>
    <mergeCell ref="S7:S8"/>
    <mergeCell ref="L7:L8"/>
    <mergeCell ref="M7:N7"/>
    <mergeCell ref="O7:O8"/>
    <mergeCell ref="P7:P8"/>
    <mergeCell ref="Q7:R7"/>
    <mergeCell ref="G7:G8"/>
    <mergeCell ref="H7:H8"/>
    <mergeCell ref="I7:J7"/>
    <mergeCell ref="K7:K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Натали-пк</dc:creator>
  <cp:lastModifiedBy>S</cp:lastModifiedBy>
  <dcterms:created xsi:type="dcterms:W3CDTF">2017-01-08T07:56:12Z</dcterms:created>
  <dcterms:modified xsi:type="dcterms:W3CDTF">2017-01-08T17:53:27Z</dcterms:modified>
</cp:coreProperties>
</file>