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1840" windowHeight="12330" activeTab="1"/>
  </bookViews>
  <sheets>
    <sheet name="Деталировка" sheetId="14" r:id="rId1"/>
    <sheet name="Потребность в материалах" sheetId="15" r:id="rId2"/>
    <sheet name="Прайс-лист" sheetId="12" r:id="rId3"/>
    <sheet name="Данные" sheetId="13" r:id="rId4"/>
  </sheets>
  <definedNames>
    <definedName name="Выбранный_цвет_кромки">'Потребность в материалах'!$A$11:$A$14</definedName>
    <definedName name="Выбранный_цвет_ЛДСП">Данные!$V$3:$V$6</definedName>
    <definedName name="Производитель_ЛДСП_1">OFFSET(Данные!$F$8, 0, 0, COUNT(Данные!$E$8:$E$11))</definedName>
    <definedName name="Производитель_ЛДСП_2">OFFSET(Данные!$I$8, 0, 0, COUNT(Данные!$H$8:$H$11))</definedName>
    <definedName name="Производитель_ЛДСП_3">OFFSET(Данные!$L$8, 0, 0, COUNT(Данные!$K$8:$K$11))</definedName>
    <definedName name="Производитель_ЛДСП_4">OFFSET(Данные!$O$8, 0, 0, COUNT(Данные!$N$8:$N$11))</definedName>
    <definedName name="Размер_ЛДСП_1">OFFSET(Данные!$F$15, 0, 0, COUNT(Данные!$E$15:$E$18))</definedName>
    <definedName name="Размер_ЛДСП_2">OFFSET(Данные!$I$15, 0, 0, COUNT(Данные!$H$15:$H$18))</definedName>
    <definedName name="Размер_ЛДСП_3">OFFSET(Данные!$L$15, 0, 0, COUNT(Данные!$K$15:$K$18))</definedName>
    <definedName name="Размер_ЛДСП_4">OFFSET(Данные!$O$15, 0, 0, COUNT(Данные!$N$15:$N$18))</definedName>
    <definedName name="Цвет" xml:space="preserve"> OFFSET(Данные!$B$2, 1, 0, Данные!$A$3-1, 1)</definedName>
    <definedName name="Цвет_кромки" xml:space="preserve"> OFFSET(Данные!$B$2, 1, 0, Данные!$A$3-1, 1)</definedName>
  </definedNames>
  <calcPr calcId="145621"/>
</workbook>
</file>

<file path=xl/calcChain.xml><?xml version="1.0" encoding="utf-8"?>
<calcChain xmlns="http://schemas.openxmlformats.org/spreadsheetml/2006/main">
  <c r="P6" i="15" l="1"/>
  <c r="P7" i="15"/>
  <c r="P8" i="15"/>
  <c r="D6" i="15"/>
  <c r="D7" i="15"/>
  <c r="D8" i="15"/>
  <c r="D5" i="15"/>
  <c r="C3" i="13" l="1"/>
  <c r="C4" i="13"/>
  <c r="C5" i="13"/>
  <c r="C6" i="13"/>
  <c r="C7" i="13"/>
  <c r="K12" i="14" l="1"/>
  <c r="K13" i="14"/>
  <c r="K14" i="14"/>
  <c r="K15" i="14"/>
  <c r="K16" i="14"/>
  <c r="K17" i="14"/>
  <c r="K18" i="14"/>
  <c r="K19" i="14"/>
  <c r="K20" i="14"/>
  <c r="K21" i="14"/>
  <c r="L12" i="14"/>
  <c r="L13" i="14"/>
  <c r="L14" i="14"/>
  <c r="L15" i="14"/>
  <c r="L16" i="14"/>
  <c r="L17" i="14"/>
  <c r="L18" i="14"/>
  <c r="L19" i="14"/>
  <c r="L20" i="14"/>
  <c r="L21" i="14"/>
  <c r="M12" i="14"/>
  <c r="P12" i="14" s="1"/>
  <c r="M13" i="14"/>
  <c r="P13" i="14" s="1"/>
  <c r="M14" i="14"/>
  <c r="M15" i="14"/>
  <c r="M16" i="14"/>
  <c r="M17" i="14"/>
  <c r="M18" i="14"/>
  <c r="P18" i="14" s="1"/>
  <c r="M19" i="14"/>
  <c r="P19" i="14" s="1"/>
  <c r="M20" i="14"/>
  <c r="P20" i="14" s="1"/>
  <c r="M21" i="14"/>
  <c r="P21" i="14" s="1"/>
  <c r="P14" i="14"/>
  <c r="P15" i="14"/>
  <c r="P17" i="14" l="1"/>
  <c r="P16" i="14"/>
  <c r="K8" i="14"/>
  <c r="K9" i="14"/>
  <c r="K10" i="14"/>
  <c r="K11" i="14"/>
  <c r="L11" i="14" l="1"/>
  <c r="M11" i="14"/>
  <c r="L9" i="14"/>
  <c r="L10" i="14"/>
  <c r="M9" i="14"/>
  <c r="M10" i="14"/>
  <c r="P9" i="14" l="1"/>
  <c r="P11" i="14"/>
  <c r="P10" i="14"/>
  <c r="M8" i="14" l="1"/>
  <c r="L8" i="14"/>
  <c r="P8" i="14" l="1"/>
  <c r="B3" i="13" l="1" a="1"/>
  <c r="B3" i="13" s="1"/>
  <c r="F26" i="13" s="1"/>
  <c r="A31" i="15" l="1"/>
  <c r="G31" i="15" s="1"/>
  <c r="I31" i="15" s="1"/>
  <c r="A27" i="15"/>
  <c r="G27" i="15" s="1"/>
  <c r="I27" i="15" s="1"/>
  <c r="A23" i="15"/>
  <c r="G23" i="15" s="1"/>
  <c r="I23" i="15" s="1"/>
  <c r="A19" i="15"/>
  <c r="G19" i="15" s="1"/>
  <c r="I19" i="15" s="1"/>
  <c r="A15" i="15"/>
  <c r="G15" i="15" s="1"/>
  <c r="I15" i="15" s="1"/>
  <c r="A11" i="15"/>
  <c r="G11" i="15" s="1"/>
  <c r="I11" i="15" s="1"/>
  <c r="B197" i="13"/>
  <c r="B193" i="13"/>
  <c r="B189" i="13"/>
  <c r="B185" i="13"/>
  <c r="B181" i="13"/>
  <c r="B177" i="13"/>
  <c r="B173" i="13"/>
  <c r="B166" i="13"/>
  <c r="B158" i="13"/>
  <c r="B150" i="13"/>
  <c r="B142" i="13"/>
  <c r="B134" i="13"/>
  <c r="B126" i="13"/>
  <c r="B118" i="13"/>
  <c r="B110" i="13"/>
  <c r="B199" i="13"/>
  <c r="B195" i="13"/>
  <c r="B191" i="13"/>
  <c r="B187" i="13"/>
  <c r="B183" i="13"/>
  <c r="B179" i="13"/>
  <c r="B175" i="13"/>
  <c r="B170" i="13"/>
  <c r="B162" i="13"/>
  <c r="B154" i="13"/>
  <c r="B146" i="13"/>
  <c r="B138" i="13"/>
  <c r="B130" i="13"/>
  <c r="B122" i="13"/>
  <c r="B114" i="13"/>
  <c r="B106" i="13"/>
  <c r="B102" i="13"/>
  <c r="B98" i="13"/>
  <c r="B94" i="13"/>
  <c r="B90" i="13"/>
  <c r="B86" i="13"/>
  <c r="B82" i="13"/>
  <c r="B78" i="13"/>
  <c r="B74" i="13"/>
  <c r="B70" i="13"/>
  <c r="B66" i="13"/>
  <c r="B62" i="13"/>
  <c r="B58" i="13"/>
  <c r="B54" i="13"/>
  <c r="B50" i="13"/>
  <c r="B46" i="13"/>
  <c r="B42" i="13"/>
  <c r="B38" i="13"/>
  <c r="B34" i="13"/>
  <c r="B30" i="13"/>
  <c r="B26" i="13"/>
  <c r="B22" i="13"/>
  <c r="B18" i="13"/>
  <c r="B14" i="13"/>
  <c r="B10" i="13"/>
  <c r="B6" i="13"/>
  <c r="I26" i="13" s="1"/>
  <c r="B200" i="13"/>
  <c r="B198" i="13"/>
  <c r="B196" i="13"/>
  <c r="B194" i="13"/>
  <c r="B192" i="13"/>
  <c r="B190" i="13"/>
  <c r="B188" i="13"/>
  <c r="B186" i="13"/>
  <c r="B184" i="13"/>
  <c r="B182" i="13"/>
  <c r="B180" i="13"/>
  <c r="B178" i="13"/>
  <c r="B176" i="13"/>
  <c r="B174" i="13"/>
  <c r="B172" i="13"/>
  <c r="B168" i="13"/>
  <c r="B164" i="13"/>
  <c r="B160" i="13"/>
  <c r="B156" i="13"/>
  <c r="B152" i="13"/>
  <c r="B148" i="13"/>
  <c r="B144" i="13"/>
  <c r="B140" i="13"/>
  <c r="B136" i="13"/>
  <c r="B132" i="13"/>
  <c r="B128" i="13"/>
  <c r="B124" i="13"/>
  <c r="B120" i="13"/>
  <c r="B116" i="13"/>
  <c r="B112" i="13"/>
  <c r="B108" i="13"/>
  <c r="B104" i="13"/>
  <c r="B100" i="13"/>
  <c r="B96" i="13"/>
  <c r="B92" i="13"/>
  <c r="B88" i="13"/>
  <c r="B84" i="13"/>
  <c r="B80" i="13"/>
  <c r="B76" i="13"/>
  <c r="B72" i="13"/>
  <c r="B68" i="13"/>
  <c r="B64" i="13"/>
  <c r="B60" i="13"/>
  <c r="B56" i="13"/>
  <c r="B52" i="13"/>
  <c r="B48" i="13"/>
  <c r="B44" i="13"/>
  <c r="B40" i="13"/>
  <c r="B36" i="13"/>
  <c r="B32" i="13"/>
  <c r="B28" i="13"/>
  <c r="B24" i="13"/>
  <c r="B20" i="13"/>
  <c r="B16" i="13"/>
  <c r="B12" i="13"/>
  <c r="O26" i="13" s="1"/>
  <c r="B8" i="13"/>
  <c r="B4" i="13"/>
  <c r="B171" i="13"/>
  <c r="B169" i="13"/>
  <c r="B167" i="13"/>
  <c r="B165" i="13"/>
  <c r="B163" i="13"/>
  <c r="B161" i="13"/>
  <c r="B159" i="13"/>
  <c r="B157" i="13"/>
  <c r="B155" i="13"/>
  <c r="B153" i="13"/>
  <c r="B151" i="13"/>
  <c r="B149" i="13"/>
  <c r="B147" i="13"/>
  <c r="B145" i="13"/>
  <c r="B143" i="13"/>
  <c r="B141" i="13"/>
  <c r="B139" i="13"/>
  <c r="B137" i="13"/>
  <c r="B135" i="13"/>
  <c r="B133" i="13"/>
  <c r="B131" i="13"/>
  <c r="B129" i="13"/>
  <c r="B127" i="13"/>
  <c r="B125" i="13"/>
  <c r="B123" i="13"/>
  <c r="B121" i="13"/>
  <c r="B119" i="13"/>
  <c r="B117" i="13"/>
  <c r="B115" i="13"/>
  <c r="B113" i="13"/>
  <c r="B111" i="13"/>
  <c r="B109" i="13"/>
  <c r="B107" i="13"/>
  <c r="B105" i="13"/>
  <c r="B103" i="13"/>
  <c r="B101" i="13"/>
  <c r="B99" i="13"/>
  <c r="B97" i="13"/>
  <c r="B95" i="13"/>
  <c r="B93" i="13"/>
  <c r="B91" i="13"/>
  <c r="B89" i="13"/>
  <c r="B87" i="13"/>
  <c r="B85" i="13"/>
  <c r="B83" i="13"/>
  <c r="B81" i="13"/>
  <c r="B79" i="13"/>
  <c r="B77" i="13"/>
  <c r="B75" i="13"/>
  <c r="B73" i="13"/>
  <c r="B71" i="13"/>
  <c r="B69" i="13"/>
  <c r="B67" i="13"/>
  <c r="B65" i="13"/>
  <c r="B63" i="13"/>
  <c r="B61" i="13"/>
  <c r="B59" i="13"/>
  <c r="B57" i="13"/>
  <c r="B55" i="13"/>
  <c r="B53" i="13"/>
  <c r="B51" i="13"/>
  <c r="B49" i="13"/>
  <c r="B47" i="13"/>
  <c r="B45" i="13"/>
  <c r="B43" i="13"/>
  <c r="B41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5" i="13"/>
  <c r="L26" i="13" l="1"/>
  <c r="A29" i="15" s="1"/>
  <c r="G29" i="15" s="1"/>
  <c r="I29" i="15" s="1"/>
  <c r="A32" i="15"/>
  <c r="G32" i="15" s="1"/>
  <c r="I32" i="15" s="1"/>
  <c r="A28" i="15"/>
  <c r="G28" i="15" s="1"/>
  <c r="I28" i="15" s="1"/>
  <c r="A24" i="15"/>
  <c r="G24" i="15" s="1"/>
  <c r="I24" i="15" s="1"/>
  <c r="A20" i="15"/>
  <c r="G20" i="15" s="1"/>
  <c r="I20" i="15" s="1"/>
  <c r="A16" i="15"/>
  <c r="G16" i="15" s="1"/>
  <c r="I16" i="15" s="1"/>
  <c r="A12" i="15"/>
  <c r="G12" i="15" s="1"/>
  <c r="I12" i="15" s="1"/>
  <c r="A34" i="15"/>
  <c r="G34" i="15" s="1"/>
  <c r="I34" i="15" s="1"/>
  <c r="A30" i="15"/>
  <c r="G30" i="15" s="1"/>
  <c r="I30" i="15" s="1"/>
  <c r="A26" i="15"/>
  <c r="G26" i="15" s="1"/>
  <c r="I26" i="15" s="1"/>
  <c r="A22" i="15"/>
  <c r="G22" i="15" s="1"/>
  <c r="I22" i="15" s="1"/>
  <c r="A18" i="15"/>
  <c r="G18" i="15" s="1"/>
  <c r="I18" i="15" s="1"/>
  <c r="A14" i="15"/>
  <c r="G14" i="15" s="1"/>
  <c r="I14" i="15" s="1"/>
  <c r="L3" i="13"/>
  <c r="K8" i="13" s="1" a="1"/>
  <c r="K8" i="13" s="1"/>
  <c r="L8" i="13" s="1"/>
  <c r="O3" i="13"/>
  <c r="N8" i="13" s="1" a="1"/>
  <c r="N9" i="13" s="1"/>
  <c r="O9" i="13" s="1"/>
  <c r="F3" i="13"/>
  <c r="E8" i="13" s="1" a="1"/>
  <c r="E9" i="13" s="1"/>
  <c r="I3" i="13"/>
  <c r="H8" i="13" s="1" a="1"/>
  <c r="A3" i="13"/>
  <c r="A17" i="15" l="1"/>
  <c r="G17" i="15" s="1"/>
  <c r="I17" i="15" s="1"/>
  <c r="A33" i="15"/>
  <c r="G33" i="15" s="1"/>
  <c r="I33" i="15" s="1"/>
  <c r="A25" i="15"/>
  <c r="G25" i="15" s="1"/>
  <c r="I25" i="15" s="1"/>
  <c r="A13" i="15"/>
  <c r="G13" i="15" s="1"/>
  <c r="I13" i="15" s="1"/>
  <c r="A21" i="15"/>
  <c r="G21" i="15" s="1"/>
  <c r="I21" i="15" s="1"/>
  <c r="K10" i="13"/>
  <c r="L10" i="13" s="1"/>
  <c r="N10" i="13"/>
  <c r="O10" i="13" s="1"/>
  <c r="K9" i="13"/>
  <c r="L9" i="13" s="1"/>
  <c r="N11" i="13"/>
  <c r="O11" i="13" s="1"/>
  <c r="K11" i="13"/>
  <c r="L11" i="13" s="1"/>
  <c r="N8" i="13"/>
  <c r="O8" i="13" s="1"/>
  <c r="H8" i="13"/>
  <c r="I8" i="13" s="1"/>
  <c r="H9" i="13"/>
  <c r="I9" i="13" s="1"/>
  <c r="H11" i="13"/>
  <c r="I11" i="13" s="1"/>
  <c r="H10" i="13"/>
  <c r="I10" i="13" s="1"/>
  <c r="F9" i="13"/>
  <c r="E11" i="13"/>
  <c r="E8" i="13"/>
  <c r="F8" i="13" s="1"/>
  <c r="E10" i="13"/>
  <c r="K6" i="13" l="1"/>
  <c r="N6" i="13"/>
  <c r="H6" i="13"/>
  <c r="F10" i="13"/>
  <c r="F11" i="13"/>
  <c r="E6" i="13"/>
  <c r="Q3" i="13" s="1"/>
  <c r="K5" i="15" s="1" a="1"/>
  <c r="K5" i="15" l="1"/>
  <c r="L5" i="15"/>
  <c r="M5" i="15"/>
  <c r="S3" i="13" a="1"/>
  <c r="S3" i="13" s="1"/>
  <c r="N5" i="15" a="1"/>
  <c r="T3" i="13"/>
  <c r="Q4" i="13"/>
  <c r="R4" i="13"/>
  <c r="Q5" i="13"/>
  <c r="R5" i="13"/>
  <c r="Q6" i="13"/>
  <c r="R6" i="13"/>
  <c r="R3" i="13"/>
  <c r="V3" i="13" l="1"/>
  <c r="A5" i="15" s="1"/>
  <c r="U3" i="13"/>
  <c r="K8" i="15" a="1"/>
  <c r="N8" i="15" a="1"/>
  <c r="K7" i="15" a="1"/>
  <c r="N7" i="15" a="1"/>
  <c r="K6" i="15" a="1"/>
  <c r="N6" i="15" a="1"/>
  <c r="N5" i="15"/>
  <c r="O5" i="15"/>
  <c r="B5" i="15"/>
  <c r="Y3" i="13" a="1"/>
  <c r="Z3" i="13" s="1"/>
  <c r="AB3" i="13" a="1"/>
  <c r="AB3" i="13" s="1"/>
  <c r="B8" i="15"/>
  <c r="B7" i="15"/>
  <c r="B6" i="15"/>
  <c r="AB6" i="13" a="1"/>
  <c r="Y6" i="13" a="1"/>
  <c r="S6" i="13" a="1"/>
  <c r="AB5" i="13" a="1"/>
  <c r="S5" i="13" a="1"/>
  <c r="Y5" i="13" a="1"/>
  <c r="Y4" i="13" a="1"/>
  <c r="AB4" i="13" a="1"/>
  <c r="S4" i="13" a="1"/>
  <c r="N6" i="15" l="1"/>
  <c r="O6" i="15"/>
  <c r="N7" i="15"/>
  <c r="O7" i="15"/>
  <c r="N8" i="15"/>
  <c r="O8" i="15"/>
  <c r="L6" i="15"/>
  <c r="K6" i="15"/>
  <c r="M6" i="15"/>
  <c r="K7" i="15"/>
  <c r="M7" i="15"/>
  <c r="L7" i="15"/>
  <c r="L8" i="15"/>
  <c r="M8" i="15"/>
  <c r="K8" i="15"/>
  <c r="AA3" i="13"/>
  <c r="Y3" i="13"/>
  <c r="AC3" i="13"/>
  <c r="V4" i="13"/>
  <c r="U4" i="13"/>
  <c r="T4" i="13"/>
  <c r="S4" i="13"/>
  <c r="Y4" i="13"/>
  <c r="AA4" i="13"/>
  <c r="Z4" i="13"/>
  <c r="Y5" i="13"/>
  <c r="AA5" i="13"/>
  <c r="Z5" i="13"/>
  <c r="AC5" i="13"/>
  <c r="AB5" i="13"/>
  <c r="Y6" i="13"/>
  <c r="Z6" i="13"/>
  <c r="AA6" i="13"/>
  <c r="AB4" i="13"/>
  <c r="AC4" i="13"/>
  <c r="S5" i="13"/>
  <c r="V5" i="13"/>
  <c r="T5" i="13"/>
  <c r="U5" i="13"/>
  <c r="S6" i="13"/>
  <c r="V6" i="13"/>
  <c r="T6" i="13"/>
  <c r="U6" i="13"/>
  <c r="AB6" i="13"/>
  <c r="AC6" i="13"/>
  <c r="J15" i="14" l="1"/>
  <c r="J8" i="14"/>
  <c r="J12" i="14"/>
  <c r="J18" i="14"/>
  <c r="J21" i="14"/>
  <c r="J11" i="14"/>
  <c r="J19" i="14"/>
  <c r="J16" i="14"/>
  <c r="J17" i="14"/>
  <c r="J10" i="14"/>
  <c r="J14" i="14"/>
  <c r="J20" i="14"/>
  <c r="J9" i="14"/>
  <c r="J13" i="14"/>
  <c r="E15" i="13" a="1"/>
  <c r="E18" i="13" s="1"/>
  <c r="F18" i="13" s="1"/>
  <c r="A8" i="15"/>
  <c r="A7" i="15"/>
  <c r="A6" i="15"/>
  <c r="K15" i="13" a="1"/>
  <c r="N15" i="13" a="1"/>
  <c r="H15" i="13" a="1"/>
  <c r="E15" i="13" l="1"/>
  <c r="E17" i="13"/>
  <c r="F17" i="13" s="1"/>
  <c r="E16" i="13"/>
  <c r="F16" i="13" s="1"/>
  <c r="N15" i="13"/>
  <c r="N16" i="13"/>
  <c r="O16" i="13" s="1"/>
  <c r="N17" i="13"/>
  <c r="O17" i="13" s="1"/>
  <c r="N18" i="13"/>
  <c r="O18" i="13" s="1"/>
  <c r="H15" i="13"/>
  <c r="H18" i="13"/>
  <c r="I18" i="13" s="1"/>
  <c r="H16" i="13"/>
  <c r="I16" i="13" s="1"/>
  <c r="H17" i="13"/>
  <c r="I17" i="13" s="1"/>
  <c r="K16" i="13"/>
  <c r="L16" i="13" s="1"/>
  <c r="K15" i="13"/>
  <c r="K17" i="13"/>
  <c r="L17" i="13" s="1"/>
  <c r="K18" i="13"/>
  <c r="L18" i="13" s="1"/>
  <c r="O15" i="13" l="1"/>
  <c r="C8" i="15" a="1"/>
  <c r="C8" i="15" s="1"/>
  <c r="L15" i="13"/>
  <c r="C7" i="15" a="1"/>
  <c r="C7" i="15" s="1"/>
  <c r="F15" i="13"/>
  <c r="W3" i="13" a="1"/>
  <c r="W3" i="13" s="1"/>
  <c r="C5" i="15" a="1"/>
  <c r="C5" i="15" s="1"/>
  <c r="P5" i="15"/>
  <c r="W5" i="13" a="1"/>
  <c r="W5" i="13" s="1"/>
  <c r="X5" i="13" s="1"/>
  <c r="I15" i="13"/>
  <c r="W4" i="13" s="1" a="1"/>
  <c r="W4" i="13" s="1"/>
  <c r="X4" i="13" s="1"/>
  <c r="W6" i="13" a="1"/>
  <c r="W6" i="13" s="1"/>
  <c r="X6" i="13" s="1"/>
  <c r="F5" i="15" l="1"/>
  <c r="G5" i="15" s="1"/>
  <c r="X3" i="13"/>
  <c r="C6" i="15" a="1"/>
  <c r="C6" i="15" s="1"/>
  <c r="E5" i="15"/>
  <c r="F2" i="14" s="1"/>
  <c r="H5" i="15"/>
  <c r="G2" i="14" s="1"/>
  <c r="I5" i="15"/>
  <c r="J5" i="15" s="1"/>
  <c r="F8" i="15"/>
  <c r="G8" i="15" s="1"/>
  <c r="F7" i="15"/>
  <c r="G7" i="15" s="1"/>
  <c r="F6" i="15"/>
  <c r="G6" i="15" s="1"/>
  <c r="E7" i="15" l="1"/>
  <c r="F4" i="14" s="1"/>
  <c r="E8" i="15"/>
  <c r="F5" i="14" s="1"/>
  <c r="E6" i="15"/>
  <c r="F3" i="14" s="1"/>
  <c r="H2" i="14"/>
  <c r="H7" i="15"/>
  <c r="I7" i="15"/>
  <c r="J7" i="15" s="1"/>
  <c r="H6" i="15"/>
  <c r="I6" i="15"/>
  <c r="J6" i="15" s="1"/>
  <c r="H8" i="15"/>
  <c r="I8" i="15"/>
  <c r="G3" i="14"/>
  <c r="J8" i="15" l="1"/>
  <c r="H3" i="14"/>
  <c r="H4" i="14"/>
  <c r="G4" i="14"/>
  <c r="H5" i="14" l="1"/>
  <c r="G5" i="14"/>
</calcChain>
</file>

<file path=xl/sharedStrings.xml><?xml version="1.0" encoding="utf-8"?>
<sst xmlns="http://schemas.openxmlformats.org/spreadsheetml/2006/main" count="1122" uniqueCount="232">
  <si>
    <t>Цвет</t>
  </si>
  <si>
    <t>*</t>
  </si>
  <si>
    <t>Ольха</t>
  </si>
  <si>
    <t>Орех светлый</t>
  </si>
  <si>
    <t>-</t>
  </si>
  <si>
    <t>Крем</t>
  </si>
  <si>
    <t>Вишня Оксфорд</t>
  </si>
  <si>
    <t>Красное дерево</t>
  </si>
  <si>
    <t>Алюминий</t>
  </si>
  <si>
    <t>2800*2070</t>
  </si>
  <si>
    <t>Цвет ЛДСП</t>
  </si>
  <si>
    <t>Производитель</t>
  </si>
  <si>
    <t>2800*2050</t>
  </si>
  <si>
    <t>Коллекция</t>
  </si>
  <si>
    <t>Код</t>
  </si>
  <si>
    <t>Структура</t>
  </si>
  <si>
    <t>18 мм.</t>
  </si>
  <si>
    <t>10 мм.</t>
  </si>
  <si>
    <t>4 мм.</t>
  </si>
  <si>
    <t>16 мм.</t>
  </si>
  <si>
    <t>--</t>
  </si>
  <si>
    <t>---</t>
  </si>
  <si>
    <t>----</t>
  </si>
  <si>
    <t>-----</t>
  </si>
  <si>
    <t>Белый (ДВП)</t>
  </si>
  <si>
    <t>KRONOSPAN</t>
  </si>
  <si>
    <t>White Corpus</t>
  </si>
  <si>
    <t>SM</t>
  </si>
  <si>
    <t>Белый</t>
  </si>
  <si>
    <t>White Front</t>
  </si>
  <si>
    <t>PE</t>
  </si>
  <si>
    <t>Белый фасадный</t>
  </si>
  <si>
    <t>Color Basic</t>
  </si>
  <si>
    <t>BS/PE</t>
  </si>
  <si>
    <t>Светло-серый (пепел)</t>
  </si>
  <si>
    <t>Песочный new!</t>
  </si>
  <si>
    <t>Черный_</t>
  </si>
  <si>
    <t>Wood Basic</t>
  </si>
  <si>
    <t>PR</t>
  </si>
  <si>
    <t>Бук светлый</t>
  </si>
  <si>
    <t>Яблоня Локарно темная</t>
  </si>
  <si>
    <t>Клён</t>
  </si>
  <si>
    <t>Венге</t>
  </si>
  <si>
    <t>Орех тёмный</t>
  </si>
  <si>
    <t>Дуб Сонома светлый</t>
  </si>
  <si>
    <t xml:space="preserve">Дуб Молочный </t>
  </si>
  <si>
    <t>Орех Экко</t>
  </si>
  <si>
    <t>Дуб Горный</t>
  </si>
  <si>
    <t>Береза полярная</t>
  </si>
  <si>
    <t>Сосна Ларедо тёмная</t>
  </si>
  <si>
    <t xml:space="preserve">Дуб Светлый </t>
  </si>
  <si>
    <t>Дуб Винтаж Оксид</t>
  </si>
  <si>
    <t>Дуб Феррара</t>
  </si>
  <si>
    <t>BS</t>
  </si>
  <si>
    <t xml:space="preserve">Хаванна Нова                                         </t>
  </si>
  <si>
    <t>Махонь</t>
  </si>
  <si>
    <t>Коко Боло</t>
  </si>
  <si>
    <t xml:space="preserve">Орех Мария Луиза                </t>
  </si>
  <si>
    <t>Сосна Ларедо светлая</t>
  </si>
  <si>
    <t>Wood Front</t>
  </si>
  <si>
    <t xml:space="preserve">Орех Лион                                           </t>
  </si>
  <si>
    <t>Венге Луизиана</t>
  </si>
  <si>
    <t xml:space="preserve">Легно темный                              </t>
  </si>
  <si>
    <t xml:space="preserve">Легно средний (табак)                                                      </t>
  </si>
  <si>
    <t xml:space="preserve">Легно светлый                                                              </t>
  </si>
  <si>
    <t>К001</t>
  </si>
  <si>
    <t>SN</t>
  </si>
  <si>
    <t xml:space="preserve">Дуб Корабельный белый </t>
  </si>
  <si>
    <t>К002</t>
  </si>
  <si>
    <t xml:space="preserve">Дуб Корабельный серый  </t>
  </si>
  <si>
    <t>К003</t>
  </si>
  <si>
    <t xml:space="preserve">Дуб Корабельный золотой </t>
  </si>
  <si>
    <t>К005</t>
  </si>
  <si>
    <t>Дуб Городской Перламутровый</t>
  </si>
  <si>
    <t>Color Front</t>
  </si>
  <si>
    <t xml:space="preserve">Белый снег                        </t>
  </si>
  <si>
    <t xml:space="preserve">Голубой </t>
  </si>
  <si>
    <t xml:space="preserve">Красный    </t>
  </si>
  <si>
    <t xml:space="preserve">Платина                                                </t>
  </si>
  <si>
    <t xml:space="preserve">Оранж                                              </t>
  </si>
  <si>
    <t>РЕ</t>
  </si>
  <si>
    <t>Синий/ Королевский синий</t>
  </si>
  <si>
    <t>Color light</t>
  </si>
  <si>
    <t xml:space="preserve">Кремовый                </t>
  </si>
  <si>
    <t>Антрацит</t>
  </si>
  <si>
    <t>Ваниль</t>
  </si>
  <si>
    <t>Береза снежная</t>
  </si>
  <si>
    <t>Груша дикая (полная)</t>
  </si>
  <si>
    <t>Венге магия (KRONO+)</t>
  </si>
  <si>
    <t>Венге (KRONO+)</t>
  </si>
  <si>
    <t>Венге светлый (KRONO+)</t>
  </si>
  <si>
    <t>Дуб венге</t>
  </si>
  <si>
    <t>Дуб пастельный</t>
  </si>
  <si>
    <t>Маслина Севилья темная</t>
  </si>
  <si>
    <t>Ясень Шимо светлый</t>
  </si>
  <si>
    <t>Ясень Шимо темный</t>
  </si>
  <si>
    <t>Зебрано темный/Классик</t>
  </si>
  <si>
    <t>Груша дикая светлая</t>
  </si>
  <si>
    <t>Ясень Таормина</t>
  </si>
  <si>
    <t>Маслина Севилья светлая</t>
  </si>
  <si>
    <t>SU</t>
  </si>
  <si>
    <t>Орех Тьеполо</t>
  </si>
  <si>
    <t>Дуб классический</t>
  </si>
  <si>
    <t>Акация Лорка</t>
  </si>
  <si>
    <t>Дуб Шамони</t>
  </si>
  <si>
    <t>Вяз натуральный благородный</t>
  </si>
  <si>
    <t>Вяз благородный темный</t>
  </si>
  <si>
    <t>Contempo 1</t>
  </si>
  <si>
    <t>К010</t>
  </si>
  <si>
    <t>Сосна Лофт Белая</t>
  </si>
  <si>
    <t>Северное дерево светлое</t>
  </si>
  <si>
    <t xml:space="preserve">Зебрано Нюанс </t>
  </si>
  <si>
    <t xml:space="preserve">Файн Лайн Крем                  </t>
  </si>
  <si>
    <t xml:space="preserve">Орфео Серый </t>
  </si>
  <si>
    <t>Орфео Белый</t>
  </si>
  <si>
    <t>Солнечный свет</t>
  </si>
  <si>
    <t>Черный</t>
  </si>
  <si>
    <t>Лимонный сорбет</t>
  </si>
  <si>
    <t>Макиато</t>
  </si>
  <si>
    <t>Океан зеленый / Оливковый</t>
  </si>
  <si>
    <t>Color Special</t>
  </si>
  <si>
    <t xml:space="preserve">Зеленый мамба           </t>
  </si>
  <si>
    <t>Именео Белый</t>
  </si>
  <si>
    <t>Твист светлый</t>
  </si>
  <si>
    <t>Твист темный</t>
  </si>
  <si>
    <t>К011</t>
  </si>
  <si>
    <t>Сосна Лофт Кремовая</t>
  </si>
  <si>
    <t>Северное дерево темное</t>
  </si>
  <si>
    <t>Файн Лайн Мокка</t>
  </si>
  <si>
    <t>Contempo 3</t>
  </si>
  <si>
    <t>SD</t>
  </si>
  <si>
    <t xml:space="preserve">Крослайн Карамель </t>
  </si>
  <si>
    <t xml:space="preserve">Крослайн Латте </t>
  </si>
  <si>
    <t xml:space="preserve">Лайм </t>
  </si>
  <si>
    <t xml:space="preserve">Лаванда             </t>
  </si>
  <si>
    <t>Бордо</t>
  </si>
  <si>
    <t>Красный чили</t>
  </si>
  <si>
    <t>Виола</t>
  </si>
  <si>
    <t>Латте</t>
  </si>
  <si>
    <t>Фиолет синий</t>
  </si>
  <si>
    <t>Роза</t>
  </si>
  <si>
    <t>Contempo 2</t>
  </si>
  <si>
    <t>Пожар</t>
  </si>
  <si>
    <t>Synhro (3D)</t>
  </si>
  <si>
    <t>SP/BS</t>
  </si>
  <si>
    <t>Монако темный</t>
  </si>
  <si>
    <t>Монако средний</t>
  </si>
  <si>
    <t>AW/BS</t>
  </si>
  <si>
    <t>Орех Кристобаль</t>
  </si>
  <si>
    <t>Орех Верона</t>
  </si>
  <si>
    <t>OV/BS</t>
  </si>
  <si>
    <t>Дуб Сантьяго</t>
  </si>
  <si>
    <t>Дуб Молина</t>
  </si>
  <si>
    <t>Дуб Роатан</t>
  </si>
  <si>
    <t>Дуб Вальдивиа</t>
  </si>
  <si>
    <t>Mirror Gloss</t>
  </si>
  <si>
    <t>MG/PE</t>
  </si>
  <si>
    <t>Белый глянец</t>
  </si>
  <si>
    <t>Черный глянец</t>
  </si>
  <si>
    <t>Слоновая кость глянец</t>
  </si>
  <si>
    <t>Оранжевый глянец</t>
  </si>
  <si>
    <t>Бордо глянец</t>
  </si>
  <si>
    <t>Виола глянец</t>
  </si>
  <si>
    <t xml:space="preserve">Венге Винтаж </t>
  </si>
  <si>
    <t>Зебрано Сахара new!</t>
  </si>
  <si>
    <t>Цена
(18 мм.)</t>
  </si>
  <si>
    <t>Цена
(10 мм.)</t>
  </si>
  <si>
    <t>Цена
(4 мм.)</t>
  </si>
  <si>
    <t>Цена
(16 мм.)</t>
  </si>
  <si>
    <t>Количество цветов</t>
  </si>
  <si>
    <t>Выбранный цвет</t>
  </si>
  <si>
    <t>Производитель ЛДСП</t>
  </si>
  <si>
    <t>Размер листа</t>
  </si>
  <si>
    <t>Размеры ЛДСП</t>
  </si>
  <si>
    <t>п/н</t>
  </si>
  <si>
    <t>Наименование изделия</t>
  </si>
  <si>
    <t>Наименование детали</t>
  </si>
  <si>
    <t>Ширина (мм.)</t>
  </si>
  <si>
    <t>Толщина (мм.)</t>
  </si>
  <si>
    <t>Количество деталей</t>
  </si>
  <si>
    <t>Оклейка кромкой по длине (высоте)</t>
  </si>
  <si>
    <t>Оклейка кромкой по ширине</t>
  </si>
  <si>
    <t>Количество м.п. кромки</t>
  </si>
  <si>
    <t>Секция угловая 860*581*577</t>
  </si>
  <si>
    <t>—</t>
  </si>
  <si>
    <t>=</t>
  </si>
  <si>
    <t>Кромка по длине</t>
  </si>
  <si>
    <t>Кромка по ширине</t>
  </si>
  <si>
    <t>Материал кромки</t>
  </si>
  <si>
    <t>бумажная</t>
  </si>
  <si>
    <t>ПВХ 22/1</t>
  </si>
  <si>
    <t>ПВХ 22/2</t>
  </si>
  <si>
    <t>Т-кант</t>
  </si>
  <si>
    <t>Ц-ка</t>
  </si>
  <si>
    <t>ПВХ 42/2</t>
  </si>
  <si>
    <t>ПОТРЕБНОСТЬ В МАТЕРИАЛАХ</t>
  </si>
  <si>
    <t>Цвет материала</t>
  </si>
  <si>
    <t>Квадратура детали</t>
  </si>
  <si>
    <t>Цвет детали</t>
  </si>
  <si>
    <t xml:space="preserve">   </t>
  </si>
  <si>
    <t>Итого листов на заказ</t>
  </si>
  <si>
    <t>Цвет кромки</t>
  </si>
  <si>
    <t>Кромка</t>
  </si>
  <si>
    <t>нет</t>
  </si>
  <si>
    <t>-нет-</t>
  </si>
  <si>
    <t>--нет--</t>
  </si>
  <si>
    <t>---нет---</t>
  </si>
  <si>
    <t>В цвет ЛДСП</t>
  </si>
  <si>
    <t>КРОМКА</t>
  </si>
  <si>
    <t>деталей</t>
  </si>
  <si>
    <t>Квадратура</t>
  </si>
  <si>
    <t>Фасад</t>
  </si>
  <si>
    <t>Стойка внутреняя (тумба) (бумага)</t>
  </si>
  <si>
    <t>Стойка (тумба) (бумага)</t>
  </si>
  <si>
    <t>Верх/низ (тумба) (бумага)</t>
  </si>
  <si>
    <t>Наличник</t>
  </si>
  <si>
    <t>ДВП</t>
  </si>
  <si>
    <t>Боковина ящика</t>
  </si>
  <si>
    <t>Передняя/задняя стенка ящика</t>
  </si>
  <si>
    <t>Толщина материала</t>
  </si>
  <si>
    <t>+15%</t>
  </si>
  <si>
    <t>Длинна
/Высота (мм.)</t>
  </si>
  <si>
    <t>МАТЕРИАЛ</t>
  </si>
  <si>
    <t>Детали/Остаток/Листы</t>
  </si>
  <si>
    <t>Израсходовано материала</t>
  </si>
  <si>
    <t>Остаток материала</t>
  </si>
  <si>
    <t>Размер</t>
  </si>
  <si>
    <t>1. ЛДСП</t>
  </si>
  <si>
    <t>2. КРОМКА</t>
  </si>
  <si>
    <t>Количество м/п</t>
  </si>
  <si>
    <t>Итого м/п кропки</t>
  </si>
  <si>
    <t>В этом столбце необходимо видеть цену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</si>
</sst>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8" applyNumberFormat="0" applyAlignment="0" applyProtection="0"/>
    <xf numFmtId="0" fontId="13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21" borderId="2" applyNumberFormat="0" applyAlignment="0" applyProtection="0"/>
    <xf numFmtId="0" fontId="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" fillId="0" borderId="0"/>
    <xf numFmtId="0" fontId="20" fillId="0" borderId="0"/>
    <xf numFmtId="0" fontId="20" fillId="0" borderId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</cellStyleXfs>
  <cellXfs count="10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1" fillId="24" borderId="0" xfId="0" applyFont="1" applyFill="1" applyAlignment="1"/>
    <xf numFmtId="0" fontId="21" fillId="24" borderId="0" xfId="0" applyFont="1" applyFill="1"/>
    <xf numFmtId="0" fontId="21" fillId="0" borderId="0" xfId="0" applyFont="1" applyBorder="1" applyAlignment="1">
      <alignment horizontal="left" vertical="top"/>
    </xf>
    <xf numFmtId="0" fontId="23" fillId="0" borderId="0" xfId="0" applyFont="1" applyAlignment="1">
      <alignment horizontal="center"/>
    </xf>
    <xf numFmtId="164" fontId="21" fillId="0" borderId="10" xfId="0" applyNumberFormat="1" applyFont="1" applyBorder="1"/>
    <xf numFmtId="0" fontId="21" fillId="0" borderId="10" xfId="0" applyFont="1" applyBorder="1" applyAlignment="1">
      <alignment horizontal="center"/>
    </xf>
    <xf numFmtId="0" fontId="21" fillId="24" borderId="0" xfId="0" applyFont="1" applyFill="1" applyAlignment="1">
      <alignment vertical="center" wrapText="1"/>
    </xf>
    <xf numFmtId="0" fontId="24" fillId="0" borderId="10" xfId="0" applyFont="1" applyFill="1" applyBorder="1" applyAlignment="1">
      <alignment horizontal="left" vertical="top"/>
    </xf>
    <xf numFmtId="0" fontId="24" fillId="0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5" fillId="0" borderId="0" xfId="0" applyFont="1" applyFill="1"/>
    <xf numFmtId="0" fontId="21" fillId="0" borderId="10" xfId="0" quotePrefix="1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164" fontId="21" fillId="0" borderId="0" xfId="0" applyNumberFormat="1" applyFont="1" applyBorder="1" applyAlignment="1">
      <alignment horizontal="center" vertical="top"/>
    </xf>
    <xf numFmtId="0" fontId="21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top"/>
    </xf>
    <xf numFmtId="0" fontId="21" fillId="0" borderId="0" xfId="0" applyFont="1" applyBorder="1"/>
    <xf numFmtId="0" fontId="24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/>
    </xf>
    <xf numFmtId="0" fontId="24" fillId="0" borderId="20" xfId="0" applyFont="1" applyFill="1" applyBorder="1" applyAlignment="1">
      <alignment vertical="top"/>
    </xf>
    <xf numFmtId="0" fontId="26" fillId="0" borderId="0" xfId="0" applyFont="1"/>
    <xf numFmtId="0" fontId="26" fillId="0" borderId="14" xfId="0" applyFont="1" applyBorder="1"/>
    <xf numFmtId="0" fontId="26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left" vertical="top"/>
    </xf>
    <xf numFmtId="0" fontId="26" fillId="0" borderId="14" xfId="0" applyFont="1" applyBorder="1" applyAlignment="1">
      <alignment horizontal="center" vertical="top"/>
    </xf>
    <xf numFmtId="0" fontId="26" fillId="0" borderId="16" xfId="0" applyFont="1" applyBorder="1"/>
    <xf numFmtId="0" fontId="26" fillId="0" borderId="16" xfId="0" applyFont="1" applyBorder="1" applyAlignment="1">
      <alignment horizontal="center" vertical="top"/>
    </xf>
    <xf numFmtId="0" fontId="26" fillId="0" borderId="14" xfId="0" applyNumberFormat="1" applyFont="1" applyBorder="1" applyAlignment="1">
      <alignment horizontal="center" vertical="top"/>
    </xf>
    <xf numFmtId="0" fontId="28" fillId="0" borderId="18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textRotation="90" wrapText="1"/>
    </xf>
    <xf numFmtId="0" fontId="28" fillId="0" borderId="17" xfId="0" applyFont="1" applyBorder="1" applyAlignment="1">
      <alignment horizontal="center" vertical="center" textRotation="90" wrapText="1"/>
    </xf>
    <xf numFmtId="0" fontId="28" fillId="0" borderId="0" xfId="0" applyFont="1"/>
    <xf numFmtId="0" fontId="32" fillId="0" borderId="0" xfId="0" applyFont="1"/>
    <xf numFmtId="9" fontId="33" fillId="0" borderId="0" xfId="0" quotePrefix="1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/>
    </xf>
    <xf numFmtId="0" fontId="25" fillId="0" borderId="14" xfId="0" applyFont="1" applyBorder="1" applyAlignment="1">
      <alignment horizontal="center" vertical="top"/>
    </xf>
    <xf numFmtId="0" fontId="25" fillId="0" borderId="21" xfId="0" applyFont="1" applyBorder="1" applyAlignment="1">
      <alignment horizontal="center" vertical="top"/>
    </xf>
    <xf numFmtId="0" fontId="30" fillId="0" borderId="14" xfId="0" applyFont="1" applyBorder="1" applyAlignment="1">
      <alignment horizontal="center" vertical="top"/>
    </xf>
    <xf numFmtId="0" fontId="30" fillId="0" borderId="21" xfId="0" applyFont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34" fillId="0" borderId="10" xfId="0" applyFont="1" applyFill="1" applyBorder="1" applyAlignment="1">
      <alignment horizontal="center" vertical="top"/>
    </xf>
    <xf numFmtId="0" fontId="26" fillId="0" borderId="0" xfId="0" applyFont="1" applyFill="1"/>
    <xf numFmtId="0" fontId="27" fillId="0" borderId="15" xfId="0" applyFont="1" applyFill="1" applyBorder="1" applyAlignment="1">
      <alignment horizontal="center" vertical="top"/>
    </xf>
    <xf numFmtId="9" fontId="27" fillId="0" borderId="10" xfId="0" quotePrefix="1" applyNumberFormat="1" applyFont="1" applyFill="1" applyBorder="1" applyAlignment="1">
      <alignment horizontal="center" vertical="top"/>
    </xf>
    <xf numFmtId="0" fontId="26" fillId="0" borderId="10" xfId="0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vertical="top"/>
    </xf>
    <xf numFmtId="0" fontId="35" fillId="0" borderId="0" xfId="0" applyFont="1" applyFill="1" applyBorder="1" applyAlignment="1">
      <alignment horizontal="center" vertical="top"/>
    </xf>
    <xf numFmtId="164" fontId="21" fillId="0" borderId="0" xfId="0" applyNumberFormat="1" applyFont="1" applyBorder="1"/>
    <xf numFmtId="0" fontId="25" fillId="0" borderId="0" xfId="0" applyFont="1" applyFill="1" applyAlignment="1">
      <alignment horizontal="center"/>
    </xf>
    <xf numFmtId="0" fontId="36" fillId="0" borderId="0" xfId="0" applyFont="1" applyFill="1" applyAlignment="1">
      <alignment wrapText="1"/>
    </xf>
    <xf numFmtId="0" fontId="31" fillId="0" borderId="0" xfId="0" applyFont="1" applyAlignment="1">
      <alignment horizontal="left" vertical="center" textRotation="90"/>
    </xf>
    <xf numFmtId="0" fontId="29" fillId="0" borderId="0" xfId="0" applyFont="1" applyAlignment="1">
      <alignment horizontal="left" vertical="center" textRotation="90"/>
    </xf>
    <xf numFmtId="0" fontId="28" fillId="0" borderId="21" xfId="0" applyFont="1" applyBorder="1" applyAlignment="1">
      <alignment horizontal="center" wrapText="1"/>
    </xf>
    <xf numFmtId="0" fontId="24" fillId="0" borderId="2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textRotation="90" wrapText="1"/>
    </xf>
    <xf numFmtId="0" fontId="27" fillId="0" borderId="12" xfId="0" applyFont="1" applyFill="1" applyBorder="1" applyAlignment="1">
      <alignment horizontal="center" vertical="center" textRotation="90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textRotation="90" wrapText="1"/>
    </xf>
    <xf numFmtId="0" fontId="35" fillId="0" borderId="12" xfId="0" applyFont="1" applyFill="1" applyBorder="1" applyAlignment="1">
      <alignment horizontal="center" vertical="center" textRotation="90" wrapText="1"/>
    </xf>
    <xf numFmtId="0" fontId="34" fillId="0" borderId="10" xfId="0" applyFont="1" applyFill="1" applyBorder="1" applyAlignment="1">
      <alignment horizontal="center" vertical="top"/>
    </xf>
    <xf numFmtId="0" fontId="34" fillId="0" borderId="17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top"/>
    </xf>
    <xf numFmtId="0" fontId="29" fillId="0" borderId="10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0" fontId="25" fillId="0" borderId="15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 2" xfId="36"/>
    <cellStyle name="Обычный 3" xfId="37"/>
    <cellStyle name="Обычный 4" xfId="38"/>
    <cellStyle name="Обычный 5" xfId="45"/>
    <cellStyle name="Плохой" xfId="39"/>
    <cellStyle name="Пояснение" xfId="40"/>
    <cellStyle name="Примечание" xfId="41"/>
    <cellStyle name="Связанная ячейка" xfId="42"/>
    <cellStyle name="Текст предупреждения" xfId="43"/>
    <cellStyle name="Хороший" xfId="4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Данные!$E$3" fmlaRange="Цвет" sel="115" val="110"/>
</file>

<file path=xl/ctrlProps/ctrlProp2.xml><?xml version="1.0" encoding="utf-8"?>
<formControlPr xmlns="http://schemas.microsoft.com/office/spreadsheetml/2009/9/main" objectType="Drop" dropStyle="combo" dx="16" fmlaLink="Данные!$H$3" fmlaRange="Цвет" sel="15" val="2"/>
</file>

<file path=xl/ctrlProps/ctrlProp3.xml><?xml version="1.0" encoding="utf-8"?>
<formControlPr xmlns="http://schemas.microsoft.com/office/spreadsheetml/2009/9/main" objectType="Drop" dropStyle="combo" dx="16" fmlaLink="Данные!$K$3" fmlaRange="Цвет" sel="3" val="2"/>
</file>

<file path=xl/ctrlProps/ctrlProp4.xml><?xml version="1.0" encoding="utf-8"?>
<formControlPr xmlns="http://schemas.microsoft.com/office/spreadsheetml/2009/9/main" objectType="Drop" dropStyle="combo" dx="16" fmlaLink="Данные!$N$3" fmlaRange="Цвет" sel="2" val="0"/>
</file>

<file path=xl/ctrlProps/ctrlProp5.xml><?xml version="1.0" encoding="utf-8"?>
<formControlPr xmlns="http://schemas.microsoft.com/office/spreadsheetml/2009/9/main" objectType="Drop" dropStyle="combo" dx="16" fmlaLink="Данные!$E$7" fmlaRange="Производитель_ЛДСП_1" val="0"/>
</file>

<file path=xl/ctrlProps/ctrlProp6.xml><?xml version="1.0" encoding="utf-8"?>
<formControlPr xmlns="http://schemas.microsoft.com/office/spreadsheetml/2009/9/main" objectType="Drop" dropStyle="combo" dx="16" fmlaLink="Данные!$H$7" fmlaRange="Производитель_ЛДСП_2" val="0"/>
</file>

<file path=xl/ctrlProps/ctrlProp7.xml><?xml version="1.0" encoding="utf-8"?>
<formControlPr xmlns="http://schemas.microsoft.com/office/spreadsheetml/2009/9/main" objectType="Drop" dropStyle="combo" dx="16" fmlaLink="Данные!$K$7" fmlaRange="Производитель_ЛДСП_3" val="0"/>
</file>

<file path=xl/ctrlProps/ctrlProp8.xml><?xml version="1.0" encoding="utf-8"?>
<formControlPr xmlns="http://schemas.microsoft.com/office/spreadsheetml/2009/9/main" objectType="Drop" dropStyle="combo" dx="16" fmlaLink="Данные!$N$7" fmlaRange="Производитель_ЛДСП_4" val="0"/>
</file>

<file path=xl/ctrlProps/ctrlProp9.xml><?xml version="1.0" encoding="utf-8"?>
<formControlPr xmlns="http://schemas.microsoft.com/office/spreadsheetml/2009/9/main" objectType="Drop" dropLines="3" dropStyle="combo" dx="16" fmlaLink="Данные!$E$14" fmlaRange="Размер_ЛДСП_1" val="0"/>
</file>

<file path=xl/ctrlProps/ctrlProp10.xml><?xml version="1.0" encoding="utf-8"?>
<formControlPr xmlns="http://schemas.microsoft.com/office/spreadsheetml/2009/9/main" objectType="Drop" dropLines="3" dropStyle="combo" dx="16" fmlaLink="Данные!$H$14" fmlaRange="Размер_ЛДСП_2" val="0"/>
</file>

<file path=xl/ctrlProps/ctrlProp11.xml><?xml version="1.0" encoding="utf-8"?>
<formControlPr xmlns="http://schemas.microsoft.com/office/spreadsheetml/2009/9/main" objectType="Drop" dropLines="3" dropStyle="combo" dx="16" fmlaLink="Данные!$K$14" fmlaRange="Размер_ЛДСП_3" val="0"/>
</file>

<file path=xl/ctrlProps/ctrlProp12.xml><?xml version="1.0" encoding="utf-8"?>
<formControlPr xmlns="http://schemas.microsoft.com/office/spreadsheetml/2009/9/main" objectType="Drop" dropLines="3" dropStyle="combo" dx="16" fmlaLink="Данные!$N$14" fmlaRange="Размер_ЛДСП_4" val="0"/>
</file>

<file path=xl/ctrlProps/ctrlProp13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14.xml><?xml version="1.0" encoding="utf-8"?>
<formControlPr xmlns="http://schemas.microsoft.com/office/spreadsheetml/2009/9/main" objectType="Drop" dropStyle="combo" dx="16" fmlaLink="Данные!$H$26" fmlaRange="Цвет_кромки" sel="4" val="0"/>
</file>

<file path=xl/ctrlProps/ctrlProp15.xml><?xml version="1.0" encoding="utf-8"?>
<formControlPr xmlns="http://schemas.microsoft.com/office/spreadsheetml/2009/9/main" objectType="Drop" dropStyle="combo" dx="16" fmlaLink="Данные!$K$26" fmlaRange="Цвет_кромки" sel="36" val="28"/>
</file>

<file path=xl/ctrlProps/ctrlProp16.xml><?xml version="1.0" encoding="utf-8"?>
<formControlPr xmlns="http://schemas.microsoft.com/office/spreadsheetml/2009/9/main" objectType="Drop" dropStyle="combo" dx="16" fmlaLink="Данные!$N$26" fmlaRange="Цвет_кромки" sel="10" val="9"/>
</file>

<file path=xl/ctrlProps/ctrlProp17.xml><?xml version="1.0" encoding="utf-8"?>
<formControlPr xmlns="http://schemas.microsoft.com/office/spreadsheetml/2009/9/main" objectType="Drop" dropStyle="combo" dx="16" fmlaLink="$E$3" fmlaRange="Цвет" sel="115" val="0"/>
</file>

<file path=xl/ctrlProps/ctrlProp18.xml><?xml version="1.0" encoding="utf-8"?>
<formControlPr xmlns="http://schemas.microsoft.com/office/spreadsheetml/2009/9/main" objectType="Drop" dropStyle="combo" dx="16" fmlaLink="$E$7" fmlaRange="Производитель_ЛДСП_1" val="0"/>
</file>

<file path=xl/ctrlProps/ctrlProp19.xml><?xml version="1.0" encoding="utf-8"?>
<formControlPr xmlns="http://schemas.microsoft.com/office/spreadsheetml/2009/9/main" objectType="Drop" dropLines="3" dropStyle="combo" dx="16" fmlaLink="$E$14" fmlaRange="Размер_ЛДСП_1" val="0"/>
</file>

<file path=xl/ctrlProps/ctrlProp20.xml><?xml version="1.0" encoding="utf-8"?>
<formControlPr xmlns="http://schemas.microsoft.com/office/spreadsheetml/2009/9/main" objectType="Drop" dropStyle="combo" dx="16" fmlaLink="$H$3" fmlaRange="Цвет" sel="15" val="2"/>
</file>

<file path=xl/ctrlProps/ctrlProp21.xml><?xml version="1.0" encoding="utf-8"?>
<formControlPr xmlns="http://schemas.microsoft.com/office/spreadsheetml/2009/9/main" objectType="Drop" dropStyle="combo" dx="16" fmlaLink="$H$7" fmlaRange="Производитель_ЛДСП_2" val="0"/>
</file>

<file path=xl/ctrlProps/ctrlProp22.xml><?xml version="1.0" encoding="utf-8"?>
<formControlPr xmlns="http://schemas.microsoft.com/office/spreadsheetml/2009/9/main" objectType="Drop" dropLines="3" dropStyle="combo" dx="16" fmlaLink="$H$14" fmlaRange="Размер_ЛДСП_2" val="0"/>
</file>

<file path=xl/ctrlProps/ctrlProp23.xml><?xml version="1.0" encoding="utf-8"?>
<formControlPr xmlns="http://schemas.microsoft.com/office/spreadsheetml/2009/9/main" objectType="Drop" dropStyle="combo" dx="16" fmlaLink="$K$3" fmlaRange="Цвет" sel="3" val="3"/>
</file>

<file path=xl/ctrlProps/ctrlProp24.xml><?xml version="1.0" encoding="utf-8"?>
<formControlPr xmlns="http://schemas.microsoft.com/office/spreadsheetml/2009/9/main" objectType="Drop" dropStyle="combo" dx="16" fmlaLink="$K$7" fmlaRange="Производитель_ЛДСП_3" val="0"/>
</file>

<file path=xl/ctrlProps/ctrlProp25.xml><?xml version="1.0" encoding="utf-8"?>
<formControlPr xmlns="http://schemas.microsoft.com/office/spreadsheetml/2009/9/main" objectType="Drop" dropLines="3" dropStyle="combo" dx="16" fmlaLink="$K$14" fmlaRange="Размер_ЛДСП_3" val="0"/>
</file>

<file path=xl/ctrlProps/ctrlProp26.xml><?xml version="1.0" encoding="utf-8"?>
<formControlPr xmlns="http://schemas.microsoft.com/office/spreadsheetml/2009/9/main" objectType="Drop" dropStyle="combo" dx="16" fmlaLink="$N$3" fmlaRange="Цвет" sel="2" val="0"/>
</file>

<file path=xl/ctrlProps/ctrlProp27.xml><?xml version="1.0" encoding="utf-8"?>
<formControlPr xmlns="http://schemas.microsoft.com/office/spreadsheetml/2009/9/main" objectType="Drop" dropStyle="combo" dx="16" fmlaLink="$N$7" fmlaRange="Производитель_ЛДСП_4" val="0"/>
</file>

<file path=xl/ctrlProps/ctrlProp28.xml><?xml version="1.0" encoding="utf-8"?>
<formControlPr xmlns="http://schemas.microsoft.com/office/spreadsheetml/2009/9/main" objectType="Drop" dropLines="3" dropStyle="combo" dx="16" fmlaLink="$N$14" fmlaRange="Размер_ЛДСП_4" val="0"/>
</file>

<file path=xl/ctrlProps/ctrlProp29.xml><?xml version="1.0" encoding="utf-8"?>
<formControlPr xmlns="http://schemas.microsoft.com/office/spreadsheetml/2009/9/main" objectType="Drop" dropStyle="combo" dx="16" fmlaLink="Данные!$E$3" fmlaRange="Цвет" sel="115" val="0"/>
</file>

<file path=xl/ctrlProps/ctrlProp30.xml><?xml version="1.0" encoding="utf-8"?>
<formControlPr xmlns="http://schemas.microsoft.com/office/spreadsheetml/2009/9/main" objectType="Drop" dropStyle="combo" dx="16" fmlaLink="Данные!$H$3" fmlaRange="Цвет" sel="15" val="2"/>
</file>

<file path=xl/ctrlProps/ctrlProp31.xml><?xml version="1.0" encoding="utf-8"?>
<formControlPr xmlns="http://schemas.microsoft.com/office/spreadsheetml/2009/9/main" objectType="Drop" dropStyle="combo" dx="16" fmlaLink="Данные!$K$3" fmlaRange="Цвет" sel="3" val="2"/>
</file>

<file path=xl/ctrlProps/ctrlProp32.xml><?xml version="1.0" encoding="utf-8"?>
<formControlPr xmlns="http://schemas.microsoft.com/office/spreadsheetml/2009/9/main" objectType="Drop" dropStyle="combo" dx="16" fmlaLink="Данные!$N$3" fmlaRange="Цвет" sel="2" val="0"/>
</file>

<file path=xl/ctrlProps/ctrlProp33.xml><?xml version="1.0" encoding="utf-8"?>
<formControlPr xmlns="http://schemas.microsoft.com/office/spreadsheetml/2009/9/main" objectType="Drop" dropStyle="combo" dx="16" fmlaLink="Данные!$E$7" fmlaRange="Производитель_ЛДСП_1" val="0"/>
</file>

<file path=xl/ctrlProps/ctrlProp34.xml><?xml version="1.0" encoding="utf-8"?>
<formControlPr xmlns="http://schemas.microsoft.com/office/spreadsheetml/2009/9/main" objectType="Drop" dropStyle="combo" dx="16" fmlaLink="Данные!$H$7" fmlaRange="Производитель_ЛДСП_2" val="0"/>
</file>

<file path=xl/ctrlProps/ctrlProp35.xml><?xml version="1.0" encoding="utf-8"?>
<formControlPr xmlns="http://schemas.microsoft.com/office/spreadsheetml/2009/9/main" objectType="Drop" dropStyle="combo" dx="16" fmlaLink="Данные!$K$7" fmlaRange="Производитель_ЛДСП_3" val="0"/>
</file>

<file path=xl/ctrlProps/ctrlProp36.xml><?xml version="1.0" encoding="utf-8"?>
<formControlPr xmlns="http://schemas.microsoft.com/office/spreadsheetml/2009/9/main" objectType="Drop" dropStyle="combo" dx="16" fmlaLink="Данные!$N$7" fmlaRange="Производитель_ЛДСП_4" val="0"/>
</file>

<file path=xl/ctrlProps/ctrlProp37.xml><?xml version="1.0" encoding="utf-8"?>
<formControlPr xmlns="http://schemas.microsoft.com/office/spreadsheetml/2009/9/main" objectType="Drop" dropLines="3" dropStyle="combo" dx="16" fmlaLink="Данные!$E$14" fmlaRange="Размер_ЛДСП_1" val="0"/>
</file>

<file path=xl/ctrlProps/ctrlProp38.xml><?xml version="1.0" encoding="utf-8"?>
<formControlPr xmlns="http://schemas.microsoft.com/office/spreadsheetml/2009/9/main" objectType="Drop" dropLines="3" dropStyle="combo" dx="16" fmlaLink="Данные!$H$14" fmlaRange="Размер_ЛДСП_2" val="0"/>
</file>

<file path=xl/ctrlProps/ctrlProp39.xml><?xml version="1.0" encoding="utf-8"?>
<formControlPr xmlns="http://schemas.microsoft.com/office/spreadsheetml/2009/9/main" objectType="Drop" dropLines="3" dropStyle="combo" dx="16" fmlaLink="Данные!$K$14" fmlaRange="Размер_ЛДСП_3" val="0"/>
</file>

<file path=xl/ctrlProps/ctrlProp40.xml><?xml version="1.0" encoding="utf-8"?>
<formControlPr xmlns="http://schemas.microsoft.com/office/spreadsheetml/2009/9/main" objectType="Drop" dropLines="3" dropStyle="combo" dx="16" fmlaLink="Данные!$N$14" fmlaRange="Размер_ЛДСП_4" val="0"/>
</file>

<file path=xl/ctrlProps/ctrlProp41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42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43.xml><?xml version="1.0" encoding="utf-8"?>
<formControlPr xmlns="http://schemas.microsoft.com/office/spreadsheetml/2009/9/main" objectType="Drop" dropStyle="combo" dx="16" fmlaLink="Данные!$K$26" fmlaRange="Цвет_кромки" sel="36" val="10"/>
</file>

<file path=xl/ctrlProps/ctrlProp44.xml><?xml version="1.0" encoding="utf-8"?>
<formControlPr xmlns="http://schemas.microsoft.com/office/spreadsheetml/2009/9/main" objectType="Drop" dropStyle="combo" dx="16" fmlaLink="Данные!$N$26" fmlaRange="Цвет_кромки" sel="10" val="9"/>
</file>

<file path=xl/ctrlProps/ctrlProp45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46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47.xml><?xml version="1.0" encoding="utf-8"?>
<formControlPr xmlns="http://schemas.microsoft.com/office/spreadsheetml/2009/9/main" objectType="Drop" dropStyle="combo" dx="16" fmlaLink="Данные!$K$26" fmlaRange="Цвет_кромки" sel="36" val="10"/>
</file>

<file path=xl/ctrlProps/ctrlProp48.xml><?xml version="1.0" encoding="utf-8"?>
<formControlPr xmlns="http://schemas.microsoft.com/office/spreadsheetml/2009/9/main" objectType="Drop" dropStyle="combo" dx="16" fmlaLink="Данные!$N$26" fmlaRange="Цвет_кромки" sel="10" val="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304823</xdr:colOff>
          <xdr:row>1</xdr:row>
          <xdr:rowOff>747</xdr:rowOff>
        </xdr:from>
        <xdr:to>
          <xdr:col>4</xdr:col>
          <xdr:colOff>510733</xdr:colOff>
          <xdr:row>5</xdr:row>
          <xdr:rowOff>28574</xdr:rowOff>
        </xdr:to>
        <xdr:grpSp>
          <xdr:nvGrpSpPr>
            <xdr:cNvPr id="23" name="Группа 22"/>
            <xdr:cNvGrpSpPr/>
          </xdr:nvGrpSpPr>
          <xdr:grpSpPr>
            <a:xfrm>
              <a:off x="304823" y="161939"/>
              <a:ext cx="4514141" cy="819135"/>
              <a:chOff x="8795941" y="4780089"/>
              <a:chExt cx="4511405" cy="822146"/>
            </a:xfrm>
          </xdr:grpSpPr>
          <xdr:grpSp>
            <xdr:nvGrpSpPr>
              <xdr:cNvPr id="24" name="Группа 23"/>
              <xdr:cNvGrpSpPr/>
            </xdr:nvGrpSpPr>
            <xdr:grpSpPr>
              <a:xfrm>
                <a:off x="8795941" y="4782283"/>
                <a:ext cx="2160871" cy="803041"/>
                <a:chOff x="8795941" y="4782283"/>
                <a:chExt cx="2160871" cy="803041"/>
              </a:xfrm>
            </xdr:grpSpPr>
            <xdr:sp macro="" textlink="">
              <xdr:nvSpPr>
                <xdr:cNvPr id="16405" name="Drop Down 21" hidden="1">
                  <a:extLst>
                    <a:ext uri="{63B3BB69-23CF-44E3-9099-C40C66FF867C}">
                      <a14:compatExt spid="_x0000_s16405"/>
                    </a:ext>
                  </a:extLst>
                </xdr:cNvPr>
                <xdr:cNvSpPr/>
              </xdr:nvSpPr>
              <xdr:spPr>
                <a:xfrm>
                  <a:off x="8795941" y="4782283"/>
                  <a:ext cx="2160869" cy="20076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06" name="Drop Down 22" hidden="1">
                  <a:extLst>
                    <a:ext uri="{63B3BB69-23CF-44E3-9099-C40C66FF867C}">
                      <a14:compatExt spid="_x0000_s16406"/>
                    </a:ext>
                  </a:extLst>
                </xdr:cNvPr>
                <xdr:cNvSpPr/>
              </xdr:nvSpPr>
              <xdr:spPr>
                <a:xfrm>
                  <a:off x="8795941" y="4983043"/>
                  <a:ext cx="2160869" cy="20076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07" name="Drop Down 23" hidden="1">
                  <a:extLst>
                    <a:ext uri="{63B3BB69-23CF-44E3-9099-C40C66FF867C}">
                      <a14:compatExt spid="_x0000_s16407"/>
                    </a:ext>
                  </a:extLst>
                </xdr:cNvPr>
                <xdr:cNvSpPr/>
              </xdr:nvSpPr>
              <xdr:spPr>
                <a:xfrm>
                  <a:off x="8795941" y="5183804"/>
                  <a:ext cx="2160869" cy="20076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08" name="Drop Down 24" hidden="1">
                  <a:extLst>
                    <a:ext uri="{63B3BB69-23CF-44E3-9099-C40C66FF867C}">
                      <a14:compatExt spid="_x0000_s16408"/>
                    </a:ext>
                  </a:extLst>
                </xdr:cNvPr>
                <xdr:cNvSpPr/>
              </xdr:nvSpPr>
              <xdr:spPr>
                <a:xfrm>
                  <a:off x="8795942" y="5384564"/>
                  <a:ext cx="2160870" cy="20076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25" name="Группа 24"/>
              <xdr:cNvGrpSpPr/>
            </xdr:nvGrpSpPr>
            <xdr:grpSpPr>
              <a:xfrm>
                <a:off x="10966304" y="4780089"/>
                <a:ext cx="1075673" cy="822146"/>
                <a:chOff x="10966304" y="4780089"/>
                <a:chExt cx="1075673" cy="822146"/>
              </a:xfrm>
            </xdr:grpSpPr>
            <xdr:sp macro="" textlink="">
              <xdr:nvSpPr>
                <xdr:cNvPr id="16409" name="Drop Down 25" hidden="1">
                  <a:extLst>
                    <a:ext uri="{63B3BB69-23CF-44E3-9099-C40C66FF867C}">
                      <a14:compatExt spid="_x0000_s16409"/>
                    </a:ext>
                  </a:extLst>
                </xdr:cNvPr>
                <xdr:cNvSpPr/>
              </xdr:nvSpPr>
              <xdr:spPr>
                <a:xfrm>
                  <a:off x="10966304" y="4780089"/>
                  <a:ext cx="1075673" cy="20076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0" name="Drop Down 26" hidden="1">
                  <a:extLst>
                    <a:ext uri="{63B3BB69-23CF-44E3-9099-C40C66FF867C}">
                      <a14:compatExt spid="_x0000_s16410"/>
                    </a:ext>
                  </a:extLst>
                </xdr:cNvPr>
                <xdr:cNvSpPr/>
              </xdr:nvSpPr>
              <xdr:spPr>
                <a:xfrm>
                  <a:off x="10966304" y="4980834"/>
                  <a:ext cx="1075673" cy="21032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1" name="Drop Down 27" hidden="1">
                  <a:extLst>
                    <a:ext uri="{63B3BB69-23CF-44E3-9099-C40C66FF867C}">
                      <a14:compatExt spid="_x0000_s16411"/>
                    </a:ext>
                  </a:extLst>
                </xdr:cNvPr>
                <xdr:cNvSpPr/>
              </xdr:nvSpPr>
              <xdr:spPr>
                <a:xfrm>
                  <a:off x="10966304" y="5191154"/>
                  <a:ext cx="1075673" cy="21032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2" name="Drop Down 28" hidden="1">
                  <a:extLst>
                    <a:ext uri="{63B3BB69-23CF-44E3-9099-C40C66FF867C}">
                      <a14:compatExt spid="_x0000_s16412"/>
                    </a:ext>
                  </a:extLst>
                </xdr:cNvPr>
                <xdr:cNvSpPr/>
              </xdr:nvSpPr>
              <xdr:spPr>
                <a:xfrm>
                  <a:off x="10966304" y="5401475"/>
                  <a:ext cx="1075673" cy="20076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26" name="Группа 25"/>
              <xdr:cNvGrpSpPr/>
            </xdr:nvGrpSpPr>
            <xdr:grpSpPr>
              <a:xfrm>
                <a:off x="12050046" y="4781548"/>
                <a:ext cx="1257300" cy="800111"/>
                <a:chOff x="12050046" y="4781548"/>
                <a:chExt cx="1257300" cy="800111"/>
              </a:xfrm>
            </xdr:grpSpPr>
            <xdr:sp macro="" textlink="">
              <xdr:nvSpPr>
                <xdr:cNvPr id="16413" name="Drop Down 29" hidden="1">
                  <a:extLst>
                    <a:ext uri="{63B3BB69-23CF-44E3-9099-C40C66FF867C}">
                      <a14:compatExt spid="_x0000_s16413"/>
                    </a:ext>
                  </a:extLst>
                </xdr:cNvPr>
                <xdr:cNvSpPr/>
              </xdr:nvSpPr>
              <xdr:spPr>
                <a:xfrm>
                  <a:off x="12050046" y="4781548"/>
                  <a:ext cx="1257300" cy="200028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4" name="Drop Down 30" hidden="1">
                  <a:extLst>
                    <a:ext uri="{63B3BB69-23CF-44E3-9099-C40C66FF867C}">
                      <a14:compatExt spid="_x0000_s16414"/>
                    </a:ext>
                  </a:extLst>
                </xdr:cNvPr>
                <xdr:cNvSpPr/>
              </xdr:nvSpPr>
              <xdr:spPr>
                <a:xfrm>
                  <a:off x="12050046" y="4981574"/>
                  <a:ext cx="12573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5" name="Drop Down 31" hidden="1">
                  <a:extLst>
                    <a:ext uri="{63B3BB69-23CF-44E3-9099-C40C66FF867C}">
                      <a14:compatExt spid="_x0000_s16415"/>
                    </a:ext>
                  </a:extLst>
                </xdr:cNvPr>
                <xdr:cNvSpPr/>
              </xdr:nvSpPr>
              <xdr:spPr>
                <a:xfrm>
                  <a:off x="12050046" y="5181601"/>
                  <a:ext cx="12573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6" name="Drop Down 32" hidden="1">
                  <a:extLst>
                    <a:ext uri="{63B3BB69-23CF-44E3-9099-C40C66FF867C}">
                      <a14:compatExt spid="_x0000_s16416"/>
                    </a:ext>
                  </a:extLst>
                </xdr:cNvPr>
                <xdr:cNvSpPr/>
              </xdr:nvSpPr>
              <xdr:spPr>
                <a:xfrm>
                  <a:off x="12050046" y="5381631"/>
                  <a:ext cx="1257300" cy="200028"/>
                </a:xfrm>
                <a:prstGeom prst="rect">
                  <a:avLst/>
                </a:prstGeom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286480</xdr:colOff>
          <xdr:row>1</xdr:row>
          <xdr:rowOff>0</xdr:rowOff>
        </xdr:from>
        <xdr:to>
          <xdr:col>14</xdr:col>
          <xdr:colOff>725365</xdr:colOff>
          <xdr:row>5</xdr:row>
          <xdr:rowOff>8792</xdr:rowOff>
        </xdr:to>
        <xdr:grpSp>
          <xdr:nvGrpSpPr>
            <xdr:cNvPr id="44" name="Группа 43"/>
            <xdr:cNvGrpSpPr/>
          </xdr:nvGrpSpPr>
          <xdr:grpSpPr>
            <a:xfrm>
              <a:off x="7518153" y="161192"/>
              <a:ext cx="1918924" cy="800100"/>
              <a:chOff x="8787900" y="6953250"/>
              <a:chExt cx="1799406" cy="800100"/>
            </a:xfrm>
          </xdr:grpSpPr>
          <xdr:sp macro="" textlink="">
            <xdr:nvSpPr>
              <xdr:cNvPr id="16422" name="Drop Down 38" hidden="1">
                <a:extLst>
                  <a:ext uri="{63B3BB69-23CF-44E3-9099-C40C66FF867C}">
                    <a14:compatExt spid="_x0000_s16422"/>
                  </a:ext>
                </a:extLst>
              </xdr:cNvPr>
              <xdr:cNvSpPr/>
            </xdr:nvSpPr>
            <xdr:spPr>
              <a:xfrm>
                <a:off x="8787900" y="6953250"/>
                <a:ext cx="1799406" cy="200025"/>
              </a:xfrm>
              <a:prstGeom prst="rect">
                <a:avLst/>
              </a:prstGeom>
            </xdr:spPr>
          </xdr:sp>
          <xdr:sp macro="" textlink="">
            <xdr:nvSpPr>
              <xdr:cNvPr id="16423" name="Drop Down 39" hidden="1">
                <a:extLst>
                  <a:ext uri="{63B3BB69-23CF-44E3-9099-C40C66FF867C}">
                    <a14:compatExt spid="_x0000_s16423"/>
                  </a:ext>
                </a:extLst>
              </xdr:cNvPr>
              <xdr:cNvSpPr/>
            </xdr:nvSpPr>
            <xdr:spPr>
              <a:xfrm>
                <a:off x="8787900" y="7153275"/>
                <a:ext cx="1799406" cy="200025"/>
              </a:xfrm>
              <a:prstGeom prst="rect">
                <a:avLst/>
              </a:prstGeom>
            </xdr:spPr>
          </xdr:sp>
          <xdr:sp macro="" textlink="">
            <xdr:nvSpPr>
              <xdr:cNvPr id="16424" name="Drop Down 40" hidden="1">
                <a:extLst>
                  <a:ext uri="{63B3BB69-23CF-44E3-9099-C40C66FF867C}">
                    <a14:compatExt spid="_x0000_s16424"/>
                  </a:ext>
                </a:extLst>
              </xdr:cNvPr>
              <xdr:cNvSpPr/>
            </xdr:nvSpPr>
            <xdr:spPr>
              <a:xfrm>
                <a:off x="8787900" y="7353300"/>
                <a:ext cx="1799406" cy="200025"/>
              </a:xfrm>
              <a:prstGeom prst="rect">
                <a:avLst/>
              </a:prstGeom>
            </xdr:spPr>
          </xdr:sp>
          <xdr:sp macro="" textlink="">
            <xdr:nvSpPr>
              <xdr:cNvPr id="16425" name="Drop Down 41" hidden="1">
                <a:extLst>
                  <a:ext uri="{63B3BB69-23CF-44E3-9099-C40C66FF867C}">
                    <a14:compatExt spid="_x0000_s16425"/>
                  </a:ext>
                </a:extLst>
              </xdr:cNvPr>
              <xdr:cNvSpPr/>
            </xdr:nvSpPr>
            <xdr:spPr>
              <a:xfrm>
                <a:off x="8787900" y="7553325"/>
                <a:ext cx="1799406" cy="2000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19050</xdr:rowOff>
        </xdr:from>
        <xdr:to>
          <xdr:col>6</xdr:col>
          <xdr:colOff>0</xdr:colOff>
          <xdr:row>3</xdr:row>
          <xdr:rowOff>219075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28575</xdr:rowOff>
        </xdr:from>
        <xdr:to>
          <xdr:col>5</xdr:col>
          <xdr:colOff>2524125</xdr:colOff>
          <xdr:row>6</xdr:row>
          <xdr:rowOff>228600</xdr:rowOff>
        </xdr:to>
        <xdr:sp macro="" textlink="">
          <xdr:nvSpPr>
            <xdr:cNvPr id="15362" name="Drop Dow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5</xdr:col>
          <xdr:colOff>2524125</xdr:colOff>
          <xdr:row>13</xdr:row>
          <xdr:rowOff>228600</xdr:rowOff>
        </xdr:to>
        <xdr:sp macro="" textlink="">
          <xdr:nvSpPr>
            <xdr:cNvPr id="15363" name="Drop Dow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19050</xdr:rowOff>
        </xdr:from>
        <xdr:to>
          <xdr:col>9</xdr:col>
          <xdr:colOff>0</xdr:colOff>
          <xdr:row>3</xdr:row>
          <xdr:rowOff>219075</xdr:rowOff>
        </xdr:to>
        <xdr:sp macro="" textlink="">
          <xdr:nvSpPr>
            <xdr:cNvPr id="15365" name="Drop Dow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28575</xdr:rowOff>
        </xdr:from>
        <xdr:to>
          <xdr:col>8</xdr:col>
          <xdr:colOff>2524125</xdr:colOff>
          <xdr:row>6</xdr:row>
          <xdr:rowOff>228600</xdr:rowOff>
        </xdr:to>
        <xdr:sp macro="" textlink="">
          <xdr:nvSpPr>
            <xdr:cNvPr id="15366" name="Drop Down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28575</xdr:rowOff>
        </xdr:from>
        <xdr:to>
          <xdr:col>8</xdr:col>
          <xdr:colOff>2524125</xdr:colOff>
          <xdr:row>13</xdr:row>
          <xdr:rowOff>228600</xdr:rowOff>
        </xdr:to>
        <xdr:sp macro="" textlink="">
          <xdr:nvSpPr>
            <xdr:cNvPr id="15367" name="Drop Down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</xdr:row>
          <xdr:rowOff>19050</xdr:rowOff>
        </xdr:from>
        <xdr:to>
          <xdr:col>12</xdr:col>
          <xdr:colOff>0</xdr:colOff>
          <xdr:row>3</xdr:row>
          <xdr:rowOff>219075</xdr:rowOff>
        </xdr:to>
        <xdr:sp macro="" textlink="">
          <xdr:nvSpPr>
            <xdr:cNvPr id="15368" name="Drop Down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28575</xdr:rowOff>
        </xdr:from>
        <xdr:to>
          <xdr:col>11</xdr:col>
          <xdr:colOff>2524125</xdr:colOff>
          <xdr:row>6</xdr:row>
          <xdr:rowOff>228600</xdr:rowOff>
        </xdr:to>
        <xdr:sp macro="" textlink="">
          <xdr:nvSpPr>
            <xdr:cNvPr id="15369" name="Drop Down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28575</xdr:rowOff>
        </xdr:from>
        <xdr:to>
          <xdr:col>11</xdr:col>
          <xdr:colOff>2524125</xdr:colOff>
          <xdr:row>13</xdr:row>
          <xdr:rowOff>228600</xdr:rowOff>
        </xdr:to>
        <xdr:sp macro="" textlink="">
          <xdr:nvSpPr>
            <xdr:cNvPr id="15370" name="Drop Down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19050</xdr:rowOff>
        </xdr:from>
        <xdr:to>
          <xdr:col>15</xdr:col>
          <xdr:colOff>0</xdr:colOff>
          <xdr:row>3</xdr:row>
          <xdr:rowOff>219075</xdr:rowOff>
        </xdr:to>
        <xdr:sp macro="" textlink="">
          <xdr:nvSpPr>
            <xdr:cNvPr id="15371" name="Drop Down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28575</xdr:rowOff>
        </xdr:from>
        <xdr:to>
          <xdr:col>14</xdr:col>
          <xdr:colOff>2524125</xdr:colOff>
          <xdr:row>6</xdr:row>
          <xdr:rowOff>228600</xdr:rowOff>
        </xdr:to>
        <xdr:sp macro="" textlink="">
          <xdr:nvSpPr>
            <xdr:cNvPr id="15372" name="Drop Down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28575</xdr:rowOff>
        </xdr:from>
        <xdr:to>
          <xdr:col>14</xdr:col>
          <xdr:colOff>2524125</xdr:colOff>
          <xdr:row>13</xdr:row>
          <xdr:rowOff>228600</xdr:rowOff>
        </xdr:to>
        <xdr:sp macro="" textlink="">
          <xdr:nvSpPr>
            <xdr:cNvPr id="15373" name="Drop Down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20</xdr:row>
          <xdr:rowOff>19050</xdr:rowOff>
        </xdr:from>
        <xdr:to>
          <xdr:col>11</xdr:col>
          <xdr:colOff>371475</xdr:colOff>
          <xdr:row>23</xdr:row>
          <xdr:rowOff>104775</xdr:rowOff>
        </xdr:to>
        <xdr:grpSp>
          <xdr:nvGrpSpPr>
            <xdr:cNvPr id="5" name="Группа 4"/>
            <xdr:cNvGrpSpPr/>
          </xdr:nvGrpSpPr>
          <xdr:grpSpPr>
            <a:xfrm>
              <a:off x="8791575" y="4781550"/>
              <a:ext cx="7562850" cy="800100"/>
              <a:chOff x="8791575" y="4781550"/>
              <a:chExt cx="7562850" cy="800100"/>
            </a:xfrm>
          </xdr:grpSpPr>
          <xdr:grpSp>
            <xdr:nvGrpSpPr>
              <xdr:cNvPr id="2" name="Группа 1"/>
              <xdr:cNvGrpSpPr/>
            </xdr:nvGrpSpPr>
            <xdr:grpSpPr>
              <a:xfrm>
                <a:off x="8791575" y="4781550"/>
                <a:ext cx="2514600" cy="800100"/>
                <a:chOff x="8791575" y="4781550"/>
                <a:chExt cx="2514600" cy="800100"/>
              </a:xfrm>
            </xdr:grpSpPr>
            <xdr:sp macro="" textlink="">
              <xdr:nvSpPr>
                <xdr:cNvPr id="15374" name="Drop Down 14" hidden="1">
                  <a:extLst>
                    <a:ext uri="{63B3BB69-23CF-44E3-9099-C40C66FF867C}">
                      <a14:compatExt spid="_x0000_s15374"/>
                    </a:ext>
                  </a:extLst>
                </xdr:cNvPr>
                <xdr:cNvSpPr/>
              </xdr:nvSpPr>
              <xdr:spPr>
                <a:xfrm>
                  <a:off x="8791575" y="478155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75" name="Drop Down 15" hidden="1">
                  <a:extLst>
                    <a:ext uri="{63B3BB69-23CF-44E3-9099-C40C66FF867C}">
                      <a14:compatExt spid="_x0000_s15375"/>
                    </a:ext>
                  </a:extLst>
                </xdr:cNvPr>
                <xdr:cNvSpPr/>
              </xdr:nvSpPr>
              <xdr:spPr>
                <a:xfrm>
                  <a:off x="8791575" y="4981575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76" name="Drop Down 16" hidden="1">
                  <a:extLst>
                    <a:ext uri="{63B3BB69-23CF-44E3-9099-C40C66FF867C}">
                      <a14:compatExt spid="_x0000_s15376"/>
                    </a:ext>
                  </a:extLst>
                </xdr:cNvPr>
                <xdr:cNvSpPr/>
              </xdr:nvSpPr>
              <xdr:spPr>
                <a:xfrm>
                  <a:off x="8791575" y="518160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77" name="Drop Down 17" hidden="1">
                  <a:extLst>
                    <a:ext uri="{63B3BB69-23CF-44E3-9099-C40C66FF867C}">
                      <a14:compatExt spid="_x0000_s15377"/>
                    </a:ext>
                  </a:extLst>
                </xdr:cNvPr>
                <xdr:cNvSpPr/>
              </xdr:nvSpPr>
              <xdr:spPr>
                <a:xfrm>
                  <a:off x="8791575" y="5381625"/>
                  <a:ext cx="2514600" cy="200025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" name="Группа 2"/>
              <xdr:cNvGrpSpPr/>
            </xdr:nvGrpSpPr>
            <xdr:grpSpPr>
              <a:xfrm>
                <a:off x="11315700" y="4781550"/>
                <a:ext cx="2514600" cy="800100"/>
                <a:chOff x="11315700" y="4781550"/>
                <a:chExt cx="2514600" cy="800100"/>
              </a:xfrm>
            </xdr:grpSpPr>
            <xdr:sp macro="" textlink="">
              <xdr:nvSpPr>
                <xdr:cNvPr id="15378" name="Drop Down 18" hidden="1">
                  <a:extLst>
                    <a:ext uri="{63B3BB69-23CF-44E3-9099-C40C66FF867C}">
                      <a14:compatExt spid="_x0000_s15378"/>
                    </a:ext>
                  </a:extLst>
                </xdr:cNvPr>
                <xdr:cNvSpPr/>
              </xdr:nvSpPr>
              <xdr:spPr>
                <a:xfrm>
                  <a:off x="11315700" y="478155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79" name="Drop Down 19" hidden="1">
                  <a:extLst>
                    <a:ext uri="{63B3BB69-23CF-44E3-9099-C40C66FF867C}">
                      <a14:compatExt spid="_x0000_s15379"/>
                    </a:ext>
                  </a:extLst>
                </xdr:cNvPr>
                <xdr:cNvSpPr/>
              </xdr:nvSpPr>
              <xdr:spPr>
                <a:xfrm>
                  <a:off x="11315700" y="4981575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0" name="Drop Down 20" hidden="1">
                  <a:extLst>
                    <a:ext uri="{63B3BB69-23CF-44E3-9099-C40C66FF867C}">
                      <a14:compatExt spid="_x0000_s15380"/>
                    </a:ext>
                  </a:extLst>
                </xdr:cNvPr>
                <xdr:cNvSpPr/>
              </xdr:nvSpPr>
              <xdr:spPr>
                <a:xfrm>
                  <a:off x="11315700" y="518160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1" name="Drop Down 21" hidden="1">
                  <a:extLst>
                    <a:ext uri="{63B3BB69-23CF-44E3-9099-C40C66FF867C}">
                      <a14:compatExt spid="_x0000_s15381"/>
                    </a:ext>
                  </a:extLst>
                </xdr:cNvPr>
                <xdr:cNvSpPr/>
              </xdr:nvSpPr>
              <xdr:spPr>
                <a:xfrm>
                  <a:off x="11315700" y="5381625"/>
                  <a:ext cx="2514600" cy="200025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4" name="Группа 3"/>
              <xdr:cNvGrpSpPr/>
            </xdr:nvGrpSpPr>
            <xdr:grpSpPr>
              <a:xfrm>
                <a:off x="13839825" y="4781550"/>
                <a:ext cx="2514600" cy="800100"/>
                <a:chOff x="13839825" y="4781550"/>
                <a:chExt cx="2514600" cy="800100"/>
              </a:xfrm>
            </xdr:grpSpPr>
            <xdr:sp macro="" textlink="">
              <xdr:nvSpPr>
                <xdr:cNvPr id="15382" name="Drop Down 22" hidden="1">
                  <a:extLst>
                    <a:ext uri="{63B3BB69-23CF-44E3-9099-C40C66FF867C}">
                      <a14:compatExt spid="_x0000_s15382"/>
                    </a:ext>
                  </a:extLst>
                </xdr:cNvPr>
                <xdr:cNvSpPr/>
              </xdr:nvSpPr>
              <xdr:spPr>
                <a:xfrm>
                  <a:off x="13839825" y="478155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3" name="Drop Down 23" hidden="1">
                  <a:extLst>
                    <a:ext uri="{63B3BB69-23CF-44E3-9099-C40C66FF867C}">
                      <a14:compatExt spid="_x0000_s15383"/>
                    </a:ext>
                  </a:extLst>
                </xdr:cNvPr>
                <xdr:cNvSpPr/>
              </xdr:nvSpPr>
              <xdr:spPr>
                <a:xfrm>
                  <a:off x="13839825" y="4981575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4" name="Drop Down 24" hidden="1">
                  <a:extLst>
                    <a:ext uri="{63B3BB69-23CF-44E3-9099-C40C66FF867C}">
                      <a14:compatExt spid="_x0000_s15384"/>
                    </a:ext>
                  </a:extLst>
                </xdr:cNvPr>
                <xdr:cNvSpPr/>
              </xdr:nvSpPr>
              <xdr:spPr>
                <a:xfrm>
                  <a:off x="13839825" y="518160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5" name="Drop Down 25" hidden="1">
                  <a:extLst>
                    <a:ext uri="{63B3BB69-23CF-44E3-9099-C40C66FF867C}">
                      <a14:compatExt spid="_x0000_s15385"/>
                    </a:ext>
                  </a:extLst>
                </xdr:cNvPr>
                <xdr:cNvSpPr/>
              </xdr:nvSpPr>
              <xdr:spPr>
                <a:xfrm>
                  <a:off x="13839825" y="5381625"/>
                  <a:ext cx="2514600" cy="200025"/>
                </a:xfrm>
                <a:prstGeom prst="rect">
                  <a:avLst/>
                </a:prstGeom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6</xdr:col>
          <xdr:colOff>0</xdr:colOff>
          <xdr:row>26</xdr:row>
          <xdr:rowOff>219075</xdr:rowOff>
        </xdr:to>
        <xdr:sp macro="" textlink="">
          <xdr:nvSpPr>
            <xdr:cNvPr id="15402" name="Drop Down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9</xdr:col>
          <xdr:colOff>0</xdr:colOff>
          <xdr:row>26</xdr:row>
          <xdr:rowOff>219075</xdr:rowOff>
        </xdr:to>
        <xdr:sp macro="" textlink="">
          <xdr:nvSpPr>
            <xdr:cNvPr id="15403" name="Drop Down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19050</xdr:rowOff>
        </xdr:from>
        <xdr:to>
          <xdr:col>12</xdr:col>
          <xdr:colOff>0</xdr:colOff>
          <xdr:row>26</xdr:row>
          <xdr:rowOff>219075</xdr:rowOff>
        </xdr:to>
        <xdr:sp macro="" textlink="">
          <xdr:nvSpPr>
            <xdr:cNvPr id="15404" name="Drop Down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19050</xdr:rowOff>
        </xdr:from>
        <xdr:to>
          <xdr:col>15</xdr:col>
          <xdr:colOff>0</xdr:colOff>
          <xdr:row>26</xdr:row>
          <xdr:rowOff>219075</xdr:rowOff>
        </xdr:to>
        <xdr:sp macro="" textlink="">
          <xdr:nvSpPr>
            <xdr:cNvPr id="15405" name="Drop Down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29</xdr:row>
          <xdr:rowOff>47625</xdr:rowOff>
        </xdr:from>
        <xdr:to>
          <xdr:col>6</xdr:col>
          <xdr:colOff>0</xdr:colOff>
          <xdr:row>32</xdr:row>
          <xdr:rowOff>133350</xdr:rowOff>
        </xdr:to>
        <xdr:grpSp>
          <xdr:nvGrpSpPr>
            <xdr:cNvPr id="6" name="Группа 5"/>
            <xdr:cNvGrpSpPr/>
          </xdr:nvGrpSpPr>
          <xdr:grpSpPr>
            <a:xfrm>
              <a:off x="8801100" y="6953250"/>
              <a:ext cx="2514600" cy="800100"/>
              <a:chOff x="8801100" y="6953250"/>
              <a:chExt cx="2514600" cy="800100"/>
            </a:xfrm>
          </xdr:grpSpPr>
          <xdr:sp macro="" textlink="">
            <xdr:nvSpPr>
              <xdr:cNvPr id="15407" name="Drop Down 47" hidden="1">
                <a:extLst>
                  <a:ext uri="{63B3BB69-23CF-44E3-9099-C40C66FF867C}">
                    <a14:compatExt spid="_x0000_s15407"/>
                  </a:ext>
                </a:extLst>
              </xdr:cNvPr>
              <xdr:cNvSpPr/>
            </xdr:nvSpPr>
            <xdr:spPr>
              <a:xfrm>
                <a:off x="8801100" y="6953250"/>
                <a:ext cx="2514600" cy="200025"/>
              </a:xfrm>
              <a:prstGeom prst="rect">
                <a:avLst/>
              </a:prstGeom>
            </xdr:spPr>
          </xdr:sp>
          <xdr:sp macro="" textlink="">
            <xdr:nvSpPr>
              <xdr:cNvPr id="15408" name="Drop Down 48" hidden="1">
                <a:extLst>
                  <a:ext uri="{63B3BB69-23CF-44E3-9099-C40C66FF867C}">
                    <a14:compatExt spid="_x0000_s15408"/>
                  </a:ext>
                </a:extLst>
              </xdr:cNvPr>
              <xdr:cNvSpPr/>
            </xdr:nvSpPr>
            <xdr:spPr>
              <a:xfrm>
                <a:off x="8801100" y="7153275"/>
                <a:ext cx="2514600" cy="200025"/>
              </a:xfrm>
              <a:prstGeom prst="rect">
                <a:avLst/>
              </a:prstGeom>
            </xdr:spPr>
          </xdr:sp>
          <xdr:sp macro="" textlink="">
            <xdr:nvSpPr>
              <xdr:cNvPr id="15409" name="Drop Down 49" hidden="1">
                <a:extLst>
                  <a:ext uri="{63B3BB69-23CF-44E3-9099-C40C66FF867C}">
                    <a14:compatExt spid="_x0000_s15409"/>
                  </a:ext>
                </a:extLst>
              </xdr:cNvPr>
              <xdr:cNvSpPr/>
            </xdr:nvSpPr>
            <xdr:spPr>
              <a:xfrm>
                <a:off x="8801100" y="7353300"/>
                <a:ext cx="2514600" cy="200025"/>
              </a:xfrm>
              <a:prstGeom prst="rect">
                <a:avLst/>
              </a:prstGeom>
            </xdr:spPr>
          </xdr:sp>
          <xdr:sp macro="" textlink="">
            <xdr:nvSpPr>
              <xdr:cNvPr id="15410" name="Drop Down 50" hidden="1">
                <a:extLst>
                  <a:ext uri="{63B3BB69-23CF-44E3-9099-C40C66FF867C}">
                    <a14:compatExt spid="_x0000_s15410"/>
                  </a:ext>
                </a:extLst>
              </xdr:cNvPr>
              <xdr:cNvSpPr/>
            </xdr:nvSpPr>
            <xdr:spPr>
              <a:xfrm>
                <a:off x="8801100" y="7553325"/>
                <a:ext cx="2514600" cy="2000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7:P21" totalsRowShown="0" headerRowDxfId="20" dataDxfId="18" headerRowBorderDxfId="19" tableBorderDxfId="17" totalsRowBorderDxfId="16">
  <autoFilter ref="A7:P21"/>
  <tableColumns count="16">
    <tableColumn id="1" name="Наименование изделия" dataDxfId="15"/>
    <tableColumn id="2" name="Наименование детали" dataDxfId="14"/>
    <tableColumn id="3" name="Длинна_x000a_/Высота (мм.)" dataDxfId="13"/>
    <tableColumn id="7" name="Оклейка кромкой по длине (высоте)" dataDxfId="12"/>
    <tableColumn id="4" name="Ширина (мм.)" dataDxfId="11"/>
    <tableColumn id="8" name="Оклейка кромкой по ширине" dataDxfId="10"/>
    <tableColumn id="5" name="Толщина (мм.)" dataDxfId="9"/>
    <tableColumn id="6" name="Количество деталей" dataDxfId="8"/>
    <tableColumn id="13" name="Цвет детали" dataDxfId="7"/>
    <tableColumn id="14" name="Производитель" dataDxfId="6">
      <calculatedColumnFormula xml:space="preserve"> INDEX(Данные!$R$3:$R$6, MATCH(Таблица1[Цвет детали],Выбранный_цвет_ЛДСП, 0) )</calculatedColumnFormula>
    </tableColumn>
    <tableColumn id="15" name="Квадратура детали" dataDxfId="5">
      <calculatedColumnFormula>(Таблица1[Длинна
/Высота (мм.)]/1000)*(Таблица1[Ширина (мм.)]/1000)*(Таблица1[Количество деталей])</calculatedColumnFormula>
    </tableColumn>
    <tableColumn id="12" name="Кромка по длине" dataDxfId="4">
      <calculatedColumnFormula>VLOOKUP(Таблица1[Оклейка кромкой по длине (высоте)],{"=",2;"—",1;"   ",0},2,0)</calculatedColumnFormula>
    </tableColumn>
    <tableColumn id="11" name="Кромка по ширине" dataDxfId="3">
      <calculatedColumnFormula>VLOOKUP(Таблица1[Оклейка кромкой по ширине],{"=",2;"—",1;"   ",0},2,0)</calculatedColumnFormula>
    </tableColumn>
    <tableColumn id="17" name="Цвет кромки" dataDxfId="2"/>
    <tableColumn id="10" name="Материал кромки" dataDxfId="1"/>
    <tableColumn id="9" name="Количество м.п. кромки" dataDxfId="0">
      <calculatedColumnFormula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29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P21"/>
  <sheetViews>
    <sheetView zoomScale="130" zoomScaleNormal="130" workbookViewId="0">
      <selection activeCell="I13" sqref="I13"/>
    </sheetView>
  </sheetViews>
  <sheetFormatPr defaultRowHeight="12.75" x14ac:dyDescent="0.2"/>
  <cols>
    <col min="1" max="1" width="22.5703125" style="37" customWidth="1"/>
    <col min="2" max="2" width="28.5703125" style="37" customWidth="1"/>
    <col min="3" max="3" width="8.85546875" style="37" customWidth="1"/>
    <col min="4" max="4" width="4.5703125" style="37" customWidth="1"/>
    <col min="5" max="5" width="8.85546875" style="37" customWidth="1"/>
    <col min="6" max="6" width="4.85546875" style="37" customWidth="1"/>
    <col min="7" max="8" width="5.7109375" style="37" customWidth="1"/>
    <col min="9" max="9" width="18.7109375" style="37" customWidth="1"/>
    <col min="10" max="10" width="17.7109375" style="37" hidden="1" customWidth="1"/>
    <col min="11" max="11" width="9.42578125" style="37" hidden="1" customWidth="1"/>
    <col min="12" max="13" width="5" style="37" hidden="1" customWidth="1"/>
    <col min="14" max="14" width="22.140625" style="37" customWidth="1"/>
    <col min="15" max="15" width="11.28515625" style="37" customWidth="1"/>
    <col min="16" max="16" width="7.85546875" style="37" hidden="1" customWidth="1"/>
    <col min="17" max="16384" width="9.140625" style="37"/>
  </cols>
  <sheetData>
    <row r="1" spans="1:16" x14ac:dyDescent="0.2">
      <c r="F1" s="70" t="s">
        <v>223</v>
      </c>
      <c r="G1" s="70"/>
      <c r="H1" s="70"/>
    </row>
    <row r="2" spans="1:16" s="50" customFormat="1" ht="15.75" customHeight="1" x14ac:dyDescent="0.25">
      <c r="A2" s="69" t="s">
        <v>222</v>
      </c>
      <c r="F2" s="53">
        <f ca="1">'Потребность в материалах'!E5</f>
        <v>0</v>
      </c>
      <c r="G2" s="53">
        <f ca="1">'Потребность в материалах'!H5</f>
        <v>5.7399999999999993</v>
      </c>
      <c r="H2" s="55">
        <f ca="1">'Потребность в материалах'!J5</f>
        <v>0</v>
      </c>
      <c r="N2" s="68" t="s">
        <v>208</v>
      </c>
      <c r="O2" s="51"/>
    </row>
    <row r="3" spans="1:16" s="50" customFormat="1" ht="15.75" x14ac:dyDescent="0.25">
      <c r="A3" s="69"/>
      <c r="F3" s="54">
        <f ca="1">'Потребность в материалах'!E6</f>
        <v>0</v>
      </c>
      <c r="G3" s="53">
        <f ca="1">'Потребность в материалах'!H6</f>
        <v>5.7959999999999994</v>
      </c>
      <c r="H3" s="56">
        <f ca="1">'Потребность в материалах'!J6</f>
        <v>0</v>
      </c>
      <c r="N3" s="68"/>
      <c r="O3" s="52"/>
    </row>
    <row r="4" spans="1:16" s="50" customFormat="1" ht="15.75" x14ac:dyDescent="0.25">
      <c r="A4" s="69"/>
      <c r="F4" s="54">
        <f ca="1">'Потребность в материалах'!E7</f>
        <v>15</v>
      </c>
      <c r="G4" s="53">
        <f ca="1">'Потребность в материалах'!H7</f>
        <v>4.3550223999999993</v>
      </c>
      <c r="H4" s="56">
        <f ca="1">'Потребность в материалах'!J7</f>
        <v>1</v>
      </c>
      <c r="N4" s="68"/>
      <c r="O4" s="52"/>
    </row>
    <row r="5" spans="1:16" s="50" customFormat="1" ht="15.75" x14ac:dyDescent="0.25">
      <c r="A5" s="69"/>
      <c r="F5" s="54">
        <f ca="1">'Потребность в материалах'!E8</f>
        <v>0</v>
      </c>
      <c r="G5" s="53">
        <f ca="1">'Потребность в материалах'!H8</f>
        <v>5.7959999999999994</v>
      </c>
      <c r="H5" s="56">
        <f ca="1">'Потребность в материалах'!J8</f>
        <v>0</v>
      </c>
      <c r="N5" s="68"/>
      <c r="O5" s="52"/>
    </row>
    <row r="7" spans="1:16" s="49" customFormat="1" ht="79.5" customHeight="1" x14ac:dyDescent="0.2">
      <c r="A7" s="45" t="s">
        <v>175</v>
      </c>
      <c r="B7" s="46" t="s">
        <v>176</v>
      </c>
      <c r="C7" s="46" t="s">
        <v>221</v>
      </c>
      <c r="D7" s="47" t="s">
        <v>180</v>
      </c>
      <c r="E7" s="46" t="s">
        <v>177</v>
      </c>
      <c r="F7" s="47" t="s">
        <v>181</v>
      </c>
      <c r="G7" s="47" t="s">
        <v>178</v>
      </c>
      <c r="H7" s="47" t="s">
        <v>179</v>
      </c>
      <c r="I7" s="46" t="s">
        <v>198</v>
      </c>
      <c r="J7" s="46" t="s">
        <v>11</v>
      </c>
      <c r="K7" s="47" t="s">
        <v>197</v>
      </c>
      <c r="L7" s="47" t="s">
        <v>186</v>
      </c>
      <c r="M7" s="47" t="s">
        <v>187</v>
      </c>
      <c r="N7" s="46" t="s">
        <v>201</v>
      </c>
      <c r="O7" s="46" t="s">
        <v>188</v>
      </c>
      <c r="P7" s="48" t="s">
        <v>182</v>
      </c>
    </row>
    <row r="8" spans="1:16" x14ac:dyDescent="0.2">
      <c r="A8" s="38" t="s">
        <v>183</v>
      </c>
      <c r="B8" s="38" t="s">
        <v>211</v>
      </c>
      <c r="C8" s="39">
        <v>283</v>
      </c>
      <c r="D8" s="39" t="s">
        <v>185</v>
      </c>
      <c r="E8" s="39">
        <v>396</v>
      </c>
      <c r="F8" s="39" t="s">
        <v>185</v>
      </c>
      <c r="G8" s="39">
        <v>10</v>
      </c>
      <c r="H8" s="39">
        <v>19</v>
      </c>
      <c r="I8" s="40" t="s">
        <v>28</v>
      </c>
      <c r="J8" s="41" t="str">
        <f ca="1" xml:space="preserve"> INDEX(Данные!$R$3:$R$6, MATCH(Таблица1[Цвет детали],Выбранный_цвет_ЛДСП, 0) )</f>
        <v>KRONOSPAN</v>
      </c>
      <c r="K8" s="41">
        <f>(Таблица1[Длинна
/Высота (мм.)]/1000)*(Таблица1[Ширина (мм.)]/1000)*(Таблица1[Количество деталей])</f>
        <v>2.129292</v>
      </c>
      <c r="L8" s="41">
        <f>VLOOKUP(Таблица1[Оклейка кромкой по длине (высоте)],{"=",2;"—",1;"   ",0},2,0)</f>
        <v>2</v>
      </c>
      <c r="M8" s="41">
        <f>VLOOKUP(Таблица1[Оклейка кромкой по ширине],{"=",2;"—",1;"   ",0},2,0)</f>
        <v>2</v>
      </c>
      <c r="N8" s="41" t="s">
        <v>207</v>
      </c>
      <c r="O8" s="39" t="s">
        <v>189</v>
      </c>
      <c r="P8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25.802</v>
      </c>
    </row>
    <row r="9" spans="1:16" x14ac:dyDescent="0.2">
      <c r="A9" s="38"/>
      <c r="B9" s="38" t="s">
        <v>211</v>
      </c>
      <c r="C9" s="39">
        <v>140</v>
      </c>
      <c r="D9" s="39" t="s">
        <v>185</v>
      </c>
      <c r="E9" s="39">
        <v>396</v>
      </c>
      <c r="F9" s="39" t="s">
        <v>185</v>
      </c>
      <c r="G9" s="39">
        <v>10</v>
      </c>
      <c r="H9" s="39">
        <v>1</v>
      </c>
      <c r="I9" s="40" t="s">
        <v>28</v>
      </c>
      <c r="J9" s="41" t="str">
        <f ca="1" xml:space="preserve"> INDEX(Данные!$R$3:$R$6, MATCH(Таблица1[Цвет детали],Выбранный_цвет_ЛДСП, 0) )</f>
        <v>KRONOSPAN</v>
      </c>
      <c r="K9" s="41">
        <f>(Таблица1[Длинна
/Высота (мм.)]/1000)*(Таблица1[Ширина (мм.)]/1000)*(Таблица1[Количество деталей])</f>
        <v>5.544000000000001E-2</v>
      </c>
      <c r="L9" s="41">
        <f>VLOOKUP(Таблица1[Оклейка кромкой по длине (высоте)],{"=",2;"—",1;"   ",0},2,0)</f>
        <v>2</v>
      </c>
      <c r="M9" s="41">
        <f>VLOOKUP(Таблица1[Оклейка кромкой по ширине],{"=",2;"—",1;"   ",0},2,0)</f>
        <v>2</v>
      </c>
      <c r="N9" s="41" t="s">
        <v>207</v>
      </c>
      <c r="O9" s="39" t="s">
        <v>189</v>
      </c>
      <c r="P9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1.0720000000000001</v>
      </c>
    </row>
    <row r="10" spans="1:16" x14ac:dyDescent="0.2">
      <c r="A10" s="38"/>
      <c r="B10" s="38" t="s">
        <v>212</v>
      </c>
      <c r="C10" s="39">
        <v>534</v>
      </c>
      <c r="D10" s="39" t="s">
        <v>184</v>
      </c>
      <c r="E10" s="39">
        <v>500</v>
      </c>
      <c r="F10" s="39" t="s">
        <v>199</v>
      </c>
      <c r="G10" s="39">
        <v>10</v>
      </c>
      <c r="H10" s="39">
        <v>2</v>
      </c>
      <c r="I10" s="40" t="s">
        <v>28</v>
      </c>
      <c r="J10" s="41" t="str">
        <f ca="1" xml:space="preserve"> INDEX(Данные!$R$3:$R$6, MATCH(Таблица1[Цвет детали],Выбранный_цвет_ЛДСП, 0) )</f>
        <v>KRONOSPAN</v>
      </c>
      <c r="K10" s="41">
        <f>(Таблица1[Длинна
/Высота (мм.)]/1000)*(Таблица1[Ширина (мм.)]/1000)*(Таблица1[Количество деталей])</f>
        <v>0.53400000000000003</v>
      </c>
      <c r="L10" s="41">
        <f>VLOOKUP(Таблица1[Оклейка кромкой по длине (высоте)],{"=",2;"—",1;"   ",0},2,0)</f>
        <v>1</v>
      </c>
      <c r="M10" s="41">
        <f>VLOOKUP(Таблица1[Оклейка кромкой по ширине],{"=",2;"—",1;"   ",0},2,0)</f>
        <v>0</v>
      </c>
      <c r="N10" s="41" t="s">
        <v>207</v>
      </c>
      <c r="O10" s="39" t="s">
        <v>189</v>
      </c>
      <c r="P10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1.0680000000000001</v>
      </c>
    </row>
    <row r="11" spans="1:16" x14ac:dyDescent="0.2">
      <c r="A11" s="42"/>
      <c r="B11" s="42" t="s">
        <v>213</v>
      </c>
      <c r="C11" s="39">
        <v>552</v>
      </c>
      <c r="D11" s="39" t="s">
        <v>184</v>
      </c>
      <c r="E11" s="39">
        <v>500</v>
      </c>
      <c r="F11" s="39" t="s">
        <v>199</v>
      </c>
      <c r="G11" s="39">
        <v>10</v>
      </c>
      <c r="H11" s="39">
        <v>2</v>
      </c>
      <c r="I11" s="40" t="s">
        <v>28</v>
      </c>
      <c r="J11" s="43" t="str">
        <f ca="1" xml:space="preserve"> INDEX(Данные!$R$3:$R$6, MATCH(Таблица1[Цвет детали],Выбранный_цвет_ЛДСП, 0) )</f>
        <v>KRONOSPAN</v>
      </c>
      <c r="K11" s="43">
        <f>(Таблица1[Длинна
/Высота (мм.)]/1000)*(Таблица1[Ширина (мм.)]/1000)*(Таблица1[Количество деталей])</f>
        <v>0.55200000000000005</v>
      </c>
      <c r="L11" s="43">
        <f>VLOOKUP(Таблица1[Оклейка кромкой по длине (высоте)],{"=",2;"—",1;"   ",0},2,0)</f>
        <v>1</v>
      </c>
      <c r="M11" s="43">
        <f>VLOOKUP(Таблица1[Оклейка кромкой по ширине],{"=",2;"—",1;"   ",0},2,0)</f>
        <v>0</v>
      </c>
      <c r="N11" s="41" t="s">
        <v>207</v>
      </c>
      <c r="O11" s="39" t="s">
        <v>189</v>
      </c>
      <c r="P11" s="43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1.1040000000000001</v>
      </c>
    </row>
    <row r="12" spans="1:16" x14ac:dyDescent="0.2">
      <c r="A12" s="38"/>
      <c r="B12" s="38" t="s">
        <v>214</v>
      </c>
      <c r="C12" s="39">
        <v>100</v>
      </c>
      <c r="D12" s="39" t="s">
        <v>184</v>
      </c>
      <c r="E12" s="39">
        <v>504</v>
      </c>
      <c r="F12" s="39" t="s">
        <v>199</v>
      </c>
      <c r="G12" s="39">
        <v>10</v>
      </c>
      <c r="H12" s="39">
        <v>2</v>
      </c>
      <c r="I12" s="40" t="s">
        <v>28</v>
      </c>
      <c r="J12" s="44" t="str">
        <f ca="1" xml:space="preserve"> INDEX(Данные!$R$3:$R$6, MATCH(Таблица1[Цвет детали],Выбранный_цвет_ЛДСП, 0) )</f>
        <v>KRONOSPAN</v>
      </c>
      <c r="K12" s="44">
        <f>(Таблица1[Длинна
/Высота (мм.)]/1000)*(Таблица1[Ширина (мм.)]/1000)*(Таблица1[Количество деталей])</f>
        <v>0.1008</v>
      </c>
      <c r="L12" s="41">
        <f>VLOOKUP(Таблица1[Оклейка кромкой по длине (высоте)],{"=",2;"—",1;"   ",0},2,0)</f>
        <v>1</v>
      </c>
      <c r="M12" s="41">
        <f>VLOOKUP(Таблица1[Оклейка кромкой по ширине],{"=",2;"—",1;"   ",0},2,0)</f>
        <v>0</v>
      </c>
      <c r="N12" s="41" t="s">
        <v>207</v>
      </c>
      <c r="O12" s="39" t="s">
        <v>189</v>
      </c>
      <c r="P12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0.2</v>
      </c>
    </row>
    <row r="13" spans="1:16" x14ac:dyDescent="0.2">
      <c r="A13" s="38"/>
      <c r="B13" s="38" t="s">
        <v>214</v>
      </c>
      <c r="C13" s="39">
        <v>500</v>
      </c>
      <c r="D13" s="39" t="s">
        <v>184</v>
      </c>
      <c r="E13" s="39">
        <v>540</v>
      </c>
      <c r="F13" s="39" t="s">
        <v>185</v>
      </c>
      <c r="G13" s="39">
        <v>10</v>
      </c>
      <c r="H13" s="39">
        <v>1</v>
      </c>
      <c r="I13" s="40" t="s">
        <v>28</v>
      </c>
      <c r="J13" s="44" t="str">
        <f ca="1" xml:space="preserve"> INDEX(Данные!$R$3:$R$6, MATCH(Таблица1[Цвет детали],Выбранный_цвет_ЛДСП, 0) )</f>
        <v>KRONOSPAN</v>
      </c>
      <c r="K13" s="44">
        <f>(Таблица1[Длинна
/Высота (мм.)]/1000)*(Таблица1[Ширина (мм.)]/1000)*(Таблица1[Количество деталей])</f>
        <v>0.27</v>
      </c>
      <c r="L13" s="41">
        <f>VLOOKUP(Таблица1[Оклейка кромкой по длине (высоте)],{"=",2;"—",1;"   ",0},2,0)</f>
        <v>1</v>
      </c>
      <c r="M13" s="41">
        <f>VLOOKUP(Таблица1[Оклейка кромкой по ширине],{"=",2;"—",1;"   ",0},2,0)</f>
        <v>2</v>
      </c>
      <c r="N13" s="41" t="s">
        <v>207</v>
      </c>
      <c r="O13" s="39" t="s">
        <v>189</v>
      </c>
      <c r="P13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1.58</v>
      </c>
    </row>
    <row r="14" spans="1:16" x14ac:dyDescent="0.2">
      <c r="A14" s="38"/>
      <c r="B14" s="38" t="s">
        <v>215</v>
      </c>
      <c r="C14" s="39">
        <v>540</v>
      </c>
      <c r="D14" s="39" t="s">
        <v>199</v>
      </c>
      <c r="E14" s="39">
        <v>70</v>
      </c>
      <c r="F14" s="39" t="s">
        <v>199</v>
      </c>
      <c r="G14" s="39">
        <v>18</v>
      </c>
      <c r="H14" s="39">
        <v>2</v>
      </c>
      <c r="I14" s="40" t="s">
        <v>28</v>
      </c>
      <c r="J14" s="44" t="str">
        <f ca="1" xml:space="preserve"> INDEX(Данные!$R$3:$R$6, MATCH(Таблица1[Цвет детали],Выбранный_цвет_ЛДСП, 0) )</f>
        <v>KRONOSPAN</v>
      </c>
      <c r="K14" s="44">
        <f>(Таблица1[Длинна
/Высота (мм.)]/1000)*(Таблица1[Ширина (мм.)]/1000)*(Таблица1[Количество деталей])</f>
        <v>7.5600000000000014E-2</v>
      </c>
      <c r="L14" s="41">
        <f>VLOOKUP(Таблица1[Оклейка кромкой по длине (высоте)],{"=",2;"—",1;"   ",0},2,0)</f>
        <v>0</v>
      </c>
      <c r="M14" s="41">
        <f>VLOOKUP(Таблица1[Оклейка кромкой по ширине],{"=",2;"—",1;"   ",0},2,0)</f>
        <v>0</v>
      </c>
      <c r="N14" s="41"/>
      <c r="O14" s="39"/>
      <c r="P14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5" spans="1:16" x14ac:dyDescent="0.2">
      <c r="A15" s="38"/>
      <c r="B15" s="38" t="s">
        <v>215</v>
      </c>
      <c r="C15" s="39">
        <v>570</v>
      </c>
      <c r="D15" s="39" t="s">
        <v>199</v>
      </c>
      <c r="E15" s="39">
        <v>70</v>
      </c>
      <c r="F15" s="39" t="s">
        <v>199</v>
      </c>
      <c r="G15" s="39">
        <v>18</v>
      </c>
      <c r="H15" s="39">
        <v>2</v>
      </c>
      <c r="I15" s="40" t="s">
        <v>28</v>
      </c>
      <c r="J15" s="44" t="str">
        <f ca="1" xml:space="preserve"> INDEX(Данные!$R$3:$R$6, MATCH(Таблица1[Цвет детали],Выбранный_цвет_ЛДСП, 0) )</f>
        <v>KRONOSPAN</v>
      </c>
      <c r="K15" s="44">
        <f>(Таблица1[Длинна
/Высота (мм.)]/1000)*(Таблица1[Ширина (мм.)]/1000)*(Таблица1[Количество деталей])</f>
        <v>7.9799999999999996E-2</v>
      </c>
      <c r="L15" s="41">
        <f>VLOOKUP(Таблица1[Оклейка кромкой по длине (высоте)],{"=",2;"—",1;"   ",0},2,0)</f>
        <v>0</v>
      </c>
      <c r="M15" s="41">
        <f>VLOOKUP(Таблица1[Оклейка кромкой по ширине],{"=",2;"—",1;"   ",0},2,0)</f>
        <v>0</v>
      </c>
      <c r="N15" s="41"/>
      <c r="O15" s="39"/>
      <c r="P15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6" spans="1:16" x14ac:dyDescent="0.2">
      <c r="A16" s="38"/>
      <c r="B16" s="38" t="s">
        <v>216</v>
      </c>
      <c r="C16" s="39">
        <v>566</v>
      </c>
      <c r="D16" s="39" t="s">
        <v>199</v>
      </c>
      <c r="E16" s="39">
        <v>536</v>
      </c>
      <c r="F16" s="39" t="s">
        <v>199</v>
      </c>
      <c r="G16" s="39">
        <v>18</v>
      </c>
      <c r="H16" s="39">
        <v>1</v>
      </c>
      <c r="I16" s="40" t="s">
        <v>28</v>
      </c>
      <c r="J16" s="44" t="str">
        <f ca="1" xml:space="preserve"> INDEX(Данные!$R$3:$R$6, MATCH(Таблица1[Цвет детали],Выбранный_цвет_ЛДСП, 0) )</f>
        <v>KRONOSPAN</v>
      </c>
      <c r="K16" s="44">
        <f>(Таблица1[Длинна
/Высота (мм.)]/1000)*(Таблица1[Ширина (мм.)]/1000)*(Таблица1[Количество деталей])</f>
        <v>0.30337599999999998</v>
      </c>
      <c r="L16" s="41">
        <f>VLOOKUP(Таблица1[Оклейка кромкой по длине (высоте)],{"=",2;"—",1;"   ",0},2,0)</f>
        <v>0</v>
      </c>
      <c r="M16" s="41">
        <f>VLOOKUP(Таблица1[Оклейка кромкой по ширине],{"=",2;"—",1;"   ",0},2,0)</f>
        <v>0</v>
      </c>
      <c r="N16" s="41"/>
      <c r="O16" s="39"/>
      <c r="P16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7" spans="1:16" x14ac:dyDescent="0.2">
      <c r="A17" s="38"/>
      <c r="B17" s="38" t="s">
        <v>216</v>
      </c>
      <c r="C17" s="39">
        <v>446</v>
      </c>
      <c r="D17" s="39" t="s">
        <v>199</v>
      </c>
      <c r="E17" s="39">
        <v>334</v>
      </c>
      <c r="F17" s="39" t="s">
        <v>199</v>
      </c>
      <c r="G17" s="39">
        <v>18</v>
      </c>
      <c r="H17" s="39">
        <v>2</v>
      </c>
      <c r="I17" s="40" t="s">
        <v>28</v>
      </c>
      <c r="J17" s="44" t="str">
        <f ca="1" xml:space="preserve"> INDEX(Данные!$R$3:$R$6, MATCH(Таблица1[Цвет детали],Выбранный_цвет_ЛДСП, 0) )</f>
        <v>KRONOSPAN</v>
      </c>
      <c r="K17" s="44">
        <f>(Таблица1[Длинна
/Высота (мм.)]/1000)*(Таблица1[Ширина (мм.)]/1000)*(Таблица1[Количество деталей])</f>
        <v>0.29792800000000003</v>
      </c>
      <c r="L17" s="41">
        <f>VLOOKUP(Таблица1[Оклейка кромкой по длине (высоте)],{"=",2;"—",1;"   ",0},2,0)</f>
        <v>0</v>
      </c>
      <c r="M17" s="41">
        <f>VLOOKUP(Таблица1[Оклейка кромкой по ширине],{"=",2;"—",1;"   ",0},2,0)</f>
        <v>0</v>
      </c>
      <c r="N17" s="41"/>
      <c r="O17" s="39"/>
      <c r="P17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8" spans="1:16" x14ac:dyDescent="0.2">
      <c r="A18" s="38"/>
      <c r="B18" s="38" t="s">
        <v>217</v>
      </c>
      <c r="C18" s="39">
        <v>220</v>
      </c>
      <c r="D18" s="39" t="s">
        <v>199</v>
      </c>
      <c r="E18" s="39">
        <v>450</v>
      </c>
      <c r="F18" s="39" t="s">
        <v>184</v>
      </c>
      <c r="G18" s="39">
        <v>18</v>
      </c>
      <c r="H18" s="39">
        <v>2</v>
      </c>
      <c r="I18" s="40" t="s">
        <v>28</v>
      </c>
      <c r="J18" s="44" t="str">
        <f ca="1" xml:space="preserve"> INDEX(Данные!$R$3:$R$6, MATCH(Таблица1[Цвет детали],Выбранный_цвет_ЛДСП, 0) )</f>
        <v>KRONOSPAN</v>
      </c>
      <c r="K18" s="44">
        <f>(Таблица1[Длинна
/Высота (мм.)]/1000)*(Таблица1[Ширина (мм.)]/1000)*(Таблица1[Количество деталей])</f>
        <v>0.19800000000000001</v>
      </c>
      <c r="L18" s="41">
        <f>VLOOKUP(Таблица1[Оклейка кромкой по длине (высоте)],{"=",2;"—",1;"   ",0},2,0)</f>
        <v>0</v>
      </c>
      <c r="M18" s="41">
        <f>VLOOKUP(Таблица1[Оклейка кромкой по ширине],{"=",2;"—",1;"   ",0},2,0)</f>
        <v>1</v>
      </c>
      <c r="N18" s="41" t="s">
        <v>207</v>
      </c>
      <c r="O18" s="39" t="s">
        <v>189</v>
      </c>
      <c r="P18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0.9</v>
      </c>
    </row>
    <row r="19" spans="1:16" x14ac:dyDescent="0.2">
      <c r="A19" s="38"/>
      <c r="B19" s="38" t="s">
        <v>218</v>
      </c>
      <c r="C19" s="39">
        <v>220</v>
      </c>
      <c r="D19" s="39" t="s">
        <v>199</v>
      </c>
      <c r="E19" s="39">
        <v>302</v>
      </c>
      <c r="F19" s="39" t="s">
        <v>184</v>
      </c>
      <c r="G19" s="39">
        <v>18</v>
      </c>
      <c r="H19" s="39">
        <v>2</v>
      </c>
      <c r="I19" s="40" t="s">
        <v>28</v>
      </c>
      <c r="J19" s="44" t="str">
        <f ca="1" xml:space="preserve"> INDEX(Данные!$R$3:$R$6, MATCH(Таблица1[Цвет детали],Выбранный_цвет_ЛДСП, 0) )</f>
        <v>KRONOSPAN</v>
      </c>
      <c r="K19" s="44">
        <f>(Таблица1[Длинна
/Высота (мм.)]/1000)*(Таблица1[Ширина (мм.)]/1000)*(Таблица1[Количество деталей])</f>
        <v>0.13288</v>
      </c>
      <c r="L19" s="41">
        <f>VLOOKUP(Таблица1[Оклейка кромкой по длине (высоте)],{"=",2;"—",1;"   ",0},2,0)</f>
        <v>0</v>
      </c>
      <c r="M19" s="41">
        <f>VLOOKUP(Таблица1[Оклейка кромкой по ширине],{"=",2;"—",1;"   ",0},2,0)</f>
        <v>1</v>
      </c>
      <c r="N19" s="41" t="s">
        <v>207</v>
      </c>
      <c r="O19" s="39" t="s">
        <v>189</v>
      </c>
      <c r="P19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0.60399999999999998</v>
      </c>
    </row>
    <row r="20" spans="1:16" x14ac:dyDescent="0.2">
      <c r="A20" s="38"/>
      <c r="B20" s="38" t="s">
        <v>217</v>
      </c>
      <c r="C20" s="39">
        <v>110</v>
      </c>
      <c r="D20" s="39" t="s">
        <v>199</v>
      </c>
      <c r="E20" s="39">
        <v>450</v>
      </c>
      <c r="F20" s="39" t="s">
        <v>184</v>
      </c>
      <c r="G20" s="39">
        <v>18</v>
      </c>
      <c r="H20" s="39">
        <v>2</v>
      </c>
      <c r="I20" s="40" t="s">
        <v>28</v>
      </c>
      <c r="J20" s="44" t="str">
        <f ca="1" xml:space="preserve"> INDEX(Данные!$R$3:$R$6, MATCH(Таблица1[Цвет детали],Выбранный_цвет_ЛДСП, 0) )</f>
        <v>KRONOSPAN</v>
      </c>
      <c r="K20" s="44">
        <f>(Таблица1[Длинна
/Высота (мм.)]/1000)*(Таблица1[Ширина (мм.)]/1000)*(Таблица1[Количество деталей])</f>
        <v>9.9000000000000005E-2</v>
      </c>
      <c r="L20" s="41">
        <f>VLOOKUP(Таблица1[Оклейка кромкой по длине (высоте)],{"=",2;"—",1;"   ",0},2,0)</f>
        <v>0</v>
      </c>
      <c r="M20" s="41">
        <f>VLOOKUP(Таблица1[Оклейка кромкой по ширине],{"=",2;"—",1;"   ",0},2,0)</f>
        <v>1</v>
      </c>
      <c r="N20" s="41" t="s">
        <v>207</v>
      </c>
      <c r="O20" s="39" t="s">
        <v>189</v>
      </c>
      <c r="P20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0.9</v>
      </c>
    </row>
    <row r="21" spans="1:16" x14ac:dyDescent="0.2">
      <c r="A21" s="38"/>
      <c r="B21" s="38" t="s">
        <v>218</v>
      </c>
      <c r="C21" s="39">
        <v>110</v>
      </c>
      <c r="D21" s="39" t="s">
        <v>199</v>
      </c>
      <c r="E21" s="39">
        <v>302</v>
      </c>
      <c r="F21" s="39" t="s">
        <v>184</v>
      </c>
      <c r="G21" s="39">
        <v>18</v>
      </c>
      <c r="H21" s="39">
        <v>2</v>
      </c>
      <c r="I21" s="40" t="s">
        <v>28</v>
      </c>
      <c r="J21" s="44" t="str">
        <f ca="1" xml:space="preserve"> INDEX(Данные!$R$3:$R$6, MATCH(Таблица1[Цвет детали],Выбранный_цвет_ЛДСП, 0) )</f>
        <v>KRONOSPAN</v>
      </c>
      <c r="K21" s="44">
        <f>(Таблица1[Длинна
/Высота (мм.)]/1000)*(Таблица1[Ширина (мм.)]/1000)*(Таблица1[Количество деталей])</f>
        <v>6.6439999999999999E-2</v>
      </c>
      <c r="L21" s="41">
        <f>VLOOKUP(Таблица1[Оклейка кромкой по длине (высоте)],{"=",2;"—",1;"   ",0},2,0)</f>
        <v>0</v>
      </c>
      <c r="M21" s="41">
        <f>VLOOKUP(Таблица1[Оклейка кромкой по ширине],{"=",2;"—",1;"   ",0},2,0)</f>
        <v>1</v>
      </c>
      <c r="N21" s="41" t="s">
        <v>207</v>
      </c>
      <c r="O21" s="39" t="s">
        <v>189</v>
      </c>
      <c r="P21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0.60399999999999998</v>
      </c>
    </row>
  </sheetData>
  <mergeCells count="3">
    <mergeCell ref="N2:N5"/>
    <mergeCell ref="A2:A5"/>
    <mergeCell ref="F1:H1"/>
  </mergeCells>
  <dataValidations count="3">
    <dataValidation type="list" allowBlank="1" showInputMessage="1" showErrorMessage="1" sqref="I8:I21">
      <formula1>Выбранный_цвет_ЛДСП</formula1>
    </dataValidation>
    <dataValidation type="list" allowBlank="1" showInputMessage="1" showErrorMessage="1" sqref="O8:O21">
      <formula1>"бумажная,ПВХ 22/1,ПВХ 22/2,Т-кант,Ц-ка,ПВХ 42/2,"</formula1>
    </dataValidation>
    <dataValidation type="list" allowBlank="1" showInputMessage="1" showErrorMessage="1" sqref="N8:N21">
      <formula1>Выбранный_цвет_кромки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5" r:id="rId4" name="Drop Down 21">
              <controlPr defaultSize="0" autoLine="0" autoPict="0">
                <anchor moveWithCells="1">
                  <from>
                    <xdr:col>0</xdr:col>
                    <xdr:colOff>304800</xdr:colOff>
                    <xdr:row>1</xdr:row>
                    <xdr:rowOff>0</xdr:rowOff>
                  </from>
                  <to>
                    <xdr:col>1</xdr:col>
                    <xdr:colOff>962025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5" name="Drop Down 22">
              <controlPr defaultSize="0" autoLine="0" autoPict="0">
                <anchor moveWithCells="1">
                  <from>
                    <xdr:col>0</xdr:col>
                    <xdr:colOff>304800</xdr:colOff>
                    <xdr:row>2</xdr:row>
                    <xdr:rowOff>9525</xdr:rowOff>
                  </from>
                  <to>
                    <xdr:col>1</xdr:col>
                    <xdr:colOff>962025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6" name="Drop Down 23">
              <controlPr defaultSize="0" autoLine="0" autoPict="0">
                <anchor moveWithCells="1">
                  <from>
                    <xdr:col>0</xdr:col>
                    <xdr:colOff>304800</xdr:colOff>
                    <xdr:row>3</xdr:row>
                    <xdr:rowOff>9525</xdr:rowOff>
                  </from>
                  <to>
                    <xdr:col>1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7" name="Drop Down 24">
              <controlPr defaultSize="0" autoLine="0" autoPict="0">
                <anchor moveWithCells="1">
                  <from>
                    <xdr:col>0</xdr:col>
                    <xdr:colOff>304800</xdr:colOff>
                    <xdr:row>4</xdr:row>
                    <xdr:rowOff>9525</xdr:rowOff>
                  </from>
                  <to>
                    <xdr:col>1</xdr:col>
                    <xdr:colOff>962025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8" name="Drop Down 25">
              <controlPr defaultSize="0" autoLine="0" autoPict="0">
                <anchor moveWithCells="1">
                  <from>
                    <xdr:col>1</xdr:col>
                    <xdr:colOff>971550</xdr:colOff>
                    <xdr:row>1</xdr:row>
                    <xdr:rowOff>0</xdr:rowOff>
                  </from>
                  <to>
                    <xdr:col>2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9" name="Drop Down 26">
              <controlPr defaultSize="0" autoLine="0" autoPict="0">
                <anchor moveWithCells="1">
                  <from>
                    <xdr:col>1</xdr:col>
                    <xdr:colOff>971550</xdr:colOff>
                    <xdr:row>2</xdr:row>
                    <xdr:rowOff>0</xdr:rowOff>
                  </from>
                  <to>
                    <xdr:col>2</xdr:col>
                    <xdr:colOff>142875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0" name="Drop Down 27">
              <controlPr defaultSize="0" autoLine="0" autoPict="0">
                <anchor moveWithCells="1">
                  <from>
                    <xdr:col>1</xdr:col>
                    <xdr:colOff>971550</xdr:colOff>
                    <xdr:row>3</xdr:row>
                    <xdr:rowOff>19050</xdr:rowOff>
                  </from>
                  <to>
                    <xdr:col>2</xdr:col>
                    <xdr:colOff>142875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1" name="Drop Down 28">
              <controlPr defaultSize="0" autoLine="0" autoPict="0">
                <anchor moveWithCells="1">
                  <from>
                    <xdr:col>1</xdr:col>
                    <xdr:colOff>971550</xdr:colOff>
                    <xdr:row>4</xdr:row>
                    <xdr:rowOff>28575</xdr:rowOff>
                  </from>
                  <to>
                    <xdr:col>2</xdr:col>
                    <xdr:colOff>142875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12" name="Drop Down 29">
              <controlPr defaultSize="0" autoLine="0" autoPict="0">
                <anchor moveWithCells="1">
                  <from>
                    <xdr:col>2</xdr:col>
                    <xdr:colOff>152400</xdr:colOff>
                    <xdr:row>1</xdr:row>
                    <xdr:rowOff>0</xdr:rowOff>
                  </from>
                  <to>
                    <xdr:col>4</xdr:col>
                    <xdr:colOff>514350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3" name="Drop Down 30">
              <controlPr defaultSize="0" autoLine="0" autoPict="0">
                <anchor moveWithCells="1">
                  <from>
                    <xdr:col>2</xdr:col>
                    <xdr:colOff>152400</xdr:colOff>
                    <xdr:row>2</xdr:row>
                    <xdr:rowOff>0</xdr:rowOff>
                  </from>
                  <to>
                    <xdr:col>4</xdr:col>
                    <xdr:colOff>514350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14" name="Drop Down 31">
              <controlPr defaultSize="0" autoLine="0" autoPict="0">
                <anchor moveWithCells="1">
                  <from>
                    <xdr:col>2</xdr:col>
                    <xdr:colOff>152400</xdr:colOff>
                    <xdr:row>3</xdr:row>
                    <xdr:rowOff>9525</xdr:rowOff>
                  </from>
                  <to>
                    <xdr:col>4</xdr:col>
                    <xdr:colOff>514350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15" name="Drop Down 32">
              <controlPr defaultSize="0" autoLine="0" autoPict="0">
                <anchor moveWithCells="1">
                  <from>
                    <xdr:col>2</xdr:col>
                    <xdr:colOff>152400</xdr:colOff>
                    <xdr:row>4</xdr:row>
                    <xdr:rowOff>9525</xdr:rowOff>
                  </from>
                  <to>
                    <xdr:col>4</xdr:col>
                    <xdr:colOff>514350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16" name="Drop Down 38">
              <controlPr defaultSize="0" autoLine="0" autoPict="0">
                <anchor moveWithCells="1">
                  <from>
                    <xdr:col>13</xdr:col>
                    <xdr:colOff>285750</xdr:colOff>
                    <xdr:row>1</xdr:row>
                    <xdr:rowOff>0</xdr:rowOff>
                  </from>
                  <to>
                    <xdr:col>14</xdr:col>
                    <xdr:colOff>723900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17" name="Drop Down 39">
              <controlPr defaultSize="0" autoLine="0" autoPict="0">
                <anchor moveWithCells="1">
                  <from>
                    <xdr:col>13</xdr:col>
                    <xdr:colOff>285750</xdr:colOff>
                    <xdr:row>2</xdr:row>
                    <xdr:rowOff>0</xdr:rowOff>
                  </from>
                  <to>
                    <xdr:col>14</xdr:col>
                    <xdr:colOff>723900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18" name="Drop Down 40">
              <controlPr defaultSize="0" autoLine="0" autoPict="0">
                <anchor moveWithCells="1">
                  <from>
                    <xdr:col>13</xdr:col>
                    <xdr:colOff>285750</xdr:colOff>
                    <xdr:row>3</xdr:row>
                    <xdr:rowOff>0</xdr:rowOff>
                  </from>
                  <to>
                    <xdr:col>14</xdr:col>
                    <xdr:colOff>723900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19" name="Drop Down 41">
              <controlPr defaultSize="0" autoLine="0" autoPict="0">
                <anchor moveWithCells="1">
                  <from>
                    <xdr:col>13</xdr:col>
                    <xdr:colOff>285750</xdr:colOff>
                    <xdr:row>4</xdr:row>
                    <xdr:rowOff>9525</xdr:rowOff>
                  </from>
                  <to>
                    <xdr:col>14</xdr:col>
                    <xdr:colOff>723900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4"/>
  <sheetViews>
    <sheetView showZeros="0" tabSelected="1" topLeftCell="C1" zoomScale="130" zoomScaleNormal="130" workbookViewId="0">
      <selection activeCell="P5" sqref="P5"/>
    </sheetView>
  </sheetViews>
  <sheetFormatPr defaultRowHeight="15" x14ac:dyDescent="0.25"/>
  <cols>
    <col min="1" max="1" width="21" style="24" customWidth="1"/>
    <col min="2" max="2" width="16.140625" style="24" customWidth="1"/>
    <col min="3" max="3" width="18" style="24" customWidth="1"/>
    <col min="4" max="4" width="5.85546875" style="24" customWidth="1"/>
    <col min="5" max="5" width="5.5703125" style="24" customWidth="1"/>
    <col min="6" max="6" width="10.7109375" style="24" customWidth="1"/>
    <col min="7" max="7" width="11" style="24" customWidth="1"/>
    <col min="8" max="8" width="12" style="24" customWidth="1"/>
    <col min="9" max="9" width="13.85546875" style="24" customWidth="1"/>
    <col min="10" max="10" width="6" style="24" customWidth="1"/>
    <col min="11" max="13" width="7.7109375" style="24" customWidth="1"/>
    <col min="14" max="15" width="8.140625" style="24" customWidth="1"/>
    <col min="16" max="16" width="9.140625" style="24"/>
    <col min="17" max="17" width="23" style="24" bestFit="1" customWidth="1"/>
    <col min="18" max="18" width="10" style="24" bestFit="1" customWidth="1"/>
    <col min="19" max="16384" width="9.140625" style="24"/>
  </cols>
  <sheetData>
    <row r="1" spans="1:21" x14ac:dyDescent="0.25">
      <c r="A1" s="71" t="s">
        <v>195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U1" s="36"/>
    </row>
    <row r="2" spans="1:21" x14ac:dyDescent="0.25">
      <c r="A2" s="84" t="s">
        <v>227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U2" s="57"/>
    </row>
    <row r="3" spans="1:21" s="59" customFormat="1" ht="15" customHeight="1" x14ac:dyDescent="0.2">
      <c r="A3" s="73" t="s">
        <v>196</v>
      </c>
      <c r="B3" s="75" t="s">
        <v>11</v>
      </c>
      <c r="C3" s="75" t="s">
        <v>172</v>
      </c>
      <c r="D3" s="77" t="s">
        <v>219</v>
      </c>
      <c r="E3" s="77" t="s">
        <v>179</v>
      </c>
      <c r="F3" s="79" t="s">
        <v>210</v>
      </c>
      <c r="G3" s="80"/>
      <c r="H3" s="75" t="s">
        <v>225</v>
      </c>
      <c r="I3" s="75" t="s">
        <v>224</v>
      </c>
      <c r="J3" s="81" t="s">
        <v>200</v>
      </c>
      <c r="K3" s="88" t="s">
        <v>9</v>
      </c>
      <c r="L3" s="96"/>
      <c r="M3" s="89"/>
      <c r="N3" s="88" t="s">
        <v>12</v>
      </c>
      <c r="O3" s="89"/>
    </row>
    <row r="4" spans="1:21" s="59" customFormat="1" ht="54.75" customHeight="1" x14ac:dyDescent="0.2">
      <c r="A4" s="74"/>
      <c r="B4" s="76"/>
      <c r="C4" s="76"/>
      <c r="D4" s="78"/>
      <c r="E4" s="78"/>
      <c r="F4" s="60" t="s">
        <v>209</v>
      </c>
      <c r="G4" s="61" t="s">
        <v>220</v>
      </c>
      <c r="H4" s="76"/>
      <c r="I4" s="76"/>
      <c r="J4" s="82"/>
      <c r="K4" s="62" t="s">
        <v>16</v>
      </c>
      <c r="L4" s="62" t="s">
        <v>17</v>
      </c>
      <c r="M4" s="62" t="s">
        <v>18</v>
      </c>
      <c r="N4" s="62" t="s">
        <v>16</v>
      </c>
      <c r="O4" s="62" t="s">
        <v>19</v>
      </c>
      <c r="P4" s="67" t="s">
        <v>231</v>
      </c>
    </row>
    <row r="5" spans="1:21" x14ac:dyDescent="0.25">
      <c r="A5" s="20" t="str">
        <f>Данные!$V3</f>
        <v>Виола глянец</v>
      </c>
      <c r="B5" s="34" t="str">
        <f ca="1">Данные!$R3</f>
        <v>KRONOSPAN</v>
      </c>
      <c r="C5" s="34" t="str">
        <f t="array" ref="C5" xml:space="preserve"> INDEX( Данные!$F$15:$F$18, MIN(COUNT(Данные!$E$15:$E$18), Данные!$E$14) )</f>
        <v>2800*2050 * 18 мм.</v>
      </c>
      <c r="D5" s="34">
        <f xml:space="preserve"> --MID(C5, 13, 2)</f>
        <v>18</v>
      </c>
      <c r="E5" s="34">
        <f ca="1" xml:space="preserve"> SUMPRODUCT( (Данные!$R3 = Таблица1[Производитель]) * (Таблица1[Цвет детали] = $A5)* (Таблица1[Толщина (мм.)] = $D5),Таблица1[Количество деталей])</f>
        <v>0</v>
      </c>
      <c r="F5" s="33">
        <f ca="1" xml:space="preserve"> SUMPRODUCT( (Таблица1[Производитель] = $B5) * (Таблица1[Цвет детали] = $A5)* (Таблица1[Толщина (мм.)] = $D5),Таблица1[Квадратура детали])</f>
        <v>0</v>
      </c>
      <c r="G5" s="33">
        <f ca="1">(($F5)+($F5*0.15))</f>
        <v>0</v>
      </c>
      <c r="H5" s="34">
        <f ca="1">Данные!$X3-$G5</f>
        <v>5.7399999999999993</v>
      </c>
      <c r="I5" s="34">
        <f ca="1">$G5/Данные!$X3</f>
        <v>0</v>
      </c>
      <c r="J5" s="58">
        <f ca="1">CEILING($I5,1)</f>
        <v>0</v>
      </c>
      <c r="K5" s="63">
        <f t="array" ref="K5:M5" xml:space="preserve"> IF( INDEX('Прайс-лист'!$F$1:$H$201,Данные!$Q3, ) = "*", INDEX('Прайс-лист'!$I$1:$K$201,Данные!$Q3, ), 0 )</f>
        <v>0</v>
      </c>
      <c r="L5" s="63">
        <v>0</v>
      </c>
      <c r="M5" s="63">
        <v>0</v>
      </c>
      <c r="N5" s="63">
        <f t="array" ref="N5:O5" xml:space="preserve"> IF( INDEX('Прайс-лист'!$L$1:$M$201,Данные!$Q3, ) = "*", INDEX('Прайс-лист'!$N$1:$O$201,Данные!$Q3, ), 0 )</f>
        <v>381.8</v>
      </c>
      <c r="O5" s="63">
        <v>0</v>
      </c>
      <c r="P5" s="66">
        <f>INDEX('Прайс-лист'!I$1:K$118,Данные!$Q3,MATCH("*"&amp;D5&amp;"*)",'Прайс-лист'!I$3:K$3,))</f>
        <v>0</v>
      </c>
    </row>
    <row r="6" spans="1:21" x14ac:dyDescent="0.25">
      <c r="A6" s="20" t="str">
        <f>Данные!$V4</f>
        <v>Дуб Сонома светлый</v>
      </c>
      <c r="B6" s="34" t="str">
        <f ca="1">Данные!$R4</f>
        <v>KRONOSPAN</v>
      </c>
      <c r="C6" s="34" t="str">
        <f t="array" ref="C6" xml:space="preserve"> INDEX( Данные!$I$15:$I$18, MIN(COUNT(Данные!$H$15:$H$18), Данные!$H$14) )</f>
        <v>2800*2070 * 18 мм.</v>
      </c>
      <c r="D6" s="34">
        <f t="shared" ref="D6:D8" si="0" xml:space="preserve"> --MID(C6, 13, 2)</f>
        <v>18</v>
      </c>
      <c r="E6" s="34">
        <f ca="1" xml:space="preserve"> SUMPRODUCT( (Данные!$R4 = Таблица1[Производитель]) * (Таблица1[Цвет детали] = $A6)* (Таблица1[Толщина (мм.)] = $D6),Таблица1[Количество деталей])</f>
        <v>0</v>
      </c>
      <c r="F6" s="33">
        <f ca="1" xml:space="preserve"> SUMPRODUCT( (Таблица1[Производитель] = $B6) * (Таблица1[Цвет детали] = $A6)* (Таблица1[Толщина (мм.)] = $D6),Таблица1[Квадратура детали])</f>
        <v>0</v>
      </c>
      <c r="G6" s="33">
        <f t="shared" ref="G6:G8" ca="1" si="1">(($F6)+($F6*0.15))</f>
        <v>0</v>
      </c>
      <c r="H6" s="34">
        <f ca="1">Данные!$X4-$G6</f>
        <v>5.7959999999999994</v>
      </c>
      <c r="I6" s="34">
        <f ca="1">$G6/Данные!$X4</f>
        <v>0</v>
      </c>
      <c r="J6" s="58">
        <f t="shared" ref="J6:J8" ca="1" si="2">CEILING($I6,1)</f>
        <v>0</v>
      </c>
      <c r="K6" s="63">
        <f t="array" ref="K6:M6" xml:space="preserve"> IF( INDEX('Прайс-лист'!$F$1:$H$201,Данные!$Q4, ) = "*", INDEX('Прайс-лист'!$I$1:$K$201,Данные!$Q4, ), 0 )</f>
        <v>45</v>
      </c>
      <c r="L6" s="63">
        <v>52.5</v>
      </c>
      <c r="M6" s="63">
        <v>0</v>
      </c>
      <c r="N6" s="63">
        <f t="array" ref="N6:O6" xml:space="preserve"> IF( INDEX('Прайс-лист'!$L$1:$M$201,Данные!$Q4, ) = "*", INDEX('Прайс-лист'!$N$1:$O$201,Данные!$Q4, ), 0 )</f>
        <v>0</v>
      </c>
      <c r="O6" s="63">
        <v>0</v>
      </c>
      <c r="P6" s="66">
        <f>INDEX('Прайс-лист'!I$1:K$118,Данные!$Q4,MATCH("*"&amp;D6&amp;"*)",'Прайс-лист'!I$3:K$3,))</f>
        <v>45</v>
      </c>
    </row>
    <row r="7" spans="1:21" x14ac:dyDescent="0.25">
      <c r="A7" s="20" t="str">
        <f>Данные!$V5</f>
        <v>Белый</v>
      </c>
      <c r="B7" s="34" t="str">
        <f ca="1">Данные!$R5</f>
        <v>KRONOSPAN</v>
      </c>
      <c r="C7" s="34" t="str">
        <f t="array" ref="C7" xml:space="preserve"> INDEX( Данные!$L$15:$L$18, MIN(COUNT(Данные!$K$15:$K$18), Данные!$K$14) )</f>
        <v>2800*2070 * 18 мм.</v>
      </c>
      <c r="D7" s="34">
        <f t="shared" si="0"/>
        <v>18</v>
      </c>
      <c r="E7" s="34">
        <f ca="1" xml:space="preserve"> SUMPRODUCT( (Данные!$R5 = Таблица1[Производитель]) * (Таблица1[Цвет детали] = $A7)* (Таблица1[Толщина (мм.)] = $D7),Таблица1[Количество деталей])</f>
        <v>15</v>
      </c>
      <c r="F7" s="33">
        <f ca="1" xml:space="preserve"> SUMPRODUCT( (Таблица1[Производитель] = $B7) * (Таблица1[Цвет детали] = $A7)* (Таблица1[Толщина (мм.)] = $D7),Таблица1[Квадратура детали])</f>
        <v>1.2530240000000001</v>
      </c>
      <c r="G7" s="33">
        <f t="shared" ca="1" si="1"/>
        <v>1.4409776000000001</v>
      </c>
      <c r="H7" s="34">
        <f ca="1">Данные!$X5-$G7</f>
        <v>4.3550223999999993</v>
      </c>
      <c r="I7" s="34">
        <f ca="1">$G7/Данные!$X5</f>
        <v>0.24861587301587307</v>
      </c>
      <c r="J7" s="58">
        <f t="shared" ca="1" si="2"/>
        <v>1</v>
      </c>
      <c r="K7" s="63">
        <f t="array" ref="K7:M7" xml:space="preserve"> IF( INDEX('Прайс-лист'!$F$1:$H$201,Данные!$Q5, ) = "*", INDEX('Прайс-лист'!$I$1:$K$201,Данные!$Q5, ), 0 )</f>
        <v>40</v>
      </c>
      <c r="L7" s="63">
        <v>47.7</v>
      </c>
      <c r="M7" s="63">
        <v>0</v>
      </c>
      <c r="N7" s="63">
        <f t="array" ref="N7:O7" xml:space="preserve"> IF( INDEX('Прайс-лист'!$L$1:$M$201,Данные!$Q5, ) = "*", INDEX('Прайс-лист'!$N$1:$O$201,Данные!$Q5, ), 0 )</f>
        <v>0</v>
      </c>
      <c r="O7" s="63">
        <v>0</v>
      </c>
      <c r="P7" s="66">
        <f>INDEX('Прайс-лист'!I$1:K$118,Данные!$Q5,MATCH("*"&amp;D7&amp;"*)",'Прайс-лист'!I$3:K$3,))</f>
        <v>40</v>
      </c>
    </row>
    <row r="8" spans="1:21" x14ac:dyDescent="0.25">
      <c r="A8" s="20" t="str">
        <f>Данные!$V6</f>
        <v>Белый (ДВП)</v>
      </c>
      <c r="B8" s="21" t="str">
        <f ca="1">Данные!$R6</f>
        <v>--</v>
      </c>
      <c r="C8" s="34" t="str">
        <f t="array" ref="C8" xml:space="preserve"> INDEX( Данные!$O$15:$O$18, MIN(COUNT(Данные!$N$15:$N$18), Данные!$N$14) )</f>
        <v>2800*2070 * 4 мм.</v>
      </c>
      <c r="D8" s="34">
        <f t="shared" si="0"/>
        <v>4</v>
      </c>
      <c r="E8" s="34">
        <f ca="1" xml:space="preserve"> SUMPRODUCT( (Данные!$R6 = Таблица1[Производитель]) * (Таблица1[Цвет детали] = $A8)* (Таблица1[Толщина (мм.)] = $D8),Таблица1[Количество деталей])</f>
        <v>0</v>
      </c>
      <c r="F8" s="33">
        <f ca="1" xml:space="preserve"> SUMPRODUCT( (Таблица1[Производитель] = $B8) * (Таблица1[Цвет детали] = $A8)* (Таблица1[Толщина (мм.)] = $D8),Таблица1[Квадратура детали])</f>
        <v>0</v>
      </c>
      <c r="G8" s="33">
        <f t="shared" ca="1" si="1"/>
        <v>0</v>
      </c>
      <c r="H8" s="34">
        <f ca="1">Данные!$X6-$G8</f>
        <v>5.7959999999999994</v>
      </c>
      <c r="I8" s="34">
        <f ca="1">$G8/Данные!$X6</f>
        <v>0</v>
      </c>
      <c r="J8" s="58">
        <f t="shared" ca="1" si="2"/>
        <v>0</v>
      </c>
      <c r="K8" s="63">
        <f t="array" ref="K8:M8" xml:space="preserve"> IF( INDEX('Прайс-лист'!$F$1:$H$201,Данные!$Q6, ) = "*", INDEX('Прайс-лист'!$I$1:$K$201,Данные!$Q6, ), 0 )</f>
        <v>0</v>
      </c>
      <c r="L8" s="63">
        <v>0</v>
      </c>
      <c r="M8" s="63">
        <v>30</v>
      </c>
      <c r="N8" s="63">
        <f t="array" ref="N8:O8" xml:space="preserve"> IF( INDEX('Прайс-лист'!$L$1:$M$201,Данные!$Q6, ) = "*", INDEX('Прайс-лист'!$N$1:$O$201,Данные!$Q6, ), 0 )</f>
        <v>0</v>
      </c>
      <c r="O8" s="63">
        <v>0</v>
      </c>
      <c r="P8" s="66">
        <f>INDEX('Прайс-лист'!I$1:K$118,Данные!$Q6,MATCH("*"&amp;D8&amp;"*)",'Прайс-лист'!I$3:K$3,))</f>
        <v>30</v>
      </c>
    </row>
    <row r="9" spans="1:21" x14ac:dyDescent="0.25">
      <c r="A9" s="83" t="s">
        <v>228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21" s="59" customFormat="1" ht="12.75" x14ac:dyDescent="0.2">
      <c r="A10" s="86" t="s">
        <v>201</v>
      </c>
      <c r="B10" s="86"/>
      <c r="C10" s="86"/>
      <c r="D10" s="86"/>
      <c r="E10" s="86" t="s">
        <v>188</v>
      </c>
      <c r="F10" s="86"/>
      <c r="G10" s="86" t="s">
        <v>229</v>
      </c>
      <c r="H10" s="86"/>
      <c r="I10" s="87" t="s">
        <v>230</v>
      </c>
      <c r="J10" s="87"/>
      <c r="K10" s="64"/>
      <c r="L10" s="64"/>
      <c r="M10" s="64"/>
      <c r="N10" s="64"/>
      <c r="O10" s="64"/>
    </row>
    <row r="11" spans="1:21" x14ac:dyDescent="0.25">
      <c r="A11" s="90" t="str">
        <f>Данные!$F$26</f>
        <v>В цвет ЛДСП</v>
      </c>
      <c r="B11" s="91"/>
      <c r="C11" s="91"/>
      <c r="D11" s="92"/>
      <c r="E11" s="94" t="s">
        <v>189</v>
      </c>
      <c r="F11" s="94"/>
      <c r="G11" s="93">
        <f>SUMPRODUCT( (Таблица1[Цвет кромки]= 'Потребность в материалах'!$A11)*(Таблица1[Материал кромки]= 'Потребность в материалах'!$E$11),Таблица1[Количество м.п. кромки])</f>
        <v>33.833999999999996</v>
      </c>
      <c r="H11" s="93"/>
      <c r="I11" s="95">
        <f>CEILING($G11,1)</f>
        <v>34</v>
      </c>
      <c r="J11" s="95"/>
    </row>
    <row r="12" spans="1:21" x14ac:dyDescent="0.25">
      <c r="A12" s="90" t="str">
        <f>Данные!$I$26</f>
        <v>Белый фасадный</v>
      </c>
      <c r="B12" s="91"/>
      <c r="C12" s="91"/>
      <c r="D12" s="92"/>
      <c r="E12" s="94"/>
      <c r="F12" s="94"/>
      <c r="G12" s="93">
        <f>SUMPRODUCT( (Таблица1[Цвет кромки]= 'Потребность в материалах'!$A12)*(Таблица1[Материал кромки]= 'Потребность в материалах'!$E$11),Таблица1[Количество м.п. кромки])</f>
        <v>0</v>
      </c>
      <c r="H12" s="93"/>
      <c r="I12" s="95">
        <f t="shared" ref="I12:I34" si="3">CEILING($G12,1)</f>
        <v>0</v>
      </c>
      <c r="J12" s="95"/>
    </row>
    <row r="13" spans="1:21" x14ac:dyDescent="0.25">
      <c r="A13" s="90" t="str">
        <f>Данные!$L$26</f>
        <v xml:space="preserve">Дуб Корабельный белый </v>
      </c>
      <c r="B13" s="91"/>
      <c r="C13" s="91"/>
      <c r="D13" s="92"/>
      <c r="E13" s="94"/>
      <c r="F13" s="94"/>
      <c r="G13" s="93">
        <f>SUMPRODUCT( (Таблица1[Цвет кромки]= 'Потребность в материалах'!$A13)*(Таблица1[Материал кромки]= 'Потребность в материалах'!$E$11),Таблица1[Количество м.п. кромки])</f>
        <v>0</v>
      </c>
      <c r="H13" s="93"/>
      <c r="I13" s="95">
        <f t="shared" si="3"/>
        <v>0</v>
      </c>
      <c r="J13" s="95"/>
    </row>
    <row r="14" spans="1:21" x14ac:dyDescent="0.25">
      <c r="A14" s="90" t="str">
        <f>Данные!$O$26</f>
        <v>Бук светлый</v>
      </c>
      <c r="B14" s="91"/>
      <c r="C14" s="91"/>
      <c r="D14" s="92"/>
      <c r="E14" s="94"/>
      <c r="F14" s="94"/>
      <c r="G14" s="93">
        <f>SUMPRODUCT( (Таблица1[Цвет кромки]= 'Потребность в материалах'!$A14)*(Таблица1[Материал кромки]= 'Потребность в материалах'!$E$11),Таблица1[Количество м.п. кромки])</f>
        <v>0</v>
      </c>
      <c r="H14" s="93"/>
      <c r="I14" s="95">
        <f t="shared" si="3"/>
        <v>0</v>
      </c>
      <c r="J14" s="95"/>
    </row>
    <row r="15" spans="1:21" x14ac:dyDescent="0.25">
      <c r="A15" s="90" t="str">
        <f>Данные!$F$26</f>
        <v>В цвет ЛДСП</v>
      </c>
      <c r="B15" s="91"/>
      <c r="C15" s="91"/>
      <c r="D15" s="92"/>
      <c r="E15" s="94" t="s">
        <v>190</v>
      </c>
      <c r="F15" s="94"/>
      <c r="G15" s="93">
        <f>SUMPRODUCT( (Таблица1[Цвет кромки]= 'Потребность в материалах'!$A15)*(Таблица1[Материал кромки]= 'Потребность в материалах'!$E$15),Таблица1[Количество м.п. кромки])</f>
        <v>0</v>
      </c>
      <c r="H15" s="93"/>
      <c r="I15" s="95">
        <f t="shared" si="3"/>
        <v>0</v>
      </c>
      <c r="J15" s="95"/>
    </row>
    <row r="16" spans="1:21" x14ac:dyDescent="0.25">
      <c r="A16" s="90" t="str">
        <f>Данные!$I$26</f>
        <v>Белый фасадный</v>
      </c>
      <c r="B16" s="91"/>
      <c r="C16" s="91"/>
      <c r="D16" s="92"/>
      <c r="E16" s="94"/>
      <c r="F16" s="94"/>
      <c r="G16" s="93">
        <f>SUMPRODUCT( (Таблица1[Цвет кромки]= 'Потребность в материалах'!$A16)*(Таблица1[Материал кромки]= 'Потребность в материалах'!$E$15),Таблица1[Количество м.п. кромки])</f>
        <v>0</v>
      </c>
      <c r="H16" s="93"/>
      <c r="I16" s="95">
        <f t="shared" si="3"/>
        <v>0</v>
      </c>
      <c r="J16" s="95"/>
    </row>
    <row r="17" spans="1:10" x14ac:dyDescent="0.25">
      <c r="A17" s="90" t="str">
        <f>Данные!$L$26</f>
        <v xml:space="preserve">Дуб Корабельный белый </v>
      </c>
      <c r="B17" s="91"/>
      <c r="C17" s="91"/>
      <c r="D17" s="92"/>
      <c r="E17" s="94"/>
      <c r="F17" s="94"/>
      <c r="G17" s="93">
        <f>SUMPRODUCT( (Таблица1[Цвет кромки]= 'Потребность в материалах'!$A17)*(Таблица1[Материал кромки]= 'Потребность в материалах'!$E$15),Таблица1[Количество м.п. кромки])</f>
        <v>0</v>
      </c>
      <c r="H17" s="93"/>
      <c r="I17" s="95">
        <f t="shared" si="3"/>
        <v>0</v>
      </c>
      <c r="J17" s="95"/>
    </row>
    <row r="18" spans="1:10" x14ac:dyDescent="0.25">
      <c r="A18" s="90" t="str">
        <f>Данные!$O$26</f>
        <v>Бук светлый</v>
      </c>
      <c r="B18" s="91"/>
      <c r="C18" s="91"/>
      <c r="D18" s="92"/>
      <c r="E18" s="94"/>
      <c r="F18" s="94"/>
      <c r="G18" s="93">
        <f>SUMPRODUCT( (Таблица1[Цвет кромки]= 'Потребность в материалах'!$A18)*(Таблица1[Материал кромки]= 'Потребность в материалах'!$E$15),Таблица1[Количество м.п. кромки])</f>
        <v>0</v>
      </c>
      <c r="H18" s="93"/>
      <c r="I18" s="95">
        <f t="shared" si="3"/>
        <v>0</v>
      </c>
      <c r="J18" s="95"/>
    </row>
    <row r="19" spans="1:10" x14ac:dyDescent="0.25">
      <c r="A19" s="90" t="str">
        <f>Данные!$F$26</f>
        <v>В цвет ЛДСП</v>
      </c>
      <c r="B19" s="91"/>
      <c r="C19" s="91"/>
      <c r="D19" s="92"/>
      <c r="E19" s="94" t="s">
        <v>191</v>
      </c>
      <c r="F19" s="94"/>
      <c r="G19" s="93">
        <f>SUMPRODUCT( (Таблица1[Цвет кромки]= 'Потребность в материалах'!$A19)*(Таблица1[Материал кромки]= 'Потребность в материалах'!$E$19),Таблица1[Количество м.п. кромки])</f>
        <v>0</v>
      </c>
      <c r="H19" s="93"/>
      <c r="I19" s="95">
        <f t="shared" si="3"/>
        <v>0</v>
      </c>
      <c r="J19" s="95"/>
    </row>
    <row r="20" spans="1:10" x14ac:dyDescent="0.25">
      <c r="A20" s="90" t="str">
        <f>Данные!$I$26</f>
        <v>Белый фасадный</v>
      </c>
      <c r="B20" s="91"/>
      <c r="C20" s="91"/>
      <c r="D20" s="92"/>
      <c r="E20" s="94"/>
      <c r="F20" s="94"/>
      <c r="G20" s="93">
        <f>SUMPRODUCT( (Таблица1[Цвет кромки]= 'Потребность в материалах'!$A20)*(Таблица1[Материал кромки]= 'Потребность в материалах'!$E$19),Таблица1[Количество м.п. кромки])</f>
        <v>0</v>
      </c>
      <c r="H20" s="93"/>
      <c r="I20" s="95">
        <f t="shared" si="3"/>
        <v>0</v>
      </c>
      <c r="J20" s="95"/>
    </row>
    <row r="21" spans="1:10" x14ac:dyDescent="0.25">
      <c r="A21" s="90" t="str">
        <f>Данные!$L$26</f>
        <v xml:space="preserve">Дуб Корабельный белый </v>
      </c>
      <c r="B21" s="91"/>
      <c r="C21" s="91"/>
      <c r="D21" s="92"/>
      <c r="E21" s="94"/>
      <c r="F21" s="94"/>
      <c r="G21" s="93">
        <f>SUMPRODUCT( (Таблица1[Цвет кромки]= 'Потребность в материалах'!$A21)*(Таблица1[Материал кромки]= 'Потребность в материалах'!$E$19),Таблица1[Количество м.п. кромки])</f>
        <v>0</v>
      </c>
      <c r="H21" s="93"/>
      <c r="I21" s="95">
        <f t="shared" si="3"/>
        <v>0</v>
      </c>
      <c r="J21" s="95"/>
    </row>
    <row r="22" spans="1:10" x14ac:dyDescent="0.25">
      <c r="A22" s="90" t="str">
        <f>Данные!$O$26</f>
        <v>Бук светлый</v>
      </c>
      <c r="B22" s="91"/>
      <c r="C22" s="91"/>
      <c r="D22" s="92"/>
      <c r="E22" s="94"/>
      <c r="F22" s="94"/>
      <c r="G22" s="93">
        <f>SUMPRODUCT( (Таблица1[Цвет кромки]= 'Потребность в материалах'!$A22)*(Таблица1[Материал кромки]= 'Потребность в материалах'!$E$19),Таблица1[Количество м.п. кромки])</f>
        <v>0</v>
      </c>
      <c r="H22" s="93"/>
      <c r="I22" s="95">
        <f t="shared" si="3"/>
        <v>0</v>
      </c>
      <c r="J22" s="95"/>
    </row>
    <row r="23" spans="1:10" x14ac:dyDescent="0.25">
      <c r="A23" s="90" t="str">
        <f>Данные!$F$26</f>
        <v>В цвет ЛДСП</v>
      </c>
      <c r="B23" s="91"/>
      <c r="C23" s="91"/>
      <c r="D23" s="92"/>
      <c r="E23" s="94" t="s">
        <v>192</v>
      </c>
      <c r="F23" s="94"/>
      <c r="G23" s="93">
        <f>SUMPRODUCT( (Таблица1[Цвет кромки]= 'Потребность в материалах'!$A23)*(Таблица1[Материал кромки]= 'Потребность в материалах'!$E$23),Таблица1[Количество м.п. кромки])</f>
        <v>0</v>
      </c>
      <c r="H23" s="93"/>
      <c r="I23" s="95">
        <f t="shared" si="3"/>
        <v>0</v>
      </c>
      <c r="J23" s="95"/>
    </row>
    <row r="24" spans="1:10" x14ac:dyDescent="0.25">
      <c r="A24" s="90" t="str">
        <f>Данные!$I$26</f>
        <v>Белый фасадный</v>
      </c>
      <c r="B24" s="91"/>
      <c r="C24" s="91"/>
      <c r="D24" s="92"/>
      <c r="E24" s="94"/>
      <c r="F24" s="94"/>
      <c r="G24" s="93">
        <f>SUMPRODUCT( (Таблица1[Цвет кромки]= 'Потребность в материалах'!$A24)*(Таблица1[Материал кромки]= 'Потребность в материалах'!$E$23),Таблица1[Количество м.п. кромки])</f>
        <v>0</v>
      </c>
      <c r="H24" s="93"/>
      <c r="I24" s="95">
        <f t="shared" si="3"/>
        <v>0</v>
      </c>
      <c r="J24" s="95"/>
    </row>
    <row r="25" spans="1:10" x14ac:dyDescent="0.25">
      <c r="A25" s="90" t="str">
        <f>Данные!$L$26</f>
        <v xml:space="preserve">Дуб Корабельный белый </v>
      </c>
      <c r="B25" s="91"/>
      <c r="C25" s="91"/>
      <c r="D25" s="92"/>
      <c r="E25" s="94"/>
      <c r="F25" s="94"/>
      <c r="G25" s="93">
        <f>SUMPRODUCT( (Таблица1[Цвет кромки]= 'Потребность в материалах'!$A25)*(Таблица1[Материал кромки]= 'Потребность в материалах'!$E$23),Таблица1[Количество м.п. кромки])</f>
        <v>0</v>
      </c>
      <c r="H25" s="93"/>
      <c r="I25" s="95">
        <f t="shared" si="3"/>
        <v>0</v>
      </c>
      <c r="J25" s="95"/>
    </row>
    <row r="26" spans="1:10" x14ac:dyDescent="0.25">
      <c r="A26" s="90" t="str">
        <f>Данные!$O$26</f>
        <v>Бук светлый</v>
      </c>
      <c r="B26" s="91"/>
      <c r="C26" s="91"/>
      <c r="D26" s="92"/>
      <c r="E26" s="94"/>
      <c r="F26" s="94"/>
      <c r="G26" s="93">
        <f>SUMPRODUCT( (Таблица1[Цвет кромки]= 'Потребность в материалах'!$A26)*(Таблица1[Материал кромки]= 'Потребность в материалах'!$E$23),Таблица1[Количество м.п. кромки])</f>
        <v>0</v>
      </c>
      <c r="H26" s="93"/>
      <c r="I26" s="95">
        <f t="shared" si="3"/>
        <v>0</v>
      </c>
      <c r="J26" s="95"/>
    </row>
    <row r="27" spans="1:10" x14ac:dyDescent="0.25">
      <c r="A27" s="90" t="str">
        <f>Данные!$F$26</f>
        <v>В цвет ЛДСП</v>
      </c>
      <c r="B27" s="91"/>
      <c r="C27" s="91"/>
      <c r="D27" s="92"/>
      <c r="E27" s="94" t="s">
        <v>193</v>
      </c>
      <c r="F27" s="94"/>
      <c r="G27" s="93">
        <f>SUMPRODUCT( (Таблица1[Цвет кромки]= 'Потребность в материалах'!$A27)*(Таблица1[Материал кромки]= 'Потребность в материалах'!$E$27),Таблица1[Количество м.п. кромки])</f>
        <v>0</v>
      </c>
      <c r="H27" s="93"/>
      <c r="I27" s="95">
        <f t="shared" si="3"/>
        <v>0</v>
      </c>
      <c r="J27" s="95"/>
    </row>
    <row r="28" spans="1:10" x14ac:dyDescent="0.25">
      <c r="A28" s="90" t="str">
        <f>Данные!$I$26</f>
        <v>Белый фасадный</v>
      </c>
      <c r="B28" s="91"/>
      <c r="C28" s="91"/>
      <c r="D28" s="92"/>
      <c r="E28" s="94"/>
      <c r="F28" s="94"/>
      <c r="G28" s="93">
        <f>SUMPRODUCT( (Таблица1[Цвет кромки]= 'Потребность в материалах'!$A28)*(Таблица1[Материал кромки]= 'Потребность в материалах'!$E$27),Таблица1[Количество м.п. кромки])</f>
        <v>0</v>
      </c>
      <c r="H28" s="93"/>
      <c r="I28" s="95">
        <f t="shared" si="3"/>
        <v>0</v>
      </c>
      <c r="J28" s="95"/>
    </row>
    <row r="29" spans="1:10" x14ac:dyDescent="0.25">
      <c r="A29" s="90" t="str">
        <f>Данные!$L$26</f>
        <v xml:space="preserve">Дуб Корабельный белый </v>
      </c>
      <c r="B29" s="91"/>
      <c r="C29" s="91"/>
      <c r="D29" s="92"/>
      <c r="E29" s="94"/>
      <c r="F29" s="94"/>
      <c r="G29" s="93">
        <f>SUMPRODUCT( (Таблица1[Цвет кромки]= 'Потребность в материалах'!$A29)*(Таблица1[Материал кромки]= 'Потребность в материалах'!$E$27),Таблица1[Количество м.п. кромки])</f>
        <v>0</v>
      </c>
      <c r="H29" s="93"/>
      <c r="I29" s="95">
        <f t="shared" si="3"/>
        <v>0</v>
      </c>
      <c r="J29" s="95"/>
    </row>
    <row r="30" spans="1:10" x14ac:dyDescent="0.25">
      <c r="A30" s="90" t="str">
        <f>Данные!$O$26</f>
        <v>Бук светлый</v>
      </c>
      <c r="B30" s="91"/>
      <c r="C30" s="91"/>
      <c r="D30" s="92"/>
      <c r="E30" s="94"/>
      <c r="F30" s="94"/>
      <c r="G30" s="93">
        <f>SUMPRODUCT( (Таблица1[Цвет кромки]= 'Потребность в материалах'!$A30)*(Таблица1[Материал кромки]= 'Потребность в материалах'!$E$27),Таблица1[Количество м.п. кромки])</f>
        <v>0</v>
      </c>
      <c r="H30" s="93"/>
      <c r="I30" s="95">
        <f t="shared" si="3"/>
        <v>0</v>
      </c>
      <c r="J30" s="95"/>
    </row>
    <row r="31" spans="1:10" x14ac:dyDescent="0.25">
      <c r="A31" s="90" t="str">
        <f>Данные!$F$26</f>
        <v>В цвет ЛДСП</v>
      </c>
      <c r="B31" s="91"/>
      <c r="C31" s="91"/>
      <c r="D31" s="92"/>
      <c r="E31" s="94" t="s">
        <v>194</v>
      </c>
      <c r="F31" s="94"/>
      <c r="G31" s="93">
        <f>SUMPRODUCT( (Таблица1[Цвет кромки]= 'Потребность в материалах'!$A31)*(Таблица1[Материал кромки]= 'Потребность в материалах'!$E$31),Таблица1[Количество м.п. кромки])</f>
        <v>0</v>
      </c>
      <c r="H31" s="93"/>
      <c r="I31" s="95">
        <f t="shared" si="3"/>
        <v>0</v>
      </c>
      <c r="J31" s="95"/>
    </row>
    <row r="32" spans="1:10" x14ac:dyDescent="0.25">
      <c r="A32" s="90" t="str">
        <f>Данные!$I$26</f>
        <v>Белый фасадный</v>
      </c>
      <c r="B32" s="91"/>
      <c r="C32" s="91"/>
      <c r="D32" s="92"/>
      <c r="E32" s="94"/>
      <c r="F32" s="94"/>
      <c r="G32" s="93">
        <f>SUMPRODUCT( (Таблица1[Цвет кромки]= 'Потребность в материалах'!$A32)*(Таблица1[Материал кромки]= 'Потребность в материалах'!$E$31),Таблица1[Количество м.п. кромки])</f>
        <v>0</v>
      </c>
      <c r="H32" s="93"/>
      <c r="I32" s="95">
        <f t="shared" si="3"/>
        <v>0</v>
      </c>
      <c r="J32" s="95"/>
    </row>
    <row r="33" spans="1:10" x14ac:dyDescent="0.25">
      <c r="A33" s="90" t="str">
        <f>Данные!$L$26</f>
        <v xml:space="preserve">Дуб Корабельный белый </v>
      </c>
      <c r="B33" s="91"/>
      <c r="C33" s="91"/>
      <c r="D33" s="92"/>
      <c r="E33" s="94"/>
      <c r="F33" s="94"/>
      <c r="G33" s="93">
        <f>SUMPRODUCT( (Таблица1[Цвет кромки]= 'Потребность в материалах'!$A33)*(Таблица1[Материал кромки]= 'Потребность в материалах'!$E$31),Таблица1[Количество м.п. кромки])</f>
        <v>0</v>
      </c>
      <c r="H33" s="93"/>
      <c r="I33" s="95">
        <f t="shared" si="3"/>
        <v>0</v>
      </c>
      <c r="J33" s="95"/>
    </row>
    <row r="34" spans="1:10" x14ac:dyDescent="0.25">
      <c r="A34" s="90" t="str">
        <f>Данные!$O$26</f>
        <v>Бук светлый</v>
      </c>
      <c r="B34" s="91"/>
      <c r="C34" s="91"/>
      <c r="D34" s="92"/>
      <c r="E34" s="94"/>
      <c r="F34" s="94"/>
      <c r="G34" s="93">
        <f>SUMPRODUCT( (Таблица1[Цвет кромки]= 'Потребность в материалах'!$A34)*(Таблица1[Материал кромки]= 'Потребность в материалах'!$E$31),Таблица1[Количество м.п. кромки])</f>
        <v>0</v>
      </c>
      <c r="H34" s="93"/>
      <c r="I34" s="95">
        <f t="shared" si="3"/>
        <v>0</v>
      </c>
      <c r="J34" s="95"/>
    </row>
  </sheetData>
  <mergeCells count="96">
    <mergeCell ref="I31:J31"/>
    <mergeCell ref="I32:J32"/>
    <mergeCell ref="I33:J33"/>
    <mergeCell ref="I34:J34"/>
    <mergeCell ref="K3:M3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G31:H31"/>
    <mergeCell ref="G32:H32"/>
    <mergeCell ref="G33:H33"/>
    <mergeCell ref="G34:H34"/>
    <mergeCell ref="E10:F10"/>
    <mergeCell ref="E11:F14"/>
    <mergeCell ref="E15:F18"/>
    <mergeCell ref="E19:F22"/>
    <mergeCell ref="E23:F26"/>
    <mergeCell ref="E27:F30"/>
    <mergeCell ref="E31:F34"/>
    <mergeCell ref="G26:H26"/>
    <mergeCell ref="G27:H27"/>
    <mergeCell ref="G28:H28"/>
    <mergeCell ref="G29:H29"/>
    <mergeCell ref="G30:H30"/>
    <mergeCell ref="G21:H21"/>
    <mergeCell ref="G22:H22"/>
    <mergeCell ref="G23:H23"/>
    <mergeCell ref="G24:H24"/>
    <mergeCell ref="G25:H25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A31:D31"/>
    <mergeCell ref="A32:D32"/>
    <mergeCell ref="A33:D33"/>
    <mergeCell ref="A34:D34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1:D11"/>
    <mergeCell ref="A12:D12"/>
    <mergeCell ref="A13:D13"/>
    <mergeCell ref="A14:D14"/>
    <mergeCell ref="A15:D15"/>
    <mergeCell ref="A9:O9"/>
    <mergeCell ref="A2:O2"/>
    <mergeCell ref="G10:H10"/>
    <mergeCell ref="A10:D10"/>
    <mergeCell ref="I10:J10"/>
    <mergeCell ref="N3:O3"/>
    <mergeCell ref="C3:C4"/>
    <mergeCell ref="A1:O1"/>
    <mergeCell ref="A3:A4"/>
    <mergeCell ref="B3:B4"/>
    <mergeCell ref="D3:D4"/>
    <mergeCell ref="E3:E4"/>
    <mergeCell ref="F3:G3"/>
    <mergeCell ref="H3:H4"/>
    <mergeCell ref="J3:J4"/>
    <mergeCell ref="I3:I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D118"/>
  <sheetViews>
    <sheetView workbookViewId="0">
      <pane ySplit="3" topLeftCell="A4" activePane="bottomLeft" state="frozen"/>
      <selection activeCell="C1" sqref="C1"/>
      <selection pane="bottomLeft" activeCell="L10" sqref="L10"/>
    </sheetView>
  </sheetViews>
  <sheetFormatPr defaultRowHeight="18.75" x14ac:dyDescent="0.3"/>
  <cols>
    <col min="1" max="1" width="19.28515625" style="1" bestFit="1" customWidth="1"/>
    <col min="2" max="2" width="16.42578125" style="1" bestFit="1" customWidth="1"/>
    <col min="3" max="3" width="8.42578125" style="1" bestFit="1" customWidth="1"/>
    <col min="4" max="4" width="13.42578125" style="1" bestFit="1" customWidth="1"/>
    <col min="5" max="5" width="40.28515625" style="1" customWidth="1"/>
    <col min="6" max="8" width="8.5703125" style="1" customWidth="1"/>
    <col min="9" max="11" width="11.7109375" style="1" customWidth="1"/>
    <col min="12" max="13" width="9.85546875" style="1" customWidth="1"/>
    <col min="14" max="15" width="11.28515625" style="1" customWidth="1"/>
    <col min="16" max="16" width="11.7109375" style="32" customWidth="1"/>
    <col min="17" max="17" width="12.5703125" style="1" bestFit="1" customWidth="1"/>
    <col min="18" max="19" width="12" style="1" bestFit="1" customWidth="1"/>
    <col min="20" max="20" width="8.85546875" style="1" bestFit="1" customWidth="1"/>
    <col min="21" max="21" width="6.42578125" style="1" bestFit="1" customWidth="1"/>
    <col min="22" max="22" width="12" style="1" bestFit="1" customWidth="1"/>
    <col min="23" max="16384" width="9.140625" style="1"/>
  </cols>
  <sheetData>
    <row r="2" spans="1:30" x14ac:dyDescent="0.3">
      <c r="A2" s="3"/>
      <c r="B2" s="3"/>
      <c r="C2" s="3"/>
      <c r="D2" s="3"/>
      <c r="E2" s="3"/>
      <c r="F2" s="97" t="s">
        <v>9</v>
      </c>
      <c r="G2" s="98"/>
      <c r="H2" s="98"/>
      <c r="I2" s="98"/>
      <c r="J2" s="98"/>
      <c r="K2" s="99"/>
      <c r="L2" s="100" t="s">
        <v>12</v>
      </c>
      <c r="M2" s="100"/>
      <c r="N2" s="100"/>
      <c r="O2" s="100"/>
      <c r="P2" s="29"/>
      <c r="Q2" s="100" t="s">
        <v>202</v>
      </c>
      <c r="R2" s="100"/>
      <c r="S2" s="100"/>
      <c r="T2" s="100"/>
      <c r="U2" s="100"/>
      <c r="V2" s="100"/>
    </row>
    <row r="3" spans="1:30" s="6" customFormat="1" ht="37.5" customHeight="1" x14ac:dyDescent="0.2">
      <c r="A3" s="5" t="s">
        <v>11</v>
      </c>
      <c r="B3" s="5" t="s">
        <v>13</v>
      </c>
      <c r="C3" s="5" t="s">
        <v>14</v>
      </c>
      <c r="D3" s="5" t="s">
        <v>15</v>
      </c>
      <c r="E3" s="5" t="s">
        <v>0</v>
      </c>
      <c r="F3" s="5" t="s">
        <v>16</v>
      </c>
      <c r="G3" s="5" t="s">
        <v>17</v>
      </c>
      <c r="H3" s="5" t="s">
        <v>18</v>
      </c>
      <c r="I3" s="5" t="s">
        <v>165</v>
      </c>
      <c r="J3" s="5" t="s">
        <v>166</v>
      </c>
      <c r="K3" s="5" t="s">
        <v>167</v>
      </c>
      <c r="L3" s="5" t="s">
        <v>16</v>
      </c>
      <c r="M3" s="5" t="s">
        <v>19</v>
      </c>
      <c r="N3" s="5" t="s">
        <v>165</v>
      </c>
      <c r="O3" s="5" t="s">
        <v>168</v>
      </c>
      <c r="P3" s="30"/>
      <c r="Q3" s="23" t="s">
        <v>189</v>
      </c>
      <c r="R3" s="23" t="s">
        <v>190</v>
      </c>
      <c r="S3" s="23" t="s">
        <v>191</v>
      </c>
      <c r="T3" s="23" t="s">
        <v>192</v>
      </c>
      <c r="U3" s="23" t="s">
        <v>193</v>
      </c>
      <c r="V3" s="23" t="s">
        <v>194</v>
      </c>
    </row>
    <row r="4" spans="1:30" x14ac:dyDescent="0.3">
      <c r="A4" s="4" t="s">
        <v>203</v>
      </c>
      <c r="B4" s="25" t="s">
        <v>204</v>
      </c>
      <c r="C4" s="25" t="s">
        <v>205</v>
      </c>
      <c r="D4" s="25" t="s">
        <v>206</v>
      </c>
      <c r="E4" s="3" t="s">
        <v>207</v>
      </c>
      <c r="F4" s="4" t="s">
        <v>4</v>
      </c>
      <c r="G4" s="4" t="s">
        <v>4</v>
      </c>
      <c r="H4" s="4" t="s">
        <v>4</v>
      </c>
      <c r="I4" s="4" t="s">
        <v>4</v>
      </c>
      <c r="J4" s="4" t="s">
        <v>4</v>
      </c>
      <c r="K4" s="4" t="s">
        <v>4</v>
      </c>
      <c r="L4" s="4" t="s">
        <v>4</v>
      </c>
      <c r="M4" s="4" t="s">
        <v>4</v>
      </c>
      <c r="N4" s="4" t="s">
        <v>4</v>
      </c>
      <c r="O4" s="4" t="s">
        <v>4</v>
      </c>
      <c r="P4" s="31"/>
      <c r="Q4" s="7">
        <v>0.8</v>
      </c>
      <c r="R4" s="7">
        <v>2</v>
      </c>
      <c r="S4" s="7">
        <v>2.5</v>
      </c>
      <c r="T4" s="7"/>
      <c r="U4" s="7"/>
      <c r="V4" s="7">
        <v>8</v>
      </c>
    </row>
    <row r="5" spans="1:30" x14ac:dyDescent="0.3">
      <c r="A5" s="4" t="s">
        <v>20</v>
      </c>
      <c r="B5" s="4" t="s">
        <v>21</v>
      </c>
      <c r="C5" s="4" t="s">
        <v>22</v>
      </c>
      <c r="D5" s="4" t="s">
        <v>23</v>
      </c>
      <c r="E5" s="3" t="s">
        <v>24</v>
      </c>
      <c r="F5" s="4" t="s">
        <v>4</v>
      </c>
      <c r="G5" s="4" t="s">
        <v>4</v>
      </c>
      <c r="H5" s="4" t="s">
        <v>1</v>
      </c>
      <c r="I5" s="7"/>
      <c r="J5" s="7"/>
      <c r="K5" s="7">
        <v>30</v>
      </c>
      <c r="L5" s="4" t="s">
        <v>4</v>
      </c>
      <c r="M5" s="4" t="s">
        <v>4</v>
      </c>
      <c r="N5" s="7"/>
      <c r="O5" s="7"/>
      <c r="P5" s="28"/>
    </row>
    <row r="6" spans="1:30" x14ac:dyDescent="0.3">
      <c r="A6" s="4" t="s">
        <v>25</v>
      </c>
      <c r="B6" s="4" t="s">
        <v>26</v>
      </c>
      <c r="C6" s="4">
        <v>110</v>
      </c>
      <c r="D6" s="4" t="s">
        <v>27</v>
      </c>
      <c r="E6" s="3" t="s">
        <v>28</v>
      </c>
      <c r="F6" s="4" t="s">
        <v>1</v>
      </c>
      <c r="G6" s="4" t="s">
        <v>1</v>
      </c>
      <c r="H6" s="4" t="s">
        <v>4</v>
      </c>
      <c r="I6" s="7">
        <v>40</v>
      </c>
      <c r="J6" s="7">
        <v>47.7</v>
      </c>
      <c r="K6" s="7"/>
      <c r="L6" s="4" t="s">
        <v>4</v>
      </c>
      <c r="M6" s="4" t="s">
        <v>4</v>
      </c>
      <c r="N6" s="7"/>
      <c r="O6" s="7"/>
      <c r="P6" s="28"/>
      <c r="Q6" s="32"/>
      <c r="R6" s="32"/>
      <c r="S6" s="32"/>
      <c r="T6" s="32"/>
      <c r="U6" s="32"/>
      <c r="V6" s="32"/>
      <c r="W6" s="32"/>
      <c r="X6" s="32"/>
      <c r="Y6" s="32"/>
      <c r="Z6" s="65"/>
      <c r="AA6" s="65"/>
      <c r="AB6" s="65"/>
      <c r="AC6" s="65"/>
      <c r="AD6" s="65"/>
    </row>
    <row r="7" spans="1:30" x14ac:dyDescent="0.3">
      <c r="A7" s="4"/>
      <c r="B7" s="4" t="s">
        <v>29</v>
      </c>
      <c r="C7" s="4">
        <v>101</v>
      </c>
      <c r="D7" s="4" t="s">
        <v>30</v>
      </c>
      <c r="E7" s="3" t="s">
        <v>31</v>
      </c>
      <c r="F7" s="4" t="s">
        <v>1</v>
      </c>
      <c r="G7" s="4" t="s">
        <v>4</v>
      </c>
      <c r="H7" s="4" t="s">
        <v>4</v>
      </c>
      <c r="I7" s="7">
        <v>47</v>
      </c>
      <c r="J7" s="7"/>
      <c r="K7" s="7"/>
      <c r="L7" s="4" t="s">
        <v>4</v>
      </c>
      <c r="M7" s="4" t="s">
        <v>4</v>
      </c>
      <c r="N7" s="7"/>
      <c r="O7" s="7"/>
      <c r="P7" s="28"/>
      <c r="Q7" s="32"/>
      <c r="R7" s="32"/>
      <c r="S7" s="32"/>
      <c r="T7" s="32"/>
      <c r="U7" s="32"/>
      <c r="V7" s="32"/>
      <c r="W7" s="32"/>
      <c r="X7" s="32"/>
      <c r="Y7" s="32"/>
      <c r="Z7" s="65"/>
      <c r="AA7" s="65"/>
      <c r="AB7" s="65"/>
      <c r="AC7" s="65"/>
      <c r="AD7" s="65"/>
    </row>
    <row r="8" spans="1:30" x14ac:dyDescent="0.3">
      <c r="A8" s="4"/>
      <c r="B8" s="4" t="s">
        <v>32</v>
      </c>
      <c r="C8" s="4">
        <v>112</v>
      </c>
      <c r="D8" s="4" t="s">
        <v>33</v>
      </c>
      <c r="E8" s="3" t="s">
        <v>34</v>
      </c>
      <c r="F8" s="4" t="s">
        <v>1</v>
      </c>
      <c r="G8" s="4" t="s">
        <v>4</v>
      </c>
      <c r="H8" s="4" t="s">
        <v>4</v>
      </c>
      <c r="I8" s="7">
        <v>47</v>
      </c>
      <c r="J8" s="7"/>
      <c r="K8" s="7"/>
      <c r="L8" s="4" t="s">
        <v>4</v>
      </c>
      <c r="M8" s="4" t="s">
        <v>4</v>
      </c>
      <c r="N8" s="7"/>
      <c r="O8" s="7"/>
      <c r="P8" s="28"/>
      <c r="Q8" s="32"/>
      <c r="R8" s="32"/>
      <c r="S8" s="32"/>
      <c r="T8" s="32"/>
      <c r="U8" s="32"/>
      <c r="V8" s="32"/>
      <c r="W8" s="32"/>
      <c r="X8" s="32"/>
      <c r="Y8" s="32"/>
      <c r="Z8" s="65"/>
      <c r="AA8" s="65"/>
      <c r="AB8" s="65"/>
      <c r="AC8" s="65"/>
      <c r="AD8" s="65"/>
    </row>
    <row r="9" spans="1:30" x14ac:dyDescent="0.3">
      <c r="A9" s="4"/>
      <c r="B9" s="4" t="s">
        <v>32</v>
      </c>
      <c r="C9" s="4">
        <v>515</v>
      </c>
      <c r="D9" s="4" t="s">
        <v>30</v>
      </c>
      <c r="E9" s="3" t="s">
        <v>35</v>
      </c>
      <c r="F9" s="4" t="s">
        <v>1</v>
      </c>
      <c r="G9" s="4" t="s">
        <v>4</v>
      </c>
      <c r="H9" s="4" t="s">
        <v>4</v>
      </c>
      <c r="I9" s="7">
        <v>47</v>
      </c>
      <c r="J9" s="7"/>
      <c r="K9" s="7"/>
      <c r="L9" s="4" t="s">
        <v>4</v>
      </c>
      <c r="M9" s="4" t="s">
        <v>4</v>
      </c>
      <c r="N9" s="7"/>
      <c r="O9" s="7"/>
      <c r="P9" s="28"/>
      <c r="Q9" s="32"/>
      <c r="R9" s="32"/>
      <c r="S9" s="32"/>
      <c r="T9" s="32"/>
      <c r="U9" s="32"/>
      <c r="V9" s="32"/>
      <c r="W9" s="32"/>
      <c r="X9" s="32"/>
      <c r="Y9" s="32"/>
      <c r="Z9" s="65"/>
      <c r="AA9" s="65"/>
      <c r="AB9" s="65"/>
      <c r="AC9" s="65"/>
      <c r="AD9" s="65"/>
    </row>
    <row r="10" spans="1:30" x14ac:dyDescent="0.3">
      <c r="A10" s="4"/>
      <c r="B10" s="4" t="s">
        <v>32</v>
      </c>
      <c r="C10" s="4">
        <v>190</v>
      </c>
      <c r="D10" s="4" t="s">
        <v>30</v>
      </c>
      <c r="E10" s="3" t="s">
        <v>36</v>
      </c>
      <c r="F10" s="4" t="s">
        <v>1</v>
      </c>
      <c r="G10" s="4" t="s">
        <v>4</v>
      </c>
      <c r="H10" s="4" t="s">
        <v>4</v>
      </c>
      <c r="I10" s="7">
        <v>47</v>
      </c>
      <c r="J10" s="7"/>
      <c r="K10" s="7"/>
      <c r="L10" s="4" t="s">
        <v>4</v>
      </c>
      <c r="M10" s="4" t="s">
        <v>4</v>
      </c>
      <c r="N10" s="7"/>
      <c r="O10" s="7"/>
      <c r="P10" s="28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x14ac:dyDescent="0.3">
      <c r="A11" s="4"/>
      <c r="B11" s="4" t="s">
        <v>32</v>
      </c>
      <c r="C11" s="4">
        <v>522</v>
      </c>
      <c r="D11" s="4" t="s">
        <v>30</v>
      </c>
      <c r="E11" s="3" t="s">
        <v>5</v>
      </c>
      <c r="F11" s="4" t="s">
        <v>1</v>
      </c>
      <c r="G11" s="4" t="s">
        <v>4</v>
      </c>
      <c r="H11" s="4" t="s">
        <v>4</v>
      </c>
      <c r="I11" s="7">
        <v>47</v>
      </c>
      <c r="J11" s="7"/>
      <c r="K11" s="7"/>
      <c r="L11" s="4" t="s">
        <v>4</v>
      </c>
      <c r="M11" s="4" t="s">
        <v>4</v>
      </c>
      <c r="N11" s="7"/>
      <c r="O11" s="7"/>
      <c r="P11" s="28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3">
      <c r="A12" s="4"/>
      <c r="B12" s="4" t="s">
        <v>37</v>
      </c>
      <c r="C12" s="4">
        <v>88</v>
      </c>
      <c r="D12" s="4" t="s">
        <v>38</v>
      </c>
      <c r="E12" s="3" t="s">
        <v>6</v>
      </c>
      <c r="F12" s="4" t="s">
        <v>1</v>
      </c>
      <c r="G12" s="4" t="s">
        <v>1</v>
      </c>
      <c r="H12" s="4" t="s">
        <v>4</v>
      </c>
      <c r="I12" s="7">
        <v>45</v>
      </c>
      <c r="J12" s="7">
        <v>52.5</v>
      </c>
      <c r="K12" s="7"/>
      <c r="L12" s="4" t="s">
        <v>4</v>
      </c>
      <c r="M12" s="4" t="s">
        <v>4</v>
      </c>
      <c r="N12" s="7"/>
      <c r="O12" s="7"/>
      <c r="P12" s="28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x14ac:dyDescent="0.3">
      <c r="A13" s="4"/>
      <c r="B13" s="4" t="s">
        <v>37</v>
      </c>
      <c r="C13" s="4">
        <v>381</v>
      </c>
      <c r="D13" s="4" t="s">
        <v>38</v>
      </c>
      <c r="E13" s="3" t="s">
        <v>39</v>
      </c>
      <c r="F13" s="4" t="s">
        <v>1</v>
      </c>
      <c r="G13" s="4" t="s">
        <v>1</v>
      </c>
      <c r="H13" s="4" t="s">
        <v>4</v>
      </c>
      <c r="I13" s="7">
        <v>45</v>
      </c>
      <c r="J13" s="7">
        <v>52.5</v>
      </c>
      <c r="K13" s="7"/>
      <c r="L13" s="4" t="s">
        <v>4</v>
      </c>
      <c r="M13" s="4" t="s">
        <v>4</v>
      </c>
      <c r="N13" s="7"/>
      <c r="O13" s="7"/>
      <c r="P13" s="28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x14ac:dyDescent="0.3">
      <c r="A14" s="4"/>
      <c r="B14" s="4" t="s">
        <v>37</v>
      </c>
      <c r="C14" s="4">
        <v>1972</v>
      </c>
      <c r="D14" s="4" t="s">
        <v>38</v>
      </c>
      <c r="E14" s="3" t="s">
        <v>40</v>
      </c>
      <c r="F14" s="4" t="s">
        <v>1</v>
      </c>
      <c r="G14" s="4" t="s">
        <v>1</v>
      </c>
      <c r="H14" s="4" t="s">
        <v>4</v>
      </c>
      <c r="I14" s="7">
        <v>45</v>
      </c>
      <c r="J14" s="7">
        <v>52.5</v>
      </c>
      <c r="K14" s="7"/>
      <c r="L14" s="4" t="s">
        <v>4</v>
      </c>
      <c r="M14" s="4" t="s">
        <v>4</v>
      </c>
      <c r="N14" s="7"/>
      <c r="O14" s="7"/>
      <c r="P14" s="28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x14ac:dyDescent="0.3">
      <c r="A15" s="4"/>
      <c r="B15" s="4" t="s">
        <v>37</v>
      </c>
      <c r="C15" s="4">
        <v>375</v>
      </c>
      <c r="D15" s="4" t="s">
        <v>38</v>
      </c>
      <c r="E15" s="3" t="s">
        <v>41</v>
      </c>
      <c r="F15" s="4" t="s">
        <v>1</v>
      </c>
      <c r="G15" s="4" t="s">
        <v>1</v>
      </c>
      <c r="H15" s="4" t="s">
        <v>4</v>
      </c>
      <c r="I15" s="7">
        <v>45</v>
      </c>
      <c r="J15" s="7">
        <v>52.5</v>
      </c>
      <c r="K15" s="7"/>
      <c r="L15" s="4" t="s">
        <v>4</v>
      </c>
      <c r="M15" s="4" t="s">
        <v>4</v>
      </c>
      <c r="N15" s="7"/>
      <c r="O15" s="7"/>
      <c r="P15" s="28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x14ac:dyDescent="0.3">
      <c r="A16" s="4"/>
      <c r="B16" s="4" t="s">
        <v>37</v>
      </c>
      <c r="C16" s="4">
        <v>854</v>
      </c>
      <c r="D16" s="4" t="s">
        <v>38</v>
      </c>
      <c r="E16" s="3" t="s">
        <v>42</v>
      </c>
      <c r="F16" s="4" t="s">
        <v>1</v>
      </c>
      <c r="G16" s="4" t="s">
        <v>1</v>
      </c>
      <c r="H16" s="4" t="s">
        <v>4</v>
      </c>
      <c r="I16" s="7">
        <v>45</v>
      </c>
      <c r="J16" s="7">
        <v>52.5</v>
      </c>
      <c r="K16" s="7"/>
      <c r="L16" s="4" t="s">
        <v>4</v>
      </c>
      <c r="M16" s="4" t="s">
        <v>4</v>
      </c>
      <c r="N16" s="7"/>
      <c r="O16" s="7"/>
      <c r="P16" s="28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x14ac:dyDescent="0.3">
      <c r="A17" s="4"/>
      <c r="B17" s="4" t="s">
        <v>37</v>
      </c>
      <c r="C17" s="4">
        <v>1925</v>
      </c>
      <c r="D17" s="4" t="s">
        <v>38</v>
      </c>
      <c r="E17" s="3" t="s">
        <v>43</v>
      </c>
      <c r="F17" s="4" t="s">
        <v>1</v>
      </c>
      <c r="G17" s="4" t="s">
        <v>1</v>
      </c>
      <c r="H17" s="4" t="s">
        <v>4</v>
      </c>
      <c r="I17" s="7">
        <v>45</v>
      </c>
      <c r="J17" s="7">
        <v>52.5</v>
      </c>
      <c r="K17" s="7"/>
      <c r="L17" s="4" t="s">
        <v>4</v>
      </c>
      <c r="M17" s="4" t="s">
        <v>4</v>
      </c>
      <c r="N17" s="7"/>
      <c r="O17" s="7"/>
      <c r="P17" s="28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x14ac:dyDescent="0.3">
      <c r="A18" s="4"/>
      <c r="B18" s="4" t="s">
        <v>37</v>
      </c>
      <c r="C18" s="4">
        <v>3025</v>
      </c>
      <c r="D18" s="4" t="s">
        <v>38</v>
      </c>
      <c r="E18" s="3" t="s">
        <v>44</v>
      </c>
      <c r="F18" s="4" t="s">
        <v>1</v>
      </c>
      <c r="G18" s="4" t="s">
        <v>1</v>
      </c>
      <c r="H18" s="4" t="s">
        <v>4</v>
      </c>
      <c r="I18" s="7">
        <v>45</v>
      </c>
      <c r="J18" s="7">
        <v>52.5</v>
      </c>
      <c r="K18" s="7"/>
      <c r="L18" s="4" t="s">
        <v>4</v>
      </c>
      <c r="M18" s="4" t="s">
        <v>4</v>
      </c>
      <c r="N18" s="7"/>
      <c r="O18" s="7"/>
      <c r="P18" s="28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x14ac:dyDescent="0.3">
      <c r="A19" s="4"/>
      <c r="B19" s="4" t="s">
        <v>37</v>
      </c>
      <c r="C19" s="4">
        <v>8622</v>
      </c>
      <c r="D19" s="4" t="s">
        <v>38</v>
      </c>
      <c r="E19" s="3" t="s">
        <v>45</v>
      </c>
      <c r="F19" s="4" t="s">
        <v>1</v>
      </c>
      <c r="G19" s="4" t="s">
        <v>1</v>
      </c>
      <c r="H19" s="4" t="s">
        <v>4</v>
      </c>
      <c r="I19" s="7">
        <v>45</v>
      </c>
      <c r="J19" s="7">
        <v>52.5</v>
      </c>
      <c r="K19" s="7"/>
      <c r="L19" s="4" t="s">
        <v>4</v>
      </c>
      <c r="M19" s="4" t="s">
        <v>4</v>
      </c>
      <c r="N19" s="7"/>
      <c r="O19" s="7"/>
      <c r="P19" s="28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x14ac:dyDescent="0.3">
      <c r="A20" s="4"/>
      <c r="B20" s="4" t="s">
        <v>37</v>
      </c>
      <c r="C20" s="4">
        <v>9459</v>
      </c>
      <c r="D20" s="4" t="s">
        <v>38</v>
      </c>
      <c r="E20" s="3" t="s">
        <v>46</v>
      </c>
      <c r="F20" s="4" t="s">
        <v>1</v>
      </c>
      <c r="G20" s="4" t="s">
        <v>4</v>
      </c>
      <c r="H20" s="4" t="s">
        <v>4</v>
      </c>
      <c r="I20" s="7">
        <v>45</v>
      </c>
      <c r="J20" s="7"/>
      <c r="K20" s="7"/>
      <c r="L20" s="4" t="s">
        <v>4</v>
      </c>
      <c r="M20" s="4" t="s">
        <v>4</v>
      </c>
      <c r="N20" s="7"/>
      <c r="O20" s="7"/>
      <c r="P20" s="28"/>
    </row>
    <row r="21" spans="1:30" x14ac:dyDescent="0.3">
      <c r="A21" s="4"/>
      <c r="B21" s="4" t="s">
        <v>37</v>
      </c>
      <c r="C21" s="4">
        <v>1912</v>
      </c>
      <c r="D21" s="4" t="s">
        <v>38</v>
      </c>
      <c r="E21" s="3" t="s">
        <v>2</v>
      </c>
      <c r="F21" s="4" t="s">
        <v>1</v>
      </c>
      <c r="G21" s="4" t="s">
        <v>1</v>
      </c>
      <c r="H21" s="4" t="s">
        <v>4</v>
      </c>
      <c r="I21" s="7">
        <v>45</v>
      </c>
      <c r="J21" s="7">
        <v>52.5</v>
      </c>
      <c r="K21" s="7"/>
      <c r="L21" s="4" t="s">
        <v>4</v>
      </c>
      <c r="M21" s="4" t="s">
        <v>4</v>
      </c>
      <c r="N21" s="7"/>
      <c r="O21" s="7"/>
      <c r="P21" s="28"/>
    </row>
    <row r="22" spans="1:30" x14ac:dyDescent="0.3">
      <c r="A22" s="4"/>
      <c r="B22" s="4" t="s">
        <v>37</v>
      </c>
      <c r="C22" s="4">
        <v>740</v>
      </c>
      <c r="D22" s="4" t="s">
        <v>38</v>
      </c>
      <c r="E22" s="3" t="s">
        <v>47</v>
      </c>
      <c r="F22" s="4" t="s">
        <v>1</v>
      </c>
      <c r="G22" s="4" t="s">
        <v>1</v>
      </c>
      <c r="H22" s="4" t="s">
        <v>4</v>
      </c>
      <c r="I22" s="7">
        <v>45</v>
      </c>
      <c r="J22" s="7">
        <v>52.5</v>
      </c>
      <c r="K22" s="7"/>
      <c r="L22" s="4" t="s">
        <v>4</v>
      </c>
      <c r="M22" s="4" t="s">
        <v>4</v>
      </c>
      <c r="N22" s="7"/>
      <c r="O22" s="7"/>
      <c r="P22" s="28"/>
    </row>
    <row r="23" spans="1:30" x14ac:dyDescent="0.3">
      <c r="A23" s="4"/>
      <c r="B23" s="4" t="s">
        <v>37</v>
      </c>
      <c r="C23" s="4">
        <v>9420</v>
      </c>
      <c r="D23" s="4" t="s">
        <v>38</v>
      </c>
      <c r="E23" s="3" t="s">
        <v>48</v>
      </c>
      <c r="F23" s="4" t="s">
        <v>1</v>
      </c>
      <c r="G23" s="4" t="s">
        <v>1</v>
      </c>
      <c r="H23" s="4" t="s">
        <v>4</v>
      </c>
      <c r="I23" s="7">
        <v>45</v>
      </c>
      <c r="J23" s="7">
        <v>52.5</v>
      </c>
      <c r="K23" s="7"/>
      <c r="L23" s="4" t="s">
        <v>4</v>
      </c>
      <c r="M23" s="4" t="s">
        <v>4</v>
      </c>
      <c r="N23" s="7"/>
      <c r="O23" s="7"/>
      <c r="P23" s="28"/>
    </row>
    <row r="24" spans="1:30" x14ac:dyDescent="0.3">
      <c r="A24" s="4"/>
      <c r="B24" s="4" t="s">
        <v>37</v>
      </c>
      <c r="C24" s="4">
        <v>8914</v>
      </c>
      <c r="D24" s="4" t="s">
        <v>38</v>
      </c>
      <c r="E24" s="3" t="s">
        <v>49</v>
      </c>
      <c r="F24" s="4" t="s">
        <v>1</v>
      </c>
      <c r="G24" s="4" t="s">
        <v>1</v>
      </c>
      <c r="H24" s="4" t="s">
        <v>4</v>
      </c>
      <c r="I24" s="7">
        <v>45</v>
      </c>
      <c r="J24" s="7">
        <v>52.5</v>
      </c>
      <c r="K24" s="7"/>
      <c r="L24" s="4" t="s">
        <v>4</v>
      </c>
      <c r="M24" s="4" t="s">
        <v>4</v>
      </c>
      <c r="N24" s="7"/>
      <c r="O24" s="7"/>
      <c r="P24" s="28"/>
    </row>
    <row r="25" spans="1:30" x14ac:dyDescent="0.3">
      <c r="A25" s="4"/>
      <c r="B25" s="4" t="s">
        <v>37</v>
      </c>
      <c r="C25" s="4">
        <v>9103</v>
      </c>
      <c r="D25" s="4" t="s">
        <v>38</v>
      </c>
      <c r="E25" s="3" t="s">
        <v>50</v>
      </c>
      <c r="F25" s="4" t="s">
        <v>1</v>
      </c>
      <c r="G25" s="4" t="s">
        <v>4</v>
      </c>
      <c r="H25" s="4" t="s">
        <v>4</v>
      </c>
      <c r="I25" s="7">
        <v>45</v>
      </c>
      <c r="J25" s="7"/>
      <c r="K25" s="7"/>
      <c r="L25" s="4" t="s">
        <v>4</v>
      </c>
      <c r="M25" s="4" t="s">
        <v>4</v>
      </c>
      <c r="N25" s="7"/>
      <c r="O25" s="7"/>
      <c r="P25" s="28"/>
    </row>
    <row r="26" spans="1:30" x14ac:dyDescent="0.3">
      <c r="A26" s="4"/>
      <c r="B26" s="4" t="s">
        <v>37</v>
      </c>
      <c r="C26" s="4">
        <v>5194</v>
      </c>
      <c r="D26" s="4" t="s">
        <v>38</v>
      </c>
      <c r="E26" s="3" t="s">
        <v>51</v>
      </c>
      <c r="F26" s="4" t="s">
        <v>1</v>
      </c>
      <c r="G26" s="4" t="s">
        <v>4</v>
      </c>
      <c r="H26" s="4" t="s">
        <v>4</v>
      </c>
      <c r="I26" s="7">
        <v>45</v>
      </c>
      <c r="J26" s="7"/>
      <c r="K26" s="7"/>
      <c r="L26" s="4" t="s">
        <v>4</v>
      </c>
      <c r="M26" s="4" t="s">
        <v>4</v>
      </c>
      <c r="N26" s="7"/>
      <c r="O26" s="7"/>
      <c r="P26" s="28"/>
    </row>
    <row r="27" spans="1:30" x14ac:dyDescent="0.3">
      <c r="A27" s="4"/>
      <c r="B27" s="4" t="s">
        <v>37</v>
      </c>
      <c r="C27" s="4">
        <v>8921</v>
      </c>
      <c r="D27" s="4" t="s">
        <v>38</v>
      </c>
      <c r="E27" s="3" t="s">
        <v>52</v>
      </c>
      <c r="F27" s="4" t="s">
        <v>1</v>
      </c>
      <c r="G27" s="4" t="s">
        <v>4</v>
      </c>
      <c r="H27" s="4" t="s">
        <v>4</v>
      </c>
      <c r="I27" s="7">
        <v>45</v>
      </c>
      <c r="J27" s="7"/>
      <c r="K27" s="7"/>
      <c r="L27" s="4" t="s">
        <v>4</v>
      </c>
      <c r="M27" s="4" t="s">
        <v>4</v>
      </c>
      <c r="N27" s="7"/>
      <c r="O27" s="7"/>
      <c r="P27" s="28"/>
    </row>
    <row r="28" spans="1:30" x14ac:dyDescent="0.3">
      <c r="A28" s="4"/>
      <c r="B28" s="4" t="s">
        <v>37</v>
      </c>
      <c r="C28" s="4">
        <v>8956</v>
      </c>
      <c r="D28" s="4" t="s">
        <v>53</v>
      </c>
      <c r="E28" s="3" t="s">
        <v>54</v>
      </c>
      <c r="F28" s="4" t="s">
        <v>1</v>
      </c>
      <c r="G28" s="4" t="s">
        <v>1</v>
      </c>
      <c r="H28" s="4" t="s">
        <v>4</v>
      </c>
      <c r="I28" s="7">
        <v>45</v>
      </c>
      <c r="J28" s="7">
        <v>52.5</v>
      </c>
      <c r="K28" s="7"/>
      <c r="L28" s="4" t="s">
        <v>4</v>
      </c>
      <c r="M28" s="4" t="s">
        <v>4</v>
      </c>
      <c r="N28" s="7"/>
      <c r="O28" s="7"/>
      <c r="P28" s="28"/>
    </row>
    <row r="29" spans="1:30" x14ac:dyDescent="0.3">
      <c r="A29" s="4"/>
      <c r="B29" s="4" t="s">
        <v>37</v>
      </c>
      <c r="C29" s="4">
        <v>402</v>
      </c>
      <c r="D29" s="4" t="s">
        <v>38</v>
      </c>
      <c r="E29" s="3" t="s">
        <v>55</v>
      </c>
      <c r="F29" s="4" t="s">
        <v>1</v>
      </c>
      <c r="G29" s="4" t="s">
        <v>4</v>
      </c>
      <c r="H29" s="4" t="s">
        <v>4</v>
      </c>
      <c r="I29" s="7">
        <v>45</v>
      </c>
      <c r="J29" s="7"/>
      <c r="K29" s="7"/>
      <c r="L29" s="4" t="s">
        <v>4</v>
      </c>
      <c r="M29" s="4" t="s">
        <v>4</v>
      </c>
      <c r="N29" s="7"/>
      <c r="O29" s="7"/>
      <c r="P29" s="28"/>
    </row>
    <row r="30" spans="1:30" x14ac:dyDescent="0.3">
      <c r="A30" s="4"/>
      <c r="B30" s="4" t="s">
        <v>37</v>
      </c>
      <c r="C30" s="4">
        <v>8995</v>
      </c>
      <c r="D30" s="4" t="s">
        <v>53</v>
      </c>
      <c r="E30" s="3" t="s">
        <v>56</v>
      </c>
      <c r="F30" s="4" t="s">
        <v>1</v>
      </c>
      <c r="G30" s="4" t="s">
        <v>1</v>
      </c>
      <c r="H30" s="4" t="s">
        <v>4</v>
      </c>
      <c r="I30" s="7">
        <v>45</v>
      </c>
      <c r="J30" s="7">
        <v>52.5</v>
      </c>
      <c r="K30" s="7"/>
      <c r="L30" s="4" t="s">
        <v>4</v>
      </c>
      <c r="M30" s="4" t="s">
        <v>4</v>
      </c>
      <c r="N30" s="7"/>
      <c r="O30" s="7"/>
      <c r="P30" s="28"/>
    </row>
    <row r="31" spans="1:30" x14ac:dyDescent="0.3">
      <c r="A31" s="4"/>
      <c r="B31" s="4" t="s">
        <v>37</v>
      </c>
      <c r="C31" s="4">
        <v>9490</v>
      </c>
      <c r="D31" s="4" t="s">
        <v>38</v>
      </c>
      <c r="E31" s="3" t="s">
        <v>57</v>
      </c>
      <c r="F31" s="4" t="s">
        <v>1</v>
      </c>
      <c r="G31" s="4" t="s">
        <v>4</v>
      </c>
      <c r="H31" s="4" t="s">
        <v>4</v>
      </c>
      <c r="I31" s="7">
        <v>45</v>
      </c>
      <c r="J31" s="7"/>
      <c r="K31" s="7"/>
      <c r="L31" s="4" t="s">
        <v>4</v>
      </c>
      <c r="M31" s="4" t="s">
        <v>4</v>
      </c>
      <c r="N31" s="7"/>
      <c r="O31" s="7"/>
      <c r="P31" s="28"/>
    </row>
    <row r="32" spans="1:30" x14ac:dyDescent="0.3">
      <c r="A32" s="4"/>
      <c r="B32" s="4" t="s">
        <v>37</v>
      </c>
      <c r="C32" s="4">
        <v>8915</v>
      </c>
      <c r="D32" s="4" t="s">
        <v>38</v>
      </c>
      <c r="E32" s="3" t="s">
        <v>58</v>
      </c>
      <c r="F32" s="4" t="s">
        <v>1</v>
      </c>
      <c r="G32" s="4" t="s">
        <v>1</v>
      </c>
      <c r="H32" s="4" t="s">
        <v>4</v>
      </c>
      <c r="I32" s="7">
        <v>45</v>
      </c>
      <c r="J32" s="7">
        <v>52.5</v>
      </c>
      <c r="K32" s="7"/>
      <c r="L32" s="4" t="s">
        <v>4</v>
      </c>
      <c r="M32" s="4" t="s">
        <v>4</v>
      </c>
      <c r="N32" s="7"/>
      <c r="O32" s="7"/>
      <c r="P32" s="28"/>
    </row>
    <row r="33" spans="1:16" x14ac:dyDescent="0.3">
      <c r="A33" s="4"/>
      <c r="B33" s="4" t="s">
        <v>59</v>
      </c>
      <c r="C33" s="4">
        <v>9614</v>
      </c>
      <c r="D33" s="4" t="s">
        <v>53</v>
      </c>
      <c r="E33" s="3" t="s">
        <v>60</v>
      </c>
      <c r="F33" s="4" t="s">
        <v>1</v>
      </c>
      <c r="G33" s="4" t="s">
        <v>4</v>
      </c>
      <c r="H33" s="4" t="s">
        <v>4</v>
      </c>
      <c r="I33" s="7">
        <v>54.9</v>
      </c>
      <c r="J33" s="7"/>
      <c r="K33" s="7"/>
      <c r="L33" s="4" t="s">
        <v>4</v>
      </c>
      <c r="M33" s="4" t="s">
        <v>4</v>
      </c>
      <c r="N33" s="7"/>
      <c r="O33" s="7"/>
      <c r="P33" s="28"/>
    </row>
    <row r="34" spans="1:16" x14ac:dyDescent="0.3">
      <c r="A34" s="4"/>
      <c r="B34" s="4" t="s">
        <v>59</v>
      </c>
      <c r="C34" s="4">
        <v>9763</v>
      </c>
      <c r="D34" s="4" t="s">
        <v>38</v>
      </c>
      <c r="E34" s="3" t="s">
        <v>61</v>
      </c>
      <c r="F34" s="4" t="s">
        <v>1</v>
      </c>
      <c r="G34" s="4" t="s">
        <v>1</v>
      </c>
      <c r="H34" s="4" t="s">
        <v>4</v>
      </c>
      <c r="I34" s="7">
        <v>54.9</v>
      </c>
      <c r="J34" s="7">
        <v>54.9</v>
      </c>
      <c r="K34" s="7"/>
      <c r="L34" s="4" t="s">
        <v>4</v>
      </c>
      <c r="M34" s="4" t="s">
        <v>4</v>
      </c>
      <c r="N34" s="7"/>
      <c r="O34" s="7"/>
      <c r="P34" s="28"/>
    </row>
    <row r="35" spans="1:16" x14ac:dyDescent="0.3">
      <c r="A35" s="4"/>
      <c r="B35" s="4" t="s">
        <v>59</v>
      </c>
      <c r="C35" s="4">
        <v>9455</v>
      </c>
      <c r="D35" s="4" t="s">
        <v>38</v>
      </c>
      <c r="E35" s="3" t="s">
        <v>3</v>
      </c>
      <c r="F35" s="4" t="s">
        <v>1</v>
      </c>
      <c r="G35" s="4" t="s">
        <v>1</v>
      </c>
      <c r="H35" s="4" t="s">
        <v>4</v>
      </c>
      <c r="I35" s="7">
        <v>54.9</v>
      </c>
      <c r="J35" s="7">
        <v>54.9</v>
      </c>
      <c r="K35" s="7"/>
      <c r="L35" s="4" t="s">
        <v>4</v>
      </c>
      <c r="M35" s="4" t="s">
        <v>4</v>
      </c>
      <c r="N35" s="7"/>
      <c r="O35" s="7"/>
      <c r="P35" s="28"/>
    </row>
    <row r="36" spans="1:16" x14ac:dyDescent="0.3">
      <c r="A36" s="4"/>
      <c r="B36" s="4" t="s">
        <v>59</v>
      </c>
      <c r="C36" s="4">
        <v>5102</v>
      </c>
      <c r="D36" s="4" t="s">
        <v>38</v>
      </c>
      <c r="E36" s="3" t="s">
        <v>62</v>
      </c>
      <c r="F36" s="4" t="s">
        <v>1</v>
      </c>
      <c r="G36" s="4" t="s">
        <v>1</v>
      </c>
      <c r="H36" s="4" t="s">
        <v>4</v>
      </c>
      <c r="I36" s="7">
        <v>54.9</v>
      </c>
      <c r="J36" s="7">
        <v>54.9</v>
      </c>
      <c r="K36" s="7"/>
      <c r="L36" s="4" t="s">
        <v>4</v>
      </c>
      <c r="M36" s="4" t="s">
        <v>4</v>
      </c>
      <c r="N36" s="7"/>
      <c r="O36" s="7"/>
      <c r="P36" s="28"/>
    </row>
    <row r="37" spans="1:16" x14ac:dyDescent="0.3">
      <c r="A37" s="4"/>
      <c r="B37" s="4" t="s">
        <v>59</v>
      </c>
      <c r="C37" s="4">
        <v>5101</v>
      </c>
      <c r="D37" s="4" t="s">
        <v>38</v>
      </c>
      <c r="E37" s="3" t="s">
        <v>63</v>
      </c>
      <c r="F37" s="4" t="s">
        <v>1</v>
      </c>
      <c r="G37" s="4" t="s">
        <v>1</v>
      </c>
      <c r="H37" s="4" t="s">
        <v>4</v>
      </c>
      <c r="I37" s="7">
        <v>54.9</v>
      </c>
      <c r="J37" s="7">
        <v>54.9</v>
      </c>
      <c r="K37" s="7"/>
      <c r="L37" s="4" t="s">
        <v>4</v>
      </c>
      <c r="M37" s="4" t="s">
        <v>4</v>
      </c>
      <c r="N37" s="7"/>
      <c r="O37" s="7"/>
      <c r="P37" s="28"/>
    </row>
    <row r="38" spans="1:16" x14ac:dyDescent="0.3">
      <c r="A38" s="4"/>
      <c r="B38" s="4" t="s">
        <v>59</v>
      </c>
      <c r="C38" s="4">
        <v>5103</v>
      </c>
      <c r="D38" s="4" t="s">
        <v>38</v>
      </c>
      <c r="E38" s="3" t="s">
        <v>64</v>
      </c>
      <c r="F38" s="4" t="s">
        <v>1</v>
      </c>
      <c r="G38" s="4" t="s">
        <v>1</v>
      </c>
      <c r="H38" s="4" t="s">
        <v>4</v>
      </c>
      <c r="I38" s="7">
        <v>54.9</v>
      </c>
      <c r="J38" s="7">
        <v>54.9</v>
      </c>
      <c r="K38" s="7"/>
      <c r="L38" s="4" t="s">
        <v>4</v>
      </c>
      <c r="M38" s="4" t="s">
        <v>4</v>
      </c>
      <c r="N38" s="7"/>
      <c r="O38" s="7"/>
      <c r="P38" s="28"/>
    </row>
    <row r="39" spans="1:16" x14ac:dyDescent="0.3">
      <c r="A39" s="4"/>
      <c r="B39" s="4" t="s">
        <v>59</v>
      </c>
      <c r="C39" s="4" t="s">
        <v>65</v>
      </c>
      <c r="D39" s="4" t="s">
        <v>66</v>
      </c>
      <c r="E39" s="3" t="s">
        <v>67</v>
      </c>
      <c r="F39" s="4" t="s">
        <v>1</v>
      </c>
      <c r="G39" s="4" t="s">
        <v>1</v>
      </c>
      <c r="H39" s="4" t="s">
        <v>4</v>
      </c>
      <c r="I39" s="7">
        <v>54.9</v>
      </c>
      <c r="J39" s="7">
        <v>54.9</v>
      </c>
      <c r="K39" s="7"/>
      <c r="L39" s="4" t="s">
        <v>4</v>
      </c>
      <c r="M39" s="4" t="s">
        <v>4</v>
      </c>
      <c r="N39" s="7"/>
      <c r="O39" s="7"/>
      <c r="P39" s="28"/>
    </row>
    <row r="40" spans="1:16" x14ac:dyDescent="0.3">
      <c r="A40" s="4"/>
      <c r="B40" s="4" t="s">
        <v>59</v>
      </c>
      <c r="C40" s="4" t="s">
        <v>68</v>
      </c>
      <c r="D40" s="4" t="s">
        <v>66</v>
      </c>
      <c r="E40" s="3" t="s">
        <v>69</v>
      </c>
      <c r="F40" s="4" t="s">
        <v>1</v>
      </c>
      <c r="G40" s="4" t="s">
        <v>1</v>
      </c>
      <c r="H40" s="4" t="s">
        <v>4</v>
      </c>
      <c r="I40" s="7">
        <v>54.9</v>
      </c>
      <c r="J40" s="7">
        <v>54.9</v>
      </c>
      <c r="K40" s="7"/>
      <c r="L40" s="4" t="s">
        <v>4</v>
      </c>
      <c r="M40" s="4" t="s">
        <v>4</v>
      </c>
      <c r="N40" s="7"/>
      <c r="O40" s="7"/>
      <c r="P40" s="28"/>
    </row>
    <row r="41" spans="1:16" x14ac:dyDescent="0.3">
      <c r="A41" s="4"/>
      <c r="B41" s="4" t="s">
        <v>59</v>
      </c>
      <c r="C41" s="4" t="s">
        <v>70</v>
      </c>
      <c r="D41" s="4" t="s">
        <v>66</v>
      </c>
      <c r="E41" s="3" t="s">
        <v>71</v>
      </c>
      <c r="F41" s="4" t="s">
        <v>1</v>
      </c>
      <c r="G41" s="4" t="s">
        <v>1</v>
      </c>
      <c r="H41" s="4" t="s">
        <v>4</v>
      </c>
      <c r="I41" s="7">
        <v>54.9</v>
      </c>
      <c r="J41" s="7">
        <v>54.9</v>
      </c>
      <c r="K41" s="7"/>
      <c r="L41" s="4" t="s">
        <v>4</v>
      </c>
      <c r="M41" s="4" t="s">
        <v>4</v>
      </c>
      <c r="N41" s="7"/>
      <c r="O41" s="7"/>
      <c r="P41" s="28"/>
    </row>
    <row r="42" spans="1:16" x14ac:dyDescent="0.3">
      <c r="A42" s="4"/>
      <c r="B42" s="4" t="s">
        <v>59</v>
      </c>
      <c r="C42" s="4" t="s">
        <v>72</v>
      </c>
      <c r="D42" s="4" t="s">
        <v>66</v>
      </c>
      <c r="E42" s="3" t="s">
        <v>73</v>
      </c>
      <c r="F42" s="4" t="s">
        <v>1</v>
      </c>
      <c r="G42" s="4" t="s">
        <v>4</v>
      </c>
      <c r="H42" s="4" t="s">
        <v>4</v>
      </c>
      <c r="I42" s="7">
        <v>54.9</v>
      </c>
      <c r="J42" s="7"/>
      <c r="K42" s="7"/>
      <c r="L42" s="4" t="s">
        <v>4</v>
      </c>
      <c r="M42" s="4" t="s">
        <v>4</v>
      </c>
      <c r="N42" s="7"/>
      <c r="O42" s="7"/>
      <c r="P42" s="28"/>
    </row>
    <row r="43" spans="1:16" x14ac:dyDescent="0.3">
      <c r="A43" s="4"/>
      <c r="B43" s="4" t="s">
        <v>59</v>
      </c>
      <c r="C43" s="4">
        <v>775</v>
      </c>
      <c r="D43" s="4" t="s">
        <v>38</v>
      </c>
      <c r="E43" s="3" t="s">
        <v>7</v>
      </c>
      <c r="F43" s="4" t="s">
        <v>1</v>
      </c>
      <c r="G43" s="4" t="s">
        <v>1</v>
      </c>
      <c r="H43" s="4" t="s">
        <v>4</v>
      </c>
      <c r="I43" s="7">
        <v>54.9</v>
      </c>
      <c r="J43" s="7">
        <v>54.9</v>
      </c>
      <c r="K43" s="7"/>
      <c r="L43" s="4" t="s">
        <v>4</v>
      </c>
      <c r="M43" s="4" t="s">
        <v>4</v>
      </c>
      <c r="N43" s="7"/>
      <c r="O43" s="7"/>
      <c r="P43" s="28"/>
    </row>
    <row r="44" spans="1:16" x14ac:dyDescent="0.3">
      <c r="A44" s="4"/>
      <c r="B44" s="4" t="s">
        <v>74</v>
      </c>
      <c r="C44" s="4">
        <v>8685</v>
      </c>
      <c r="D44" s="4" t="s">
        <v>66</v>
      </c>
      <c r="E44" s="3" t="s">
        <v>75</v>
      </c>
      <c r="F44" s="4" t="s">
        <v>1</v>
      </c>
      <c r="G44" s="4" t="s">
        <v>4</v>
      </c>
      <c r="H44" s="4" t="s">
        <v>4</v>
      </c>
      <c r="I44" s="7">
        <v>57.3</v>
      </c>
      <c r="J44" s="7"/>
      <c r="K44" s="7"/>
      <c r="L44" s="4" t="s">
        <v>4</v>
      </c>
      <c r="M44" s="4" t="s">
        <v>4</v>
      </c>
      <c r="N44" s="7"/>
      <c r="O44" s="7"/>
      <c r="P44" s="28"/>
    </row>
    <row r="45" spans="1:16" x14ac:dyDescent="0.3">
      <c r="A45" s="4"/>
      <c r="B45" s="4" t="s">
        <v>74</v>
      </c>
      <c r="C45" s="4">
        <v>881</v>
      </c>
      <c r="D45" s="4" t="s">
        <v>30</v>
      </c>
      <c r="E45" s="3" t="s">
        <v>8</v>
      </c>
      <c r="F45" s="4" t="s">
        <v>1</v>
      </c>
      <c r="G45" s="4" t="s">
        <v>4</v>
      </c>
      <c r="H45" s="4" t="s">
        <v>4</v>
      </c>
      <c r="I45" s="7">
        <v>57.3</v>
      </c>
      <c r="J45" s="7"/>
      <c r="K45" s="7"/>
      <c r="L45" s="4" t="s">
        <v>4</v>
      </c>
      <c r="M45" s="4" t="s">
        <v>4</v>
      </c>
      <c r="N45" s="7"/>
      <c r="O45" s="7"/>
      <c r="P45" s="28"/>
    </row>
    <row r="46" spans="1:16" x14ac:dyDescent="0.3">
      <c r="A46" s="4"/>
      <c r="B46" s="4" t="s">
        <v>74</v>
      </c>
      <c r="C46" s="4">
        <v>121</v>
      </c>
      <c r="D46" s="4" t="s">
        <v>30</v>
      </c>
      <c r="E46" s="3" t="s">
        <v>76</v>
      </c>
      <c r="F46" s="4" t="s">
        <v>1</v>
      </c>
      <c r="G46" s="4" t="s">
        <v>4</v>
      </c>
      <c r="H46" s="4" t="s">
        <v>4</v>
      </c>
      <c r="I46" s="7">
        <v>57.3</v>
      </c>
      <c r="J46" s="7"/>
      <c r="K46" s="7"/>
      <c r="L46" s="4" t="s">
        <v>4</v>
      </c>
      <c r="M46" s="4" t="s">
        <v>4</v>
      </c>
      <c r="N46" s="7"/>
      <c r="O46" s="7"/>
      <c r="P46" s="28"/>
    </row>
    <row r="47" spans="1:16" x14ac:dyDescent="0.3">
      <c r="A47" s="4"/>
      <c r="B47" s="4" t="s">
        <v>74</v>
      </c>
      <c r="C47" s="4">
        <v>149</v>
      </c>
      <c r="D47" s="4" t="s">
        <v>30</v>
      </c>
      <c r="E47" s="3" t="s">
        <v>77</v>
      </c>
      <c r="F47" s="4" t="s">
        <v>1</v>
      </c>
      <c r="G47" s="4" t="s">
        <v>4</v>
      </c>
      <c r="H47" s="4" t="s">
        <v>4</v>
      </c>
      <c r="I47" s="7">
        <v>57.3</v>
      </c>
      <c r="J47" s="7"/>
      <c r="K47" s="7"/>
      <c r="L47" s="4" t="s">
        <v>4</v>
      </c>
      <c r="M47" s="4" t="s">
        <v>4</v>
      </c>
      <c r="N47" s="7"/>
      <c r="O47" s="7"/>
      <c r="P47" s="28"/>
    </row>
    <row r="48" spans="1:16" x14ac:dyDescent="0.3">
      <c r="A48" s="4"/>
      <c r="B48" s="4" t="s">
        <v>74</v>
      </c>
      <c r="C48" s="4">
        <v>859</v>
      </c>
      <c r="D48" s="4" t="s">
        <v>27</v>
      </c>
      <c r="E48" s="3" t="s">
        <v>78</v>
      </c>
      <c r="F48" s="4" t="s">
        <v>1</v>
      </c>
      <c r="G48" s="4" t="s">
        <v>4</v>
      </c>
      <c r="H48" s="4" t="s">
        <v>4</v>
      </c>
      <c r="I48" s="7">
        <v>57.3</v>
      </c>
      <c r="J48" s="7"/>
      <c r="K48" s="7"/>
      <c r="L48" s="4" t="s">
        <v>4</v>
      </c>
      <c r="M48" s="4" t="s">
        <v>4</v>
      </c>
      <c r="N48" s="7"/>
      <c r="O48" s="7"/>
      <c r="P48" s="28"/>
    </row>
    <row r="49" spans="1:16" x14ac:dyDescent="0.3">
      <c r="A49" s="4"/>
      <c r="B49" s="4" t="s">
        <v>74</v>
      </c>
      <c r="C49" s="4">
        <v>132</v>
      </c>
      <c r="D49" s="4" t="s">
        <v>30</v>
      </c>
      <c r="E49" s="3" t="s">
        <v>79</v>
      </c>
      <c r="F49" s="4" t="s">
        <v>1</v>
      </c>
      <c r="G49" s="4" t="s">
        <v>4</v>
      </c>
      <c r="H49" s="4" t="s">
        <v>4</v>
      </c>
      <c r="I49" s="7">
        <v>57.3</v>
      </c>
      <c r="J49" s="7"/>
      <c r="K49" s="7"/>
      <c r="L49" s="4" t="s">
        <v>4</v>
      </c>
      <c r="M49" s="4" t="s">
        <v>4</v>
      </c>
      <c r="N49" s="7"/>
      <c r="O49" s="7"/>
      <c r="P49" s="28"/>
    </row>
    <row r="50" spans="1:16" x14ac:dyDescent="0.3">
      <c r="A50" s="4"/>
      <c r="B50" s="4" t="s">
        <v>74</v>
      </c>
      <c r="C50" s="4">
        <v>125</v>
      </c>
      <c r="D50" s="4" t="s">
        <v>80</v>
      </c>
      <c r="E50" s="3" t="s">
        <v>81</v>
      </c>
      <c r="F50" s="4" t="s">
        <v>1</v>
      </c>
      <c r="G50" s="4" t="s">
        <v>4</v>
      </c>
      <c r="H50" s="4" t="s">
        <v>4</v>
      </c>
      <c r="I50" s="7">
        <v>57.3</v>
      </c>
      <c r="J50" s="7"/>
      <c r="K50" s="7"/>
      <c r="L50" s="4" t="s">
        <v>4</v>
      </c>
      <c r="M50" s="4" t="s">
        <v>4</v>
      </c>
      <c r="N50" s="7"/>
      <c r="O50" s="7"/>
      <c r="P50" s="28"/>
    </row>
    <row r="51" spans="1:16" x14ac:dyDescent="0.3">
      <c r="A51" s="4"/>
      <c r="B51" s="4" t="s">
        <v>82</v>
      </c>
      <c r="C51" s="4">
        <v>7031</v>
      </c>
      <c r="D51" s="4" t="s">
        <v>80</v>
      </c>
      <c r="E51" s="3" t="s">
        <v>83</v>
      </c>
      <c r="F51" s="4" t="s">
        <v>1</v>
      </c>
      <c r="G51" s="4" t="s">
        <v>4</v>
      </c>
      <c r="H51" s="4" t="s">
        <v>4</v>
      </c>
      <c r="I51" s="7">
        <v>57.3</v>
      </c>
      <c r="J51" s="7"/>
      <c r="K51" s="7"/>
      <c r="L51" s="4" t="s">
        <v>4</v>
      </c>
      <c r="M51" s="4" t="s">
        <v>4</v>
      </c>
      <c r="N51" s="7"/>
      <c r="O51" s="7"/>
      <c r="P51" s="28"/>
    </row>
    <row r="52" spans="1:16" x14ac:dyDescent="0.3">
      <c r="A52" s="4"/>
      <c r="B52" s="4" t="s">
        <v>32</v>
      </c>
      <c r="C52" s="4">
        <v>164</v>
      </c>
      <c r="D52" s="4" t="s">
        <v>80</v>
      </c>
      <c r="E52" s="3" t="s">
        <v>84</v>
      </c>
      <c r="F52" s="4" t="s">
        <v>1</v>
      </c>
      <c r="G52" s="4" t="s">
        <v>4</v>
      </c>
      <c r="H52" s="4" t="s">
        <v>4</v>
      </c>
      <c r="I52" s="7">
        <v>57.3</v>
      </c>
      <c r="J52" s="7"/>
      <c r="K52" s="7"/>
      <c r="L52" s="4" t="s">
        <v>4</v>
      </c>
      <c r="M52" s="4" t="s">
        <v>4</v>
      </c>
      <c r="N52" s="7"/>
      <c r="O52" s="7"/>
      <c r="P52" s="28"/>
    </row>
    <row r="53" spans="1:16" x14ac:dyDescent="0.3">
      <c r="A53" s="4"/>
      <c r="B53" s="4" t="s">
        <v>82</v>
      </c>
      <c r="C53" s="4">
        <v>9569</v>
      </c>
      <c r="D53" s="4" t="s">
        <v>80</v>
      </c>
      <c r="E53" s="3" t="s">
        <v>85</v>
      </c>
      <c r="F53" s="4" t="s">
        <v>1</v>
      </c>
      <c r="G53" s="4" t="s">
        <v>4</v>
      </c>
      <c r="H53" s="4" t="s">
        <v>4</v>
      </c>
      <c r="I53" s="7">
        <v>57.3</v>
      </c>
      <c r="J53" s="7"/>
      <c r="K53" s="7"/>
      <c r="L53" s="4" t="s">
        <v>4</v>
      </c>
      <c r="M53" s="4" t="s">
        <v>4</v>
      </c>
      <c r="N53" s="7"/>
      <c r="O53" s="7"/>
      <c r="P53" s="28"/>
    </row>
    <row r="54" spans="1:16" x14ac:dyDescent="0.3">
      <c r="A54" s="4"/>
      <c r="B54" s="4" t="s">
        <v>37</v>
      </c>
      <c r="C54" s="4">
        <v>1715</v>
      </c>
      <c r="D54" s="4" t="s">
        <v>38</v>
      </c>
      <c r="E54" s="3" t="s">
        <v>86</v>
      </c>
      <c r="F54" s="4" t="s">
        <v>1</v>
      </c>
      <c r="G54" s="4" t="s">
        <v>4</v>
      </c>
      <c r="H54" s="4" t="s">
        <v>4</v>
      </c>
      <c r="I54" s="7">
        <v>57.3</v>
      </c>
      <c r="J54" s="7"/>
      <c r="K54" s="7"/>
      <c r="L54" s="4" t="s">
        <v>4</v>
      </c>
      <c r="M54" s="4" t="s">
        <v>4</v>
      </c>
      <c r="N54" s="7"/>
      <c r="O54" s="7"/>
      <c r="P54" s="28"/>
    </row>
    <row r="55" spans="1:16" x14ac:dyDescent="0.3">
      <c r="A55" s="4"/>
      <c r="B55" s="4" t="s">
        <v>37</v>
      </c>
      <c r="C55" s="4">
        <v>1792</v>
      </c>
      <c r="D55" s="4" t="s">
        <v>38</v>
      </c>
      <c r="E55" s="3" t="s">
        <v>87</v>
      </c>
      <c r="F55" s="4" t="s">
        <v>1</v>
      </c>
      <c r="G55" s="4" t="s">
        <v>4</v>
      </c>
      <c r="H55" s="4" t="s">
        <v>4</v>
      </c>
      <c r="I55" s="7">
        <v>57.3</v>
      </c>
      <c r="J55" s="7"/>
      <c r="K55" s="7"/>
      <c r="L55" s="4" t="s">
        <v>4</v>
      </c>
      <c r="M55" s="4" t="s">
        <v>4</v>
      </c>
      <c r="N55" s="7"/>
      <c r="O55" s="7"/>
      <c r="P55" s="28"/>
    </row>
    <row r="56" spans="1:16" x14ac:dyDescent="0.3">
      <c r="A56" s="4"/>
      <c r="B56" s="4" t="s">
        <v>37</v>
      </c>
      <c r="C56" s="4">
        <v>2226</v>
      </c>
      <c r="D56" s="4" t="s">
        <v>38</v>
      </c>
      <c r="E56" s="3" t="s">
        <v>88</v>
      </c>
      <c r="F56" s="4" t="s">
        <v>1</v>
      </c>
      <c r="G56" s="4" t="s">
        <v>1</v>
      </c>
      <c r="H56" s="4" t="s">
        <v>4</v>
      </c>
      <c r="I56" s="7">
        <v>57.3</v>
      </c>
      <c r="J56" s="7">
        <v>54.9</v>
      </c>
      <c r="K56" s="7"/>
      <c r="L56" s="4" t="s">
        <v>4</v>
      </c>
      <c r="M56" s="4" t="s">
        <v>4</v>
      </c>
      <c r="N56" s="7"/>
      <c r="O56" s="7"/>
      <c r="P56" s="28"/>
    </row>
    <row r="57" spans="1:16" x14ac:dyDescent="0.3">
      <c r="A57" s="4"/>
      <c r="B57" s="4" t="s">
        <v>37</v>
      </c>
      <c r="C57" s="4">
        <v>2227</v>
      </c>
      <c r="D57" s="4" t="s">
        <v>38</v>
      </c>
      <c r="E57" s="3" t="s">
        <v>89</v>
      </c>
      <c r="F57" s="4" t="s">
        <v>1</v>
      </c>
      <c r="G57" s="4" t="s">
        <v>1</v>
      </c>
      <c r="H57" s="4" t="s">
        <v>4</v>
      </c>
      <c r="I57" s="7">
        <v>57.3</v>
      </c>
      <c r="J57" s="7">
        <v>54.9</v>
      </c>
      <c r="K57" s="7"/>
      <c r="L57" s="4" t="s">
        <v>4</v>
      </c>
      <c r="M57" s="4" t="s">
        <v>4</v>
      </c>
      <c r="N57" s="7"/>
      <c r="O57" s="7"/>
      <c r="P57" s="28"/>
    </row>
    <row r="58" spans="1:16" x14ac:dyDescent="0.3">
      <c r="A58" s="4"/>
      <c r="B58" s="4" t="s">
        <v>37</v>
      </c>
      <c r="C58" s="4">
        <v>2427</v>
      </c>
      <c r="D58" s="4" t="s">
        <v>38</v>
      </c>
      <c r="E58" s="3" t="s">
        <v>90</v>
      </c>
      <c r="F58" s="4" t="s">
        <v>1</v>
      </c>
      <c r="G58" s="4" t="s">
        <v>1</v>
      </c>
      <c r="H58" s="4" t="s">
        <v>4</v>
      </c>
      <c r="I58" s="7">
        <v>57.3</v>
      </c>
      <c r="J58" s="7">
        <v>54.9</v>
      </c>
      <c r="K58" s="7"/>
      <c r="L58" s="4" t="s">
        <v>4</v>
      </c>
      <c r="M58" s="4" t="s">
        <v>4</v>
      </c>
      <c r="N58" s="7"/>
      <c r="O58" s="7"/>
      <c r="P58" s="28"/>
    </row>
    <row r="59" spans="1:16" x14ac:dyDescent="0.3">
      <c r="A59" s="4"/>
      <c r="B59" s="4" t="s">
        <v>37</v>
      </c>
      <c r="C59" s="4">
        <v>6495</v>
      </c>
      <c r="D59" s="4" t="s">
        <v>53</v>
      </c>
      <c r="E59" s="3" t="s">
        <v>91</v>
      </c>
      <c r="F59" s="4" t="s">
        <v>1</v>
      </c>
      <c r="G59" s="4" t="s">
        <v>4</v>
      </c>
      <c r="H59" s="4" t="s">
        <v>4</v>
      </c>
      <c r="I59" s="7">
        <v>57.3</v>
      </c>
      <c r="J59" s="7"/>
      <c r="K59" s="7"/>
      <c r="L59" s="4" t="s">
        <v>4</v>
      </c>
      <c r="M59" s="4" t="s">
        <v>4</v>
      </c>
      <c r="N59" s="7"/>
      <c r="O59" s="7"/>
      <c r="P59" s="28"/>
    </row>
    <row r="60" spans="1:16" x14ac:dyDescent="0.3">
      <c r="A60" s="4"/>
      <c r="B60" s="4" t="s">
        <v>37</v>
      </c>
      <c r="C60" s="4">
        <v>9727</v>
      </c>
      <c r="D60" s="4" t="s">
        <v>53</v>
      </c>
      <c r="E60" s="3" t="s">
        <v>92</v>
      </c>
      <c r="F60" s="4" t="s">
        <v>1</v>
      </c>
      <c r="G60" s="4" t="s">
        <v>4</v>
      </c>
      <c r="H60" s="4" t="s">
        <v>4</v>
      </c>
      <c r="I60" s="7">
        <v>57.3</v>
      </c>
      <c r="J60" s="7"/>
      <c r="K60" s="7"/>
      <c r="L60" s="4" t="s">
        <v>4</v>
      </c>
      <c r="M60" s="4" t="s">
        <v>4</v>
      </c>
      <c r="N60" s="7"/>
      <c r="O60" s="7"/>
      <c r="P60" s="28"/>
    </row>
    <row r="61" spans="1:16" x14ac:dyDescent="0.3">
      <c r="A61" s="4"/>
      <c r="B61" s="4" t="s">
        <v>37</v>
      </c>
      <c r="C61" s="4">
        <v>8601</v>
      </c>
      <c r="D61" s="4" t="s">
        <v>53</v>
      </c>
      <c r="E61" s="3" t="s">
        <v>93</v>
      </c>
      <c r="F61" s="4" t="s">
        <v>1</v>
      </c>
      <c r="G61" s="4" t="s">
        <v>4</v>
      </c>
      <c r="H61" s="4" t="s">
        <v>4</v>
      </c>
      <c r="I61" s="7">
        <v>57.3</v>
      </c>
      <c r="J61" s="7"/>
      <c r="K61" s="7"/>
      <c r="L61" s="4" t="s">
        <v>4</v>
      </c>
      <c r="M61" s="4" t="s">
        <v>4</v>
      </c>
      <c r="N61" s="7"/>
      <c r="O61" s="7"/>
      <c r="P61" s="28"/>
    </row>
    <row r="62" spans="1:16" x14ac:dyDescent="0.3">
      <c r="A62" s="4"/>
      <c r="B62" s="4" t="s">
        <v>37</v>
      </c>
      <c r="C62" s="4">
        <v>3356</v>
      </c>
      <c r="D62" s="4" t="s">
        <v>38</v>
      </c>
      <c r="E62" s="3" t="s">
        <v>94</v>
      </c>
      <c r="F62" s="4" t="s">
        <v>1</v>
      </c>
      <c r="G62" s="4" t="s">
        <v>4</v>
      </c>
      <c r="H62" s="4" t="s">
        <v>4</v>
      </c>
      <c r="I62" s="7">
        <v>57.3</v>
      </c>
      <c r="J62" s="7"/>
      <c r="K62" s="7"/>
      <c r="L62" s="4" t="s">
        <v>4</v>
      </c>
      <c r="M62" s="4" t="s">
        <v>4</v>
      </c>
      <c r="N62" s="7"/>
      <c r="O62" s="7"/>
      <c r="P62" s="28"/>
    </row>
    <row r="63" spans="1:16" x14ac:dyDescent="0.3">
      <c r="A63" s="4"/>
      <c r="B63" s="4" t="s">
        <v>37</v>
      </c>
      <c r="C63" s="4">
        <v>3357</v>
      </c>
      <c r="D63" s="4" t="s">
        <v>38</v>
      </c>
      <c r="E63" s="3" t="s">
        <v>95</v>
      </c>
      <c r="F63" s="4" t="s">
        <v>1</v>
      </c>
      <c r="G63" s="4" t="s">
        <v>4</v>
      </c>
      <c r="H63" s="4" t="s">
        <v>4</v>
      </c>
      <c r="I63" s="7">
        <v>57.3</v>
      </c>
      <c r="J63" s="7"/>
      <c r="K63" s="7"/>
      <c r="L63" s="4" t="s">
        <v>4</v>
      </c>
      <c r="M63" s="4" t="s">
        <v>4</v>
      </c>
      <c r="N63" s="7"/>
      <c r="O63" s="7"/>
      <c r="P63" s="28"/>
    </row>
    <row r="64" spans="1:16" x14ac:dyDescent="0.3">
      <c r="A64" s="4"/>
      <c r="B64" s="4" t="s">
        <v>37</v>
      </c>
      <c r="C64" s="4">
        <v>9775</v>
      </c>
      <c r="D64" s="4" t="s">
        <v>38</v>
      </c>
      <c r="E64" s="3" t="s">
        <v>96</v>
      </c>
      <c r="F64" s="4" t="s">
        <v>1</v>
      </c>
      <c r="G64" s="4" t="s">
        <v>4</v>
      </c>
      <c r="H64" s="4" t="s">
        <v>4</v>
      </c>
      <c r="I64" s="7">
        <v>57.3</v>
      </c>
      <c r="J64" s="7"/>
      <c r="K64" s="7"/>
      <c r="L64" s="4" t="s">
        <v>4</v>
      </c>
      <c r="M64" s="4" t="s">
        <v>4</v>
      </c>
      <c r="N64" s="7"/>
      <c r="O64" s="7"/>
      <c r="P64" s="28"/>
    </row>
    <row r="65" spans="1:16" x14ac:dyDescent="0.3">
      <c r="A65" s="4"/>
      <c r="B65" s="4" t="s">
        <v>59</v>
      </c>
      <c r="C65" s="4">
        <v>1764</v>
      </c>
      <c r="D65" s="4" t="s">
        <v>53</v>
      </c>
      <c r="E65" s="3" t="s">
        <v>97</v>
      </c>
      <c r="F65" s="4" t="s">
        <v>1</v>
      </c>
      <c r="G65" s="4" t="s">
        <v>4</v>
      </c>
      <c r="H65" s="4" t="s">
        <v>4</v>
      </c>
      <c r="I65" s="7">
        <v>59.7</v>
      </c>
      <c r="J65" s="7"/>
      <c r="K65" s="7"/>
      <c r="L65" s="4" t="s">
        <v>4</v>
      </c>
      <c r="M65" s="4" t="s">
        <v>4</v>
      </c>
      <c r="N65" s="7"/>
      <c r="O65" s="7"/>
      <c r="P65" s="28"/>
    </row>
    <row r="66" spans="1:16" x14ac:dyDescent="0.3">
      <c r="A66" s="4"/>
      <c r="B66" s="4" t="s">
        <v>59</v>
      </c>
      <c r="C66" s="4">
        <v>8503</v>
      </c>
      <c r="D66" s="4" t="s">
        <v>53</v>
      </c>
      <c r="E66" s="3" t="s">
        <v>98</v>
      </c>
      <c r="F66" s="4" t="s">
        <v>1</v>
      </c>
      <c r="G66" s="4" t="s">
        <v>4</v>
      </c>
      <c r="H66" s="4" t="s">
        <v>4</v>
      </c>
      <c r="I66" s="7">
        <v>59.7</v>
      </c>
      <c r="J66" s="7"/>
      <c r="K66" s="7"/>
      <c r="L66" s="4" t="s">
        <v>4</v>
      </c>
      <c r="M66" s="4" t="s">
        <v>4</v>
      </c>
      <c r="N66" s="7"/>
      <c r="O66" s="7"/>
      <c r="P66" s="28"/>
    </row>
    <row r="67" spans="1:16" x14ac:dyDescent="0.3">
      <c r="A67" s="4"/>
      <c r="B67" s="4" t="s">
        <v>59</v>
      </c>
      <c r="C67" s="4">
        <v>8912</v>
      </c>
      <c r="D67" s="4" t="s">
        <v>53</v>
      </c>
      <c r="E67" s="3" t="s">
        <v>99</v>
      </c>
      <c r="F67" s="4" t="s">
        <v>1</v>
      </c>
      <c r="G67" s="4" t="s">
        <v>4</v>
      </c>
      <c r="H67" s="4" t="s">
        <v>4</v>
      </c>
      <c r="I67" s="7">
        <v>59.7</v>
      </c>
      <c r="J67" s="7"/>
      <c r="K67" s="7"/>
      <c r="L67" s="4" t="s">
        <v>4</v>
      </c>
      <c r="M67" s="4" t="s">
        <v>4</v>
      </c>
      <c r="N67" s="7"/>
      <c r="O67" s="7"/>
      <c r="P67" s="28"/>
    </row>
    <row r="68" spans="1:16" x14ac:dyDescent="0.3">
      <c r="A68" s="4"/>
      <c r="B68" s="4" t="s">
        <v>59</v>
      </c>
      <c r="C68" s="4">
        <v>8953</v>
      </c>
      <c r="D68" s="4" t="s">
        <v>100</v>
      </c>
      <c r="E68" s="3" t="s">
        <v>101</v>
      </c>
      <c r="F68" s="4" t="s">
        <v>1</v>
      </c>
      <c r="G68" s="4" t="s">
        <v>4</v>
      </c>
      <c r="H68" s="4" t="s">
        <v>4</v>
      </c>
      <c r="I68" s="7">
        <v>59.7</v>
      </c>
      <c r="J68" s="7"/>
      <c r="K68" s="7"/>
      <c r="L68" s="4" t="s">
        <v>4</v>
      </c>
      <c r="M68" s="4" t="s">
        <v>4</v>
      </c>
      <c r="N68" s="7"/>
      <c r="O68" s="7"/>
      <c r="P68" s="28"/>
    </row>
    <row r="69" spans="1:16" x14ac:dyDescent="0.3">
      <c r="A69" s="4"/>
      <c r="B69" s="4" t="s">
        <v>59</v>
      </c>
      <c r="C69" s="4">
        <v>9728</v>
      </c>
      <c r="D69" s="4" t="s">
        <v>53</v>
      </c>
      <c r="E69" s="3" t="s">
        <v>102</v>
      </c>
      <c r="F69" s="4" t="s">
        <v>1</v>
      </c>
      <c r="G69" s="4" t="s">
        <v>4</v>
      </c>
      <c r="H69" s="4" t="s">
        <v>4</v>
      </c>
      <c r="I69" s="7">
        <v>59.7</v>
      </c>
      <c r="J69" s="7"/>
      <c r="K69" s="7"/>
      <c r="L69" s="4" t="s">
        <v>4</v>
      </c>
      <c r="M69" s="4" t="s">
        <v>4</v>
      </c>
      <c r="N69" s="7"/>
      <c r="O69" s="7"/>
      <c r="P69" s="28"/>
    </row>
    <row r="70" spans="1:16" x14ac:dyDescent="0.3">
      <c r="A70" s="4"/>
      <c r="B70" s="4" t="s">
        <v>59</v>
      </c>
      <c r="C70" s="4">
        <v>9944</v>
      </c>
      <c r="D70" s="4" t="s">
        <v>100</v>
      </c>
      <c r="E70" s="3" t="s">
        <v>103</v>
      </c>
      <c r="F70" s="4" t="s">
        <v>1</v>
      </c>
      <c r="G70" s="4" t="s">
        <v>4</v>
      </c>
      <c r="H70" s="4" t="s">
        <v>4</v>
      </c>
      <c r="I70" s="7">
        <v>59.7</v>
      </c>
      <c r="J70" s="7"/>
      <c r="K70" s="7"/>
      <c r="L70" s="4" t="s">
        <v>4</v>
      </c>
      <c r="M70" s="4" t="s">
        <v>4</v>
      </c>
      <c r="N70" s="7"/>
      <c r="O70" s="7"/>
      <c r="P70" s="28"/>
    </row>
    <row r="71" spans="1:16" x14ac:dyDescent="0.3">
      <c r="A71" s="4"/>
      <c r="B71" s="4" t="s">
        <v>59</v>
      </c>
      <c r="C71" s="4">
        <v>2216</v>
      </c>
      <c r="D71" s="4" t="s">
        <v>53</v>
      </c>
      <c r="E71" s="3" t="s">
        <v>104</v>
      </c>
      <c r="F71" s="4" t="s">
        <v>1</v>
      </c>
      <c r="G71" s="4" t="s">
        <v>4</v>
      </c>
      <c r="H71" s="4" t="s">
        <v>4</v>
      </c>
      <c r="I71" s="7">
        <v>59.7</v>
      </c>
      <c r="J71" s="7"/>
      <c r="K71" s="7"/>
      <c r="L71" s="4" t="s">
        <v>4</v>
      </c>
      <c r="M71" s="4" t="s">
        <v>4</v>
      </c>
      <c r="N71" s="7"/>
      <c r="O71" s="7"/>
      <c r="P71" s="28"/>
    </row>
    <row r="72" spans="1:16" x14ac:dyDescent="0.3">
      <c r="A72" s="4"/>
      <c r="B72" s="4" t="s">
        <v>59</v>
      </c>
      <c r="C72" s="4">
        <v>5500</v>
      </c>
      <c r="D72" s="4" t="s">
        <v>100</v>
      </c>
      <c r="E72" s="3" t="s">
        <v>105</v>
      </c>
      <c r="F72" s="4" t="s">
        <v>1</v>
      </c>
      <c r="G72" s="4" t="s">
        <v>4</v>
      </c>
      <c r="H72" s="4" t="s">
        <v>4</v>
      </c>
      <c r="I72" s="7">
        <v>59.7</v>
      </c>
      <c r="J72" s="7"/>
      <c r="K72" s="7"/>
      <c r="L72" s="4" t="s">
        <v>4</v>
      </c>
      <c r="M72" s="4" t="s">
        <v>4</v>
      </c>
      <c r="N72" s="7"/>
      <c r="O72" s="7"/>
      <c r="P72" s="28"/>
    </row>
    <row r="73" spans="1:16" x14ac:dyDescent="0.3">
      <c r="A73" s="4"/>
      <c r="B73" s="4" t="s">
        <v>59</v>
      </c>
      <c r="C73" s="4">
        <v>6597</v>
      </c>
      <c r="D73" s="4" t="s">
        <v>100</v>
      </c>
      <c r="E73" s="3" t="s">
        <v>106</v>
      </c>
      <c r="F73" s="4" t="s">
        <v>1</v>
      </c>
      <c r="G73" s="4" t="s">
        <v>4</v>
      </c>
      <c r="H73" s="4" t="s">
        <v>4</v>
      </c>
      <c r="I73" s="7">
        <v>59.7</v>
      </c>
      <c r="J73" s="7"/>
      <c r="K73" s="7"/>
      <c r="L73" s="4" t="s">
        <v>4</v>
      </c>
      <c r="M73" s="4" t="s">
        <v>4</v>
      </c>
      <c r="N73" s="7"/>
      <c r="O73" s="7"/>
      <c r="P73" s="28"/>
    </row>
    <row r="74" spans="1:16" x14ac:dyDescent="0.3">
      <c r="A74" s="4"/>
      <c r="B74" s="4" t="s">
        <v>107</v>
      </c>
      <c r="C74" s="4" t="s">
        <v>108</v>
      </c>
      <c r="D74" s="4" t="s">
        <v>66</v>
      </c>
      <c r="E74" s="3" t="s">
        <v>109</v>
      </c>
      <c r="F74" s="4" t="s">
        <v>1</v>
      </c>
      <c r="G74" s="4" t="s">
        <v>1</v>
      </c>
      <c r="H74" s="4" t="s">
        <v>4</v>
      </c>
      <c r="I74" s="7">
        <v>62</v>
      </c>
      <c r="J74" s="7">
        <v>62</v>
      </c>
      <c r="K74" s="7"/>
      <c r="L74" s="4" t="s">
        <v>4</v>
      </c>
      <c r="M74" s="4" t="s">
        <v>4</v>
      </c>
      <c r="N74" s="7"/>
      <c r="O74" s="7"/>
      <c r="P74" s="28"/>
    </row>
    <row r="75" spans="1:16" x14ac:dyDescent="0.3">
      <c r="A75" s="4"/>
      <c r="B75" s="4" t="s">
        <v>107</v>
      </c>
      <c r="C75" s="4">
        <v>8508</v>
      </c>
      <c r="D75" s="4" t="s">
        <v>66</v>
      </c>
      <c r="E75" s="3" t="s">
        <v>110</v>
      </c>
      <c r="F75" s="4" t="s">
        <v>1</v>
      </c>
      <c r="G75" s="4" t="s">
        <v>1</v>
      </c>
      <c r="H75" s="4" t="s">
        <v>4</v>
      </c>
      <c r="I75" s="7">
        <v>62</v>
      </c>
      <c r="J75" s="7">
        <v>62</v>
      </c>
      <c r="K75" s="7"/>
      <c r="L75" s="4" t="s">
        <v>4</v>
      </c>
      <c r="M75" s="4" t="s">
        <v>4</v>
      </c>
      <c r="N75" s="7"/>
      <c r="O75" s="7"/>
      <c r="P75" s="28"/>
    </row>
    <row r="76" spans="1:16" x14ac:dyDescent="0.3">
      <c r="A76" s="4"/>
      <c r="B76" s="4" t="s">
        <v>107</v>
      </c>
      <c r="C76" s="4">
        <v>7648</v>
      </c>
      <c r="D76" s="4" t="s">
        <v>66</v>
      </c>
      <c r="E76" s="3" t="s">
        <v>163</v>
      </c>
      <c r="F76" s="4" t="s">
        <v>1</v>
      </c>
      <c r="G76" s="4" t="s">
        <v>1</v>
      </c>
      <c r="H76" s="4" t="s">
        <v>4</v>
      </c>
      <c r="I76" s="7">
        <v>62</v>
      </c>
      <c r="J76" s="7">
        <v>62</v>
      </c>
      <c r="K76" s="7"/>
      <c r="L76" s="4" t="s">
        <v>4</v>
      </c>
      <c r="M76" s="4" t="s">
        <v>4</v>
      </c>
      <c r="N76" s="7"/>
      <c r="O76" s="7"/>
      <c r="P76" s="28"/>
    </row>
    <row r="77" spans="1:16" x14ac:dyDescent="0.3">
      <c r="A77" s="4"/>
      <c r="B77" s="4" t="s">
        <v>107</v>
      </c>
      <c r="C77" s="4">
        <v>8656</v>
      </c>
      <c r="D77" s="4" t="s">
        <v>66</v>
      </c>
      <c r="E77" s="3" t="s">
        <v>111</v>
      </c>
      <c r="F77" s="4" t="s">
        <v>1</v>
      </c>
      <c r="G77" s="4" t="s">
        <v>4</v>
      </c>
      <c r="H77" s="4" t="s">
        <v>4</v>
      </c>
      <c r="I77" s="7">
        <v>62</v>
      </c>
      <c r="J77" s="7"/>
      <c r="K77" s="7"/>
      <c r="L77" s="4" t="s">
        <v>4</v>
      </c>
      <c r="M77" s="4" t="s">
        <v>4</v>
      </c>
      <c r="N77" s="7"/>
      <c r="O77" s="7"/>
      <c r="P77" s="28"/>
    </row>
    <row r="78" spans="1:16" x14ac:dyDescent="0.3">
      <c r="A78" s="4"/>
      <c r="B78" s="4" t="s">
        <v>107</v>
      </c>
      <c r="C78" s="4">
        <v>8657</v>
      </c>
      <c r="D78" s="4" t="s">
        <v>66</v>
      </c>
      <c r="E78" s="3" t="s">
        <v>164</v>
      </c>
      <c r="F78" s="4" t="s">
        <v>1</v>
      </c>
      <c r="G78" s="4" t="s">
        <v>1</v>
      </c>
      <c r="H78" s="4" t="s">
        <v>4</v>
      </c>
      <c r="I78" s="7">
        <v>62</v>
      </c>
      <c r="J78" s="7">
        <v>62</v>
      </c>
      <c r="K78" s="7"/>
      <c r="L78" s="4" t="s">
        <v>4</v>
      </c>
      <c r="M78" s="4" t="s">
        <v>4</v>
      </c>
      <c r="N78" s="7"/>
      <c r="O78" s="7"/>
      <c r="P78" s="28"/>
    </row>
    <row r="79" spans="1:16" x14ac:dyDescent="0.3">
      <c r="A79" s="4"/>
      <c r="B79" s="4" t="s">
        <v>107</v>
      </c>
      <c r="C79" s="4">
        <v>8547</v>
      </c>
      <c r="D79" s="4" t="s">
        <v>66</v>
      </c>
      <c r="E79" s="3" t="s">
        <v>112</v>
      </c>
      <c r="F79" s="4" t="s">
        <v>1</v>
      </c>
      <c r="G79" s="4" t="s">
        <v>1</v>
      </c>
      <c r="H79" s="4" t="s">
        <v>4</v>
      </c>
      <c r="I79" s="7">
        <v>62</v>
      </c>
      <c r="J79" s="7">
        <v>62</v>
      </c>
      <c r="K79" s="7"/>
      <c r="L79" s="4" t="s">
        <v>4</v>
      </c>
      <c r="M79" s="4" t="s">
        <v>4</v>
      </c>
      <c r="N79" s="7"/>
      <c r="O79" s="7"/>
      <c r="P79" s="28"/>
    </row>
    <row r="80" spans="1:16" x14ac:dyDescent="0.3">
      <c r="A80" s="4"/>
      <c r="B80" s="4" t="s">
        <v>107</v>
      </c>
      <c r="C80" s="4">
        <v>8409</v>
      </c>
      <c r="D80" s="4" t="s">
        <v>66</v>
      </c>
      <c r="E80" s="3" t="s">
        <v>113</v>
      </c>
      <c r="F80" s="4" t="s">
        <v>1</v>
      </c>
      <c r="G80" s="4" t="s">
        <v>4</v>
      </c>
      <c r="H80" s="4" t="s">
        <v>4</v>
      </c>
      <c r="I80" s="7">
        <v>62</v>
      </c>
      <c r="J80" s="7"/>
      <c r="K80" s="7"/>
      <c r="L80" s="4" t="s">
        <v>4</v>
      </c>
      <c r="M80" s="4" t="s">
        <v>4</v>
      </c>
      <c r="N80" s="7"/>
      <c r="O80" s="7"/>
      <c r="P80" s="28"/>
    </row>
    <row r="81" spans="1:16" x14ac:dyDescent="0.3">
      <c r="A81" s="4"/>
      <c r="B81" s="4" t="s">
        <v>107</v>
      </c>
      <c r="C81" s="4">
        <v>8410</v>
      </c>
      <c r="D81" s="4" t="s">
        <v>66</v>
      </c>
      <c r="E81" s="3" t="s">
        <v>114</v>
      </c>
      <c r="F81" s="4" t="s">
        <v>1</v>
      </c>
      <c r="G81" s="4" t="s">
        <v>4</v>
      </c>
      <c r="H81" s="4" t="s">
        <v>4</v>
      </c>
      <c r="I81" s="7">
        <v>62</v>
      </c>
      <c r="J81" s="7"/>
      <c r="K81" s="7"/>
      <c r="L81" s="4" t="s">
        <v>4</v>
      </c>
      <c r="M81" s="4" t="s">
        <v>4</v>
      </c>
      <c r="N81" s="7"/>
      <c r="O81" s="7"/>
      <c r="P81" s="28"/>
    </row>
    <row r="82" spans="1:16" x14ac:dyDescent="0.3">
      <c r="A82" s="4"/>
      <c r="B82" s="4" t="s">
        <v>74</v>
      </c>
      <c r="C82" s="4">
        <v>134</v>
      </c>
      <c r="D82" s="4" t="s">
        <v>80</v>
      </c>
      <c r="E82" s="3" t="s">
        <v>115</v>
      </c>
      <c r="F82" s="4" t="s">
        <v>1</v>
      </c>
      <c r="G82" s="4" t="s">
        <v>4</v>
      </c>
      <c r="H82" s="4" t="s">
        <v>4</v>
      </c>
      <c r="I82" s="7">
        <v>64.400000000000006</v>
      </c>
      <c r="J82" s="7"/>
      <c r="K82" s="7"/>
      <c r="L82" s="4" t="s">
        <v>4</v>
      </c>
      <c r="M82" s="4" t="s">
        <v>4</v>
      </c>
      <c r="N82" s="7"/>
      <c r="O82" s="7"/>
      <c r="P82" s="28"/>
    </row>
    <row r="83" spans="1:16" x14ac:dyDescent="0.3">
      <c r="A83" s="4"/>
      <c r="B83" s="4" t="s">
        <v>74</v>
      </c>
      <c r="C83" s="4">
        <v>190</v>
      </c>
      <c r="D83" s="4" t="s">
        <v>66</v>
      </c>
      <c r="E83" s="3" t="s">
        <v>116</v>
      </c>
      <c r="F83" s="4" t="s">
        <v>1</v>
      </c>
      <c r="G83" s="4" t="s">
        <v>4</v>
      </c>
      <c r="H83" s="4" t="s">
        <v>4</v>
      </c>
      <c r="I83" s="7">
        <v>64.400000000000006</v>
      </c>
      <c r="J83" s="7"/>
      <c r="K83" s="7"/>
      <c r="L83" s="4" t="s">
        <v>4</v>
      </c>
      <c r="M83" s="4" t="s">
        <v>4</v>
      </c>
      <c r="N83" s="7"/>
      <c r="O83" s="7"/>
      <c r="P83" s="28"/>
    </row>
    <row r="84" spans="1:16" x14ac:dyDescent="0.3">
      <c r="A84" s="4"/>
      <c r="B84" s="4" t="s">
        <v>74</v>
      </c>
      <c r="C84" s="4">
        <v>7123</v>
      </c>
      <c r="D84" s="4" t="s">
        <v>53</v>
      </c>
      <c r="E84" s="3" t="s">
        <v>117</v>
      </c>
      <c r="F84" s="4" t="s">
        <v>1</v>
      </c>
      <c r="G84" s="4" t="s">
        <v>4</v>
      </c>
      <c r="H84" s="4" t="s">
        <v>4</v>
      </c>
      <c r="I84" s="7">
        <v>64.400000000000006</v>
      </c>
      <c r="J84" s="7"/>
      <c r="K84" s="7"/>
      <c r="L84" s="4" t="s">
        <v>4</v>
      </c>
      <c r="M84" s="4" t="s">
        <v>4</v>
      </c>
      <c r="N84" s="7"/>
      <c r="O84" s="7"/>
      <c r="P84" s="28"/>
    </row>
    <row r="85" spans="1:16" x14ac:dyDescent="0.3">
      <c r="A85" s="4"/>
      <c r="B85" s="4" t="s">
        <v>74</v>
      </c>
      <c r="C85" s="4">
        <v>8533</v>
      </c>
      <c r="D85" s="4" t="s">
        <v>53</v>
      </c>
      <c r="E85" s="3" t="s">
        <v>118</v>
      </c>
      <c r="F85" s="4" t="s">
        <v>1</v>
      </c>
      <c r="G85" s="4" t="s">
        <v>4</v>
      </c>
      <c r="H85" s="4" t="s">
        <v>4</v>
      </c>
      <c r="I85" s="7">
        <v>64.400000000000006</v>
      </c>
      <c r="J85" s="7"/>
      <c r="K85" s="7"/>
      <c r="L85" s="4" t="s">
        <v>4</v>
      </c>
      <c r="M85" s="4" t="s">
        <v>4</v>
      </c>
      <c r="N85" s="7"/>
      <c r="O85" s="7"/>
      <c r="P85" s="28"/>
    </row>
    <row r="86" spans="1:16" x14ac:dyDescent="0.3">
      <c r="A86" s="4"/>
      <c r="B86" s="4" t="s">
        <v>74</v>
      </c>
      <c r="C86" s="4">
        <v>8996</v>
      </c>
      <c r="D86" s="4" t="s">
        <v>80</v>
      </c>
      <c r="E86" s="3" t="s">
        <v>119</v>
      </c>
      <c r="F86" s="4" t="s">
        <v>1</v>
      </c>
      <c r="G86" s="4" t="s">
        <v>4</v>
      </c>
      <c r="H86" s="4" t="s">
        <v>4</v>
      </c>
      <c r="I86" s="7">
        <v>64.400000000000006</v>
      </c>
      <c r="J86" s="7"/>
      <c r="K86" s="7"/>
      <c r="L86" s="4" t="s">
        <v>4</v>
      </c>
      <c r="M86" s="4" t="s">
        <v>4</v>
      </c>
      <c r="N86" s="7"/>
      <c r="O86" s="7"/>
      <c r="P86" s="28"/>
    </row>
    <row r="87" spans="1:16" x14ac:dyDescent="0.3">
      <c r="A87" s="4"/>
      <c r="B87" s="4" t="s">
        <v>120</v>
      </c>
      <c r="C87" s="4">
        <v>7190</v>
      </c>
      <c r="D87" s="4" t="s">
        <v>53</v>
      </c>
      <c r="E87" s="3" t="s">
        <v>121</v>
      </c>
      <c r="F87" s="4" t="s">
        <v>1</v>
      </c>
      <c r="G87" s="4" t="s">
        <v>4</v>
      </c>
      <c r="H87" s="4" t="s">
        <v>4</v>
      </c>
      <c r="I87" s="7">
        <v>76.400000000000006</v>
      </c>
      <c r="J87" s="7"/>
      <c r="K87" s="7"/>
      <c r="L87" s="4" t="s">
        <v>4</v>
      </c>
      <c r="M87" s="4" t="s">
        <v>4</v>
      </c>
      <c r="N87" s="7"/>
      <c r="O87" s="7"/>
      <c r="P87" s="28"/>
    </row>
    <row r="88" spans="1:16" x14ac:dyDescent="0.3">
      <c r="A88" s="4"/>
      <c r="B88" s="4" t="s">
        <v>107</v>
      </c>
      <c r="C88" s="4">
        <v>8413</v>
      </c>
      <c r="D88" s="4" t="s">
        <v>27</v>
      </c>
      <c r="E88" s="3" t="s">
        <v>122</v>
      </c>
      <c r="F88" s="4" t="s">
        <v>1</v>
      </c>
      <c r="G88" s="4" t="s">
        <v>4</v>
      </c>
      <c r="H88" s="4" t="s">
        <v>4</v>
      </c>
      <c r="I88" s="7">
        <v>76.400000000000006</v>
      </c>
      <c r="J88" s="7"/>
      <c r="K88" s="7"/>
      <c r="L88" s="4" t="s">
        <v>4</v>
      </c>
      <c r="M88" s="4" t="s">
        <v>4</v>
      </c>
      <c r="N88" s="7"/>
      <c r="O88" s="7"/>
      <c r="P88" s="28"/>
    </row>
    <row r="89" spans="1:16" x14ac:dyDescent="0.3">
      <c r="A89" s="4"/>
      <c r="B89" s="4" t="s">
        <v>107</v>
      </c>
      <c r="C89" s="4">
        <v>8435</v>
      </c>
      <c r="D89" s="4" t="s">
        <v>53</v>
      </c>
      <c r="E89" s="3" t="s">
        <v>123</v>
      </c>
      <c r="F89" s="4" t="s">
        <v>1</v>
      </c>
      <c r="G89" s="4" t="s">
        <v>4</v>
      </c>
      <c r="H89" s="4" t="s">
        <v>4</v>
      </c>
      <c r="I89" s="7">
        <v>76.400000000000006</v>
      </c>
      <c r="J89" s="7"/>
      <c r="K89" s="7"/>
      <c r="L89" s="4" t="s">
        <v>4</v>
      </c>
      <c r="M89" s="4" t="s">
        <v>4</v>
      </c>
      <c r="N89" s="7"/>
      <c r="O89" s="7"/>
      <c r="P89" s="28"/>
    </row>
    <row r="90" spans="1:16" x14ac:dyDescent="0.3">
      <c r="A90" s="4"/>
      <c r="B90" s="4" t="s">
        <v>107</v>
      </c>
      <c r="C90" s="4">
        <v>8436</v>
      </c>
      <c r="D90" s="4" t="s">
        <v>53</v>
      </c>
      <c r="E90" s="3" t="s">
        <v>124</v>
      </c>
      <c r="F90" s="4" t="s">
        <v>1</v>
      </c>
      <c r="G90" s="4" t="s">
        <v>4</v>
      </c>
      <c r="H90" s="4" t="s">
        <v>4</v>
      </c>
      <c r="I90" s="7">
        <v>76.400000000000006</v>
      </c>
      <c r="J90" s="7"/>
      <c r="K90" s="7"/>
      <c r="L90" s="4" t="s">
        <v>4</v>
      </c>
      <c r="M90" s="4" t="s">
        <v>4</v>
      </c>
      <c r="N90" s="7"/>
      <c r="O90" s="7"/>
      <c r="P90" s="28"/>
    </row>
    <row r="91" spans="1:16" x14ac:dyDescent="0.3">
      <c r="A91" s="4"/>
      <c r="B91" s="4" t="s">
        <v>107</v>
      </c>
      <c r="C91" s="4" t="s">
        <v>125</v>
      </c>
      <c r="D91" s="4" t="s">
        <v>66</v>
      </c>
      <c r="E91" s="3" t="s">
        <v>126</v>
      </c>
      <c r="F91" s="4" t="s">
        <v>1</v>
      </c>
      <c r="G91" s="4" t="s">
        <v>4</v>
      </c>
      <c r="H91" s="4" t="s">
        <v>4</v>
      </c>
      <c r="I91" s="7">
        <v>76.400000000000006</v>
      </c>
      <c r="J91" s="7"/>
      <c r="K91" s="7"/>
      <c r="L91" s="4" t="s">
        <v>4</v>
      </c>
      <c r="M91" s="4" t="s">
        <v>4</v>
      </c>
      <c r="N91" s="7"/>
      <c r="O91" s="7"/>
      <c r="P91" s="28"/>
    </row>
    <row r="92" spans="1:16" x14ac:dyDescent="0.3">
      <c r="A92" s="4"/>
      <c r="B92" s="4" t="s">
        <v>107</v>
      </c>
      <c r="C92" s="4">
        <v>8509</v>
      </c>
      <c r="D92" s="4" t="s">
        <v>66</v>
      </c>
      <c r="E92" s="3" t="s">
        <v>127</v>
      </c>
      <c r="F92" s="4" t="s">
        <v>1</v>
      </c>
      <c r="G92" s="4" t="s">
        <v>4</v>
      </c>
      <c r="H92" s="4" t="s">
        <v>4</v>
      </c>
      <c r="I92" s="7">
        <v>76.400000000000006</v>
      </c>
      <c r="J92" s="7"/>
      <c r="K92" s="7"/>
      <c r="L92" s="4" t="s">
        <v>4</v>
      </c>
      <c r="M92" s="4" t="s">
        <v>4</v>
      </c>
      <c r="N92" s="7"/>
      <c r="O92" s="7"/>
      <c r="P92" s="28"/>
    </row>
    <row r="93" spans="1:16" x14ac:dyDescent="0.3">
      <c r="A93" s="4"/>
      <c r="B93" s="4" t="s">
        <v>107</v>
      </c>
      <c r="C93" s="4">
        <v>8548</v>
      </c>
      <c r="D93" s="4" t="s">
        <v>66</v>
      </c>
      <c r="E93" s="3" t="s">
        <v>128</v>
      </c>
      <c r="F93" s="4" t="s">
        <v>1</v>
      </c>
      <c r="G93" s="4" t="s">
        <v>4</v>
      </c>
      <c r="H93" s="4" t="s">
        <v>4</v>
      </c>
      <c r="I93" s="7">
        <v>76.400000000000006</v>
      </c>
      <c r="J93" s="7"/>
      <c r="K93" s="7"/>
      <c r="L93" s="4" t="s">
        <v>4</v>
      </c>
      <c r="M93" s="4" t="s">
        <v>4</v>
      </c>
      <c r="N93" s="7"/>
      <c r="O93" s="7"/>
      <c r="P93" s="28"/>
    </row>
    <row r="94" spans="1:16" x14ac:dyDescent="0.3">
      <c r="A94" s="4"/>
      <c r="B94" s="4" t="s">
        <v>129</v>
      </c>
      <c r="C94" s="4">
        <v>8362</v>
      </c>
      <c r="D94" s="4" t="s">
        <v>130</v>
      </c>
      <c r="E94" s="3" t="s">
        <v>131</v>
      </c>
      <c r="F94" s="4" t="s">
        <v>1</v>
      </c>
      <c r="G94" s="4" t="s">
        <v>4</v>
      </c>
      <c r="H94" s="4" t="s">
        <v>4</v>
      </c>
      <c r="I94" s="7">
        <v>83.5</v>
      </c>
      <c r="J94" s="7"/>
      <c r="K94" s="7"/>
      <c r="L94" s="4" t="s">
        <v>4</v>
      </c>
      <c r="M94" s="4" t="s">
        <v>4</v>
      </c>
      <c r="N94" s="7"/>
      <c r="O94" s="7"/>
      <c r="P94" s="28"/>
    </row>
    <row r="95" spans="1:16" x14ac:dyDescent="0.3">
      <c r="A95" s="4"/>
      <c r="B95" s="4" t="s">
        <v>129</v>
      </c>
      <c r="C95" s="4">
        <v>8361</v>
      </c>
      <c r="D95" s="4" t="s">
        <v>130</v>
      </c>
      <c r="E95" s="3" t="s">
        <v>132</v>
      </c>
      <c r="F95" s="4" t="s">
        <v>1</v>
      </c>
      <c r="G95" s="4" t="s">
        <v>4</v>
      </c>
      <c r="H95" s="4" t="s">
        <v>4</v>
      </c>
      <c r="I95" s="7">
        <v>83.5</v>
      </c>
      <c r="J95" s="7"/>
      <c r="K95" s="7"/>
      <c r="L95" s="4" t="s">
        <v>4</v>
      </c>
      <c r="M95" s="4" t="s">
        <v>4</v>
      </c>
      <c r="N95" s="7"/>
      <c r="O95" s="7"/>
      <c r="P95" s="28"/>
    </row>
    <row r="96" spans="1:16" x14ac:dyDescent="0.3">
      <c r="A96" s="4"/>
      <c r="B96" s="4" t="s">
        <v>120</v>
      </c>
      <c r="C96" s="4">
        <v>5519</v>
      </c>
      <c r="D96" s="4" t="s">
        <v>30</v>
      </c>
      <c r="E96" s="3" t="s">
        <v>133</v>
      </c>
      <c r="F96" s="4" t="s">
        <v>1</v>
      </c>
      <c r="G96" s="4" t="s">
        <v>4</v>
      </c>
      <c r="H96" s="4" t="s">
        <v>4</v>
      </c>
      <c r="I96" s="7">
        <v>83.5</v>
      </c>
      <c r="J96" s="7"/>
      <c r="K96" s="7"/>
      <c r="L96" s="4" t="s">
        <v>4</v>
      </c>
      <c r="M96" s="4" t="s">
        <v>4</v>
      </c>
      <c r="N96" s="7"/>
      <c r="O96" s="7"/>
      <c r="P96" s="28"/>
    </row>
    <row r="97" spans="1:16" x14ac:dyDescent="0.3">
      <c r="A97" s="4"/>
      <c r="B97" s="4" t="s">
        <v>120</v>
      </c>
      <c r="C97" s="4">
        <v>8536</v>
      </c>
      <c r="D97" s="4" t="s">
        <v>53</v>
      </c>
      <c r="E97" s="3" t="s">
        <v>134</v>
      </c>
      <c r="F97" s="4" t="s">
        <v>1</v>
      </c>
      <c r="G97" s="4" t="s">
        <v>4</v>
      </c>
      <c r="H97" s="4" t="s">
        <v>4</v>
      </c>
      <c r="I97" s="7">
        <v>83.5</v>
      </c>
      <c r="J97" s="7"/>
      <c r="K97" s="7"/>
      <c r="L97" s="4" t="s">
        <v>4</v>
      </c>
      <c r="M97" s="4" t="s">
        <v>4</v>
      </c>
      <c r="N97" s="7"/>
      <c r="O97" s="7"/>
      <c r="P97" s="28"/>
    </row>
    <row r="98" spans="1:16" x14ac:dyDescent="0.3">
      <c r="A98" s="4"/>
      <c r="B98" s="4" t="s">
        <v>120</v>
      </c>
      <c r="C98" s="4">
        <v>5517</v>
      </c>
      <c r="D98" s="4" t="s">
        <v>53</v>
      </c>
      <c r="E98" s="3" t="s">
        <v>135</v>
      </c>
      <c r="F98" s="4" t="s">
        <v>1</v>
      </c>
      <c r="G98" s="4" t="s">
        <v>4</v>
      </c>
      <c r="H98" s="4" t="s">
        <v>4</v>
      </c>
      <c r="I98" s="7">
        <v>83.5</v>
      </c>
      <c r="J98" s="7"/>
      <c r="K98" s="7"/>
      <c r="L98" s="4" t="s">
        <v>4</v>
      </c>
      <c r="M98" s="4" t="s">
        <v>4</v>
      </c>
      <c r="N98" s="7"/>
      <c r="O98" s="7"/>
      <c r="P98" s="28"/>
    </row>
    <row r="99" spans="1:16" x14ac:dyDescent="0.3">
      <c r="A99" s="4"/>
      <c r="B99" s="4" t="s">
        <v>120</v>
      </c>
      <c r="C99" s="4">
        <v>7113</v>
      </c>
      <c r="D99" s="4" t="s">
        <v>53</v>
      </c>
      <c r="E99" s="3" t="s">
        <v>136</v>
      </c>
      <c r="F99" s="4" t="s">
        <v>1</v>
      </c>
      <c r="G99" s="4" t="s">
        <v>4</v>
      </c>
      <c r="H99" s="4" t="s">
        <v>4</v>
      </c>
      <c r="I99" s="7">
        <v>83.5</v>
      </c>
      <c r="J99" s="7"/>
      <c r="K99" s="7"/>
      <c r="L99" s="4" t="s">
        <v>4</v>
      </c>
      <c r="M99" s="4" t="s">
        <v>4</v>
      </c>
      <c r="N99" s="7"/>
      <c r="O99" s="7"/>
      <c r="P99" s="28"/>
    </row>
    <row r="100" spans="1:16" x14ac:dyDescent="0.3">
      <c r="A100" s="4"/>
      <c r="B100" s="4" t="s">
        <v>120</v>
      </c>
      <c r="C100" s="4">
        <v>7167</v>
      </c>
      <c r="D100" s="4" t="s">
        <v>53</v>
      </c>
      <c r="E100" s="3" t="s">
        <v>137</v>
      </c>
      <c r="F100" s="4" t="s">
        <v>1</v>
      </c>
      <c r="G100" s="4" t="s">
        <v>4</v>
      </c>
      <c r="H100" s="4" t="s">
        <v>4</v>
      </c>
      <c r="I100" s="7">
        <v>83.5</v>
      </c>
      <c r="J100" s="7"/>
      <c r="K100" s="7"/>
      <c r="L100" s="4" t="s">
        <v>4</v>
      </c>
      <c r="M100" s="4" t="s">
        <v>4</v>
      </c>
      <c r="N100" s="7"/>
      <c r="O100" s="7"/>
      <c r="P100" s="28"/>
    </row>
    <row r="101" spans="1:16" x14ac:dyDescent="0.3">
      <c r="A101" s="4"/>
      <c r="B101" s="4" t="s">
        <v>120</v>
      </c>
      <c r="C101" s="4">
        <v>7166</v>
      </c>
      <c r="D101" s="4" t="s">
        <v>53</v>
      </c>
      <c r="E101" s="3" t="s">
        <v>138</v>
      </c>
      <c r="F101" s="4" t="s">
        <v>1</v>
      </c>
      <c r="G101" s="4" t="s">
        <v>4</v>
      </c>
      <c r="H101" s="4" t="s">
        <v>4</v>
      </c>
      <c r="I101" s="7">
        <v>83.5</v>
      </c>
      <c r="J101" s="7"/>
      <c r="K101" s="7"/>
      <c r="L101" s="4" t="s">
        <v>4</v>
      </c>
      <c r="M101" s="4" t="s">
        <v>4</v>
      </c>
      <c r="N101" s="7"/>
      <c r="O101" s="7"/>
      <c r="P101" s="28"/>
    </row>
    <row r="102" spans="1:16" x14ac:dyDescent="0.3">
      <c r="A102" s="4"/>
      <c r="B102" s="4" t="s">
        <v>120</v>
      </c>
      <c r="C102" s="4">
        <v>7186</v>
      </c>
      <c r="D102" s="4" t="s">
        <v>53</v>
      </c>
      <c r="E102" s="3" t="s">
        <v>139</v>
      </c>
      <c r="F102" s="4" t="s">
        <v>1</v>
      </c>
      <c r="G102" s="4" t="s">
        <v>4</v>
      </c>
      <c r="H102" s="4" t="s">
        <v>4</v>
      </c>
      <c r="I102" s="7">
        <v>83.5</v>
      </c>
      <c r="J102" s="7"/>
      <c r="K102" s="7"/>
      <c r="L102" s="4" t="s">
        <v>4</v>
      </c>
      <c r="M102" s="4" t="s">
        <v>4</v>
      </c>
      <c r="N102" s="7"/>
      <c r="O102" s="7"/>
      <c r="P102" s="28"/>
    </row>
    <row r="103" spans="1:16" x14ac:dyDescent="0.3">
      <c r="A103" s="4"/>
      <c r="B103" s="4" t="s">
        <v>120</v>
      </c>
      <c r="C103" s="4">
        <v>8534</v>
      </c>
      <c r="D103" s="4" t="s">
        <v>53</v>
      </c>
      <c r="E103" s="3" t="s">
        <v>140</v>
      </c>
      <c r="F103" s="4" t="s">
        <v>1</v>
      </c>
      <c r="G103" s="4" t="s">
        <v>4</v>
      </c>
      <c r="H103" s="4" t="s">
        <v>4</v>
      </c>
      <c r="I103" s="7">
        <v>83.5</v>
      </c>
      <c r="J103" s="7"/>
      <c r="K103" s="7"/>
      <c r="L103" s="4" t="s">
        <v>4</v>
      </c>
      <c r="M103" s="4" t="s">
        <v>4</v>
      </c>
      <c r="N103" s="7"/>
      <c r="O103" s="7"/>
      <c r="P103" s="28"/>
    </row>
    <row r="104" spans="1:16" x14ac:dyDescent="0.3">
      <c r="A104" s="4"/>
      <c r="B104" s="4" t="s">
        <v>141</v>
      </c>
      <c r="C104" s="4">
        <v>5530</v>
      </c>
      <c r="D104" s="4" t="s">
        <v>66</v>
      </c>
      <c r="E104" s="3" t="s">
        <v>142</v>
      </c>
      <c r="F104" s="4" t="s">
        <v>1</v>
      </c>
      <c r="G104" s="4" t="s">
        <v>4</v>
      </c>
      <c r="H104" s="4" t="s">
        <v>4</v>
      </c>
      <c r="I104" s="7">
        <v>83.5</v>
      </c>
      <c r="J104" s="7"/>
      <c r="K104" s="7"/>
      <c r="L104" s="4" t="s">
        <v>4</v>
      </c>
      <c r="M104" s="4" t="s">
        <v>4</v>
      </c>
      <c r="N104" s="7"/>
      <c r="O104" s="7"/>
      <c r="P104" s="28"/>
    </row>
    <row r="105" spans="1:16" x14ac:dyDescent="0.3">
      <c r="A105" s="4"/>
      <c r="B105" s="4" t="s">
        <v>143</v>
      </c>
      <c r="C105" s="4">
        <v>8069</v>
      </c>
      <c r="D105" s="4" t="s">
        <v>144</v>
      </c>
      <c r="E105" s="3" t="s">
        <v>145</v>
      </c>
      <c r="F105" s="4" t="s">
        <v>1</v>
      </c>
      <c r="G105" s="4" t="s">
        <v>4</v>
      </c>
      <c r="H105" s="4" t="s">
        <v>4</v>
      </c>
      <c r="I105" s="7">
        <v>164.7</v>
      </c>
      <c r="J105" s="7"/>
      <c r="K105" s="7"/>
      <c r="L105" s="4" t="s">
        <v>4</v>
      </c>
      <c r="M105" s="4" t="s">
        <v>4</v>
      </c>
      <c r="N105" s="7"/>
      <c r="O105" s="7"/>
      <c r="P105" s="28"/>
    </row>
    <row r="106" spans="1:16" x14ac:dyDescent="0.3">
      <c r="A106" s="4"/>
      <c r="B106" s="4" t="s">
        <v>143</v>
      </c>
      <c r="C106" s="4">
        <v>8195</v>
      </c>
      <c r="D106" s="4" t="s">
        <v>144</v>
      </c>
      <c r="E106" s="3" t="s">
        <v>146</v>
      </c>
      <c r="F106" s="4" t="s">
        <v>1</v>
      </c>
      <c r="G106" s="4" t="s">
        <v>4</v>
      </c>
      <c r="H106" s="4" t="s">
        <v>4</v>
      </c>
      <c r="I106" s="7">
        <v>164.7</v>
      </c>
      <c r="J106" s="7"/>
      <c r="K106" s="7"/>
      <c r="L106" s="4" t="s">
        <v>4</v>
      </c>
      <c r="M106" s="4" t="s">
        <v>4</v>
      </c>
      <c r="N106" s="7"/>
      <c r="O106" s="7"/>
      <c r="P106" s="28"/>
    </row>
    <row r="107" spans="1:16" x14ac:dyDescent="0.3">
      <c r="A107" s="4"/>
      <c r="B107" s="4" t="s">
        <v>143</v>
      </c>
      <c r="C107" s="4">
        <v>5192</v>
      </c>
      <c r="D107" s="4" t="s">
        <v>147</v>
      </c>
      <c r="E107" s="3" t="s">
        <v>148</v>
      </c>
      <c r="F107" s="4" t="s">
        <v>1</v>
      </c>
      <c r="G107" s="4" t="s">
        <v>4</v>
      </c>
      <c r="H107" s="4" t="s">
        <v>4</v>
      </c>
      <c r="I107" s="7">
        <v>164.7</v>
      </c>
      <c r="J107" s="7"/>
      <c r="K107" s="7"/>
      <c r="L107" s="4" t="s">
        <v>4</v>
      </c>
      <c r="M107" s="4" t="s">
        <v>4</v>
      </c>
      <c r="N107" s="7"/>
      <c r="O107" s="7"/>
      <c r="P107" s="28"/>
    </row>
    <row r="108" spans="1:16" x14ac:dyDescent="0.3">
      <c r="A108" s="4"/>
      <c r="B108" s="4" t="s">
        <v>143</v>
      </c>
      <c r="C108" s="4">
        <v>5193</v>
      </c>
      <c r="D108" s="4" t="s">
        <v>147</v>
      </c>
      <c r="E108" s="3" t="s">
        <v>149</v>
      </c>
      <c r="F108" s="4" t="s">
        <v>1</v>
      </c>
      <c r="G108" s="4" t="s">
        <v>4</v>
      </c>
      <c r="H108" s="4" t="s">
        <v>4</v>
      </c>
      <c r="I108" s="7">
        <v>164.7</v>
      </c>
      <c r="J108" s="7"/>
      <c r="K108" s="7"/>
      <c r="L108" s="4" t="s">
        <v>4</v>
      </c>
      <c r="M108" s="4" t="s">
        <v>4</v>
      </c>
      <c r="N108" s="7"/>
      <c r="O108" s="7"/>
      <c r="P108" s="28"/>
    </row>
    <row r="109" spans="1:16" x14ac:dyDescent="0.3">
      <c r="A109" s="4"/>
      <c r="B109" s="4" t="s">
        <v>143</v>
      </c>
      <c r="C109" s="4">
        <v>5181</v>
      </c>
      <c r="D109" s="4" t="s">
        <v>150</v>
      </c>
      <c r="E109" s="3" t="s">
        <v>151</v>
      </c>
      <c r="F109" s="4" t="s">
        <v>1</v>
      </c>
      <c r="G109" s="4" t="s">
        <v>4</v>
      </c>
      <c r="H109" s="4" t="s">
        <v>4</v>
      </c>
      <c r="I109" s="7">
        <v>164.7</v>
      </c>
      <c r="J109" s="7"/>
      <c r="K109" s="7"/>
      <c r="L109" s="4" t="s">
        <v>4</v>
      </c>
      <c r="M109" s="4" t="s">
        <v>4</v>
      </c>
      <c r="N109" s="7"/>
      <c r="O109" s="7"/>
      <c r="P109" s="28"/>
    </row>
    <row r="110" spans="1:16" x14ac:dyDescent="0.3">
      <c r="A110" s="4"/>
      <c r="B110" s="4" t="s">
        <v>143</v>
      </c>
      <c r="C110" s="4">
        <v>5180</v>
      </c>
      <c r="D110" s="4" t="s">
        <v>150</v>
      </c>
      <c r="E110" s="3" t="s">
        <v>152</v>
      </c>
      <c r="F110" s="4" t="s">
        <v>1</v>
      </c>
      <c r="G110" s="4" t="s">
        <v>4</v>
      </c>
      <c r="H110" s="4" t="s">
        <v>4</v>
      </c>
      <c r="I110" s="7">
        <v>164.7</v>
      </c>
      <c r="J110" s="7"/>
      <c r="K110" s="7"/>
      <c r="L110" s="4" t="s">
        <v>4</v>
      </c>
      <c r="M110" s="4" t="s">
        <v>4</v>
      </c>
      <c r="N110" s="7"/>
      <c r="O110" s="7"/>
      <c r="P110" s="28"/>
    </row>
    <row r="111" spans="1:16" x14ac:dyDescent="0.3">
      <c r="A111" s="4"/>
      <c r="B111" s="4" t="s">
        <v>143</v>
      </c>
      <c r="C111" s="4">
        <v>5183</v>
      </c>
      <c r="D111" s="4" t="s">
        <v>150</v>
      </c>
      <c r="E111" s="3" t="s">
        <v>153</v>
      </c>
      <c r="F111" s="4" t="s">
        <v>1</v>
      </c>
      <c r="G111" s="4" t="s">
        <v>4</v>
      </c>
      <c r="H111" s="4" t="s">
        <v>4</v>
      </c>
      <c r="I111" s="7">
        <v>164.7</v>
      </c>
      <c r="J111" s="7"/>
      <c r="K111" s="7"/>
      <c r="L111" s="4" t="s">
        <v>4</v>
      </c>
      <c r="M111" s="4" t="s">
        <v>4</v>
      </c>
      <c r="N111" s="7"/>
      <c r="O111" s="7"/>
      <c r="P111" s="28"/>
    </row>
    <row r="112" spans="1:16" x14ac:dyDescent="0.3">
      <c r="A112" s="4"/>
      <c r="B112" s="4" t="s">
        <v>143</v>
      </c>
      <c r="C112" s="4">
        <v>5178</v>
      </c>
      <c r="D112" s="4" t="s">
        <v>150</v>
      </c>
      <c r="E112" s="3" t="s">
        <v>154</v>
      </c>
      <c r="F112" s="4" t="s">
        <v>1</v>
      </c>
      <c r="G112" s="4" t="s">
        <v>4</v>
      </c>
      <c r="H112" s="4" t="s">
        <v>4</v>
      </c>
      <c r="I112" s="7">
        <v>164.7</v>
      </c>
      <c r="J112" s="7"/>
      <c r="K112" s="7"/>
      <c r="L112" s="4" t="s">
        <v>4</v>
      </c>
      <c r="M112" s="4" t="s">
        <v>4</v>
      </c>
      <c r="N112" s="7"/>
      <c r="O112" s="7"/>
      <c r="P112" s="28"/>
    </row>
    <row r="113" spans="1:16" x14ac:dyDescent="0.3">
      <c r="A113" s="4"/>
      <c r="B113" s="4" t="s">
        <v>155</v>
      </c>
      <c r="C113" s="4">
        <v>8685</v>
      </c>
      <c r="D113" s="4" t="s">
        <v>156</v>
      </c>
      <c r="E113" s="3" t="s">
        <v>157</v>
      </c>
      <c r="F113" s="4" t="s">
        <v>4</v>
      </c>
      <c r="G113" s="4" t="s">
        <v>4</v>
      </c>
      <c r="H113" s="4" t="s">
        <v>4</v>
      </c>
      <c r="I113" s="7"/>
      <c r="J113" s="7"/>
      <c r="K113" s="7"/>
      <c r="L113" s="4" t="s">
        <v>1</v>
      </c>
      <c r="M113" s="4" t="s">
        <v>4</v>
      </c>
      <c r="N113" s="7">
        <v>298.3</v>
      </c>
      <c r="O113" s="7"/>
      <c r="P113" s="28"/>
    </row>
    <row r="114" spans="1:16" x14ac:dyDescent="0.3">
      <c r="A114" s="4"/>
      <c r="B114" s="4" t="s">
        <v>155</v>
      </c>
      <c r="C114" s="4">
        <v>190</v>
      </c>
      <c r="D114" s="4" t="s">
        <v>156</v>
      </c>
      <c r="E114" s="3" t="s">
        <v>158</v>
      </c>
      <c r="F114" s="4" t="s">
        <v>4</v>
      </c>
      <c r="G114" s="4" t="s">
        <v>4</v>
      </c>
      <c r="H114" s="4" t="s">
        <v>4</v>
      </c>
      <c r="I114" s="7"/>
      <c r="J114" s="7"/>
      <c r="K114" s="7"/>
      <c r="L114" s="4" t="s">
        <v>4</v>
      </c>
      <c r="M114" s="4" t="s">
        <v>1</v>
      </c>
      <c r="N114" s="7"/>
      <c r="O114" s="7">
        <v>298.3</v>
      </c>
      <c r="P114" s="28"/>
    </row>
    <row r="115" spans="1:16" x14ac:dyDescent="0.3">
      <c r="A115" s="4"/>
      <c r="B115" s="4" t="s">
        <v>155</v>
      </c>
      <c r="C115" s="4">
        <v>514</v>
      </c>
      <c r="D115" s="4" t="s">
        <v>156</v>
      </c>
      <c r="E115" s="3" t="s">
        <v>159</v>
      </c>
      <c r="F115" s="4" t="s">
        <v>4</v>
      </c>
      <c r="G115" s="4" t="s">
        <v>4</v>
      </c>
      <c r="H115" s="4" t="s">
        <v>4</v>
      </c>
      <c r="I115" s="7"/>
      <c r="J115" s="7"/>
      <c r="K115" s="7"/>
      <c r="L115" s="4" t="s">
        <v>1</v>
      </c>
      <c r="M115" s="4" t="s">
        <v>4</v>
      </c>
      <c r="N115" s="7">
        <v>381.8</v>
      </c>
      <c r="O115" s="7"/>
      <c r="P115" s="28"/>
    </row>
    <row r="116" spans="1:16" x14ac:dyDescent="0.3">
      <c r="A116" s="4"/>
      <c r="B116" s="4" t="s">
        <v>155</v>
      </c>
      <c r="C116" s="4">
        <v>132</v>
      </c>
      <c r="D116" s="4" t="s">
        <v>156</v>
      </c>
      <c r="E116" s="3" t="s">
        <v>160</v>
      </c>
      <c r="F116" s="4" t="s">
        <v>4</v>
      </c>
      <c r="G116" s="4" t="s">
        <v>4</v>
      </c>
      <c r="H116" s="4" t="s">
        <v>4</v>
      </c>
      <c r="I116" s="7"/>
      <c r="J116" s="7"/>
      <c r="K116" s="7"/>
      <c r="L116" s="4" t="s">
        <v>1</v>
      </c>
      <c r="M116" s="4" t="s">
        <v>4</v>
      </c>
      <c r="N116" s="7">
        <v>381.8</v>
      </c>
      <c r="O116" s="7"/>
      <c r="P116" s="28"/>
    </row>
    <row r="117" spans="1:16" x14ac:dyDescent="0.3">
      <c r="A117" s="4"/>
      <c r="B117" s="4" t="s">
        <v>155</v>
      </c>
      <c r="C117" s="4">
        <v>5517</v>
      </c>
      <c r="D117" s="4" t="s">
        <v>156</v>
      </c>
      <c r="E117" s="3" t="s">
        <v>161</v>
      </c>
      <c r="F117" s="4" t="s">
        <v>4</v>
      </c>
      <c r="G117" s="4" t="s">
        <v>4</v>
      </c>
      <c r="H117" s="4" t="s">
        <v>4</v>
      </c>
      <c r="I117" s="7"/>
      <c r="J117" s="7"/>
      <c r="K117" s="7"/>
      <c r="L117" s="4" t="s">
        <v>1</v>
      </c>
      <c r="M117" s="4" t="s">
        <v>4</v>
      </c>
      <c r="N117" s="7">
        <v>381.8</v>
      </c>
      <c r="O117" s="7"/>
      <c r="P117" s="28"/>
    </row>
    <row r="118" spans="1:16" x14ac:dyDescent="0.3">
      <c r="A118" s="4"/>
      <c r="B118" s="4" t="s">
        <v>155</v>
      </c>
      <c r="C118" s="4">
        <v>7167</v>
      </c>
      <c r="D118" s="4" t="s">
        <v>156</v>
      </c>
      <c r="E118" s="3" t="s">
        <v>162</v>
      </c>
      <c r="F118" s="4" t="s">
        <v>4</v>
      </c>
      <c r="G118" s="4" t="s">
        <v>4</v>
      </c>
      <c r="H118" s="4" t="s">
        <v>4</v>
      </c>
      <c r="I118" s="7"/>
      <c r="J118" s="7"/>
      <c r="K118" s="7"/>
      <c r="L118" s="4" t="s">
        <v>1</v>
      </c>
      <c r="M118" s="4" t="s">
        <v>4</v>
      </c>
      <c r="N118" s="7">
        <v>381.8</v>
      </c>
      <c r="O118" s="7"/>
      <c r="P118" s="28"/>
    </row>
  </sheetData>
  <mergeCells count="3">
    <mergeCell ref="F2:K2"/>
    <mergeCell ref="L2:O2"/>
    <mergeCell ref="Q2:V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C200"/>
  <sheetViews>
    <sheetView topLeftCell="B1" workbookViewId="0">
      <selection activeCell="AC3" sqref="AC3"/>
    </sheetView>
  </sheetViews>
  <sheetFormatPr defaultRowHeight="18.75" x14ac:dyDescent="0.3"/>
  <cols>
    <col min="1" max="1" width="23.85546875" style="1" bestFit="1" customWidth="1"/>
    <col min="2" max="2" width="67.7109375" style="1" bestFit="1" customWidth="1"/>
    <col min="3" max="3" width="24.140625" style="1" bestFit="1" customWidth="1"/>
    <col min="4" max="4" width="9.140625" style="1"/>
    <col min="5" max="5" width="6.85546875" style="1" customWidth="1"/>
    <col min="6" max="6" width="38" style="1" customWidth="1"/>
    <col min="7" max="7" width="9.140625" style="1"/>
    <col min="8" max="8" width="6.85546875" style="1" customWidth="1"/>
    <col min="9" max="9" width="38" style="1" customWidth="1"/>
    <col min="10" max="10" width="9.140625" style="1"/>
    <col min="11" max="11" width="6.85546875" style="1" customWidth="1"/>
    <col min="12" max="12" width="38" style="1" customWidth="1"/>
    <col min="13" max="13" width="9.140625" style="1"/>
    <col min="14" max="14" width="6.85546875" style="1" customWidth="1"/>
    <col min="15" max="15" width="38" style="1" customWidth="1"/>
    <col min="16" max="16" width="9.140625" style="1"/>
    <col min="17" max="17" width="4.85546875" style="1" bestFit="1" customWidth="1"/>
    <col min="18" max="18" width="27.7109375" style="1" bestFit="1" customWidth="1"/>
    <col min="19" max="19" width="16.42578125" style="1" bestFit="1" customWidth="1"/>
    <col min="20" max="20" width="9" style="1" customWidth="1"/>
    <col min="21" max="21" width="14.85546875" style="1" customWidth="1"/>
    <col min="22" max="22" width="38.5703125" style="1" customWidth="1"/>
    <col min="23" max="24" width="26.85546875" style="1" customWidth="1"/>
    <col min="25" max="29" width="12.28515625" style="1" customWidth="1"/>
    <col min="30" max="16384" width="9.140625" style="1"/>
  </cols>
  <sheetData>
    <row r="1" spans="1:29" ht="18.75" customHeight="1" x14ac:dyDescent="0.3">
      <c r="Q1" s="101" t="s">
        <v>174</v>
      </c>
      <c r="R1" s="101" t="s">
        <v>171</v>
      </c>
      <c r="S1" s="101" t="s">
        <v>13</v>
      </c>
      <c r="T1" s="101" t="s">
        <v>14</v>
      </c>
      <c r="U1" s="101" t="s">
        <v>15</v>
      </c>
      <c r="V1" s="101" t="s">
        <v>0</v>
      </c>
      <c r="W1" s="101" t="s">
        <v>226</v>
      </c>
      <c r="X1" s="101" t="s">
        <v>210</v>
      </c>
      <c r="Y1" s="100" t="s">
        <v>9</v>
      </c>
      <c r="Z1" s="100"/>
      <c r="AA1" s="100"/>
      <c r="AB1" s="100" t="s">
        <v>12</v>
      </c>
      <c r="AC1" s="100"/>
    </row>
    <row r="2" spans="1:29" s="6" customFormat="1" ht="18.75" customHeight="1" x14ac:dyDescent="0.2">
      <c r="A2" s="5" t="s">
        <v>169</v>
      </c>
      <c r="B2" s="5" t="s">
        <v>10</v>
      </c>
      <c r="C2" s="22" t="s">
        <v>173</v>
      </c>
      <c r="E2" s="19"/>
      <c r="F2" s="19" t="s">
        <v>170</v>
      </c>
      <c r="H2" s="19"/>
      <c r="I2" s="19" t="s">
        <v>170</v>
      </c>
      <c r="K2" s="19"/>
      <c r="L2" s="19" t="s">
        <v>170</v>
      </c>
      <c r="N2" s="19"/>
      <c r="O2" s="19" t="s">
        <v>170</v>
      </c>
      <c r="Q2" s="102"/>
      <c r="R2" s="102"/>
      <c r="S2" s="102"/>
      <c r="T2" s="102"/>
      <c r="U2" s="102"/>
      <c r="V2" s="102"/>
      <c r="W2" s="102"/>
      <c r="X2" s="102"/>
      <c r="Y2" s="5" t="s">
        <v>16</v>
      </c>
      <c r="Z2" s="5" t="s">
        <v>17</v>
      </c>
      <c r="AA2" s="5" t="s">
        <v>18</v>
      </c>
      <c r="AB2" s="5" t="s">
        <v>16</v>
      </c>
      <c r="AC2" s="5" t="s">
        <v>19</v>
      </c>
    </row>
    <row r="3" spans="1:29" x14ac:dyDescent="0.3">
      <c r="A3" s="9">
        <f xml:space="preserve"> SUMPRODUCT(1-ISERR(B3:B200))</f>
        <v>195</v>
      </c>
      <c r="B3" s="10" t="str">
        <f t="array" ref="B3:B200" xml:space="preserve"> INDEX(  'Прайс-лист'!$E:$E, SMALL( IF( MATCH('Прайс-лист'!$E$4:$E$118, 'Прайс-лист'!$E$4:$E$201, 0) = ROW('Прайс-лист'!$E$4:$E$118) - 3,  ROW('Прайс-лист'!$E$4:$E$118), FALSE ), ROW('Прайс-лист'!$E$1:$E$118) )  )</f>
        <v>В цвет ЛДСП</v>
      </c>
      <c r="C3" s="18" t="str">
        <f xml:space="preserve"> $Y$1 &amp; " * " &amp; $Y$2</f>
        <v>2800*2070 * 18 мм.</v>
      </c>
      <c r="E3" s="12">
        <v>115</v>
      </c>
      <c r="F3" s="1" t="str">
        <f xml:space="preserve"> INDEX($B$3:$B$200, $E$3)</f>
        <v>Виола глянец</v>
      </c>
      <c r="H3" s="12">
        <v>15</v>
      </c>
      <c r="I3" s="1" t="str">
        <f xml:space="preserve"> INDEX($B$3:$B$200, $H$3)</f>
        <v>Дуб Сонома светлый</v>
      </c>
      <c r="K3" s="12">
        <v>3</v>
      </c>
      <c r="L3" s="1" t="str">
        <f xml:space="preserve"> INDEX($B$3:$B$200, $K$3)</f>
        <v>Белый</v>
      </c>
      <c r="N3" s="12">
        <v>2</v>
      </c>
      <c r="O3" s="1" t="str">
        <f xml:space="preserve"> INDEX($B$3:$B$200, $N$3)</f>
        <v>Белый (ДВП)</v>
      </c>
      <c r="Q3" s="4">
        <f xml:space="preserve"> INDEX($E$8:$E$11, $E$6)</f>
        <v>118</v>
      </c>
      <c r="R3" s="10" t="str">
        <f ca="1" xml:space="preserve"> INDEX($F$8:$F$11, $E$6)</f>
        <v>KRONOSPAN</v>
      </c>
      <c r="S3" s="4" t="str">
        <f t="array" ref="S3:V3" xml:space="preserve"> INDEX('Прайс-лист'!$B$1:$E$201, $Q$3, )</f>
        <v>Mirror Gloss</v>
      </c>
      <c r="T3" s="4">
        <v>7167</v>
      </c>
      <c r="U3" s="4" t="str">
        <v>MG/PE</v>
      </c>
      <c r="V3" s="10" t="str">
        <v>Виола глянец</v>
      </c>
      <c r="W3" s="4" t="str">
        <f t="array" ref="W3" xml:space="preserve"> INDEX( $F$15:$F$18, MIN(COUNT($E$15:$E$18), $E$14) )</f>
        <v>2800*2050 * 18 мм.</v>
      </c>
      <c r="X3" s="35">
        <f>(LEFT(W3, 4) / 1000)*(MID(W3, 6, 4) / 1000)</f>
        <v>5.7399999999999993</v>
      </c>
      <c r="Y3" s="17">
        <f t="array" ref="Y3:AA3" xml:space="preserve"> IF( INDEX('Прайс-лист'!$F$1:$H$201,$Q$3, ) = "*", INDEX('Прайс-лист'!$I$1:$K$201,$Q$3, ), 0 )</f>
        <v>0</v>
      </c>
      <c r="Z3" s="17">
        <v>0</v>
      </c>
      <c r="AA3" s="17">
        <v>0</v>
      </c>
      <c r="AB3" s="17">
        <f t="array" ref="AB3:AC3" xml:space="preserve"> IF( INDEX('Прайс-лист'!$L$1:$M$201,$Q$3, ) = "*", INDEX('Прайс-лист'!$N$1:$O$201,$Q$3, ), 0 )</f>
        <v>381.8</v>
      </c>
      <c r="AC3" s="17">
        <v>0</v>
      </c>
    </row>
    <row r="4" spans="1:29" x14ac:dyDescent="0.3">
      <c r="B4" s="11" t="str">
        <v>Белый (ДВП)</v>
      </c>
      <c r="C4" s="18" t="str">
        <f xml:space="preserve"> $Y$1 &amp; " * " &amp; $Z$2</f>
        <v>2800*2070 * 10 мм.</v>
      </c>
      <c r="Q4" s="4">
        <f xml:space="preserve"> INDEX($H$8:$H$11, $H$6)</f>
        <v>18</v>
      </c>
      <c r="R4" s="10" t="str">
        <f ca="1" xml:space="preserve"> INDEX($I$8:$I$11, $H$6)</f>
        <v>KRONOSPAN</v>
      </c>
      <c r="S4" s="4" t="str">
        <f t="array" ref="S4:V4" xml:space="preserve"> INDEX('Прайс-лист'!$B$1:$E$201, $Q$4, )</f>
        <v>Wood Basic</v>
      </c>
      <c r="T4" s="4">
        <v>3025</v>
      </c>
      <c r="U4" s="4" t="str">
        <v>PR</v>
      </c>
      <c r="V4" s="10" t="str">
        <v>Дуб Сонома светлый</v>
      </c>
      <c r="W4" s="4" t="str">
        <f t="array" ref="W4" xml:space="preserve"> INDEX( $I$15:$I$18, MIN(COUNT($H$15:$H$18), $H$14) )</f>
        <v>2800*2070 * 18 мм.</v>
      </c>
      <c r="X4" s="35">
        <f t="shared" ref="X4:X6" si="0">(LEFT(W4, 4) / 1000)*(MID(W4, 6, 4) / 1000)</f>
        <v>5.7959999999999994</v>
      </c>
      <c r="Y4" s="17">
        <f t="array" ref="Y4:AA4" xml:space="preserve"> IF( INDEX('Прайс-лист'!$F$1:$H$201,$Q$4, ) = "*", INDEX('Прайс-лист'!$I$1:$K$201,$Q$4, ), 0 )</f>
        <v>45</v>
      </c>
      <c r="Z4" s="17">
        <v>52.5</v>
      </c>
      <c r="AA4" s="17">
        <v>0</v>
      </c>
      <c r="AB4" s="17">
        <f t="array" ref="AB4:AC4" xml:space="preserve"> IF( INDEX('Прайс-лист'!$L$1:$M$201,$Q$4, ) = "*", INDEX('Прайс-лист'!$N$1:$O$201,$Q$4, ), 0 )</f>
        <v>0</v>
      </c>
      <c r="AC4" s="17">
        <v>0</v>
      </c>
    </row>
    <row r="5" spans="1:29" x14ac:dyDescent="0.3">
      <c r="B5" s="10" t="str">
        <v>Белый</v>
      </c>
      <c r="C5" s="18" t="str">
        <f xml:space="preserve"> $Y$1 &amp; " * " &amp; $AA$2</f>
        <v>2800*2070 * 4 мм.</v>
      </c>
      <c r="Q5" s="4">
        <f xml:space="preserve"> INDEX($K$8:$K$11, $K$6)</f>
        <v>6</v>
      </c>
      <c r="R5" s="10" t="str">
        <f ca="1" xml:space="preserve"> INDEX($L$8:$L$11, $K$6)</f>
        <v>KRONOSPAN</v>
      </c>
      <c r="S5" s="4" t="str">
        <f t="array" ref="S5:V5" xml:space="preserve"> INDEX('Прайс-лист'!$B$1:$E$201, $Q$5, )</f>
        <v>White Corpus</v>
      </c>
      <c r="T5" s="4">
        <v>110</v>
      </c>
      <c r="U5" s="4" t="str">
        <v>SM</v>
      </c>
      <c r="V5" s="10" t="str">
        <v>Белый</v>
      </c>
      <c r="W5" s="4" t="str">
        <f t="array" ref="W5" xml:space="preserve"> INDEX( $L$15:$L$18, MIN(COUNT($K$15:$K$18), $K$14) )</f>
        <v>2800*2070 * 18 мм.</v>
      </c>
      <c r="X5" s="35">
        <f t="shared" si="0"/>
        <v>5.7959999999999994</v>
      </c>
      <c r="Y5" s="17">
        <f t="array" ref="Y5:AA5" xml:space="preserve"> IF( INDEX('Прайс-лист'!$F$1:$H$201,$Q$5, ) = "*", INDEX('Прайс-лист'!$I$1:$K$201,$Q$5, ), 0 )</f>
        <v>40</v>
      </c>
      <c r="Z5" s="17">
        <v>47.7</v>
      </c>
      <c r="AA5" s="17">
        <v>0</v>
      </c>
      <c r="AB5" s="17">
        <f t="array" ref="AB5:AC5" xml:space="preserve"> IF( INDEX('Прайс-лист'!$L$1:$M$201,$Q$5, ) = "*", INDEX('Прайс-лист'!$N$1:$O$201,$Q$5, ), 0 )</f>
        <v>0</v>
      </c>
      <c r="AC5" s="17">
        <v>0</v>
      </c>
    </row>
    <row r="6" spans="1:29" x14ac:dyDescent="0.3">
      <c r="B6" s="10" t="str">
        <v>Белый фасадный</v>
      </c>
      <c r="C6" s="18" t="str">
        <f xml:space="preserve"> $AB$1 &amp; " * " &amp; $AB$2</f>
        <v>2800*2050 * 18 мм.</v>
      </c>
      <c r="E6" s="13">
        <f xml:space="preserve"> MIN(COUNT($E$8:$E$11),$E$3)</f>
        <v>1</v>
      </c>
      <c r="F6" s="13" t="s">
        <v>171</v>
      </c>
      <c r="H6" s="13">
        <f xml:space="preserve"> MIN(COUNT($E$8:$E$11),$E$3)</f>
        <v>1</v>
      </c>
      <c r="I6" s="13" t="s">
        <v>171</v>
      </c>
      <c r="K6" s="13">
        <f xml:space="preserve"> MIN(COUNT($E$8:$E$11),$E$3)</f>
        <v>1</v>
      </c>
      <c r="L6" s="13" t="s">
        <v>171</v>
      </c>
      <c r="N6" s="13">
        <f xml:space="preserve"> MIN(COUNT($E$8:$E$11),$E$3)</f>
        <v>1</v>
      </c>
      <c r="O6" s="13" t="s">
        <v>171</v>
      </c>
      <c r="Q6" s="4">
        <f xml:space="preserve"> INDEX($N$8:$N$11, $N$6)</f>
        <v>5</v>
      </c>
      <c r="R6" s="10" t="str">
        <f ca="1" xml:space="preserve"> INDEX($O$8:$O$11, $N$6)</f>
        <v>--</v>
      </c>
      <c r="S6" s="4" t="str">
        <f t="array" ref="S6:V6" xml:space="preserve"> INDEX('Прайс-лист'!$B$1:$E$201, $Q$6, )</f>
        <v>---</v>
      </c>
      <c r="T6" s="4" t="str">
        <v>----</v>
      </c>
      <c r="U6" s="4" t="str">
        <v>-----</v>
      </c>
      <c r="V6" s="10" t="str">
        <v>Белый (ДВП)</v>
      </c>
      <c r="W6" s="4" t="str">
        <f t="array" ref="W6" xml:space="preserve"> INDEX( $O$15:$O$18, MIN(COUNT($N$15:$N$18), $N$14) )</f>
        <v>2800*2070 * 4 мм.</v>
      </c>
      <c r="X6" s="35">
        <f t="shared" si="0"/>
        <v>5.7959999999999994</v>
      </c>
      <c r="Y6" s="17">
        <f t="array" ref="Y6:AA6" xml:space="preserve"> IF( INDEX('Прайс-лист'!$F$1:$H$201,$Q$6, ) = "*", INDEX('Прайс-лист'!$I$1:$K$201,$Q$6, ), 0 )</f>
        <v>0</v>
      </c>
      <c r="Z6" s="17">
        <v>0</v>
      </c>
      <c r="AA6" s="17">
        <v>30</v>
      </c>
      <c r="AB6" s="17">
        <f t="array" ref="AB6:AC6" xml:space="preserve"> IF( INDEX('Прайс-лист'!$L$1:$M$201,$Q$6, ) = "*", INDEX('Прайс-лист'!$N$1:$O$201,$Q$6, ), 0 )</f>
        <v>0</v>
      </c>
      <c r="AC6" s="17">
        <v>0</v>
      </c>
    </row>
    <row r="7" spans="1:29" x14ac:dyDescent="0.3">
      <c r="B7" s="10" t="str">
        <v>Светло-серый (пепел)</v>
      </c>
      <c r="C7" s="18" t="str">
        <f xml:space="preserve"> $AB$1 &amp; " * " &amp; $AC$2</f>
        <v>2800*2050 * 16 мм.</v>
      </c>
      <c r="E7" s="12">
        <v>1</v>
      </c>
      <c r="H7" s="12">
        <v>1</v>
      </c>
      <c r="K7" s="12">
        <v>1</v>
      </c>
      <c r="N7" s="12">
        <v>1</v>
      </c>
      <c r="V7" s="26"/>
    </row>
    <row r="8" spans="1:29" x14ac:dyDescent="0.3">
      <c r="B8" s="10" t="str">
        <v>Песочный new!</v>
      </c>
      <c r="C8" s="15"/>
      <c r="E8" s="8">
        <f t="array" ref="E8:E11" xml:space="preserve"> SMALL( IF( 'Прайс-лист'!$E$4:$E$118 = $F$3, ROW('Прайс-лист'!$E$4:$E$118), FALSE ), ROW($A$1:$A$200) )</f>
        <v>118</v>
      </c>
      <c r="F8" s="1" t="str">
        <f ca="1" xml:space="preserve"> INDEX('Прайс-лист'!$A:$A,  MATCH( "", OFFSET('Прайс-лист'!$A$1, 0, 0, $E8, ), -1 ) + 0)</f>
        <v>KRONOSPAN</v>
      </c>
      <c r="H8" s="8">
        <f t="array" ref="H8:H11" xml:space="preserve"> SMALL( IF( 'Прайс-лист'!$E$4:$E$118 = $I$3, ROW('Прайс-лист'!$E$4:$E$118), FALSE ), ROW($A$1:$A$200) )</f>
        <v>18</v>
      </c>
      <c r="I8" s="1" t="str">
        <f ca="1" xml:space="preserve"> INDEX('Прайс-лист'!$A:$A,  MATCH( "", OFFSET('Прайс-лист'!$A$1, 0, 0, $H8, ), -1 ) + 0)</f>
        <v>KRONOSPAN</v>
      </c>
      <c r="K8" s="8">
        <f t="array" ref="K8:K11" xml:space="preserve"> SMALL( IF( 'Прайс-лист'!$E$4:$E$118 = $L$3, ROW('Прайс-лист'!$E$4:$E$118), FALSE ), ROW($A$1:$A$200) )</f>
        <v>6</v>
      </c>
      <c r="L8" s="1" t="str">
        <f ca="1" xml:space="preserve"> INDEX('Прайс-лист'!$A:$A,  MATCH( "", OFFSET('Прайс-лист'!$A$1, 0, 0, $K8, ), -1 ) + 0)</f>
        <v>KRONOSPAN</v>
      </c>
      <c r="N8" s="8">
        <f t="array" ref="N8:N11" xml:space="preserve"> SMALL( IF( 'Прайс-лист'!$E$4:$E$118 = $O$3, ROW('Прайс-лист'!$E$4:$E$118), FALSE ), ROW($A$1:$A$200) )</f>
        <v>5</v>
      </c>
      <c r="O8" s="1" t="str">
        <f ca="1" xml:space="preserve"> INDEX('Прайс-лист'!$A:$A,  MATCH( "", OFFSET('Прайс-лист'!$A$1, 0, 0, $N8, ), -1 ) + 0)</f>
        <v>--</v>
      </c>
      <c r="V8" s="27"/>
    </row>
    <row r="9" spans="1:29" x14ac:dyDescent="0.3">
      <c r="B9" s="10" t="str">
        <v>Черный_</v>
      </c>
      <c r="C9" s="15"/>
      <c r="E9" s="8" t="e">
        <v>#NUM!</v>
      </c>
      <c r="F9" s="1" t="e">
        <f ca="1" xml:space="preserve"> INDEX('Прайс-лист'!$A:$A,  MATCH( "", OFFSET('Прайс-лист'!$A$1, 0, 0, $E9, ), -1 ) + 0)</f>
        <v>#NUM!</v>
      </c>
      <c r="H9" s="8" t="e">
        <v>#NUM!</v>
      </c>
      <c r="I9" s="1" t="e">
        <f ca="1" xml:space="preserve"> INDEX('Прайс-лист'!$A:$A,  MATCH( "", OFFSET('Прайс-лист'!$A$1, 0, 0, $H9, ), -1 ) + 0)</f>
        <v>#NUM!</v>
      </c>
      <c r="K9" s="8" t="e">
        <v>#NUM!</v>
      </c>
      <c r="L9" s="1" t="e">
        <f ca="1" xml:space="preserve"> INDEX('Прайс-лист'!$A:$A,  MATCH( "", OFFSET('Прайс-лист'!$A$1, 0, 0, $K9, ), -1 ) + 0)</f>
        <v>#NUM!</v>
      </c>
      <c r="N9" s="8" t="e">
        <v>#NUM!</v>
      </c>
      <c r="O9" s="1" t="e">
        <f ca="1" xml:space="preserve"> INDEX('Прайс-лист'!$A:$A,  MATCH( "", OFFSET('Прайс-лист'!$A$1, 0, 0, $N9, ), -1 ) + 0)</f>
        <v>#NUM!</v>
      </c>
      <c r="V9" s="27"/>
    </row>
    <row r="10" spans="1:29" x14ac:dyDescent="0.3">
      <c r="B10" s="10" t="str">
        <v>Крем</v>
      </c>
      <c r="C10" s="15"/>
      <c r="E10" s="8" t="e">
        <v>#NUM!</v>
      </c>
      <c r="F10" s="1" t="e">
        <f ca="1" xml:space="preserve"> INDEX('Прайс-лист'!$A:$A,  MATCH( "", OFFSET('Прайс-лист'!$A$1, 0, 0, $E10, ), -1 ) + 0)</f>
        <v>#NUM!</v>
      </c>
      <c r="H10" s="8" t="e">
        <v>#NUM!</v>
      </c>
      <c r="I10" s="1" t="e">
        <f ca="1" xml:space="preserve"> INDEX('Прайс-лист'!$A:$A,  MATCH( "", OFFSET('Прайс-лист'!$A$1, 0, 0, $H10, ), -1 ) + 0)</f>
        <v>#NUM!</v>
      </c>
      <c r="K10" s="8" t="e">
        <v>#NUM!</v>
      </c>
      <c r="L10" s="1" t="e">
        <f ca="1" xml:space="preserve"> INDEX('Прайс-лист'!$A:$A,  MATCH( "", OFFSET('Прайс-лист'!$A$1, 0, 0, $K10, ), -1 ) + 0)</f>
        <v>#NUM!</v>
      </c>
      <c r="N10" s="8" t="e">
        <v>#NUM!</v>
      </c>
      <c r="O10" s="1" t="e">
        <f ca="1" xml:space="preserve"> INDEX('Прайс-лист'!$A:$A,  MATCH( "", OFFSET('Прайс-лист'!$A$1, 0, 0, $N10, ), -1 ) + 0)</f>
        <v>#NUM!</v>
      </c>
      <c r="V10" s="27"/>
    </row>
    <row r="11" spans="1:29" x14ac:dyDescent="0.3">
      <c r="B11" s="10" t="str">
        <v>Вишня Оксфорд</v>
      </c>
      <c r="C11" s="15"/>
      <c r="E11" s="8" t="e">
        <v>#NUM!</v>
      </c>
      <c r="F11" s="1" t="e">
        <f ca="1" xml:space="preserve"> INDEX('Прайс-лист'!$A:$A,  MATCH( "", OFFSET('Прайс-лист'!$A$1, 0, 0, $E11, ), -1 ) + 0)</f>
        <v>#NUM!</v>
      </c>
      <c r="H11" s="8" t="e">
        <v>#NUM!</v>
      </c>
      <c r="I11" s="1" t="e">
        <f ca="1" xml:space="preserve"> INDEX('Прайс-лист'!$A:$A,  MATCH( "", OFFSET('Прайс-лист'!$A$1, 0, 0, $H11, ), -1 ) + 0)</f>
        <v>#NUM!</v>
      </c>
      <c r="K11" s="8" t="e">
        <v>#NUM!</v>
      </c>
      <c r="L11" s="1" t="e">
        <f ca="1" xml:space="preserve"> INDEX('Прайс-лист'!$A:$A,  MATCH( "", OFFSET('Прайс-лист'!$A$1, 0, 0, $K11, ), -1 ) + 0)</f>
        <v>#NUM!</v>
      </c>
      <c r="N11" s="8" t="e">
        <v>#NUM!</v>
      </c>
      <c r="O11" s="1" t="e">
        <f ca="1" xml:space="preserve"> INDEX('Прайс-лист'!$A:$A,  MATCH( "", OFFSET('Прайс-лист'!$A$1, 0, 0, $N11, ), -1 ) + 0)</f>
        <v>#NUM!</v>
      </c>
      <c r="V11" s="27"/>
    </row>
    <row r="12" spans="1:29" x14ac:dyDescent="0.3">
      <c r="B12" s="10" t="str">
        <v>Бук светлый</v>
      </c>
      <c r="C12" s="15"/>
    </row>
    <row r="13" spans="1:29" x14ac:dyDescent="0.3">
      <c r="B13" s="10" t="str">
        <v>Яблоня Локарно темная</v>
      </c>
      <c r="C13" s="15"/>
      <c r="E13" s="14"/>
      <c r="F13" s="14" t="s">
        <v>172</v>
      </c>
      <c r="H13" s="14"/>
      <c r="I13" s="14" t="s">
        <v>172</v>
      </c>
      <c r="K13" s="14"/>
      <c r="L13" s="14" t="s">
        <v>172</v>
      </c>
      <c r="N13" s="14"/>
      <c r="O13" s="14" t="s">
        <v>172</v>
      </c>
    </row>
    <row r="14" spans="1:29" x14ac:dyDescent="0.3">
      <c r="B14" s="10" t="str">
        <v>Клён</v>
      </c>
      <c r="C14" s="15"/>
      <c r="E14" s="16">
        <v>1</v>
      </c>
      <c r="H14" s="16">
        <v>1</v>
      </c>
      <c r="K14" s="16">
        <v>1</v>
      </c>
      <c r="N14" s="16">
        <v>1</v>
      </c>
    </row>
    <row r="15" spans="1:29" x14ac:dyDescent="0.3">
      <c r="B15" s="10" t="str">
        <v>Венге</v>
      </c>
      <c r="C15" s="15"/>
      <c r="E15" s="2">
        <f t="array" ref="E15:E18" xml:space="preserve"> SMALL( IF( INDEX($Y$3:$AC$6, MATCH(INDEX($E$8:$E$11, $E$6), $Q$3:$Q$6, 0), ) &gt; 0, COLUMN($A$1:$D$1), FALSE ), ROW($A$1:$A$4) )</f>
        <v>4</v>
      </c>
      <c r="F15" s="1" t="str">
        <f xml:space="preserve"> INDEX($C$3:$C$7, $E15)</f>
        <v>2800*2050 * 18 мм.</v>
      </c>
      <c r="H15" s="2">
        <f t="array" ref="H15:H18" xml:space="preserve"> SMALL( IF( INDEX($Y$3:$AC$6, MATCH(INDEX($H$8:$H$11, $H$6), $Q$3:$Q$6, 0), ) &gt; 0, COLUMN($A$1:$D$1), FALSE ), ROW($A$1:$A$4) )</f>
        <v>1</v>
      </c>
      <c r="I15" s="1" t="str">
        <f xml:space="preserve"> INDEX($C$3:$C$7, $H15)</f>
        <v>2800*2070 * 18 мм.</v>
      </c>
      <c r="K15" s="2">
        <f t="array" ref="K15:K18" xml:space="preserve"> SMALL( IF( INDEX($Y$3:$AC$6, MATCH(INDEX($K$8:$K$11, $K$6), $Q$3:$Q$6, 0), ) &gt; 0, COLUMN($A$1:$D$1), FALSE ), ROW($A$1:$A$4) )</f>
        <v>1</v>
      </c>
      <c r="L15" s="1" t="str">
        <f xml:space="preserve"> INDEX($C$3:$C$7, $K15)</f>
        <v>2800*2070 * 18 мм.</v>
      </c>
      <c r="N15" s="2">
        <f t="array" ref="N15:N18" xml:space="preserve"> SMALL( IF( INDEX($Y$3:$AC$6, MATCH(INDEX($N$8:$N$11, $N$6), $Q$3:$Q$6, 0), ) &gt; 0, COLUMN($A$1:$D$1), FALSE ), ROW($A$1:$A$4) )</f>
        <v>3</v>
      </c>
      <c r="O15" s="1" t="str">
        <f xml:space="preserve"> INDEX($C$3:$C$7, $N15)</f>
        <v>2800*2070 * 4 мм.</v>
      </c>
    </row>
    <row r="16" spans="1:29" x14ac:dyDescent="0.3">
      <c r="B16" s="10" t="str">
        <v>Орех тёмный</v>
      </c>
      <c r="C16" s="15"/>
      <c r="E16" s="2" t="e">
        <v>#NUM!</v>
      </c>
      <c r="F16" s="1" t="e">
        <f xml:space="preserve"> INDEX($C$3:$C$7, $E16)</f>
        <v>#NUM!</v>
      </c>
      <c r="H16" s="2">
        <v>2</v>
      </c>
      <c r="I16" s="1" t="str">
        <f xml:space="preserve"> INDEX($C$3:$C$7, $H16)</f>
        <v>2800*2070 * 10 мм.</v>
      </c>
      <c r="K16" s="2">
        <v>2</v>
      </c>
      <c r="L16" s="1" t="str">
        <f xml:space="preserve"> INDEX($C$3:$C$7, $K16)</f>
        <v>2800*2070 * 10 мм.</v>
      </c>
      <c r="N16" s="2" t="e">
        <v>#NUM!</v>
      </c>
      <c r="O16" s="1" t="e">
        <f xml:space="preserve"> INDEX($C$3:$C$7, $N16)</f>
        <v>#NUM!</v>
      </c>
    </row>
    <row r="17" spans="2:15" x14ac:dyDescent="0.3">
      <c r="B17" s="10" t="str">
        <v>Дуб Сонома светлый</v>
      </c>
      <c r="C17" s="15"/>
      <c r="E17" s="2" t="e">
        <v>#NUM!</v>
      </c>
      <c r="F17" s="1" t="e">
        <f xml:space="preserve"> INDEX($C$3:$C$7, $E17)</f>
        <v>#NUM!</v>
      </c>
      <c r="H17" s="2" t="e">
        <v>#NUM!</v>
      </c>
      <c r="I17" s="1" t="e">
        <f xml:space="preserve"> INDEX($C$3:$C$7, $H17)</f>
        <v>#NUM!</v>
      </c>
      <c r="K17" s="2" t="e">
        <v>#NUM!</v>
      </c>
      <c r="L17" s="1" t="e">
        <f xml:space="preserve"> INDEX($C$3:$C$7, $K17)</f>
        <v>#NUM!</v>
      </c>
      <c r="N17" s="2" t="e">
        <v>#NUM!</v>
      </c>
      <c r="O17" s="1" t="e">
        <f xml:space="preserve"> INDEX($C$3:$C$7, $N17)</f>
        <v>#NUM!</v>
      </c>
    </row>
    <row r="18" spans="2:15" x14ac:dyDescent="0.3">
      <c r="B18" s="10" t="str">
        <v xml:space="preserve">Дуб Молочный </v>
      </c>
      <c r="C18" s="15"/>
      <c r="E18" s="2" t="e">
        <v>#NUM!</v>
      </c>
      <c r="F18" s="1" t="e">
        <f xml:space="preserve"> INDEX($C$3:$C$7, $E18)</f>
        <v>#NUM!</v>
      </c>
      <c r="H18" s="2" t="e">
        <v>#NUM!</v>
      </c>
      <c r="I18" s="1" t="e">
        <f xml:space="preserve"> INDEX($C$3:$C$7, $H18)</f>
        <v>#NUM!</v>
      </c>
      <c r="K18" s="2" t="e">
        <v>#NUM!</v>
      </c>
      <c r="L18" s="1" t="e">
        <f xml:space="preserve"> INDEX($C$3:$C$7, $K18)</f>
        <v>#NUM!</v>
      </c>
      <c r="N18" s="2" t="e">
        <v>#NUM!</v>
      </c>
      <c r="O18" s="1" t="e">
        <f xml:space="preserve"> INDEX($C$3:$C$7, $N18)</f>
        <v>#NUM!</v>
      </c>
    </row>
    <row r="19" spans="2:15" x14ac:dyDescent="0.3">
      <c r="B19" s="10" t="str">
        <v>Орех Экко</v>
      </c>
      <c r="C19" s="15"/>
    </row>
    <row r="20" spans="2:15" x14ac:dyDescent="0.3">
      <c r="B20" s="10" t="str">
        <v>Ольха</v>
      </c>
      <c r="C20" s="15"/>
    </row>
    <row r="21" spans="2:15" x14ac:dyDescent="0.3">
      <c r="B21" s="10" t="str">
        <v>Дуб Горный</v>
      </c>
      <c r="C21" s="15"/>
    </row>
    <row r="22" spans="2:15" x14ac:dyDescent="0.3">
      <c r="B22" s="10" t="str">
        <v>Береза полярная</v>
      </c>
      <c r="C22" s="15"/>
    </row>
    <row r="23" spans="2:15" x14ac:dyDescent="0.3">
      <c r="B23" s="10" t="str">
        <v>Сосна Ларедо тёмная</v>
      </c>
      <c r="C23" s="15"/>
    </row>
    <row r="24" spans="2:15" x14ac:dyDescent="0.3">
      <c r="B24" s="10" t="str">
        <v xml:space="preserve">Дуб Светлый </v>
      </c>
      <c r="C24" s="15"/>
    </row>
    <row r="25" spans="2:15" x14ac:dyDescent="0.3">
      <c r="B25" s="10" t="str">
        <v>Дуб Винтаж Оксид</v>
      </c>
      <c r="C25" s="15"/>
      <c r="E25" s="19"/>
      <c r="F25" s="19" t="s">
        <v>201</v>
      </c>
      <c r="G25" s="6"/>
      <c r="H25" s="19"/>
      <c r="I25" s="19" t="s">
        <v>201</v>
      </c>
      <c r="J25" s="6"/>
      <c r="K25" s="19"/>
      <c r="L25" s="19" t="s">
        <v>201</v>
      </c>
      <c r="M25" s="6"/>
      <c r="N25" s="19"/>
      <c r="O25" s="19" t="s">
        <v>201</v>
      </c>
    </row>
    <row r="26" spans="2:15" x14ac:dyDescent="0.3">
      <c r="B26" s="10" t="str">
        <v>Дуб Феррара</v>
      </c>
      <c r="C26" s="15"/>
      <c r="E26" s="12">
        <v>1</v>
      </c>
      <c r="F26" s="1" t="str">
        <f xml:space="preserve"> INDEX($B$3:$B$200, $E$26)</f>
        <v>В цвет ЛДСП</v>
      </c>
      <c r="H26" s="12">
        <v>4</v>
      </c>
      <c r="I26" s="1" t="str">
        <f xml:space="preserve"> INDEX($B$3:$B$200, $H$26)</f>
        <v>Белый фасадный</v>
      </c>
      <c r="K26" s="12">
        <v>36</v>
      </c>
      <c r="L26" s="1" t="str">
        <f xml:space="preserve"> INDEX($B$3:$B$200, $K$26)</f>
        <v xml:space="preserve">Дуб Корабельный белый </v>
      </c>
      <c r="N26" s="12">
        <v>10</v>
      </c>
      <c r="O26" s="1" t="str">
        <f xml:space="preserve"> INDEX($B$3:$B$200, $N$26)</f>
        <v>Бук светлый</v>
      </c>
    </row>
    <row r="27" spans="2:15" x14ac:dyDescent="0.3">
      <c r="B27" s="10" t="str">
        <v xml:space="preserve">Хаванна Нова                                         </v>
      </c>
      <c r="C27" s="15"/>
    </row>
    <row r="28" spans="2:15" x14ac:dyDescent="0.3">
      <c r="B28" s="10" t="str">
        <v>Махонь</v>
      </c>
      <c r="C28" s="15"/>
    </row>
    <row r="29" spans="2:15" x14ac:dyDescent="0.3">
      <c r="B29" s="10" t="str">
        <v>Коко Боло</v>
      </c>
      <c r="C29" s="15"/>
    </row>
    <row r="30" spans="2:15" x14ac:dyDescent="0.3">
      <c r="B30" s="10" t="str">
        <v xml:space="preserve">Орех Мария Луиза                </v>
      </c>
      <c r="C30" s="15"/>
    </row>
    <row r="31" spans="2:15" x14ac:dyDescent="0.3">
      <c r="B31" s="10" t="str">
        <v>Сосна Ларедо светлая</v>
      </c>
      <c r="C31" s="15"/>
    </row>
    <row r="32" spans="2:15" x14ac:dyDescent="0.3">
      <c r="B32" s="10" t="str">
        <v xml:space="preserve">Орех Лион                                           </v>
      </c>
      <c r="C32" s="15"/>
    </row>
    <row r="33" spans="2:3" x14ac:dyDescent="0.3">
      <c r="B33" s="10" t="str">
        <v>Венге Луизиана</v>
      </c>
      <c r="C33" s="15"/>
    </row>
    <row r="34" spans="2:3" x14ac:dyDescent="0.3">
      <c r="B34" s="10" t="str">
        <v>Орех светлый</v>
      </c>
      <c r="C34" s="15"/>
    </row>
    <row r="35" spans="2:3" x14ac:dyDescent="0.3">
      <c r="B35" s="10" t="str">
        <v xml:space="preserve">Легно темный                              </v>
      </c>
      <c r="C35" s="15"/>
    </row>
    <row r="36" spans="2:3" x14ac:dyDescent="0.3">
      <c r="B36" s="10" t="str">
        <v xml:space="preserve">Легно средний (табак)                                                      </v>
      </c>
      <c r="C36" s="15"/>
    </row>
    <row r="37" spans="2:3" x14ac:dyDescent="0.3">
      <c r="B37" s="10" t="str">
        <v xml:space="preserve">Легно светлый                                                              </v>
      </c>
      <c r="C37" s="15"/>
    </row>
    <row r="38" spans="2:3" x14ac:dyDescent="0.3">
      <c r="B38" s="10" t="str">
        <v xml:space="preserve">Дуб Корабельный белый </v>
      </c>
      <c r="C38" s="15"/>
    </row>
    <row r="39" spans="2:3" x14ac:dyDescent="0.3">
      <c r="B39" s="10" t="str">
        <v xml:space="preserve">Дуб Корабельный серый  </v>
      </c>
      <c r="C39" s="15"/>
    </row>
    <row r="40" spans="2:3" x14ac:dyDescent="0.3">
      <c r="B40" s="10" t="str">
        <v xml:space="preserve">Дуб Корабельный золотой </v>
      </c>
      <c r="C40" s="15"/>
    </row>
    <row r="41" spans="2:3" x14ac:dyDescent="0.3">
      <c r="B41" s="10" t="str">
        <v>Дуб Городской Перламутровый</v>
      </c>
      <c r="C41" s="15"/>
    </row>
    <row r="42" spans="2:3" x14ac:dyDescent="0.3">
      <c r="B42" s="10" t="str">
        <v>Красное дерево</v>
      </c>
      <c r="C42" s="15"/>
    </row>
    <row r="43" spans="2:3" x14ac:dyDescent="0.3">
      <c r="B43" s="10" t="str">
        <v xml:space="preserve">Белый снег                        </v>
      </c>
      <c r="C43" s="15"/>
    </row>
    <row r="44" spans="2:3" x14ac:dyDescent="0.3">
      <c r="B44" s="10" t="str">
        <v>Алюминий</v>
      </c>
      <c r="C44" s="15"/>
    </row>
    <row r="45" spans="2:3" x14ac:dyDescent="0.3">
      <c r="B45" s="10" t="str">
        <v xml:space="preserve">Голубой </v>
      </c>
      <c r="C45" s="15"/>
    </row>
    <row r="46" spans="2:3" x14ac:dyDescent="0.3">
      <c r="B46" s="10" t="str">
        <v xml:space="preserve">Красный    </v>
      </c>
      <c r="C46" s="15"/>
    </row>
    <row r="47" spans="2:3" x14ac:dyDescent="0.3">
      <c r="B47" s="10" t="str">
        <v xml:space="preserve">Платина                                                </v>
      </c>
      <c r="C47" s="15"/>
    </row>
    <row r="48" spans="2:3" x14ac:dyDescent="0.3">
      <c r="B48" s="10" t="str">
        <v xml:space="preserve">Оранж                                              </v>
      </c>
      <c r="C48" s="15"/>
    </row>
    <row r="49" spans="2:3" x14ac:dyDescent="0.3">
      <c r="B49" s="10" t="str">
        <v>Синий/ Королевский синий</v>
      </c>
      <c r="C49" s="15"/>
    </row>
    <row r="50" spans="2:3" x14ac:dyDescent="0.3">
      <c r="B50" s="10" t="str">
        <v xml:space="preserve">Кремовый                </v>
      </c>
      <c r="C50" s="15"/>
    </row>
    <row r="51" spans="2:3" x14ac:dyDescent="0.3">
      <c r="B51" s="10" t="str">
        <v>Антрацит</v>
      </c>
      <c r="C51" s="15"/>
    </row>
    <row r="52" spans="2:3" x14ac:dyDescent="0.3">
      <c r="B52" s="10" t="str">
        <v>Ваниль</v>
      </c>
      <c r="C52" s="15"/>
    </row>
    <row r="53" spans="2:3" x14ac:dyDescent="0.3">
      <c r="B53" s="10" t="str">
        <v>Береза снежная</v>
      </c>
      <c r="C53" s="15"/>
    </row>
    <row r="54" spans="2:3" x14ac:dyDescent="0.3">
      <c r="B54" s="10" t="str">
        <v>Груша дикая (полная)</v>
      </c>
      <c r="C54" s="15"/>
    </row>
    <row r="55" spans="2:3" x14ac:dyDescent="0.3">
      <c r="B55" s="10" t="str">
        <v>Венге магия (KRONO+)</v>
      </c>
      <c r="C55" s="15"/>
    </row>
    <row r="56" spans="2:3" x14ac:dyDescent="0.3">
      <c r="B56" s="10" t="str">
        <v>Венге (KRONO+)</v>
      </c>
      <c r="C56" s="15"/>
    </row>
    <row r="57" spans="2:3" x14ac:dyDescent="0.3">
      <c r="B57" s="10" t="str">
        <v>Венге светлый (KRONO+)</v>
      </c>
      <c r="C57" s="15"/>
    </row>
    <row r="58" spans="2:3" x14ac:dyDescent="0.3">
      <c r="B58" s="10" t="str">
        <v>Дуб венге</v>
      </c>
      <c r="C58" s="15"/>
    </row>
    <row r="59" spans="2:3" x14ac:dyDescent="0.3">
      <c r="B59" s="10" t="str">
        <v>Дуб пастельный</v>
      </c>
      <c r="C59" s="15"/>
    </row>
    <row r="60" spans="2:3" x14ac:dyDescent="0.3">
      <c r="B60" s="10" t="str">
        <v>Маслина Севилья темная</v>
      </c>
      <c r="C60" s="15"/>
    </row>
    <row r="61" spans="2:3" x14ac:dyDescent="0.3">
      <c r="B61" s="10" t="str">
        <v>Ясень Шимо светлый</v>
      </c>
      <c r="C61" s="15"/>
    </row>
    <row r="62" spans="2:3" x14ac:dyDescent="0.3">
      <c r="B62" s="10" t="str">
        <v>Ясень Шимо темный</v>
      </c>
      <c r="C62" s="15"/>
    </row>
    <row r="63" spans="2:3" x14ac:dyDescent="0.3">
      <c r="B63" s="10" t="str">
        <v>Зебрано темный/Классик</v>
      </c>
      <c r="C63" s="15"/>
    </row>
    <row r="64" spans="2:3" x14ac:dyDescent="0.3">
      <c r="B64" s="10" t="str">
        <v>Груша дикая светлая</v>
      </c>
      <c r="C64" s="15"/>
    </row>
    <row r="65" spans="2:3" x14ac:dyDescent="0.3">
      <c r="B65" s="10" t="str">
        <v>Ясень Таормина</v>
      </c>
      <c r="C65" s="15"/>
    </row>
    <row r="66" spans="2:3" x14ac:dyDescent="0.3">
      <c r="B66" s="10" t="str">
        <v>Маслина Севилья светлая</v>
      </c>
      <c r="C66" s="15"/>
    </row>
    <row r="67" spans="2:3" x14ac:dyDescent="0.3">
      <c r="B67" s="10" t="str">
        <v>Орех Тьеполо</v>
      </c>
      <c r="C67" s="15"/>
    </row>
    <row r="68" spans="2:3" x14ac:dyDescent="0.3">
      <c r="B68" s="10" t="str">
        <v>Дуб классический</v>
      </c>
      <c r="C68" s="15"/>
    </row>
    <row r="69" spans="2:3" x14ac:dyDescent="0.3">
      <c r="B69" s="10" t="str">
        <v>Акация Лорка</v>
      </c>
      <c r="C69" s="15"/>
    </row>
    <row r="70" spans="2:3" x14ac:dyDescent="0.3">
      <c r="B70" s="10" t="str">
        <v>Дуб Шамони</v>
      </c>
      <c r="C70" s="15"/>
    </row>
    <row r="71" spans="2:3" x14ac:dyDescent="0.3">
      <c r="B71" s="10" t="str">
        <v>Вяз натуральный благородный</v>
      </c>
      <c r="C71" s="15"/>
    </row>
    <row r="72" spans="2:3" x14ac:dyDescent="0.3">
      <c r="B72" s="10" t="str">
        <v>Вяз благородный темный</v>
      </c>
      <c r="C72" s="15"/>
    </row>
    <row r="73" spans="2:3" x14ac:dyDescent="0.3">
      <c r="B73" s="10" t="str">
        <v>Сосна Лофт Белая</v>
      </c>
      <c r="C73" s="15"/>
    </row>
    <row r="74" spans="2:3" x14ac:dyDescent="0.3">
      <c r="B74" s="10" t="str">
        <v>Северное дерево светлое</v>
      </c>
      <c r="C74" s="15"/>
    </row>
    <row r="75" spans="2:3" x14ac:dyDescent="0.3">
      <c r="B75" s="10" t="str">
        <v xml:space="preserve">Венге Винтаж </v>
      </c>
      <c r="C75" s="15"/>
    </row>
    <row r="76" spans="2:3" x14ac:dyDescent="0.3">
      <c r="B76" s="10" t="str">
        <v xml:space="preserve">Зебрано Нюанс </v>
      </c>
      <c r="C76" s="15"/>
    </row>
    <row r="77" spans="2:3" x14ac:dyDescent="0.3">
      <c r="B77" s="10" t="str">
        <v>Зебрано Сахара new!</v>
      </c>
      <c r="C77" s="15"/>
    </row>
    <row r="78" spans="2:3" x14ac:dyDescent="0.3">
      <c r="B78" s="10" t="str">
        <v xml:space="preserve">Файн Лайн Крем                  </v>
      </c>
      <c r="C78" s="15"/>
    </row>
    <row r="79" spans="2:3" x14ac:dyDescent="0.3">
      <c r="B79" s="10" t="str">
        <v xml:space="preserve">Орфео Серый </v>
      </c>
      <c r="C79" s="15"/>
    </row>
    <row r="80" spans="2:3" x14ac:dyDescent="0.3">
      <c r="B80" s="10" t="str">
        <v>Орфео Белый</v>
      </c>
      <c r="C80" s="15"/>
    </row>
    <row r="81" spans="2:3" x14ac:dyDescent="0.3">
      <c r="B81" s="10" t="str">
        <v>Солнечный свет</v>
      </c>
      <c r="C81" s="15"/>
    </row>
    <row r="82" spans="2:3" x14ac:dyDescent="0.3">
      <c r="B82" s="10" t="str">
        <v>Черный</v>
      </c>
      <c r="C82" s="15"/>
    </row>
    <row r="83" spans="2:3" x14ac:dyDescent="0.3">
      <c r="B83" s="10" t="str">
        <v>Лимонный сорбет</v>
      </c>
      <c r="C83" s="15"/>
    </row>
    <row r="84" spans="2:3" x14ac:dyDescent="0.3">
      <c r="B84" s="10" t="str">
        <v>Макиато</v>
      </c>
      <c r="C84" s="15"/>
    </row>
    <row r="85" spans="2:3" x14ac:dyDescent="0.3">
      <c r="B85" s="10" t="str">
        <v>Океан зеленый / Оливковый</v>
      </c>
      <c r="C85" s="15"/>
    </row>
    <row r="86" spans="2:3" x14ac:dyDescent="0.3">
      <c r="B86" s="10" t="str">
        <v xml:space="preserve">Зеленый мамба           </v>
      </c>
      <c r="C86" s="15"/>
    </row>
    <row r="87" spans="2:3" x14ac:dyDescent="0.3">
      <c r="B87" s="10" t="str">
        <v>Именео Белый</v>
      </c>
      <c r="C87" s="15"/>
    </row>
    <row r="88" spans="2:3" x14ac:dyDescent="0.3">
      <c r="B88" s="10" t="str">
        <v>Твист светлый</v>
      </c>
      <c r="C88" s="15"/>
    </row>
    <row r="89" spans="2:3" x14ac:dyDescent="0.3">
      <c r="B89" s="10" t="str">
        <v>Твист темный</v>
      </c>
      <c r="C89" s="15"/>
    </row>
    <row r="90" spans="2:3" x14ac:dyDescent="0.3">
      <c r="B90" s="10" t="str">
        <v>Сосна Лофт Кремовая</v>
      </c>
      <c r="C90" s="15"/>
    </row>
    <row r="91" spans="2:3" x14ac:dyDescent="0.3">
      <c r="B91" s="10" t="str">
        <v>Северное дерево темное</v>
      </c>
      <c r="C91" s="15"/>
    </row>
    <row r="92" spans="2:3" x14ac:dyDescent="0.3">
      <c r="B92" s="10" t="str">
        <v>Файн Лайн Мокка</v>
      </c>
      <c r="C92" s="15"/>
    </row>
    <row r="93" spans="2:3" x14ac:dyDescent="0.3">
      <c r="B93" s="10" t="str">
        <v xml:space="preserve">Крослайн Карамель </v>
      </c>
      <c r="C93" s="15"/>
    </row>
    <row r="94" spans="2:3" x14ac:dyDescent="0.3">
      <c r="B94" s="10" t="str">
        <v xml:space="preserve">Крослайн Латте </v>
      </c>
      <c r="C94" s="15"/>
    </row>
    <row r="95" spans="2:3" x14ac:dyDescent="0.3">
      <c r="B95" s="10" t="str">
        <v xml:space="preserve">Лайм </v>
      </c>
      <c r="C95" s="15"/>
    </row>
    <row r="96" spans="2:3" x14ac:dyDescent="0.3">
      <c r="B96" s="10" t="str">
        <v xml:space="preserve">Лаванда             </v>
      </c>
      <c r="C96" s="15"/>
    </row>
    <row r="97" spans="2:3" x14ac:dyDescent="0.3">
      <c r="B97" s="10" t="str">
        <v>Бордо</v>
      </c>
      <c r="C97" s="15"/>
    </row>
    <row r="98" spans="2:3" x14ac:dyDescent="0.3">
      <c r="B98" s="10" t="str">
        <v>Красный чили</v>
      </c>
      <c r="C98" s="15"/>
    </row>
    <row r="99" spans="2:3" x14ac:dyDescent="0.3">
      <c r="B99" s="10" t="str">
        <v>Виола</v>
      </c>
      <c r="C99" s="15"/>
    </row>
    <row r="100" spans="2:3" x14ac:dyDescent="0.3">
      <c r="B100" s="10" t="str">
        <v>Латте</v>
      </c>
      <c r="C100" s="15"/>
    </row>
    <row r="101" spans="2:3" x14ac:dyDescent="0.3">
      <c r="B101" s="10" t="str">
        <v>Фиолет синий</v>
      </c>
      <c r="C101" s="15"/>
    </row>
    <row r="102" spans="2:3" x14ac:dyDescent="0.3">
      <c r="B102" s="10" t="str">
        <v>Роза</v>
      </c>
      <c r="C102" s="15"/>
    </row>
    <row r="103" spans="2:3" x14ac:dyDescent="0.3">
      <c r="B103" s="10" t="str">
        <v>Пожар</v>
      </c>
      <c r="C103" s="15"/>
    </row>
    <row r="104" spans="2:3" x14ac:dyDescent="0.3">
      <c r="B104" s="10" t="str">
        <v>Монако темный</v>
      </c>
      <c r="C104" s="15"/>
    </row>
    <row r="105" spans="2:3" x14ac:dyDescent="0.3">
      <c r="B105" s="10" t="str">
        <v>Монако средний</v>
      </c>
      <c r="C105" s="15"/>
    </row>
    <row r="106" spans="2:3" x14ac:dyDescent="0.3">
      <c r="B106" s="10" t="str">
        <v>Орех Кристобаль</v>
      </c>
      <c r="C106" s="15"/>
    </row>
    <row r="107" spans="2:3" x14ac:dyDescent="0.3">
      <c r="B107" s="10" t="str">
        <v>Орех Верона</v>
      </c>
      <c r="C107" s="15"/>
    </row>
    <row r="108" spans="2:3" x14ac:dyDescent="0.3">
      <c r="B108" s="10" t="str">
        <v>Дуб Сантьяго</v>
      </c>
      <c r="C108" s="15"/>
    </row>
    <row r="109" spans="2:3" x14ac:dyDescent="0.3">
      <c r="B109" s="10" t="str">
        <v>Дуб Молина</v>
      </c>
      <c r="C109" s="15"/>
    </row>
    <row r="110" spans="2:3" x14ac:dyDescent="0.3">
      <c r="B110" s="10" t="str">
        <v>Дуб Роатан</v>
      </c>
      <c r="C110" s="15"/>
    </row>
    <row r="111" spans="2:3" x14ac:dyDescent="0.3">
      <c r="B111" s="10" t="str">
        <v>Дуб Вальдивиа</v>
      </c>
      <c r="C111" s="15"/>
    </row>
    <row r="112" spans="2:3" x14ac:dyDescent="0.3">
      <c r="B112" s="10" t="str">
        <v>Белый глянец</v>
      </c>
      <c r="C112" s="15"/>
    </row>
    <row r="113" spans="2:3" x14ac:dyDescent="0.3">
      <c r="B113" s="10" t="str">
        <v>Черный глянец</v>
      </c>
      <c r="C113" s="15"/>
    </row>
    <row r="114" spans="2:3" x14ac:dyDescent="0.3">
      <c r="B114" s="10" t="str">
        <v>Слоновая кость глянец</v>
      </c>
      <c r="C114" s="15"/>
    </row>
    <row r="115" spans="2:3" x14ac:dyDescent="0.3">
      <c r="B115" s="10" t="str">
        <v>Оранжевый глянец</v>
      </c>
      <c r="C115" s="15"/>
    </row>
    <row r="116" spans="2:3" x14ac:dyDescent="0.3">
      <c r="B116" s="10" t="str">
        <v>Бордо глянец</v>
      </c>
      <c r="C116" s="15"/>
    </row>
    <row r="117" spans="2:3" x14ac:dyDescent="0.3">
      <c r="B117" s="10" t="str">
        <v>Виола глянец</v>
      </c>
      <c r="C117" s="15"/>
    </row>
    <row r="118" spans="2:3" x14ac:dyDescent="0.3">
      <c r="B118" s="10" t="e">
        <v>#NUM!</v>
      </c>
      <c r="C118" s="15"/>
    </row>
    <row r="119" spans="2:3" x14ac:dyDescent="0.3">
      <c r="B119" s="10" t="e">
        <v>#NUM!</v>
      </c>
      <c r="C119" s="15"/>
    </row>
    <row r="120" spans="2:3" x14ac:dyDescent="0.3">
      <c r="B120" s="10" t="e">
        <v>#NUM!</v>
      </c>
      <c r="C120" s="15"/>
    </row>
    <row r="121" spans="2:3" x14ac:dyDescent="0.3">
      <c r="B121" s="10" t="e">
        <v>#N/A</v>
      </c>
      <c r="C121" s="15"/>
    </row>
    <row r="122" spans="2:3" x14ac:dyDescent="0.3">
      <c r="B122" s="10" t="e">
        <v>#N/A</v>
      </c>
      <c r="C122" s="15"/>
    </row>
    <row r="123" spans="2:3" x14ac:dyDescent="0.3">
      <c r="B123" s="10" t="e">
        <v>#N/A</v>
      </c>
      <c r="C123" s="15"/>
    </row>
    <row r="124" spans="2:3" x14ac:dyDescent="0.3">
      <c r="B124" s="10" t="e">
        <v>#N/A</v>
      </c>
      <c r="C124" s="15"/>
    </row>
    <row r="125" spans="2:3" x14ac:dyDescent="0.3">
      <c r="B125" s="10" t="e">
        <v>#N/A</v>
      </c>
      <c r="C125" s="15"/>
    </row>
    <row r="126" spans="2:3" x14ac:dyDescent="0.3">
      <c r="B126" s="10" t="e">
        <v>#N/A</v>
      </c>
      <c r="C126" s="15"/>
    </row>
    <row r="127" spans="2:3" x14ac:dyDescent="0.3">
      <c r="B127" s="10" t="e">
        <v>#N/A</v>
      </c>
      <c r="C127" s="15"/>
    </row>
    <row r="128" spans="2:3" x14ac:dyDescent="0.3">
      <c r="B128" s="10" t="e">
        <v>#N/A</v>
      </c>
      <c r="C128" s="15"/>
    </row>
    <row r="129" spans="2:3" x14ac:dyDescent="0.3">
      <c r="B129" s="10" t="e">
        <v>#N/A</v>
      </c>
      <c r="C129" s="15"/>
    </row>
    <row r="130" spans="2:3" x14ac:dyDescent="0.3">
      <c r="B130" s="10" t="e">
        <v>#N/A</v>
      </c>
      <c r="C130" s="15"/>
    </row>
    <row r="131" spans="2:3" x14ac:dyDescent="0.3">
      <c r="B131" s="10" t="e">
        <v>#N/A</v>
      </c>
      <c r="C131" s="15"/>
    </row>
    <row r="132" spans="2:3" x14ac:dyDescent="0.3">
      <c r="B132" s="10" t="e">
        <v>#N/A</v>
      </c>
      <c r="C132" s="15"/>
    </row>
    <row r="133" spans="2:3" x14ac:dyDescent="0.3">
      <c r="B133" s="10" t="e">
        <v>#N/A</v>
      </c>
      <c r="C133" s="15"/>
    </row>
    <row r="134" spans="2:3" x14ac:dyDescent="0.3">
      <c r="B134" s="10" t="e">
        <v>#N/A</v>
      </c>
      <c r="C134" s="15"/>
    </row>
    <row r="135" spans="2:3" x14ac:dyDescent="0.3">
      <c r="B135" s="10" t="e">
        <v>#N/A</v>
      </c>
      <c r="C135" s="15"/>
    </row>
    <row r="136" spans="2:3" x14ac:dyDescent="0.3">
      <c r="B136" s="10" t="e">
        <v>#N/A</v>
      </c>
      <c r="C136" s="15"/>
    </row>
    <row r="137" spans="2:3" x14ac:dyDescent="0.3">
      <c r="B137" s="10" t="e">
        <v>#N/A</v>
      </c>
      <c r="C137" s="15"/>
    </row>
    <row r="138" spans="2:3" x14ac:dyDescent="0.3">
      <c r="B138" s="10" t="e">
        <v>#N/A</v>
      </c>
      <c r="C138" s="15"/>
    </row>
    <row r="139" spans="2:3" x14ac:dyDescent="0.3">
      <c r="B139" s="10" t="e">
        <v>#N/A</v>
      </c>
      <c r="C139" s="15"/>
    </row>
    <row r="140" spans="2:3" x14ac:dyDescent="0.3">
      <c r="B140" s="10" t="e">
        <v>#N/A</v>
      </c>
      <c r="C140" s="15"/>
    </row>
    <row r="141" spans="2:3" x14ac:dyDescent="0.3">
      <c r="B141" s="10" t="e">
        <v>#N/A</v>
      </c>
      <c r="C141" s="15"/>
    </row>
    <row r="142" spans="2:3" x14ac:dyDescent="0.3">
      <c r="B142" s="10" t="e">
        <v>#N/A</v>
      </c>
      <c r="C142" s="15"/>
    </row>
    <row r="143" spans="2:3" x14ac:dyDescent="0.3">
      <c r="B143" s="10" t="e">
        <v>#N/A</v>
      </c>
      <c r="C143" s="15"/>
    </row>
    <row r="144" spans="2:3" x14ac:dyDescent="0.3">
      <c r="B144" s="10" t="e">
        <v>#N/A</v>
      </c>
      <c r="C144" s="15"/>
    </row>
    <row r="145" spans="2:3" x14ac:dyDescent="0.3">
      <c r="B145" s="10" t="e">
        <v>#N/A</v>
      </c>
      <c r="C145" s="15"/>
    </row>
    <row r="146" spans="2:3" x14ac:dyDescent="0.3">
      <c r="B146" s="10" t="e">
        <v>#N/A</v>
      </c>
      <c r="C146" s="15"/>
    </row>
    <row r="147" spans="2:3" x14ac:dyDescent="0.3">
      <c r="B147" s="10" t="e">
        <v>#N/A</v>
      </c>
      <c r="C147" s="15"/>
    </row>
    <row r="148" spans="2:3" x14ac:dyDescent="0.3">
      <c r="B148" s="10" t="e">
        <v>#N/A</v>
      </c>
      <c r="C148" s="15"/>
    </row>
    <row r="149" spans="2:3" x14ac:dyDescent="0.3">
      <c r="B149" s="10" t="e">
        <v>#N/A</v>
      </c>
      <c r="C149" s="15"/>
    </row>
    <row r="150" spans="2:3" x14ac:dyDescent="0.3">
      <c r="B150" s="10" t="e">
        <v>#N/A</v>
      </c>
      <c r="C150" s="15"/>
    </row>
    <row r="151" spans="2:3" x14ac:dyDescent="0.3">
      <c r="B151" s="10" t="e">
        <v>#N/A</v>
      </c>
      <c r="C151" s="15"/>
    </row>
    <row r="152" spans="2:3" x14ac:dyDescent="0.3">
      <c r="B152" s="10" t="e">
        <v>#N/A</v>
      </c>
      <c r="C152" s="15"/>
    </row>
    <row r="153" spans="2:3" x14ac:dyDescent="0.3">
      <c r="B153" s="10" t="e">
        <v>#N/A</v>
      </c>
      <c r="C153" s="15"/>
    </row>
    <row r="154" spans="2:3" x14ac:dyDescent="0.3">
      <c r="B154" s="10" t="e">
        <v>#N/A</v>
      </c>
      <c r="C154" s="15"/>
    </row>
    <row r="155" spans="2:3" x14ac:dyDescent="0.3">
      <c r="B155" s="10" t="e">
        <v>#N/A</v>
      </c>
      <c r="C155" s="15"/>
    </row>
    <row r="156" spans="2:3" x14ac:dyDescent="0.3">
      <c r="B156" s="10" t="e">
        <v>#N/A</v>
      </c>
      <c r="C156" s="15"/>
    </row>
    <row r="157" spans="2:3" x14ac:dyDescent="0.3">
      <c r="B157" s="10" t="e">
        <v>#N/A</v>
      </c>
      <c r="C157" s="15"/>
    </row>
    <row r="158" spans="2:3" x14ac:dyDescent="0.3">
      <c r="B158" s="10" t="e">
        <v>#N/A</v>
      </c>
      <c r="C158" s="15"/>
    </row>
    <row r="159" spans="2:3" x14ac:dyDescent="0.3">
      <c r="B159" s="10" t="e">
        <v>#N/A</v>
      </c>
      <c r="C159" s="15"/>
    </row>
    <row r="160" spans="2:3" x14ac:dyDescent="0.3">
      <c r="B160" s="10" t="e">
        <v>#N/A</v>
      </c>
      <c r="C160" s="15"/>
    </row>
    <row r="161" spans="2:3" x14ac:dyDescent="0.3">
      <c r="B161" s="10" t="e">
        <v>#N/A</v>
      </c>
      <c r="C161" s="15"/>
    </row>
    <row r="162" spans="2:3" x14ac:dyDescent="0.3">
      <c r="B162" s="10" t="e">
        <v>#N/A</v>
      </c>
      <c r="C162" s="15"/>
    </row>
    <row r="163" spans="2:3" x14ac:dyDescent="0.3">
      <c r="B163" s="10" t="e">
        <v>#N/A</v>
      </c>
      <c r="C163" s="15"/>
    </row>
    <row r="164" spans="2:3" x14ac:dyDescent="0.3">
      <c r="B164" s="10" t="e">
        <v>#N/A</v>
      </c>
      <c r="C164" s="15"/>
    </row>
    <row r="165" spans="2:3" x14ac:dyDescent="0.3">
      <c r="B165" s="10" t="e">
        <v>#N/A</v>
      </c>
      <c r="C165" s="15"/>
    </row>
    <row r="166" spans="2:3" x14ac:dyDescent="0.3">
      <c r="B166" s="10" t="e">
        <v>#N/A</v>
      </c>
      <c r="C166" s="15"/>
    </row>
    <row r="167" spans="2:3" x14ac:dyDescent="0.3">
      <c r="B167" s="10" t="e">
        <v>#N/A</v>
      </c>
      <c r="C167" s="15"/>
    </row>
    <row r="168" spans="2:3" x14ac:dyDescent="0.3">
      <c r="B168" s="10" t="e">
        <v>#N/A</v>
      </c>
      <c r="C168" s="15"/>
    </row>
    <row r="169" spans="2:3" x14ac:dyDescent="0.3">
      <c r="B169" s="10" t="e">
        <v>#N/A</v>
      </c>
      <c r="C169" s="15"/>
    </row>
    <row r="170" spans="2:3" x14ac:dyDescent="0.3">
      <c r="B170" s="10" t="e">
        <v>#N/A</v>
      </c>
      <c r="C170" s="15"/>
    </row>
    <row r="171" spans="2:3" x14ac:dyDescent="0.3">
      <c r="B171" s="10" t="e">
        <v>#N/A</v>
      </c>
      <c r="C171" s="15"/>
    </row>
    <row r="172" spans="2:3" x14ac:dyDescent="0.3">
      <c r="B172" s="10" t="e">
        <v>#N/A</v>
      </c>
      <c r="C172" s="15"/>
    </row>
    <row r="173" spans="2:3" x14ac:dyDescent="0.3">
      <c r="B173" s="10" t="e">
        <v>#N/A</v>
      </c>
      <c r="C173" s="15"/>
    </row>
    <row r="174" spans="2:3" x14ac:dyDescent="0.3">
      <c r="B174" s="10" t="e">
        <v>#N/A</v>
      </c>
      <c r="C174" s="15"/>
    </row>
    <row r="175" spans="2:3" x14ac:dyDescent="0.3">
      <c r="B175" s="10" t="e">
        <v>#N/A</v>
      </c>
      <c r="C175" s="15"/>
    </row>
    <row r="176" spans="2:3" x14ac:dyDescent="0.3">
      <c r="B176" s="10" t="e">
        <v>#N/A</v>
      </c>
      <c r="C176" s="15"/>
    </row>
    <row r="177" spans="2:3" x14ac:dyDescent="0.3">
      <c r="B177" s="10" t="e">
        <v>#N/A</v>
      </c>
      <c r="C177" s="15"/>
    </row>
    <row r="178" spans="2:3" x14ac:dyDescent="0.3">
      <c r="B178" s="10" t="e">
        <v>#N/A</v>
      </c>
      <c r="C178" s="15"/>
    </row>
    <row r="179" spans="2:3" x14ac:dyDescent="0.3">
      <c r="B179" s="10" t="e">
        <v>#N/A</v>
      </c>
      <c r="C179" s="15"/>
    </row>
    <row r="180" spans="2:3" x14ac:dyDescent="0.3">
      <c r="B180" s="10" t="e">
        <v>#N/A</v>
      </c>
      <c r="C180" s="15"/>
    </row>
    <row r="181" spans="2:3" x14ac:dyDescent="0.3">
      <c r="B181" s="10" t="e">
        <v>#N/A</v>
      </c>
      <c r="C181" s="15"/>
    </row>
    <row r="182" spans="2:3" x14ac:dyDescent="0.3">
      <c r="B182" s="10" t="e">
        <v>#N/A</v>
      </c>
      <c r="C182" s="15"/>
    </row>
    <row r="183" spans="2:3" x14ac:dyDescent="0.3">
      <c r="B183" s="10" t="e">
        <v>#N/A</v>
      </c>
      <c r="C183" s="15"/>
    </row>
    <row r="184" spans="2:3" x14ac:dyDescent="0.3">
      <c r="B184" s="10" t="e">
        <v>#N/A</v>
      </c>
      <c r="C184" s="15"/>
    </row>
    <row r="185" spans="2:3" x14ac:dyDescent="0.3">
      <c r="B185" s="10" t="e">
        <v>#N/A</v>
      </c>
      <c r="C185" s="15"/>
    </row>
    <row r="186" spans="2:3" x14ac:dyDescent="0.3">
      <c r="B186" s="10" t="e">
        <v>#N/A</v>
      </c>
      <c r="C186" s="15"/>
    </row>
    <row r="187" spans="2:3" x14ac:dyDescent="0.3">
      <c r="B187" s="10" t="e">
        <v>#N/A</v>
      </c>
      <c r="C187" s="15"/>
    </row>
    <row r="188" spans="2:3" x14ac:dyDescent="0.3">
      <c r="B188" s="10" t="e">
        <v>#N/A</v>
      </c>
      <c r="C188" s="15"/>
    </row>
    <row r="189" spans="2:3" x14ac:dyDescent="0.3">
      <c r="B189" s="10" t="e">
        <v>#N/A</v>
      </c>
      <c r="C189" s="15"/>
    </row>
    <row r="190" spans="2:3" x14ac:dyDescent="0.3">
      <c r="B190" s="10" t="e">
        <v>#N/A</v>
      </c>
      <c r="C190" s="15"/>
    </row>
    <row r="191" spans="2:3" x14ac:dyDescent="0.3">
      <c r="B191" s="10" t="e">
        <v>#N/A</v>
      </c>
      <c r="C191" s="15"/>
    </row>
    <row r="192" spans="2:3" x14ac:dyDescent="0.3">
      <c r="B192" s="10" t="e">
        <v>#N/A</v>
      </c>
      <c r="C192" s="15"/>
    </row>
    <row r="193" spans="2:3" x14ac:dyDescent="0.3">
      <c r="B193" s="10" t="e">
        <v>#N/A</v>
      </c>
      <c r="C193" s="15"/>
    </row>
    <row r="194" spans="2:3" x14ac:dyDescent="0.3">
      <c r="B194" s="10" t="e">
        <v>#N/A</v>
      </c>
      <c r="C194" s="15"/>
    </row>
    <row r="195" spans="2:3" x14ac:dyDescent="0.3">
      <c r="B195" s="10" t="e">
        <v>#N/A</v>
      </c>
      <c r="C195" s="15"/>
    </row>
    <row r="196" spans="2:3" x14ac:dyDescent="0.3">
      <c r="B196" s="10" t="e">
        <v>#N/A</v>
      </c>
      <c r="C196" s="15"/>
    </row>
    <row r="197" spans="2:3" x14ac:dyDescent="0.3">
      <c r="B197" s="10" t="e">
        <v>#N/A</v>
      </c>
      <c r="C197" s="15"/>
    </row>
    <row r="198" spans="2:3" x14ac:dyDescent="0.3">
      <c r="B198" s="10" t="e">
        <v>#N/A</v>
      </c>
      <c r="C198" s="15"/>
    </row>
    <row r="199" spans="2:3" x14ac:dyDescent="0.3">
      <c r="B199" s="10" t="e">
        <v>#N/A</v>
      </c>
      <c r="C199" s="15"/>
    </row>
    <row r="200" spans="2:3" x14ac:dyDescent="0.3">
      <c r="B200" s="10" t="e">
        <v>#N/A</v>
      </c>
      <c r="C200" s="15"/>
    </row>
  </sheetData>
  <mergeCells count="10">
    <mergeCell ref="W1:W2"/>
    <mergeCell ref="Y1:AA1"/>
    <mergeCell ref="AB1:AC1"/>
    <mergeCell ref="X1:X2"/>
    <mergeCell ref="V1:V2"/>
    <mergeCell ref="Q1:Q2"/>
    <mergeCell ref="R1:R2"/>
    <mergeCell ref="S1:S2"/>
    <mergeCell ref="T1:T2"/>
    <mergeCell ref="U1:U2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3</xdr:row>
                    <xdr:rowOff>19050</xdr:rowOff>
                  </from>
                  <to>
                    <xdr:col>6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Drop Down 2">
              <controlPr defaultSize="0" autoLine="0" autoPict="0">
                <anchor moveWithCells="1">
                  <from>
                    <xdr:col>5</xdr:col>
                    <xdr:colOff>9525</xdr:colOff>
                    <xdr:row>6</xdr:row>
                    <xdr:rowOff>28575</xdr:rowOff>
                  </from>
                  <to>
                    <xdr:col>5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Drop Down 3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5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Drop Down 5">
              <controlPr defaultSize="0" autoLine="0" autoPict="0">
                <anchor moveWithCells="1">
                  <from>
                    <xdr:col>8</xdr:col>
                    <xdr:colOff>19050</xdr:colOff>
                    <xdr:row>3</xdr:row>
                    <xdr:rowOff>19050</xdr:rowOff>
                  </from>
                  <to>
                    <xdr:col>9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Drop Down 6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28575</xdr:rowOff>
                  </from>
                  <to>
                    <xdr:col>8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Drop Down 7">
              <controlPr defaultSize="0" autoLine="0" autoPict="0">
                <anchor moveWithCells="1">
                  <from>
                    <xdr:col>8</xdr:col>
                    <xdr:colOff>9525</xdr:colOff>
                    <xdr:row>13</xdr:row>
                    <xdr:rowOff>28575</xdr:rowOff>
                  </from>
                  <to>
                    <xdr:col>8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Drop Down 8">
              <controlPr defaultSize="0" autoLine="0" autoPict="0">
                <anchor moveWithCells="1">
                  <from>
                    <xdr:col>11</xdr:col>
                    <xdr:colOff>19050</xdr:colOff>
                    <xdr:row>3</xdr:row>
                    <xdr:rowOff>19050</xdr:rowOff>
                  </from>
                  <to>
                    <xdr:col>12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Drop Down 9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28575</xdr:rowOff>
                  </from>
                  <to>
                    <xdr:col>11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Drop Down 10">
              <controlPr defaultSize="0" autoLine="0" autoPict="0">
                <anchor moveWithCells="1">
                  <from>
                    <xdr:col>11</xdr:col>
                    <xdr:colOff>9525</xdr:colOff>
                    <xdr:row>13</xdr:row>
                    <xdr:rowOff>28575</xdr:rowOff>
                  </from>
                  <to>
                    <xdr:col>11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Drop Down 11">
              <controlPr defaultSize="0" autoLine="0" autoPict="0">
                <anchor moveWithCells="1">
                  <from>
                    <xdr:col>14</xdr:col>
                    <xdr:colOff>19050</xdr:colOff>
                    <xdr:row>3</xdr:row>
                    <xdr:rowOff>19050</xdr:rowOff>
                  </from>
                  <to>
                    <xdr:col>15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Drop Down 12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28575</xdr:rowOff>
                  </from>
                  <to>
                    <xdr:col>14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Drop Down 13">
              <controlPr defaultSize="0" autoLine="0" autoPict="0">
                <anchor moveWithCells="1">
                  <from>
                    <xdr:col>14</xdr:col>
                    <xdr:colOff>9525</xdr:colOff>
                    <xdr:row>13</xdr:row>
                    <xdr:rowOff>28575</xdr:rowOff>
                  </from>
                  <to>
                    <xdr:col>14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Drop Down 14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19050</xdr:rowOff>
                  </from>
                  <to>
                    <xdr:col>5</xdr:col>
                    <xdr:colOff>2524125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Drop Down 15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219075</xdr:rowOff>
                  </from>
                  <to>
                    <xdr:col>5</xdr:col>
                    <xdr:colOff>2524125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Drop Down 16">
              <controlPr defaultSize="0" autoLine="0" autoPict="0">
                <anchor moveWithCells="1">
                  <from>
                    <xdr:col>5</xdr:col>
                    <xdr:colOff>9525</xdr:colOff>
                    <xdr:row>21</xdr:row>
                    <xdr:rowOff>180975</xdr:rowOff>
                  </from>
                  <to>
                    <xdr:col>5</xdr:col>
                    <xdr:colOff>2524125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Drop Down 17">
              <controlPr defaultSize="0" autoLine="0" autoPict="0">
                <anchor moveWithCells="1">
                  <from>
                    <xdr:col>5</xdr:col>
                    <xdr:colOff>9525</xdr:colOff>
                    <xdr:row>22</xdr:row>
                    <xdr:rowOff>142875</xdr:rowOff>
                  </from>
                  <to>
                    <xdr:col>5</xdr:col>
                    <xdr:colOff>2524125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Drop Down 18">
              <controlPr defaultSize="0" autoLine="0" autoPict="0">
                <anchor mov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8</xdr:col>
                    <xdr:colOff>1447800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Drop Down 19">
              <controlPr defaultSize="0" autoLine="0" autoPict="0">
                <anchor moveWithCells="1">
                  <from>
                    <xdr:col>6</xdr:col>
                    <xdr:colOff>0</xdr:colOff>
                    <xdr:row>20</xdr:row>
                    <xdr:rowOff>219075</xdr:rowOff>
                  </from>
                  <to>
                    <xdr:col>8</xdr:col>
                    <xdr:colOff>1447800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Drop Down 20">
              <controlPr defaultSize="0" autoLine="0" autoPict="0">
                <anchor moveWithCells="1">
                  <from>
                    <xdr:col>6</xdr:col>
                    <xdr:colOff>0</xdr:colOff>
                    <xdr:row>21</xdr:row>
                    <xdr:rowOff>180975</xdr:rowOff>
                  </from>
                  <to>
                    <xdr:col>8</xdr:col>
                    <xdr:colOff>1447800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Drop Down 21">
              <controlPr defaultSize="0" autoLine="0" autoPict="0">
                <anchor moveWithCells="1">
                  <from>
                    <xdr:col>6</xdr:col>
                    <xdr:colOff>0</xdr:colOff>
                    <xdr:row>22</xdr:row>
                    <xdr:rowOff>142875</xdr:rowOff>
                  </from>
                  <to>
                    <xdr:col>8</xdr:col>
                    <xdr:colOff>1447800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Drop Down 22">
              <controlPr defaultSize="0" autoLine="0" autoPict="0">
                <anchor moveWithCells="1">
                  <from>
                    <xdr:col>8</xdr:col>
                    <xdr:colOff>1457325</xdr:colOff>
                    <xdr:row>20</xdr:row>
                    <xdr:rowOff>19050</xdr:rowOff>
                  </from>
                  <to>
                    <xdr:col>11</xdr:col>
                    <xdr:colOff>371475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Drop Down 23">
              <controlPr defaultSize="0" autoLine="0" autoPict="0">
                <anchor moveWithCells="1">
                  <from>
                    <xdr:col>8</xdr:col>
                    <xdr:colOff>1457325</xdr:colOff>
                    <xdr:row>20</xdr:row>
                    <xdr:rowOff>219075</xdr:rowOff>
                  </from>
                  <to>
                    <xdr:col>11</xdr:col>
                    <xdr:colOff>371475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Drop Down 24">
              <controlPr defaultSize="0" autoLine="0" autoPict="0">
                <anchor moveWithCells="1">
                  <from>
                    <xdr:col>8</xdr:col>
                    <xdr:colOff>1457325</xdr:colOff>
                    <xdr:row>21</xdr:row>
                    <xdr:rowOff>180975</xdr:rowOff>
                  </from>
                  <to>
                    <xdr:col>11</xdr:col>
                    <xdr:colOff>371475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Drop Down 25">
              <controlPr defaultSize="0" autoLine="0" autoPict="0">
                <anchor moveWithCells="1">
                  <from>
                    <xdr:col>8</xdr:col>
                    <xdr:colOff>1457325</xdr:colOff>
                    <xdr:row>22</xdr:row>
                    <xdr:rowOff>142875</xdr:rowOff>
                  </from>
                  <to>
                    <xdr:col>11</xdr:col>
                    <xdr:colOff>371475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8" name="Drop Down 42">
              <controlPr defaultSize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9" name="Drop Down 43">
              <controlPr defaultSize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9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30" name="Drop Down 44">
              <controlPr defaultSize="0" autoLine="0" autoPict="0">
                <anchor moveWithCells="1">
                  <from>
                    <xdr:col>11</xdr:col>
                    <xdr:colOff>19050</xdr:colOff>
                    <xdr:row>26</xdr:row>
                    <xdr:rowOff>19050</xdr:rowOff>
                  </from>
                  <to>
                    <xdr:col>12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31" name="Drop Down 45">
              <controlPr defaultSize="0" autoLine="0" autoPict="0">
                <anchor moveWithCells="1">
                  <from>
                    <xdr:col>14</xdr:col>
                    <xdr:colOff>19050</xdr:colOff>
                    <xdr:row>26</xdr:row>
                    <xdr:rowOff>19050</xdr:rowOff>
                  </from>
                  <to>
                    <xdr:col>15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32" name="Drop Down 47">
              <controlPr defaultSize="0" autoLine="0" autoPict="0">
                <anchor moveWithCells="1">
                  <from>
                    <xdr:col>5</xdr:col>
                    <xdr:colOff>19050</xdr:colOff>
                    <xdr:row>29</xdr:row>
                    <xdr:rowOff>47625</xdr:rowOff>
                  </from>
                  <to>
                    <xdr:col>6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33" name="Drop Down 48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9525</xdr:rowOff>
                  </from>
                  <to>
                    <xdr:col>6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34" name="Drop Down 49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209550</xdr:rowOff>
                  </from>
                  <to>
                    <xdr:col>6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35" name="Drop Down 50">
              <controlPr defaultSize="0" autoLine="0" autoPict="0">
                <anchor moveWithCells="1">
                  <from>
                    <xdr:col>5</xdr:col>
                    <xdr:colOff>19050</xdr:colOff>
                    <xdr:row>31</xdr:row>
                    <xdr:rowOff>171450</xdr:rowOff>
                  </from>
                  <to>
                    <xdr:col>6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Деталировка</vt:lpstr>
      <vt:lpstr>Потребность в материалах</vt:lpstr>
      <vt:lpstr>Прайс-лист</vt:lpstr>
      <vt:lpstr>Данные</vt:lpstr>
      <vt:lpstr>Выбранный_цвет_кромки</vt:lpstr>
      <vt:lpstr>Выбранный_цвет_ЛДСП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graffserg graffserg</dc:creator>
  <cp:lastModifiedBy>Admin</cp:lastModifiedBy>
  <cp:lastPrinted>2017-01-19T12:44:17Z</cp:lastPrinted>
  <dcterms:created xsi:type="dcterms:W3CDTF">2003-07-06T11:32:00Z</dcterms:created>
  <dcterms:modified xsi:type="dcterms:W3CDTF">2017-01-20T10:49:29Z</dcterms:modified>
</cp:coreProperties>
</file>