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4210" windowHeight="1128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K29" i="1"/>
  <c r="J29" i="1"/>
  <c r="H29" i="1"/>
  <c r="G29" i="1"/>
  <c r="E29" i="1"/>
  <c r="F29" i="1" s="1"/>
  <c r="D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F12" i="1"/>
  <c r="L11" i="1"/>
  <c r="O11" i="1" s="1"/>
  <c r="I11" i="1"/>
  <c r="F11" i="1"/>
  <c r="L10" i="1"/>
  <c r="O10" i="1" s="1"/>
  <c r="I10" i="1"/>
  <c r="F10" i="1"/>
  <c r="L9" i="1"/>
  <c r="O9" i="1" s="1"/>
  <c r="I9" i="1"/>
  <c r="F9" i="1"/>
  <c r="L8" i="1"/>
  <c r="O8" i="1" s="1"/>
  <c r="I8" i="1"/>
  <c r="F8" i="1"/>
  <c r="L7" i="1"/>
  <c r="O7" i="1" s="1"/>
  <c r="I7" i="1"/>
  <c r="F7" i="1"/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29" i="1"/>
  <c r="P26" i="1"/>
  <c r="P23" i="1"/>
  <c r="P16" i="1"/>
  <c r="P15" i="1"/>
  <c r="P12" i="1"/>
  <c r="P14" i="1"/>
  <c r="P24" i="1"/>
  <c r="P18" i="1"/>
  <c r="P25" i="1"/>
  <c r="P13" i="1"/>
  <c r="P21" i="1"/>
  <c r="P28" i="1"/>
  <c r="P10" i="1"/>
  <c r="P20" i="1"/>
  <c r="P9" i="1"/>
  <c r="P19" i="1"/>
  <c r="P11" i="1"/>
  <c r="P17" i="1"/>
  <c r="P27" i="1"/>
  <c r="P22" i="1"/>
  <c r="P8" i="1"/>
  <c r="P7" i="1"/>
</calcChain>
</file>

<file path=xl/sharedStrings.xml><?xml version="1.0" encoding="utf-8"?>
<sst xmlns="http://schemas.openxmlformats.org/spreadsheetml/2006/main" count="43" uniqueCount="40">
  <si>
    <t xml:space="preserve">                  Сравнительный анализ расхода ТЭР и целевой показатель</t>
  </si>
  <si>
    <t xml:space="preserve">                                                          в сопоставимых условиях за январь -</t>
  </si>
  <si>
    <t>декабрь</t>
  </si>
  <si>
    <t>года</t>
  </si>
  <si>
    <t xml:space="preserve">    по учреждениям отдела образования</t>
  </si>
  <si>
    <t>№ п/п</t>
  </si>
  <si>
    <t>Наименование учреждения</t>
  </si>
  <si>
    <t>Эл. Энергия, кВт.ч</t>
  </si>
  <si>
    <t>Теплоэнергия, Гкал</t>
  </si>
  <si>
    <t>Топливо, тут</t>
  </si>
  <si>
    <t>2015              тут</t>
  </si>
  <si>
    <t>2016               тут</t>
  </si>
  <si>
    <t>ЦП</t>
  </si>
  <si>
    <t>Место</t>
  </si>
  <si>
    <t>Коэф.                ЦП дов / ЦП вып</t>
  </si>
  <si>
    <t>(+ -) %</t>
  </si>
  <si>
    <t>(+ -)%</t>
  </si>
  <si>
    <t>ГУО Д/С №5</t>
  </si>
  <si>
    <t>Район. Соц приют  Ясень</t>
  </si>
  <si>
    <t>ГУО Д/с Елизово</t>
  </si>
  <si>
    <t>ГУО Д/с Корытное</t>
  </si>
  <si>
    <t xml:space="preserve">ГУО Д/С №11 </t>
  </si>
  <si>
    <t>ГУО Д/с Татарка</t>
  </si>
  <si>
    <t>ГУО Д/С №7</t>
  </si>
  <si>
    <t>ГУО Д/с Лапичи</t>
  </si>
  <si>
    <t>ГУО Д/С №1</t>
  </si>
  <si>
    <t>ГУО Д/с Сосновый</t>
  </si>
  <si>
    <t>ГУО Д/С №8</t>
  </si>
  <si>
    <t>ГУО Д/с Протасевичи</t>
  </si>
  <si>
    <t>ГУО Д/С №10</t>
  </si>
  <si>
    <t>ГУО Д/С №9</t>
  </si>
  <si>
    <t>ГУО   Осип.   Дошколь центр              РР №4</t>
  </si>
  <si>
    <t>ГУО Д/с №12</t>
  </si>
  <si>
    <t xml:space="preserve">ГУО Д/с №6  </t>
  </si>
  <si>
    <t>ГУО Д/С №2</t>
  </si>
  <si>
    <t>ГУО Д/с Вязье</t>
  </si>
  <si>
    <t>ГУО Д/с Жорновка</t>
  </si>
  <si>
    <t>ГУО Д/с Свислочь</t>
  </si>
  <si>
    <t>ГУО Д/с Ручей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</si>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</sst>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р_.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sz val="14"/>
      <name val="Times New Roman"/>
      <family val="1"/>
      <charset val="204"/>
    </font>
    <font>
      <b/>
      <sz val="14"/>
      <color rgb="FFC0000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i/>
      <sz val="10"/>
      <name val="Algerian"/>
      <family val="5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10" fillId="0" borderId="28" xfId="0" applyFont="1" applyBorder="1"/>
    <xf numFmtId="0" fontId="10" fillId="0" borderId="28" xfId="0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1" fontId="10" fillId="0" borderId="30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11" fillId="0" borderId="34" xfId="0" applyNumberFormat="1" applyFont="1" applyBorder="1" applyAlignment="1">
      <alignment horizontal="center" vertical="center"/>
    </xf>
    <xf numFmtId="165" fontId="11" fillId="0" borderId="33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1" fontId="2" fillId="3" borderId="36" xfId="0" applyNumberFormat="1" applyFont="1" applyFill="1" applyBorder="1" applyAlignment="1">
      <alignment horizontal="center" vertical="center"/>
    </xf>
    <xf numFmtId="165" fontId="9" fillId="2" borderId="3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/>
    </xf>
    <xf numFmtId="165" fontId="9" fillId="0" borderId="39" xfId="0" applyNumberFormat="1" applyFont="1" applyBorder="1" applyAlignment="1">
      <alignment horizontal="center" vertical="center"/>
    </xf>
    <xf numFmtId="165" fontId="11" fillId="0" borderId="38" xfId="0" applyNumberFormat="1" applyFont="1" applyBorder="1" applyAlignment="1">
      <alignment horizontal="center" vertical="center"/>
    </xf>
    <xf numFmtId="165" fontId="11" fillId="0" borderId="29" xfId="0" applyNumberFormat="1" applyFont="1" applyBorder="1" applyAlignment="1">
      <alignment horizontal="center" vertical="center"/>
    </xf>
    <xf numFmtId="165" fontId="9" fillId="2" borderId="36" xfId="0" applyNumberFormat="1" applyFont="1" applyFill="1" applyBorder="1" applyAlignment="1">
      <alignment horizontal="center" vertical="center"/>
    </xf>
    <xf numFmtId="165" fontId="9" fillId="2" borderId="38" xfId="0" applyNumberFormat="1" applyFont="1" applyFill="1" applyBorder="1" applyAlignment="1">
      <alignment horizontal="center" vertical="center"/>
    </xf>
    <xf numFmtId="165" fontId="9" fillId="2" borderId="39" xfId="0" applyNumberFormat="1" applyFont="1" applyFill="1" applyBorder="1" applyAlignment="1">
      <alignment horizontal="center" vertical="center"/>
    </xf>
    <xf numFmtId="0" fontId="10" fillId="2" borderId="28" xfId="0" applyFont="1" applyFill="1" applyBorder="1"/>
    <xf numFmtId="0" fontId="10" fillId="2" borderId="28" xfId="0" applyFont="1" applyFill="1" applyBorder="1" applyAlignment="1">
      <alignment horizontal="center" vertical="center"/>
    </xf>
    <xf numFmtId="1" fontId="10" fillId="0" borderId="30" xfId="0" applyNumberFormat="1" applyFont="1" applyFill="1" applyBorder="1" applyAlignment="1">
      <alignment horizontal="center" vertical="center"/>
    </xf>
    <xf numFmtId="1" fontId="10" fillId="0" borderId="28" xfId="0" applyNumberFormat="1" applyFont="1" applyFill="1" applyBorder="1" applyAlignment="1">
      <alignment horizontal="center" vertical="center"/>
    </xf>
    <xf numFmtId="1" fontId="2" fillId="4" borderId="36" xfId="0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top" wrapText="1"/>
    </xf>
    <xf numFmtId="1" fontId="10" fillId="0" borderId="15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65" fontId="9" fillId="0" borderId="41" xfId="0" applyNumberFormat="1" applyFont="1" applyBorder="1" applyAlignment="1">
      <alignment horizontal="center" vertical="center"/>
    </xf>
    <xf numFmtId="165" fontId="9" fillId="2" borderId="28" xfId="0" applyNumberFormat="1" applyFont="1" applyFill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/>
    </xf>
    <xf numFmtId="1" fontId="10" fillId="0" borderId="42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165" fontId="11" fillId="0" borderId="45" xfId="0" applyNumberFormat="1" applyFont="1" applyBorder="1" applyAlignment="1">
      <alignment horizontal="center" vertical="center"/>
    </xf>
    <xf numFmtId="165" fontId="11" fillId="0" borderId="44" xfId="0" applyNumberFormat="1" applyFont="1" applyBorder="1" applyAlignment="1">
      <alignment horizontal="center" vertical="center"/>
    </xf>
    <xf numFmtId="165" fontId="9" fillId="2" borderId="46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0" xfId="0" applyFont="1" applyBorder="1" applyAlignment="1">
      <alignment horizontal="center" vertical="center"/>
    </xf>
    <xf numFmtId="165" fontId="9" fillId="0" borderId="23" xfId="0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2" fillId="0" borderId="47" xfId="0" applyNumberFormat="1" applyFont="1" applyBorder="1" applyAlignment="1">
      <alignment horizontal="center" vertical="center"/>
    </xf>
    <xf numFmtId="165" fontId="7" fillId="2" borderId="0" xfId="0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1" fontId="0" fillId="0" borderId="18" xfId="0" applyNumberFormat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0</xdr:row>
          <xdr:rowOff>152400</xdr:rowOff>
        </xdr:from>
        <xdr:to>
          <xdr:col>16</xdr:col>
          <xdr:colOff>1057275</xdr:colOff>
          <xdr:row>2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Выровнять места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276225</xdr:rowOff>
        </xdr:from>
        <xdr:to>
          <xdr:col>2</xdr:col>
          <xdr:colOff>304800</xdr:colOff>
          <xdr:row>2</xdr:row>
          <xdr:rowOff>57150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№ п.п.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85;&#1077;&#1088;&#1075;&#1077;&#1090;&#1080;&#1082;\1%20-%20&#1054;&#1090;&#1076;&#1077;&#1083;%20&#1086;&#1073;&#1088;&#1072;&#1079;&#1086;&#1074;&#1072;&#1085;&#1080;&#1103;%202016\&#1057;&#1056;&#1040;&#1042;.%20&#1040;&#1053;&#1040;&#1051;&#1048;&#1047;%20&#1058;&#1069;&#1056;%20&#1080;%20&#1055;&#1056;&#1045;&#1052;&#1048;&#1071;%20&#1044;&#1048;&#1056;&#1045;&#1050;&#1058;&#1054;&#1056;&#1040;&#1052;\&#1057;&#1088;&#1072;&#1074;&#1085;&#1080;&#1090;&#1077;&#1083;&#1100;&#1085;&#1099;&#1081;%20&#1072;&#1085;&#1072;&#1083;&#1080;&#1079;%20&#1058;&#1069;&#1056;%20&#1080;%20&#1062;&#1055;%202017%20&#1084;&#1077;&#1089;&#1090;&#1072;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Садики"/>
      <sheetName val="Прочие"/>
      <sheetName val="Лист1"/>
      <sheetName val="Коэффициенты"/>
      <sheetName val="Сравнительный анализ ТЭР и ЦП 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tabSelected="1" topLeftCell="A4" workbookViewId="0">
      <selection activeCell="S15" sqref="S15"/>
    </sheetView>
  </sheetViews>
  <sheetFormatPr defaultRowHeight="15" x14ac:dyDescent="0.25"/>
  <cols>
    <col min="3" max="3" width="24.85546875" customWidth="1"/>
    <col min="9" max="9" width="13.5703125" customWidth="1"/>
    <col min="17" max="17" width="15.85546875" customWidth="1"/>
  </cols>
  <sheetData>
    <row r="1" spans="1:17" ht="18.75" x14ac:dyDescent="0.25">
      <c r="A1" s="1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</row>
    <row r="2" spans="1:17" ht="18.75" x14ac:dyDescent="0.25">
      <c r="A2" s="1"/>
      <c r="B2" s="87" t="s">
        <v>1</v>
      </c>
      <c r="C2" s="88"/>
      <c r="D2" s="88"/>
      <c r="E2" s="88"/>
      <c r="F2" s="88"/>
      <c r="G2" s="88"/>
      <c r="H2" s="88"/>
      <c r="I2" s="2" t="s">
        <v>2</v>
      </c>
      <c r="J2" s="89">
        <v>2016</v>
      </c>
      <c r="K2" s="89"/>
      <c r="L2" s="3" t="s">
        <v>3</v>
      </c>
      <c r="M2" s="4"/>
      <c r="N2" s="4"/>
      <c r="O2" s="4"/>
      <c r="P2" s="4"/>
      <c r="Q2" s="86"/>
    </row>
    <row r="3" spans="1:17" ht="19.5" thickBot="1" x14ac:dyDescent="0.3">
      <c r="A3" s="1"/>
      <c r="B3" s="90" t="s">
        <v>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5"/>
    </row>
    <row r="4" spans="1:17" x14ac:dyDescent="0.25">
      <c r="A4" s="1"/>
      <c r="B4" s="91" t="s">
        <v>5</v>
      </c>
      <c r="C4" s="93" t="s">
        <v>6</v>
      </c>
      <c r="D4" s="95" t="s">
        <v>7</v>
      </c>
      <c r="E4" s="96"/>
      <c r="F4" s="97"/>
      <c r="G4" s="96" t="s">
        <v>8</v>
      </c>
      <c r="H4" s="96"/>
      <c r="I4" s="97"/>
      <c r="J4" s="95" t="s">
        <v>9</v>
      </c>
      <c r="K4" s="96"/>
      <c r="L4" s="97"/>
      <c r="M4" s="71" t="s">
        <v>10</v>
      </c>
      <c r="N4" s="74" t="s">
        <v>11</v>
      </c>
      <c r="O4" s="77" t="s">
        <v>12</v>
      </c>
      <c r="P4" s="79" t="s">
        <v>13</v>
      </c>
      <c r="Q4" s="81" t="s">
        <v>14</v>
      </c>
    </row>
    <row r="5" spans="1:17" ht="15.75" thickBot="1" x14ac:dyDescent="0.3">
      <c r="A5" s="1"/>
      <c r="B5" s="92"/>
      <c r="C5" s="94"/>
      <c r="D5" s="6">
        <v>2015</v>
      </c>
      <c r="E5" s="7">
        <v>2016</v>
      </c>
      <c r="F5" s="8" t="s">
        <v>15</v>
      </c>
      <c r="G5" s="9">
        <v>2015</v>
      </c>
      <c r="H5" s="7">
        <v>2016</v>
      </c>
      <c r="I5" s="8" t="s">
        <v>16</v>
      </c>
      <c r="J5" s="6">
        <v>2015</v>
      </c>
      <c r="K5" s="7">
        <v>2016</v>
      </c>
      <c r="L5" s="10" t="s">
        <v>16</v>
      </c>
      <c r="M5" s="72"/>
      <c r="N5" s="75"/>
      <c r="O5" s="78"/>
      <c r="P5" s="80"/>
      <c r="Q5" s="82"/>
    </row>
    <row r="6" spans="1:17" ht="15.75" thickBot="1" x14ac:dyDescent="0.3">
      <c r="A6" s="1"/>
      <c r="B6" s="11">
        <v>1</v>
      </c>
      <c r="C6" s="12">
        <v>2</v>
      </c>
      <c r="D6" s="11">
        <v>3</v>
      </c>
      <c r="E6" s="13">
        <v>4</v>
      </c>
      <c r="F6" s="14">
        <v>5</v>
      </c>
      <c r="G6" s="15">
        <v>6</v>
      </c>
      <c r="H6" s="16">
        <v>7</v>
      </c>
      <c r="I6" s="14">
        <v>9</v>
      </c>
      <c r="J6" s="11">
        <v>10</v>
      </c>
      <c r="K6" s="13">
        <v>11</v>
      </c>
      <c r="L6" s="14">
        <v>12</v>
      </c>
      <c r="M6" s="73"/>
      <c r="N6" s="76"/>
      <c r="O6" s="17">
        <v>13</v>
      </c>
      <c r="P6" s="18">
        <v>14</v>
      </c>
      <c r="Q6" s="83"/>
    </row>
    <row r="7" spans="1:17" ht="18.75" x14ac:dyDescent="0.25">
      <c r="A7" s="1"/>
      <c r="B7" s="19">
        <v>4</v>
      </c>
      <c r="C7" s="20" t="s">
        <v>17</v>
      </c>
      <c r="D7" s="21">
        <v>36150</v>
      </c>
      <c r="E7" s="21">
        <v>21920</v>
      </c>
      <c r="F7" s="22">
        <f t="shared" ref="F7:F28" si="0">IF(E7=0,0,((E7/D7-1)*100))</f>
        <v>-39.363762102351316</v>
      </c>
      <c r="G7" s="23">
        <v>82</v>
      </c>
      <c r="H7" s="24">
        <v>79.7</v>
      </c>
      <c r="I7" s="25">
        <f>IF(G7=0,0,((H7/G7-1)*100))</f>
        <v>-2.8048780487804792</v>
      </c>
      <c r="J7" s="26"/>
      <c r="K7" s="27"/>
      <c r="L7" s="28">
        <f t="shared" ref="L7:L28" si="1">IF(ISERR(K7/J7-1)*100,0,(K7/J7-1)*100)</f>
        <v>0</v>
      </c>
      <c r="M7" s="29">
        <v>9412.94</v>
      </c>
      <c r="N7" s="30">
        <v>5712.7489999999998</v>
      </c>
      <c r="O7" s="31">
        <f t="shared" ref="O7:O28" si="2">((N7/M7)-1)*100</f>
        <v>-39.309620586129313</v>
      </c>
      <c r="P7" s="32">
        <f t="shared" ref="P7:P28" ca="1" si="3">_xlfn.RANK.AVG(O7,$P$7:$P$29,7)</f>
        <v>1</v>
      </c>
      <c r="Q7" s="33"/>
    </row>
    <row r="8" spans="1:17" ht="41.25" customHeight="1" x14ac:dyDescent="0.25">
      <c r="A8" s="1"/>
      <c r="B8" s="34">
        <v>22</v>
      </c>
      <c r="C8" s="35" t="s">
        <v>18</v>
      </c>
      <c r="D8" s="21">
        <v>26195</v>
      </c>
      <c r="E8" s="21">
        <v>18225</v>
      </c>
      <c r="F8" s="22">
        <f t="shared" si="0"/>
        <v>-30.425653750715785</v>
      </c>
      <c r="G8" s="23">
        <v>99</v>
      </c>
      <c r="H8" s="24">
        <v>98</v>
      </c>
      <c r="I8" s="25">
        <f>IF(G8=0,0,((H8/G8-1)*100))</f>
        <v>-1.0101010101010055</v>
      </c>
      <c r="J8" s="36"/>
      <c r="K8" s="37"/>
      <c r="L8" s="22">
        <f t="shared" si="1"/>
        <v>0</v>
      </c>
      <c r="M8" s="38">
        <v>6827.53</v>
      </c>
      <c r="N8" s="39">
        <v>4755.16</v>
      </c>
      <c r="O8" s="31">
        <f t="shared" si="2"/>
        <v>-30.353143816284955</v>
      </c>
      <c r="P8" s="32">
        <f t="shared" ca="1" si="3"/>
        <v>2</v>
      </c>
      <c r="Q8" s="40"/>
    </row>
    <row r="9" spans="1:17" ht="18.75" x14ac:dyDescent="0.25">
      <c r="A9" s="1"/>
      <c r="B9" s="19">
        <v>13</v>
      </c>
      <c r="C9" s="20" t="s">
        <v>19</v>
      </c>
      <c r="D9" s="21">
        <v>45453</v>
      </c>
      <c r="E9" s="21">
        <v>31945</v>
      </c>
      <c r="F9" s="22">
        <f t="shared" si="0"/>
        <v>-29.718610432754712</v>
      </c>
      <c r="G9" s="23">
        <v>362</v>
      </c>
      <c r="H9" s="24">
        <v>340.3</v>
      </c>
      <c r="I9" s="25">
        <f>IF(G9=0,0,((H9/G9-1)*100))</f>
        <v>-5.9944751381215466</v>
      </c>
      <c r="J9" s="41"/>
      <c r="K9" s="42"/>
      <c r="L9" s="22">
        <f t="shared" si="1"/>
        <v>0</v>
      </c>
      <c r="M9" s="38">
        <v>11879.320000000002</v>
      </c>
      <c r="N9" s="39">
        <v>8363.5510000000013</v>
      </c>
      <c r="O9" s="31">
        <f t="shared" si="2"/>
        <v>-29.595709182007045</v>
      </c>
      <c r="P9" s="32">
        <f t="shared" ca="1" si="3"/>
        <v>3</v>
      </c>
      <c r="Q9" s="40"/>
    </row>
    <row r="10" spans="1:17" ht="18.75" x14ac:dyDescent="0.25">
      <c r="A10" s="1"/>
      <c r="B10" s="34">
        <v>15</v>
      </c>
      <c r="C10" s="43" t="s">
        <v>20</v>
      </c>
      <c r="D10" s="44">
        <v>19075</v>
      </c>
      <c r="E10" s="44">
        <v>14965</v>
      </c>
      <c r="F10" s="22">
        <f t="shared" si="0"/>
        <v>-21.546526867627779</v>
      </c>
      <c r="G10" s="23"/>
      <c r="H10" s="24"/>
      <c r="I10" s="25">
        <f>IF(G10=0,0,((H10/G10-1)*100))</f>
        <v>0</v>
      </c>
      <c r="J10" s="36">
        <v>18.100000000000001</v>
      </c>
      <c r="K10" s="37">
        <v>16.3</v>
      </c>
      <c r="L10" s="22">
        <f t="shared" si="1"/>
        <v>-9.9447513812154771</v>
      </c>
      <c r="M10" s="38">
        <v>4977.6000000000004</v>
      </c>
      <c r="N10" s="39">
        <v>3880.9552486187845</v>
      </c>
      <c r="O10" s="31">
        <f t="shared" si="2"/>
        <v>-22.031596580304079</v>
      </c>
      <c r="P10" s="32">
        <f t="shared" ca="1" si="3"/>
        <v>4</v>
      </c>
      <c r="Q10" s="40"/>
    </row>
    <row r="11" spans="1:17" ht="18.75" x14ac:dyDescent="0.25">
      <c r="A11" s="1"/>
      <c r="B11" s="19">
        <v>10</v>
      </c>
      <c r="C11" s="20" t="s">
        <v>21</v>
      </c>
      <c r="D11" s="21">
        <v>56649</v>
      </c>
      <c r="E11" s="21">
        <v>47320</v>
      </c>
      <c r="F11" s="22">
        <f t="shared" si="0"/>
        <v>-16.468075341135769</v>
      </c>
      <c r="G11" s="23">
        <v>263</v>
      </c>
      <c r="H11" s="24">
        <v>304.89999999999998</v>
      </c>
      <c r="I11" s="25">
        <f>IF(G11=0,0,((H11/G11-1)*100))</f>
        <v>15.931558935361201</v>
      </c>
      <c r="J11" s="36"/>
      <c r="K11" s="37"/>
      <c r="L11" s="22">
        <f t="shared" si="1"/>
        <v>0</v>
      </c>
      <c r="M11" s="38">
        <v>14773.449999999999</v>
      </c>
      <c r="N11" s="39">
        <v>12355.033000000001</v>
      </c>
      <c r="O11" s="31">
        <f t="shared" si="2"/>
        <v>-16.370021897390242</v>
      </c>
      <c r="P11" s="32">
        <f t="shared" ca="1" si="3"/>
        <v>5</v>
      </c>
      <c r="Q11" s="40"/>
    </row>
    <row r="12" spans="1:17" ht="18.75" x14ac:dyDescent="0.25">
      <c r="A12" s="1"/>
      <c r="B12" s="34">
        <v>21</v>
      </c>
      <c r="C12" s="20" t="s">
        <v>22</v>
      </c>
      <c r="D12" s="21">
        <v>16299</v>
      </c>
      <c r="E12" s="21">
        <v>14765</v>
      </c>
      <c r="F12" s="22">
        <f t="shared" si="0"/>
        <v>-9.4116203448064262</v>
      </c>
      <c r="G12" s="45"/>
      <c r="H12" s="46"/>
      <c r="I12" s="25"/>
      <c r="J12" s="36">
        <v>24.3</v>
      </c>
      <c r="K12" s="37">
        <v>18.7</v>
      </c>
      <c r="L12" s="22">
        <f t="shared" si="1"/>
        <v>-23.045267489711939</v>
      </c>
      <c r="M12" s="38">
        <v>4262.04</v>
      </c>
      <c r="N12" s="39">
        <v>3815.8547325102882</v>
      </c>
      <c r="O12" s="31">
        <f t="shared" si="2"/>
        <v>-10.468819332754077</v>
      </c>
      <c r="P12" s="32">
        <f t="shared" ca="1" si="3"/>
        <v>6</v>
      </c>
      <c r="Q12" s="40"/>
    </row>
    <row r="13" spans="1:17" ht="18.75" x14ac:dyDescent="0.25">
      <c r="A13" s="1"/>
      <c r="B13" s="19">
        <v>6</v>
      </c>
      <c r="C13" s="20" t="s">
        <v>23</v>
      </c>
      <c r="D13" s="21">
        <v>31850</v>
      </c>
      <c r="E13" s="21">
        <v>28935</v>
      </c>
      <c r="F13" s="22">
        <f t="shared" si="0"/>
        <v>-9.1522762951334435</v>
      </c>
      <c r="G13" s="23">
        <v>214</v>
      </c>
      <c r="H13" s="24">
        <v>244</v>
      </c>
      <c r="I13" s="25">
        <f t="shared" ref="I13:I28" si="4">IF(G13=0,0,((H13/G13-1)*100))</f>
        <v>14.018691588785037</v>
      </c>
      <c r="J13" s="36"/>
      <c r="K13" s="37"/>
      <c r="L13" s="22">
        <f t="shared" si="1"/>
        <v>0</v>
      </c>
      <c r="M13" s="38">
        <v>8317.3799999999992</v>
      </c>
      <c r="N13" s="39">
        <v>7564.58</v>
      </c>
      <c r="O13" s="31">
        <f t="shared" si="2"/>
        <v>-9.05092709483033</v>
      </c>
      <c r="P13" s="32">
        <f t="shared" ca="1" si="3"/>
        <v>7</v>
      </c>
      <c r="Q13" s="40"/>
    </row>
    <row r="14" spans="1:17" ht="18.75" x14ac:dyDescent="0.25">
      <c r="A14" s="1"/>
      <c r="B14" s="34">
        <v>16</v>
      </c>
      <c r="C14" s="43" t="s">
        <v>24</v>
      </c>
      <c r="D14" s="44">
        <v>28547</v>
      </c>
      <c r="E14" s="44">
        <v>27128</v>
      </c>
      <c r="F14" s="22">
        <f t="shared" si="0"/>
        <v>-4.9707499912425064</v>
      </c>
      <c r="G14" s="23">
        <v>72</v>
      </c>
      <c r="H14" s="24">
        <v>78.3</v>
      </c>
      <c r="I14" s="25">
        <f t="shared" si="4"/>
        <v>8.7499999999999911</v>
      </c>
      <c r="J14" s="36"/>
      <c r="K14" s="37"/>
      <c r="L14" s="22">
        <f t="shared" si="1"/>
        <v>0</v>
      </c>
      <c r="M14" s="38">
        <v>7434.46</v>
      </c>
      <c r="N14" s="39">
        <v>7066.5910000000003</v>
      </c>
      <c r="O14" s="31">
        <f t="shared" si="2"/>
        <v>-4.9481603236818721</v>
      </c>
      <c r="P14" s="47">
        <f t="shared" ca="1" si="3"/>
        <v>8</v>
      </c>
      <c r="Q14" s="40"/>
    </row>
    <row r="15" spans="1:17" ht="18.75" x14ac:dyDescent="0.25">
      <c r="A15" s="1"/>
      <c r="B15" s="19">
        <v>1</v>
      </c>
      <c r="C15" s="20" t="s">
        <v>25</v>
      </c>
      <c r="D15" s="21">
        <v>35132</v>
      </c>
      <c r="E15" s="21">
        <v>35406</v>
      </c>
      <c r="F15" s="22">
        <f t="shared" si="0"/>
        <v>0.77991574632814142</v>
      </c>
      <c r="G15" s="23">
        <v>136</v>
      </c>
      <c r="H15" s="24">
        <v>141.30000000000001</v>
      </c>
      <c r="I15" s="25">
        <f t="shared" si="4"/>
        <v>3.8970588235294201</v>
      </c>
      <c r="J15" s="48"/>
      <c r="K15" s="49"/>
      <c r="L15" s="22">
        <f t="shared" si="1"/>
        <v>0</v>
      </c>
      <c r="M15" s="38">
        <v>9157.44</v>
      </c>
      <c r="N15" s="39">
        <v>9229.5810000000001</v>
      </c>
      <c r="O15" s="31">
        <f t="shared" si="2"/>
        <v>0.78778566935737704</v>
      </c>
      <c r="P15" s="47">
        <f t="shared" ca="1" si="3"/>
        <v>10</v>
      </c>
      <c r="Q15" s="40" t="str">
        <f t="shared" ref="Q15:Q28" si="5">IF(O15&lt;0,(O15/$O$31)*(-1),"нет экономии")</f>
        <v>нет экономии</v>
      </c>
    </row>
    <row r="16" spans="1:17" ht="18.75" x14ac:dyDescent="0.25">
      <c r="A16" s="1"/>
      <c r="B16" s="34">
        <v>20</v>
      </c>
      <c r="C16" s="20" t="s">
        <v>26</v>
      </c>
      <c r="D16" s="21">
        <v>19560</v>
      </c>
      <c r="E16" s="21">
        <v>19900</v>
      </c>
      <c r="F16" s="22">
        <f t="shared" si="0"/>
        <v>1.7382413087934534</v>
      </c>
      <c r="G16" s="23">
        <v>61</v>
      </c>
      <c r="H16" s="24">
        <v>63</v>
      </c>
      <c r="I16" s="25">
        <f t="shared" si="4"/>
        <v>3.2786885245901676</v>
      </c>
      <c r="J16" s="36"/>
      <c r="K16" s="37"/>
      <c r="L16" s="22">
        <f t="shared" si="1"/>
        <v>0</v>
      </c>
      <c r="M16" s="38">
        <v>5095.97</v>
      </c>
      <c r="N16" s="39">
        <v>5184.71</v>
      </c>
      <c r="O16" s="31">
        <f t="shared" si="2"/>
        <v>1.7413760285087898</v>
      </c>
      <c r="P16" s="32">
        <f t="shared" ca="1" si="3"/>
        <v>11</v>
      </c>
      <c r="Q16" s="40" t="str">
        <f t="shared" si="5"/>
        <v>нет экономии</v>
      </c>
    </row>
    <row r="17" spans="1:17" ht="18.75" x14ac:dyDescent="0.25">
      <c r="A17" s="1"/>
      <c r="B17" s="19">
        <v>7</v>
      </c>
      <c r="C17" s="20" t="s">
        <v>27</v>
      </c>
      <c r="D17" s="21">
        <v>51305</v>
      </c>
      <c r="E17" s="21">
        <v>52280</v>
      </c>
      <c r="F17" s="22">
        <f t="shared" si="0"/>
        <v>1.9003995711919019</v>
      </c>
      <c r="G17" s="23">
        <v>444</v>
      </c>
      <c r="H17" s="24">
        <v>503</v>
      </c>
      <c r="I17" s="25">
        <f t="shared" si="4"/>
        <v>13.288288288288296</v>
      </c>
      <c r="J17" s="36"/>
      <c r="K17" s="37"/>
      <c r="L17" s="22">
        <f t="shared" si="1"/>
        <v>0</v>
      </c>
      <c r="M17" s="38">
        <v>13414.78</v>
      </c>
      <c r="N17" s="39">
        <v>13678.310000000001</v>
      </c>
      <c r="O17" s="31">
        <f t="shared" si="2"/>
        <v>1.9644750044354176</v>
      </c>
      <c r="P17" s="32">
        <f t="shared" ca="1" si="3"/>
        <v>12</v>
      </c>
      <c r="Q17" s="40" t="str">
        <f t="shared" si="5"/>
        <v>нет экономии</v>
      </c>
    </row>
    <row r="18" spans="1:17" ht="18.75" x14ac:dyDescent="0.25">
      <c r="A18" s="1"/>
      <c r="B18" s="34">
        <v>17</v>
      </c>
      <c r="C18" s="20" t="s">
        <v>28</v>
      </c>
      <c r="D18" s="21">
        <v>21894</v>
      </c>
      <c r="E18" s="21">
        <v>22608</v>
      </c>
      <c r="F18" s="22">
        <f t="shared" si="0"/>
        <v>3.2611674431351156</v>
      </c>
      <c r="G18" s="23">
        <v>99</v>
      </c>
      <c r="H18" s="24">
        <v>108.7</v>
      </c>
      <c r="I18" s="25">
        <f t="shared" si="4"/>
        <v>9.7979797979798064</v>
      </c>
      <c r="J18" s="36"/>
      <c r="K18" s="37"/>
      <c r="L18" s="22">
        <f t="shared" si="1"/>
        <v>0</v>
      </c>
      <c r="M18" s="38">
        <v>5709.27</v>
      </c>
      <c r="N18" s="39">
        <v>5896.5590000000002</v>
      </c>
      <c r="O18" s="31">
        <f t="shared" si="2"/>
        <v>3.2804369034920455</v>
      </c>
      <c r="P18" s="32">
        <f t="shared" ca="1" si="3"/>
        <v>13</v>
      </c>
      <c r="Q18" s="40" t="str">
        <f t="shared" si="5"/>
        <v>нет экономии</v>
      </c>
    </row>
    <row r="19" spans="1:17" ht="18.75" x14ac:dyDescent="0.25">
      <c r="A19" s="1"/>
      <c r="B19" s="19">
        <v>9</v>
      </c>
      <c r="C19" s="20" t="s">
        <v>29</v>
      </c>
      <c r="D19" s="21">
        <v>41108</v>
      </c>
      <c r="E19" s="21">
        <v>42532</v>
      </c>
      <c r="F19" s="22">
        <f t="shared" si="0"/>
        <v>3.4640459277999414</v>
      </c>
      <c r="G19" s="23">
        <v>560</v>
      </c>
      <c r="H19" s="24">
        <v>621</v>
      </c>
      <c r="I19" s="25">
        <f t="shared" si="4"/>
        <v>10.892857142857149</v>
      </c>
      <c r="J19" s="36"/>
      <c r="K19" s="37"/>
      <c r="L19" s="22">
        <f t="shared" si="1"/>
        <v>0</v>
      </c>
      <c r="M19" s="38">
        <v>10783.28</v>
      </c>
      <c r="N19" s="39">
        <v>11163.89</v>
      </c>
      <c r="O19" s="31">
        <f t="shared" si="2"/>
        <v>3.5296310584534529</v>
      </c>
      <c r="P19" s="32">
        <f t="shared" ca="1" si="3"/>
        <v>14</v>
      </c>
      <c r="Q19" s="40" t="str">
        <f t="shared" si="5"/>
        <v>нет экономии</v>
      </c>
    </row>
    <row r="20" spans="1:17" ht="18.75" x14ac:dyDescent="0.25">
      <c r="A20" s="1"/>
      <c r="B20" s="34">
        <v>8</v>
      </c>
      <c r="C20" s="20" t="s">
        <v>30</v>
      </c>
      <c r="D20" s="21">
        <v>68934</v>
      </c>
      <c r="E20" s="21">
        <v>71411</v>
      </c>
      <c r="F20" s="22">
        <f t="shared" si="0"/>
        <v>3.5932921345054769</v>
      </c>
      <c r="G20" s="23">
        <v>605</v>
      </c>
      <c r="H20" s="24">
        <v>674</v>
      </c>
      <c r="I20" s="25">
        <f t="shared" si="4"/>
        <v>11.404958677685961</v>
      </c>
      <c r="J20" s="26"/>
      <c r="K20" s="27"/>
      <c r="L20" s="22">
        <f t="shared" si="1"/>
        <v>0</v>
      </c>
      <c r="M20" s="38">
        <v>18025.689999999999</v>
      </c>
      <c r="N20" s="39">
        <v>18681.440000000002</v>
      </c>
      <c r="O20" s="31">
        <f t="shared" si="2"/>
        <v>3.6378635159042716</v>
      </c>
      <c r="P20" s="32">
        <f t="shared" ca="1" si="3"/>
        <v>15</v>
      </c>
      <c r="Q20" s="40" t="str">
        <f t="shared" si="5"/>
        <v>нет экономии</v>
      </c>
    </row>
    <row r="21" spans="1:17" ht="30.75" customHeight="1" x14ac:dyDescent="0.25">
      <c r="A21" s="1"/>
      <c r="B21" s="19">
        <v>3</v>
      </c>
      <c r="C21" s="50" t="s">
        <v>31</v>
      </c>
      <c r="D21" s="21">
        <v>67648</v>
      </c>
      <c r="E21" s="21">
        <v>70460</v>
      </c>
      <c r="F21" s="22">
        <f t="shared" si="0"/>
        <v>4.1568117313150355</v>
      </c>
      <c r="G21" s="23">
        <v>772</v>
      </c>
      <c r="H21" s="24">
        <v>912</v>
      </c>
      <c r="I21" s="25">
        <f t="shared" si="4"/>
        <v>18.134715025906733</v>
      </c>
      <c r="J21" s="36"/>
      <c r="K21" s="37"/>
      <c r="L21" s="22">
        <f t="shared" si="1"/>
        <v>0</v>
      </c>
      <c r="M21" s="38">
        <v>17719.72</v>
      </c>
      <c r="N21" s="39">
        <v>18474.640000000003</v>
      </c>
      <c r="O21" s="31">
        <f t="shared" si="2"/>
        <v>4.2603381994749556</v>
      </c>
      <c r="P21" s="32">
        <f t="shared" ca="1" si="3"/>
        <v>16</v>
      </c>
      <c r="Q21" s="40" t="str">
        <f t="shared" si="5"/>
        <v>нет экономии</v>
      </c>
    </row>
    <row r="22" spans="1:17" ht="18.75" x14ac:dyDescent="0.25">
      <c r="A22" s="1"/>
      <c r="B22" s="34">
        <v>11</v>
      </c>
      <c r="C22" s="20" t="s">
        <v>32</v>
      </c>
      <c r="D22" s="21">
        <v>21970</v>
      </c>
      <c r="E22" s="21">
        <v>23662</v>
      </c>
      <c r="F22" s="22">
        <f t="shared" si="0"/>
        <v>7.7014110150204873</v>
      </c>
      <c r="G22" s="23">
        <v>244</v>
      </c>
      <c r="H22" s="24">
        <v>284.8</v>
      </c>
      <c r="I22" s="25">
        <f t="shared" si="4"/>
        <v>16.721311475409848</v>
      </c>
      <c r="J22" s="36"/>
      <c r="K22" s="37"/>
      <c r="L22" s="22">
        <f t="shared" si="1"/>
        <v>0</v>
      </c>
      <c r="M22" s="38">
        <v>5753.6799999999994</v>
      </c>
      <c r="N22" s="39">
        <v>6200.5360000000001</v>
      </c>
      <c r="O22" s="31">
        <f t="shared" si="2"/>
        <v>7.7664381752200473</v>
      </c>
      <c r="P22" s="32">
        <f t="shared" ca="1" si="3"/>
        <v>17</v>
      </c>
      <c r="Q22" s="40" t="str">
        <f t="shared" si="5"/>
        <v>нет экономии</v>
      </c>
    </row>
    <row r="23" spans="1:17" ht="18.75" x14ac:dyDescent="0.25">
      <c r="A23" s="1"/>
      <c r="B23" s="19">
        <v>5</v>
      </c>
      <c r="C23" s="20" t="s">
        <v>33</v>
      </c>
      <c r="D23" s="21">
        <v>19200</v>
      </c>
      <c r="E23" s="21">
        <v>21235</v>
      </c>
      <c r="F23" s="22">
        <f t="shared" si="0"/>
        <v>10.59895833333333</v>
      </c>
      <c r="G23" s="23">
        <v>257</v>
      </c>
      <c r="H23" s="24">
        <v>270</v>
      </c>
      <c r="I23" s="25">
        <f t="shared" si="4"/>
        <v>5.058365758754868</v>
      </c>
      <c r="J23" s="36"/>
      <c r="K23" s="37"/>
      <c r="L23" s="22">
        <f t="shared" si="1"/>
        <v>0</v>
      </c>
      <c r="M23" s="38">
        <v>5035.6899999999996</v>
      </c>
      <c r="N23" s="39">
        <v>5567</v>
      </c>
      <c r="O23" s="31">
        <f t="shared" si="2"/>
        <v>10.550887763146676</v>
      </c>
      <c r="P23" s="32">
        <f t="shared" ca="1" si="3"/>
        <v>18</v>
      </c>
      <c r="Q23" s="40" t="str">
        <f t="shared" si="5"/>
        <v>нет экономии</v>
      </c>
    </row>
    <row r="24" spans="1:17" ht="18.75" x14ac:dyDescent="0.25">
      <c r="A24" s="1"/>
      <c r="B24" s="34">
        <v>2</v>
      </c>
      <c r="C24" s="20" t="s">
        <v>34</v>
      </c>
      <c r="D24" s="21">
        <v>58382</v>
      </c>
      <c r="E24" s="21">
        <v>65482</v>
      </c>
      <c r="F24" s="22">
        <f t="shared" si="0"/>
        <v>12.161282587098764</v>
      </c>
      <c r="G24" s="23">
        <v>157</v>
      </c>
      <c r="H24" s="24">
        <v>138.30000000000001</v>
      </c>
      <c r="I24" s="25">
        <f t="shared" si="4"/>
        <v>-11.910828025477704</v>
      </c>
      <c r="J24" s="36">
        <v>20.399999999999999</v>
      </c>
      <c r="K24" s="37">
        <v>16.2</v>
      </c>
      <c r="L24" s="22">
        <f t="shared" si="1"/>
        <v>-20.588235294117641</v>
      </c>
      <c r="M24" s="38">
        <v>15226.41</v>
      </c>
      <c r="N24" s="39">
        <v>17028.242764705879</v>
      </c>
      <c r="O24" s="31">
        <f t="shared" si="2"/>
        <v>11.833602042148339</v>
      </c>
      <c r="P24" s="32">
        <f t="shared" ca="1" si="3"/>
        <v>19</v>
      </c>
      <c r="Q24" s="40" t="str">
        <f t="shared" si="5"/>
        <v>нет экономии</v>
      </c>
    </row>
    <row r="25" spans="1:17" ht="18.75" x14ac:dyDescent="0.25">
      <c r="A25" s="1"/>
      <c r="B25" s="34">
        <v>12</v>
      </c>
      <c r="C25" s="20" t="s">
        <v>35</v>
      </c>
      <c r="D25" s="21">
        <v>26600</v>
      </c>
      <c r="E25" s="21">
        <v>30000</v>
      </c>
      <c r="F25" s="22">
        <f t="shared" si="0"/>
        <v>12.781954887218049</v>
      </c>
      <c r="G25" s="51">
        <v>120</v>
      </c>
      <c r="H25" s="52">
        <v>136</v>
      </c>
      <c r="I25" s="53">
        <f t="shared" si="4"/>
        <v>13.33333333333333</v>
      </c>
      <c r="J25" s="41"/>
      <c r="K25" s="54"/>
      <c r="L25" s="22">
        <f t="shared" si="1"/>
        <v>0</v>
      </c>
      <c r="M25" s="38">
        <v>6936.4</v>
      </c>
      <c r="N25" s="39">
        <v>7823.12</v>
      </c>
      <c r="O25" s="31">
        <f t="shared" si="2"/>
        <v>12.783576495011829</v>
      </c>
      <c r="P25" s="32">
        <f t="shared" ca="1" si="3"/>
        <v>20</v>
      </c>
      <c r="Q25" s="40" t="str">
        <f t="shared" si="5"/>
        <v>нет экономии</v>
      </c>
    </row>
    <row r="26" spans="1:17" ht="18.75" x14ac:dyDescent="0.25">
      <c r="A26" s="1"/>
      <c r="B26" s="34">
        <v>14</v>
      </c>
      <c r="C26" s="43" t="s">
        <v>36</v>
      </c>
      <c r="D26" s="44">
        <v>9878</v>
      </c>
      <c r="E26" s="44">
        <v>11244</v>
      </c>
      <c r="F26" s="22">
        <f t="shared" si="0"/>
        <v>13.828710265235888</v>
      </c>
      <c r="G26" s="23">
        <v>30</v>
      </c>
      <c r="H26" s="24">
        <v>32.700000000000003</v>
      </c>
      <c r="I26" s="22">
        <f t="shared" si="4"/>
        <v>9.0000000000000071</v>
      </c>
      <c r="J26" s="41"/>
      <c r="K26" s="54"/>
      <c r="L26" s="22">
        <f t="shared" si="1"/>
        <v>0</v>
      </c>
      <c r="M26" s="38">
        <v>2573.38</v>
      </c>
      <c r="N26" s="39">
        <v>2928.9990000000003</v>
      </c>
      <c r="O26" s="31">
        <f t="shared" si="2"/>
        <v>13.819140585533418</v>
      </c>
      <c r="P26" s="32">
        <f t="shared" ca="1" si="3"/>
        <v>21</v>
      </c>
      <c r="Q26" s="40" t="str">
        <f t="shared" si="5"/>
        <v>нет экономии</v>
      </c>
    </row>
    <row r="27" spans="1:17" ht="18.75" x14ac:dyDescent="0.25">
      <c r="A27" s="1"/>
      <c r="B27" s="34">
        <v>19</v>
      </c>
      <c r="C27" s="20" t="s">
        <v>37</v>
      </c>
      <c r="D27" s="21">
        <v>14750</v>
      </c>
      <c r="E27" s="21">
        <v>17765</v>
      </c>
      <c r="F27" s="22">
        <f t="shared" si="0"/>
        <v>20.440677966101696</v>
      </c>
      <c r="G27" s="23">
        <v>90</v>
      </c>
      <c r="H27" s="24">
        <v>92.2</v>
      </c>
      <c r="I27" s="22">
        <f t="shared" si="4"/>
        <v>2.4444444444444491</v>
      </c>
      <c r="J27" s="36"/>
      <c r="K27" s="55"/>
      <c r="L27" s="22">
        <f t="shared" si="1"/>
        <v>0</v>
      </c>
      <c r="M27" s="38">
        <v>3850.3</v>
      </c>
      <c r="N27" s="39">
        <v>4634.5740000000005</v>
      </c>
      <c r="O27" s="31">
        <f t="shared" si="2"/>
        <v>20.369166039009954</v>
      </c>
      <c r="P27" s="32">
        <f t="shared" ca="1" si="3"/>
        <v>22</v>
      </c>
      <c r="Q27" s="40" t="str">
        <f t="shared" si="5"/>
        <v>нет экономии</v>
      </c>
    </row>
    <row r="28" spans="1:17" ht="19.5" thickBot="1" x14ac:dyDescent="0.3">
      <c r="A28" s="1"/>
      <c r="B28" s="34">
        <v>18</v>
      </c>
      <c r="C28" s="56" t="s">
        <v>38</v>
      </c>
      <c r="D28" s="21">
        <v>34160</v>
      </c>
      <c r="E28" s="21">
        <v>57510</v>
      </c>
      <c r="F28" s="22">
        <f t="shared" si="0"/>
        <v>68.354800936768157</v>
      </c>
      <c r="G28" s="57"/>
      <c r="H28" s="58"/>
      <c r="I28" s="25">
        <f t="shared" si="4"/>
        <v>0</v>
      </c>
      <c r="J28" s="36">
        <v>34.5</v>
      </c>
      <c r="K28" s="55">
        <v>30.8</v>
      </c>
      <c r="L28" s="59">
        <f t="shared" si="1"/>
        <v>-10.724637681159422</v>
      </c>
      <c r="M28" s="60">
        <v>8916.1</v>
      </c>
      <c r="N28" s="61">
        <v>14941.87536231884</v>
      </c>
      <c r="O28" s="31">
        <f t="shared" si="2"/>
        <v>67.583084109855648</v>
      </c>
      <c r="P28" s="32">
        <f t="shared" ca="1" si="3"/>
        <v>23</v>
      </c>
      <c r="Q28" s="62" t="str">
        <f t="shared" si="5"/>
        <v>нет экономии</v>
      </c>
    </row>
    <row r="29" spans="1:17" ht="19.5" thickBot="1" x14ac:dyDescent="0.3">
      <c r="A29" s="1"/>
      <c r="B29" s="63" t="s">
        <v>39</v>
      </c>
      <c r="C29" s="64" t="s">
        <v>39</v>
      </c>
      <c r="D29" s="65">
        <f>SUM(D7:D28)</f>
        <v>750739</v>
      </c>
      <c r="E29" s="65">
        <f>SUM(E7:E28)</f>
        <v>746698</v>
      </c>
      <c r="F29" s="66">
        <f>(E29/D29-1)*100</f>
        <v>-0.53826962499616826</v>
      </c>
      <c r="G29" s="65">
        <f>SUM(G7:G28)</f>
        <v>4667</v>
      </c>
      <c r="H29" s="65">
        <f>SUM(H7:H28)</f>
        <v>5122.2</v>
      </c>
      <c r="I29" s="66">
        <v>12.2</v>
      </c>
      <c r="J29" s="65">
        <f>SUM(J7:J28)</f>
        <v>97.300000000000011</v>
      </c>
      <c r="K29" s="65">
        <f>SUM(K7:K28)</f>
        <v>82</v>
      </c>
      <c r="L29" s="66">
        <f>IF(ISERR(K28/J28-1)*100,0,(K28/J28-1)*100)</f>
        <v>-10.724637681159422</v>
      </c>
      <c r="M29" s="67">
        <v>195997.73000000004</v>
      </c>
      <c r="N29" s="67">
        <v>195032.17</v>
      </c>
      <c r="O29" s="68">
        <f t="shared" ref="O29" si="6">(N29/M29-1)*100</f>
        <v>-0.4926383586177363</v>
      </c>
      <c r="P29" s="69" t="s">
        <v>39</v>
      </c>
      <c r="Q29" s="70"/>
    </row>
  </sheetData>
  <mergeCells count="15">
    <mergeCell ref="B4:B5"/>
    <mergeCell ref="C4:C5"/>
    <mergeCell ref="D4:F4"/>
    <mergeCell ref="G4:I4"/>
    <mergeCell ref="J4:L4"/>
    <mergeCell ref="B1:P1"/>
    <mergeCell ref="Q1:Q2"/>
    <mergeCell ref="B2:H2"/>
    <mergeCell ref="J2:K2"/>
    <mergeCell ref="B3:P3"/>
    <mergeCell ref="M4:M6"/>
    <mergeCell ref="N4:N6"/>
    <mergeCell ref="O4:O5"/>
    <mergeCell ref="P4:P5"/>
    <mergeCell ref="Q4:Q6"/>
  </mergeCells>
  <conditionalFormatting sqref="P7:P28">
    <cfRule type="dataBar" priority="2">
      <dataBar>
        <cfvo type="min"/>
        <cfvo type="max"/>
        <color theme="6" tint="-0.249977111117893"/>
      </dataBar>
      <extLst>
        <ext xmlns:x14="http://schemas.microsoft.com/office/spreadsheetml/2009/9/main" uri="{B025F937-C7B1-47D3-B67F-A62EFF666E3E}">
          <x14:id>{18FDF14A-2F31-4936-B024-B360EE2E0F61}</x14:id>
        </ext>
      </extLst>
    </cfRule>
  </conditionalFormatting>
  <conditionalFormatting sqref="Q7:Q28">
    <cfRule type="containsText" dxfId="0" priority="1" operator="containsText" text="нет экономии">
      <formula>NOT(ISERROR(SEARCH("нет экономии",Q7)))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16</xdr:col>
                    <xdr:colOff>95250</xdr:colOff>
                    <xdr:row>0</xdr:row>
                    <xdr:rowOff>152400</xdr:rowOff>
                  </from>
                  <to>
                    <xdr:col>16</xdr:col>
                    <xdr:colOff>1057275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1</xdr:col>
                    <xdr:colOff>19050</xdr:colOff>
                    <xdr:row>1</xdr:row>
                    <xdr:rowOff>276225</xdr:rowOff>
                  </from>
                  <to>
                    <xdr:col>2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FDF14A-2F31-4936-B024-B360EE2E0F61}">
            <x14:dataBar minLength="0" maxLength="100" border="1" gradient="0">
              <x14:cfvo type="autoMin"/>
              <x14:cfvo type="autoMax"/>
              <x14:borderColor theme="9" tint="-0.249977111117893"/>
              <x14:negativeFillColor rgb="FFFF0000"/>
              <x14:axisColor rgb="FF000000"/>
            </x14:dataBar>
          </x14:cfRule>
          <xm:sqref>P7:P28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'D:\Энергетик\1 - Отдел образования 2016\СРАВ. АНАЛИЗ ТЭР и ПРЕМИЯ ДИРЕКТОРАМ\[Сравнительный анализ ТЭР и ЦП 2017 места01.xlsm]Школы'!#REF!</xm:f>
          </x14:formula1>
          <xm:sqref>I2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Ext_Wanderer</dc:creator>
  <cp:lastModifiedBy>Ext_Wanderer</cp:lastModifiedBy>
  <dcterms:created xsi:type="dcterms:W3CDTF">2017-01-17T18:43:29Z</dcterms:created>
  <dcterms:modified xsi:type="dcterms:W3CDTF">2017-01-17T18:47:08Z</dcterms:modified>
</cp:coreProperties>
</file>