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310"/>
  </bookViews>
  <sheets>
    <sheet name="первая версия" sheetId="1" r:id="rId1"/>
    <sheet name="вторая версия" sheetId="2" r:id="rId2"/>
  </sheets>
  <externalReferences>
    <externalReference r:id="rId3"/>
    <externalReference r:id="rId4"/>
  </externalReferences>
  <definedNames>
    <definedName name="_xlnm._FilterDatabase" localSheetId="1" hidden="1">'вторая версия'!$A$6:$S$26</definedName>
    <definedName name="_xlnm._FilterDatabase" localSheetId="0" hidden="1">'первая версия'!$A$5:$P$25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G9" i="2"/>
  <c r="H9" i="2" s="1"/>
  <c r="G10" i="2"/>
  <c r="G11" i="2"/>
  <c r="H11" i="2" s="1"/>
  <c r="G12" i="2"/>
  <c r="G13" i="2"/>
  <c r="H13" i="2" s="1"/>
  <c r="J13" i="2" s="1"/>
  <c r="G14" i="2"/>
  <c r="G15" i="2"/>
  <c r="G16" i="2"/>
  <c r="G17" i="2"/>
  <c r="H17" i="2" s="1"/>
  <c r="G18" i="2"/>
  <c r="G19" i="2"/>
  <c r="H19" i="2" s="1"/>
  <c r="G20" i="2"/>
  <c r="G21" i="2"/>
  <c r="H21" i="2" s="1"/>
  <c r="G22" i="2"/>
  <c r="G23" i="2"/>
  <c r="H23" i="2" s="1"/>
  <c r="G24" i="2"/>
  <c r="G25" i="2"/>
  <c r="H25" i="2" s="1"/>
  <c r="J25" i="2" s="1"/>
  <c r="G26" i="2"/>
  <c r="H8" i="2"/>
  <c r="H10" i="2"/>
  <c r="H12" i="2"/>
  <c r="H14" i="2"/>
  <c r="H15" i="2"/>
  <c r="H16" i="2"/>
  <c r="H18" i="2"/>
  <c r="H20" i="2"/>
  <c r="H22" i="2"/>
  <c r="H24" i="2"/>
  <c r="H26" i="2"/>
  <c r="N5" i="1"/>
  <c r="J23" i="2" l="1"/>
  <c r="J21" i="2"/>
  <c r="J19" i="2"/>
  <c r="J16" i="2"/>
  <c r="J17" i="2"/>
  <c r="K17" i="2" s="1"/>
  <c r="L17" i="2" s="1"/>
  <c r="N17" i="2" s="1"/>
  <c r="J11" i="2"/>
  <c r="K11" i="2" s="1"/>
  <c r="L11" i="2" s="1"/>
  <c r="N11" i="2" s="1"/>
  <c r="J8" i="2"/>
  <c r="J9" i="2"/>
  <c r="K9" i="2" s="1"/>
  <c r="L9" i="2" s="1"/>
  <c r="N9" i="2" s="1"/>
  <c r="J15" i="2"/>
  <c r="K15" i="2" s="1"/>
  <c r="L15" i="2" s="1"/>
  <c r="N15" i="2" s="1"/>
  <c r="J26" i="2"/>
  <c r="J24" i="2"/>
  <c r="K24" i="2" s="1"/>
  <c r="L24" i="2" s="1"/>
  <c r="N24" i="2" s="1"/>
  <c r="J22" i="2"/>
  <c r="J20" i="2"/>
  <c r="J18" i="2"/>
  <c r="K18" i="2" s="1"/>
  <c r="L18" i="2" s="1"/>
  <c r="N18" i="2" s="1"/>
  <c r="J14" i="2"/>
  <c r="J12" i="2"/>
  <c r="J10" i="2"/>
  <c r="K10" i="2" s="1"/>
  <c r="L10" i="2" s="1"/>
  <c r="N10" i="2" s="1"/>
  <c r="F1" i="2"/>
  <c r="H23" i="1"/>
  <c r="H14" i="1"/>
  <c r="F1" i="1"/>
  <c r="K22" i="2" l="1"/>
  <c r="K26" i="2"/>
  <c r="K16" i="2"/>
  <c r="K21" i="2"/>
  <c r="K19" i="2"/>
  <c r="K20" i="2"/>
  <c r="K25" i="2"/>
  <c r="K23" i="2"/>
  <c r="G7" i="2"/>
  <c r="H7" i="2" s="1"/>
  <c r="G24" i="1"/>
  <c r="H24" i="1" s="1"/>
  <c r="G23" i="1"/>
  <c r="G21" i="1"/>
  <c r="H21" i="1" s="1"/>
  <c r="G19" i="1"/>
  <c r="H19" i="1" s="1"/>
  <c r="G17" i="1"/>
  <c r="H17" i="1" s="1"/>
  <c r="G15" i="1"/>
  <c r="H15" i="1" s="1"/>
  <c r="G25" i="1"/>
  <c r="H25" i="1" s="1"/>
  <c r="G22" i="1"/>
  <c r="H22" i="1" s="1"/>
  <c r="G20" i="1"/>
  <c r="H20" i="1" s="1"/>
  <c r="G18" i="1"/>
  <c r="H18" i="1" s="1"/>
  <c r="G16" i="1"/>
  <c r="H16" i="1" s="1"/>
  <c r="G13" i="1"/>
  <c r="H13" i="1" s="1"/>
  <c r="G11" i="1"/>
  <c r="H11" i="1" s="1"/>
  <c r="G9" i="1"/>
  <c r="H9" i="1" s="1"/>
  <c r="G7" i="1"/>
  <c r="H7" i="1" s="1"/>
  <c r="G14" i="1"/>
  <c r="G12" i="1"/>
  <c r="H12" i="1" s="1"/>
  <c r="G10" i="1"/>
  <c r="H10" i="1" s="1"/>
  <c r="G8" i="1"/>
  <c r="H8" i="1" s="1"/>
  <c r="G6" i="1"/>
  <c r="H6" i="1" s="1"/>
  <c r="O24" i="2" l="1"/>
  <c r="J7" i="2"/>
  <c r="I7" i="2"/>
  <c r="I15" i="2"/>
  <c r="I11" i="2"/>
  <c r="I8" i="2"/>
  <c r="I12" i="2"/>
  <c r="I17" i="2"/>
  <c r="I21" i="2"/>
  <c r="I26" i="2"/>
  <c r="I18" i="2"/>
  <c r="I22" i="2"/>
  <c r="I25" i="2"/>
  <c r="O15" i="2"/>
  <c r="I9" i="2"/>
  <c r="I13" i="2"/>
  <c r="I10" i="2"/>
  <c r="I14" i="2"/>
  <c r="I24" i="2"/>
  <c r="I16" i="2"/>
  <c r="I19" i="2"/>
  <c r="I23" i="2"/>
  <c r="I20" i="2"/>
  <c r="J14" i="1"/>
  <c r="O14" i="1" s="1"/>
  <c r="J12" i="1"/>
  <c r="I12" i="1"/>
  <c r="J16" i="1"/>
  <c r="I16" i="1"/>
  <c r="J25" i="1"/>
  <c r="I25" i="1"/>
  <c r="J15" i="1"/>
  <c r="I23" i="1"/>
  <c r="I15" i="1"/>
  <c r="J23" i="1"/>
  <c r="J6" i="1"/>
  <c r="I6" i="1"/>
  <c r="I14" i="1"/>
  <c r="J10" i="1"/>
  <c r="I10" i="1"/>
  <c r="J7" i="1"/>
  <c r="I7" i="1"/>
  <c r="J11" i="1"/>
  <c r="I11" i="1"/>
  <c r="J18" i="1"/>
  <c r="I18" i="1"/>
  <c r="J22" i="1"/>
  <c r="I22" i="1"/>
  <c r="J17" i="1"/>
  <c r="I17" i="1"/>
  <c r="J21" i="1"/>
  <c r="I21" i="1"/>
  <c r="J24" i="1"/>
  <c r="I24" i="1"/>
  <c r="J8" i="1"/>
  <c r="I8" i="1"/>
  <c r="J9" i="1"/>
  <c r="I9" i="1"/>
  <c r="J13" i="1"/>
  <c r="I13" i="1"/>
  <c r="J20" i="1"/>
  <c r="I20" i="1"/>
  <c r="J19" i="1"/>
  <c r="I19" i="1"/>
  <c r="L23" i="2" l="1"/>
  <c r="L22" i="2"/>
  <c r="L19" i="2"/>
  <c r="L26" i="2"/>
  <c r="L20" i="2"/>
  <c r="L16" i="2"/>
  <c r="L25" i="2"/>
  <c r="L21" i="2"/>
  <c r="K13" i="2"/>
  <c r="L13" i="2" s="1"/>
  <c r="K8" i="2"/>
  <c r="L8" i="2" s="1"/>
  <c r="K12" i="2"/>
  <c r="L12" i="2" s="1"/>
  <c r="K14" i="2"/>
  <c r="L14" i="2" s="1"/>
  <c r="O10" i="2"/>
  <c r="I5" i="2"/>
  <c r="O18" i="2"/>
  <c r="O17" i="2"/>
  <c r="K7" i="2"/>
  <c r="L7" i="2" s="1"/>
  <c r="O9" i="2"/>
  <c r="O11" i="2"/>
  <c r="K14" i="1"/>
  <c r="L14" i="1" s="1"/>
  <c r="K19" i="1"/>
  <c r="L19" i="1" s="1"/>
  <c r="K20" i="1"/>
  <c r="L20" i="1" s="1"/>
  <c r="O8" i="1"/>
  <c r="K8" i="1"/>
  <c r="L8" i="1" s="1"/>
  <c r="K22" i="1"/>
  <c r="L22" i="1" s="1"/>
  <c r="K18" i="1"/>
  <c r="L18" i="1" s="1"/>
  <c r="K11" i="1"/>
  <c r="L11" i="1" s="1"/>
  <c r="K7" i="1"/>
  <c r="L7" i="1" s="1"/>
  <c r="O10" i="1"/>
  <c r="K10" i="1"/>
  <c r="L10" i="1" s="1"/>
  <c r="I5" i="1"/>
  <c r="O23" i="1"/>
  <c r="K23" i="1"/>
  <c r="L23" i="1" s="1"/>
  <c r="K15" i="1"/>
  <c r="L15" i="1" s="1"/>
  <c r="K25" i="1"/>
  <c r="L25" i="1" s="1"/>
  <c r="O16" i="1"/>
  <c r="K16" i="1"/>
  <c r="L16" i="1" s="1"/>
  <c r="K13" i="1"/>
  <c r="L13" i="1" s="1"/>
  <c r="K9" i="1"/>
  <c r="L9" i="1" s="1"/>
  <c r="K24" i="1"/>
  <c r="L24" i="1" s="1"/>
  <c r="K21" i="1"/>
  <c r="L21" i="1" s="1"/>
  <c r="O17" i="1"/>
  <c r="K17" i="1"/>
  <c r="L17" i="1" s="1"/>
  <c r="K6" i="1"/>
  <c r="L6" i="1" s="1"/>
  <c r="K12" i="1"/>
  <c r="L12" i="1" s="1"/>
  <c r="L5" i="2" l="1"/>
  <c r="M10" i="1" a="1"/>
  <c r="M10" i="1" s="1"/>
  <c r="M15" i="1" a="1"/>
  <c r="M15" i="1" s="1"/>
  <c r="N15" i="1" s="1"/>
  <c r="O15" i="1" s="1"/>
  <c r="M19" i="1" a="1"/>
  <c r="M19" i="1" s="1"/>
  <c r="M24" i="1" a="1"/>
  <c r="M24" i="1" s="1"/>
  <c r="N24" i="1" s="1"/>
  <c r="O24" i="1" s="1"/>
  <c r="M18" i="1" a="1"/>
  <c r="M18" i="1" s="1"/>
  <c r="N18" i="1" s="1"/>
  <c r="O18" i="1" s="1"/>
  <c r="M22" i="1" a="1"/>
  <c r="M22" i="1" s="1"/>
  <c r="N22" i="1" s="1"/>
  <c r="O22" i="1" s="1"/>
  <c r="M25" i="1" a="1"/>
  <c r="M25" i="1" s="1"/>
  <c r="N25" i="1" s="1"/>
  <c r="O25" i="1" s="1"/>
  <c r="M9" i="1" a="1"/>
  <c r="M9" i="1" s="1"/>
  <c r="N9" i="1" s="1"/>
  <c r="O9" i="1" s="1"/>
  <c r="M13" i="1" a="1"/>
  <c r="M13" i="1" s="1"/>
  <c r="N13" i="1" s="1"/>
  <c r="O13" i="1" s="1"/>
  <c r="M6" i="1" a="1"/>
  <c r="M6" i="1" s="1"/>
  <c r="N6" i="1" s="1"/>
  <c r="O6" i="1" s="1"/>
  <c r="N10" i="1"/>
  <c r="L5" i="1"/>
  <c r="M17" i="1" a="1"/>
  <c r="M17" i="1" s="1"/>
  <c r="N17" i="1" s="1"/>
  <c r="M21" i="1" a="1"/>
  <c r="M21" i="1" s="1"/>
  <c r="N21" i="1" s="1"/>
  <c r="O21" i="1" s="1"/>
  <c r="M16" i="1" a="1"/>
  <c r="M16" i="1" s="1"/>
  <c r="N16" i="1" s="1"/>
  <c r="M20" i="1" a="1"/>
  <c r="M20" i="1" s="1"/>
  <c r="N20" i="1" s="1"/>
  <c r="O20" i="1" s="1"/>
  <c r="M23" i="1" a="1"/>
  <c r="M23" i="1" s="1"/>
  <c r="N23" i="1" s="1"/>
  <c r="M7" i="1" a="1"/>
  <c r="M7" i="1" s="1"/>
  <c r="N7" i="1" s="1"/>
  <c r="O7" i="1" s="1"/>
  <c r="M11" i="1" a="1"/>
  <c r="M11" i="1" s="1"/>
  <c r="N11" i="1" s="1"/>
  <c r="O11" i="1" s="1"/>
  <c r="M14" i="1" a="1"/>
  <c r="M14" i="1" s="1"/>
  <c r="N14" i="1" s="1"/>
  <c r="M8" i="1" a="1"/>
  <c r="M8" i="1" s="1"/>
  <c r="N8" i="1" s="1"/>
  <c r="M12" i="1" a="1"/>
  <c r="M12" i="1" s="1"/>
  <c r="N12" i="1" s="1"/>
  <c r="O12" i="1" s="1"/>
  <c r="N19" i="1"/>
  <c r="O19" i="1" s="1"/>
  <c r="M5" i="1" l="1"/>
  <c r="M3" i="1" s="1"/>
  <c r="M9" i="2" l="1"/>
  <c r="M15" i="2"/>
  <c r="M10" i="2"/>
  <c r="M11" i="2"/>
  <c r="O7" i="2"/>
  <c r="N7" i="2"/>
  <c r="N5" i="2"/>
  <c r="M24" i="2"/>
  <c r="M18" i="2"/>
  <c r="M17" i="2"/>
  <c r="O26" i="2"/>
  <c r="O12" i="2"/>
  <c r="O23" i="2"/>
  <c r="O8" i="2"/>
  <c r="N16" i="2"/>
  <c r="O16" i="2"/>
  <c r="M12" i="2"/>
  <c r="N12" i="2"/>
  <c r="O20" i="2"/>
  <c r="M5" i="2"/>
  <c r="M3" i="2"/>
  <c r="M22" i="2"/>
  <c r="N22" i="2"/>
  <c r="O22" i="2"/>
  <c r="O19" i="2"/>
  <c r="M20" i="2"/>
  <c r="N20" i="2"/>
  <c r="M19" i="2"/>
  <c r="N19" i="2"/>
  <c r="O25" i="2"/>
  <c r="M25" i="2"/>
  <c r="N25" i="2"/>
  <c r="M8" i="2"/>
  <c r="N8" i="2"/>
  <c r="O21" i="2"/>
  <c r="O13" i="2"/>
  <c r="M21" i="2"/>
  <c r="N21" i="2"/>
  <c r="M13" i="2"/>
  <c r="N13" i="2"/>
  <c r="M23" i="2"/>
  <c r="N23" i="2"/>
  <c r="O14" i="2"/>
  <c r="M16" i="2"/>
  <c r="M26" i="2"/>
  <c r="N26" i="2"/>
  <c r="M7" i="2"/>
  <c r="M14" i="2"/>
  <c r="N14" i="2"/>
</calcChain>
</file>

<file path=xl/comments1.xml><?xml version="1.0" encoding="utf-8"?>
<comments xmlns="http://schemas.openxmlformats.org/spreadsheetml/2006/main">
  <authors>
    <author>user</author>
  </authors>
  <commentList>
    <comment ref="N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столбцец не вычисляет из-за формулы в столбце "М"</t>
        </r>
      </text>
    </comment>
  </commentList>
</comments>
</file>

<file path=xl/sharedStrings.xml><?xml version="1.0" encoding="utf-8"?>
<sst xmlns="http://schemas.openxmlformats.org/spreadsheetml/2006/main" count="197" uniqueCount="37">
  <si>
    <t>дней продажи</t>
  </si>
  <si>
    <t>ЮЛ</t>
  </si>
  <si>
    <t>Аптека</t>
  </si>
  <si>
    <t>Товар</t>
  </si>
  <si>
    <t>Производитель</t>
  </si>
  <si>
    <t>Продажи, уп.</t>
  </si>
  <si>
    <t>Остаток текущий, уп.</t>
  </si>
  <si>
    <t>Продажи упаковок в день</t>
  </si>
  <si>
    <t>Длинна склада, дн</t>
  </si>
  <si>
    <t>Необходимо для усреднения,дн</t>
  </si>
  <si>
    <t>Распределение с округлением,уп.</t>
  </si>
  <si>
    <t>Исключение округлений,уп.</t>
  </si>
  <si>
    <t>Итого примут,уп.</t>
  </si>
  <si>
    <t>Дл.склада послн распред.,дн</t>
  </si>
  <si>
    <t>Авис-Фарма</t>
  </si>
  <si>
    <t>Фирма 1</t>
  </si>
  <si>
    <t>Фирма 2</t>
  </si>
  <si>
    <t>склад</t>
  </si>
  <si>
    <t>Склад 1</t>
  </si>
  <si>
    <t>Склад 2</t>
  </si>
  <si>
    <t>Склад 3</t>
  </si>
  <si>
    <t>Склад 4</t>
  </si>
  <si>
    <t>Склад 5</t>
  </si>
  <si>
    <t>Склад 6</t>
  </si>
  <si>
    <t>Склад 7</t>
  </si>
  <si>
    <t>Склад 8</t>
  </si>
  <si>
    <t>Склад 9</t>
  </si>
  <si>
    <t>Склад 10</t>
  </si>
  <si>
    <t>Склад 11</t>
  </si>
  <si>
    <t xml:space="preserve">товар 1 </t>
  </si>
  <si>
    <t>н</t>
  </si>
  <si>
    <t>Макс.Забрать,   уп</t>
  </si>
  <si>
    <t>Ячейка N5 должна быть равна ячейке I5</t>
  </si>
  <si>
    <r>
      <t xml:space="preserve">В этом случае формула в одну фирму(столбец M) добавляет </t>
    </r>
    <r>
      <rPr>
        <b/>
        <sz val="18"/>
        <color rgb="FFFF0000"/>
        <rFont val="Arial"/>
        <family val="2"/>
        <charset val="204"/>
      </rPr>
      <t>два раза округление</t>
    </r>
    <r>
      <rPr>
        <sz val="18"/>
        <color rgb="FFFF0000"/>
        <rFont val="Arial"/>
        <family val="2"/>
        <charset val="204"/>
      </rPr>
      <t xml:space="preserve"> так как по одной фирме есть больше одного минимальных или максимальных значения</t>
    </r>
  </si>
  <si>
    <t>Надо чтобы было добавление только одного округления, чтобы выйти на итоговую сумму в ячейке I5</t>
  </si>
  <si>
    <t>% склада с потребностью</t>
  </si>
  <si>
    <t>В столбце М я усовершенствовал формулу, чтобы было только одно округление, но она не вычисляет, логика вроде бы присутствует в формуле, причину не пойму пока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</si>
</sst>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00000"/>
    <numFmt numFmtId="166" formatCode="0.00000000000"/>
  </numFmts>
  <fonts count="9" x14ac:knownFonts="1">
    <font>
      <sz val="10"/>
      <name val="Arial"/>
      <family val="2"/>
      <charset val="204"/>
    </font>
    <font>
      <b/>
      <sz val="9"/>
      <color indexed="63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63"/>
      <name val="Arial"/>
      <family val="2"/>
      <charset val="204"/>
    </font>
    <font>
      <sz val="9"/>
      <color indexed="53"/>
      <name val="Arial"/>
      <family val="2"/>
      <charset val="204"/>
    </font>
    <font>
      <sz val="18"/>
      <color rgb="FFFF0000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00B0F0"/>
        <bgColor indexed="9"/>
      </patternFill>
    </fill>
    <fill>
      <patternFill patternType="solid">
        <fgColor rgb="FF00B050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9" fontId="1" fillId="3" borderId="6" xfId="0" applyNumberFormat="1" applyFont="1" applyFill="1" applyBorder="1" applyAlignment="1">
      <alignment horizontal="center"/>
    </xf>
    <xf numFmtId="49" fontId="1" fillId="3" borderId="7" xfId="0" applyNumberFormat="1" applyFont="1" applyFill="1" applyBorder="1" applyAlignment="1">
      <alignment horizontal="center"/>
    </xf>
    <xf numFmtId="49" fontId="1" fillId="4" borderId="7" xfId="0" applyNumberFormat="1" applyFont="1" applyFill="1" applyBorder="1" applyAlignment="1">
      <alignment horizontal="center" vertical="center" wrapText="1"/>
    </xf>
    <xf numFmtId="49" fontId="1" fillId="5" borderId="7" xfId="0" applyNumberFormat="1" applyFont="1" applyFill="1" applyBorder="1" applyAlignment="1">
      <alignment horizontal="center" vertical="center" wrapText="1"/>
    </xf>
    <xf numFmtId="49" fontId="1" fillId="4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4" fontId="2" fillId="6" borderId="7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49" fontId="3" fillId="7" borderId="6" xfId="0" applyNumberFormat="1" applyFont="1" applyFill="1" applyBorder="1" applyAlignment="1">
      <alignment horizontal="center"/>
    </xf>
    <xf numFmtId="49" fontId="3" fillId="7" borderId="7" xfId="0" applyNumberFormat="1" applyFont="1" applyFill="1" applyBorder="1" applyAlignment="1">
      <alignment horizontal="center"/>
    </xf>
    <xf numFmtId="4" fontId="3" fillId="7" borderId="7" xfId="0" applyNumberFormat="1" applyFont="1" applyFill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4" fontId="4" fillId="7" borderId="7" xfId="0" applyNumberFormat="1" applyFont="1" applyFill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49" fontId="3" fillId="8" borderId="6" xfId="0" applyNumberFormat="1" applyFont="1" applyFill="1" applyBorder="1" applyAlignment="1">
      <alignment horizontal="center"/>
    </xf>
    <xf numFmtId="49" fontId="3" fillId="8" borderId="7" xfId="0" applyNumberFormat="1" applyFont="1" applyFill="1" applyBorder="1" applyAlignment="1">
      <alignment horizontal="center"/>
    </xf>
    <xf numFmtId="4" fontId="3" fillId="8" borderId="7" xfId="0" applyNumberFormat="1" applyFont="1" applyFill="1" applyBorder="1" applyAlignment="1">
      <alignment horizontal="center"/>
    </xf>
    <xf numFmtId="4" fontId="4" fillId="8" borderId="7" xfId="0" applyNumberFormat="1" applyFont="1" applyFill="1" applyBorder="1" applyAlignment="1">
      <alignment horizontal="center"/>
    </xf>
    <xf numFmtId="0" fontId="5" fillId="0" borderId="0" xfId="0" applyFont="1"/>
    <xf numFmtId="0" fontId="0" fillId="8" borderId="7" xfId="0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2" fontId="0" fillId="0" borderId="7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77;&#1092;&#1077;&#1082;&#1090;&#1091;&#1088;&#1072;%20&#1074;&#1085;&#1091;&#1090;&#1088;&#1080;%20&#1070;&#1051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79;&#1084;&#1077;&#1085;&#1077;&#1085;&#1080;&#1103;&#1055;&#1088;&#1077;&#1092;&#1077;&#1082;&#1090;&#1091;&#1088;&#1072;%20&#1074;&#1085;&#1091;&#1090;&#1088;&#1080;%20&#1070;&#10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ик"/>
      <sheetName val="перераспределение"/>
      <sheetName val="по аптекам"/>
      <sheetName val="Лист2"/>
      <sheetName val="Лист3"/>
      <sheetName val="Лист4"/>
      <sheetName val="копия"/>
    </sheetNames>
    <sheetDataSet>
      <sheetData sheetId="0">
        <row r="1">
          <cell r="J1">
            <v>48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ик"/>
      <sheetName val="перераспределение"/>
      <sheetName val="по аптекам"/>
      <sheetName val="копия"/>
    </sheetNames>
    <sheetDataSet>
      <sheetData sheetId="0">
        <row r="1">
          <cell r="J1">
            <v>48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105"/>
  <sheetViews>
    <sheetView tabSelected="1" zoomScale="90" zoomScaleNormal="90" workbookViewId="0">
      <selection activeCell="N14" sqref="N14"/>
    </sheetView>
  </sheetViews>
  <sheetFormatPr defaultRowHeight="12.75" x14ac:dyDescent="0.2"/>
  <cols>
    <col min="1" max="1" width="15.5703125" customWidth="1"/>
    <col min="2" max="2" width="24" customWidth="1"/>
    <col min="3" max="3" width="21.140625" customWidth="1"/>
    <col min="4" max="4" width="14.140625" customWidth="1"/>
    <col min="5" max="5" width="14.42578125" customWidth="1"/>
    <col min="6" max="6" width="15.85546875" customWidth="1"/>
    <col min="7" max="7" width="9" customWidth="1"/>
    <col min="8" max="8" width="11.5703125" style="6" customWidth="1"/>
    <col min="9" max="10" width="14.5703125" style="6" customWidth="1"/>
    <col min="11" max="11" width="18" style="6" customWidth="1"/>
    <col min="12" max="12" width="14.85546875" style="6" customWidth="1"/>
    <col min="13" max="14" width="14.42578125" style="6" customWidth="1"/>
    <col min="15" max="15" width="13.5703125" style="6" customWidth="1"/>
  </cols>
  <sheetData>
    <row r="1" spans="1:16" ht="13.5" thickBot="1" x14ac:dyDescent="0.25">
      <c r="B1" s="1"/>
      <c r="C1" s="2"/>
      <c r="E1" s="3" t="s">
        <v>0</v>
      </c>
      <c r="F1" s="4">
        <f>[1]исходник!J1</f>
        <v>48</v>
      </c>
      <c r="G1" s="5"/>
    </row>
    <row r="2" spans="1:16" ht="13.5" thickBot="1" x14ac:dyDescent="0.25">
      <c r="B2" s="7"/>
      <c r="C2" s="5"/>
      <c r="E2" s="8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6" x14ac:dyDescent="0.2">
      <c r="A3" s="10"/>
      <c r="B3" s="11"/>
      <c r="C3" s="11"/>
      <c r="D3" s="11"/>
      <c r="E3" s="11"/>
      <c r="F3" s="12"/>
      <c r="G3" s="11"/>
      <c r="H3" s="11"/>
      <c r="I3" s="11"/>
      <c r="J3" s="11"/>
      <c r="K3" s="11"/>
      <c r="L3" s="11"/>
      <c r="M3" s="11" t="b">
        <f>I5-L5=M5</f>
        <v>0</v>
      </c>
      <c r="N3" s="11"/>
      <c r="O3" s="13"/>
    </row>
    <row r="4" spans="1:16" ht="43.5" customHeight="1" x14ac:dyDescent="0.2">
      <c r="A4" s="14" t="s">
        <v>1</v>
      </c>
      <c r="B4" s="15" t="s">
        <v>17</v>
      </c>
      <c r="C4" s="15" t="s">
        <v>3</v>
      </c>
      <c r="D4" s="15" t="s">
        <v>4</v>
      </c>
      <c r="E4" s="15" t="s">
        <v>5</v>
      </c>
      <c r="F4" s="15" t="s">
        <v>6</v>
      </c>
      <c r="G4" s="16" t="s">
        <v>7</v>
      </c>
      <c r="H4" s="16" t="s">
        <v>8</v>
      </c>
      <c r="I4" s="17" t="s">
        <v>31</v>
      </c>
      <c r="J4" s="16" t="s">
        <v>9</v>
      </c>
      <c r="K4" s="16" t="s">
        <v>35</v>
      </c>
      <c r="L4" s="16" t="s">
        <v>10</v>
      </c>
      <c r="M4" s="16" t="s">
        <v>11</v>
      </c>
      <c r="N4" s="17" t="s">
        <v>12</v>
      </c>
      <c r="O4" s="18" t="s">
        <v>13</v>
      </c>
      <c r="P4" s="19"/>
    </row>
    <row r="5" spans="1:16" ht="18" customHeight="1" x14ac:dyDescent="0.2">
      <c r="A5" s="20"/>
      <c r="B5" s="21"/>
      <c r="C5" s="21"/>
      <c r="D5" s="21"/>
      <c r="E5" s="22"/>
      <c r="F5" s="22"/>
      <c r="G5" s="23"/>
      <c r="H5" s="23"/>
      <c r="I5" s="24">
        <f>SUM(I6:I55)</f>
        <v>180</v>
      </c>
      <c r="J5" s="24"/>
      <c r="K5" s="24"/>
      <c r="L5" s="24">
        <f>SUM(L6:L55)</f>
        <v>183</v>
      </c>
      <c r="M5" s="24">
        <f>SUM(M6:M55)</f>
        <v>-6</v>
      </c>
      <c r="N5" s="24">
        <f>SUM(N6:N55)</f>
        <v>177</v>
      </c>
      <c r="O5" s="25"/>
    </row>
    <row r="6" spans="1:16" x14ac:dyDescent="0.2">
      <c r="A6" s="26" t="s">
        <v>15</v>
      </c>
      <c r="B6" s="27" t="s">
        <v>18</v>
      </c>
      <c r="C6" s="27" t="s">
        <v>29</v>
      </c>
      <c r="D6" s="27" t="s">
        <v>30</v>
      </c>
      <c r="E6" s="28">
        <v>784</v>
      </c>
      <c r="F6" s="28">
        <v>145</v>
      </c>
      <c r="G6" s="23">
        <f t="shared" ref="G6" si="0">ROUND(E6/$F$1,3)</f>
        <v>16.332999999999998</v>
      </c>
      <c r="H6" s="23">
        <f t="shared" ref="H6" si="1">IF(OR(E6=0,E6=""),0,ROUND(F6/G6,3))</f>
        <v>8.8780000000000001</v>
      </c>
      <c r="I6" s="23">
        <f t="shared" ref="I6:I25" si="2">IF(AND(E6&gt;0,H6&lt;AVERAGEIF($A$6:$A$55,A6,$H$6:$H$55)),0,IF(AND(E6=0,F6&gt;0),ROUND(F6,0),ROUND((H6-AVERAGEIF($A$6:$A$55,A6,$H$6:$H$55))*G6,0)))</f>
        <v>0</v>
      </c>
      <c r="J6" s="23">
        <f t="shared" ref="J6:J25" si="3">IF(OR(E6=0,H6&gt;AVERAGEIF($A$6:$A$55,A6,$H$6:$H$55)),0,ROUND((AVERAGEIF($A$6:$A$55,A6,$H$6:$H$55)-H6),4))</f>
        <v>21.305099999999999</v>
      </c>
      <c r="K6" s="23">
        <f t="shared" ref="K6:K25" si="4">IF(J6=0,"",ROUND(J6/SUMIF($A$6:$A$55,A6,$J$6:$J$55),10))</f>
        <v>0.1744567954</v>
      </c>
      <c r="L6" s="23">
        <f t="shared" ref="L6:L25" si="5">IF(K6="",0,ROUND(K6*SUMIF($A$6:$A$55,A6,$I$6:$I$55),0))</f>
        <v>14</v>
      </c>
      <c r="M6" s="23">
        <f t="array" ref="M6">IF(AND(SUMIF($A$6:$A$55,A6,$I$6:$I$55)&gt;SUMIF($A$6:$A$55,A6,$L$6:$L$55),K6=MIN(IF($A$6:$A$55=A6,$K$6:$K$55,""))),-(SUMIF($A$6:$A$55,A6,$L$6:$L$55)-SUMIF($A$6:$A$55,A6,$I$6:$I$55)),IF(AND(SUMIF($A$6:$A$55,A6,$I$6:$I$55)&lt;SUMIF($A$6:$A$55,A6,$L$6:$L$55),K6=MAX(IF($A$6:$A$55=A6,$K$6:$K$55,""))),-(SUMIF($A$6:$A$55,A6,$L$6:$L$55)-SUMIF($A$6:$A$55,A6,$I$6:$I$55)),0))</f>
        <v>0</v>
      </c>
      <c r="N6" s="23">
        <f t="shared" ref="N6" si="6">IF(L6="",0,L6+M6)</f>
        <v>14</v>
      </c>
      <c r="O6" s="25">
        <f t="shared" ref="O6" si="7">IF(AND(J6=0,G6&lt;&gt;0),ROUND((F6-I6)/G6,2),IF(AND(G6&lt;&gt;0,J6&gt;0),ROUND((F6-I6+N6)/G6,2),0))</f>
        <v>9.73</v>
      </c>
    </row>
    <row r="7" spans="1:16" x14ac:dyDescent="0.2">
      <c r="A7" s="26" t="s">
        <v>15</v>
      </c>
      <c r="B7" s="27" t="s">
        <v>19</v>
      </c>
      <c r="C7" s="27" t="s">
        <v>29</v>
      </c>
      <c r="D7" s="27" t="s">
        <v>30</v>
      </c>
      <c r="E7" s="28">
        <v>444</v>
      </c>
      <c r="F7" s="30">
        <v>0</v>
      </c>
      <c r="G7" s="23">
        <f t="shared" ref="G7:G14" si="8">ROUND(E7/$F$1,3)</f>
        <v>9.25</v>
      </c>
      <c r="H7" s="23">
        <f t="shared" ref="H7:H14" si="9">IF(OR(E7=0,E7=""),0,ROUND(F7/G7,3))</f>
        <v>0</v>
      </c>
      <c r="I7" s="23">
        <f t="shared" si="2"/>
        <v>0</v>
      </c>
      <c r="J7" s="23">
        <f t="shared" si="3"/>
        <v>30.1831</v>
      </c>
      <c r="K7" s="23">
        <f t="shared" si="4"/>
        <v>0.24715429180000001</v>
      </c>
      <c r="L7" s="23">
        <f t="shared" si="5"/>
        <v>20</v>
      </c>
      <c r="M7" s="38">
        <f t="array" ref="M7">IF(AND(SUMIF($A$6:$A$55,A7,$I$6:$I$55)&gt;SUMIF($A$6:$A$55,A7,$L$6:$L$55),K7=MIN(IF($A$6:$A$55=A7,$K$6:$K$55,""))),-(SUMIF($A$6:$A$55,A7,$L$6:$L$55)-SUMIF($A$6:$A$55,A7,$I$6:$I$55)),IF(AND(SUMIF($A$6:$A$55,A7,$I$6:$I$55)&lt;SUMIF($A$6:$A$55,A7,$L$6:$L$55),K7=MAX(IF($A$6:$A$55=A7,$K$6:$K$55,""))),-(SUMIF($A$6:$A$55,A7,$L$6:$L$55)-SUMIF($A$6:$A$55,A7,$I$6:$I$55)),0))</f>
        <v>-1</v>
      </c>
      <c r="N7" s="23">
        <f t="shared" ref="N7:N14" si="10">IF(L7="",0,L7+M7)</f>
        <v>19</v>
      </c>
      <c r="O7" s="25">
        <f t="shared" ref="O7:O14" si="11">IF(AND(J7=0,G7&lt;&gt;0),ROUND((F7-I7)/G7,2),IF(AND(G7&lt;&gt;0,J7&gt;0),ROUND((F7-I7+N7)/G7,2),0))</f>
        <v>2.0499999999999998</v>
      </c>
    </row>
    <row r="8" spans="1:16" x14ac:dyDescent="0.2">
      <c r="A8" s="26" t="s">
        <v>15</v>
      </c>
      <c r="B8" s="27" t="s">
        <v>20</v>
      </c>
      <c r="C8" s="27" t="s">
        <v>29</v>
      </c>
      <c r="D8" s="27" t="s">
        <v>30</v>
      </c>
      <c r="E8" s="28">
        <v>7</v>
      </c>
      <c r="F8" s="28">
        <v>20</v>
      </c>
      <c r="G8" s="23">
        <f t="shared" si="8"/>
        <v>0.14599999999999999</v>
      </c>
      <c r="H8" s="23">
        <f t="shared" si="9"/>
        <v>136.98599999999999</v>
      </c>
      <c r="I8" s="23">
        <f t="shared" si="2"/>
        <v>16</v>
      </c>
      <c r="J8" s="23">
        <f t="shared" si="3"/>
        <v>0</v>
      </c>
      <c r="K8" s="23" t="str">
        <f t="shared" si="4"/>
        <v/>
      </c>
      <c r="L8" s="23">
        <f t="shared" si="5"/>
        <v>0</v>
      </c>
      <c r="M8" s="23">
        <f t="array" ref="M8">IF(AND(SUMIF($A$6:$A$55,A8,$I$6:$I$55)&gt;SUMIF($A$6:$A$55,A8,$L$6:$L$55),K8=MIN(IF($A$6:$A$55=A8,$K$6:$K$55,""))),-(SUMIF($A$6:$A$55,A8,$L$6:$L$55)-SUMIF($A$6:$A$55,A8,$I$6:$I$55)),IF(AND(SUMIF($A$6:$A$55,A8,$I$6:$I$55)&lt;SUMIF($A$6:$A$55,A8,$L$6:$L$55),K8=MAX(IF($A$6:$A$55=A8,$K$6:$K$55,""))),-(SUMIF($A$6:$A$55,A8,$L$6:$L$55)-SUMIF($A$6:$A$55,A8,$I$6:$I$55)),0))</f>
        <v>0</v>
      </c>
      <c r="N8" s="23">
        <f t="shared" si="10"/>
        <v>0</v>
      </c>
      <c r="O8" s="25">
        <f t="shared" si="11"/>
        <v>27.4</v>
      </c>
    </row>
    <row r="9" spans="1:16" x14ac:dyDescent="0.2">
      <c r="A9" s="26" t="s">
        <v>15</v>
      </c>
      <c r="B9" s="27" t="s">
        <v>21</v>
      </c>
      <c r="C9" s="27" t="s">
        <v>29</v>
      </c>
      <c r="D9" s="27" t="s">
        <v>30</v>
      </c>
      <c r="E9" s="28">
        <v>125</v>
      </c>
      <c r="F9" s="28">
        <v>79</v>
      </c>
      <c r="G9" s="23">
        <f t="shared" si="8"/>
        <v>2.6040000000000001</v>
      </c>
      <c r="H9" s="23">
        <f t="shared" si="9"/>
        <v>30.338000000000001</v>
      </c>
      <c r="I9" s="23">
        <f t="shared" si="2"/>
        <v>0</v>
      </c>
      <c r="J9" s="23">
        <f t="shared" si="3"/>
        <v>0</v>
      </c>
      <c r="K9" s="23" t="str">
        <f t="shared" si="4"/>
        <v/>
      </c>
      <c r="L9" s="23">
        <f t="shared" si="5"/>
        <v>0</v>
      </c>
      <c r="M9" s="23">
        <f t="array" ref="M9">IF(AND(SUMIF($A$6:$A$55,A9,$I$6:$I$55)&gt;SUMIF($A$6:$A$55,A9,$L$6:$L$55),K9=MIN(IF($A$6:$A$55=A9,$K$6:$K$55,""))),-(SUMIF($A$6:$A$55,A9,$L$6:$L$55)-SUMIF($A$6:$A$55,A9,$I$6:$I$55)),IF(AND(SUMIF($A$6:$A$55,A9,$I$6:$I$55)&lt;SUMIF($A$6:$A$55,A9,$L$6:$L$55),K9=MAX(IF($A$6:$A$55=A9,$K$6:$K$55,""))),-(SUMIF($A$6:$A$55,A9,$L$6:$L$55)-SUMIF($A$6:$A$55,A9,$I$6:$I$55)),0))</f>
        <v>0</v>
      </c>
      <c r="N9" s="23">
        <f t="shared" si="10"/>
        <v>0</v>
      </c>
      <c r="O9" s="25">
        <f t="shared" si="11"/>
        <v>30.34</v>
      </c>
    </row>
    <row r="10" spans="1:16" x14ac:dyDescent="0.2">
      <c r="A10" s="26" t="s">
        <v>15</v>
      </c>
      <c r="B10" s="27" t="s">
        <v>22</v>
      </c>
      <c r="C10" s="27" t="s">
        <v>29</v>
      </c>
      <c r="D10" s="27" t="s">
        <v>30</v>
      </c>
      <c r="E10" s="28">
        <v>61</v>
      </c>
      <c r="F10" s="28">
        <v>96</v>
      </c>
      <c r="G10" s="23">
        <f t="shared" si="8"/>
        <v>1.2709999999999999</v>
      </c>
      <c r="H10" s="23">
        <f t="shared" si="9"/>
        <v>75.531000000000006</v>
      </c>
      <c r="I10" s="23">
        <f t="shared" si="2"/>
        <v>58</v>
      </c>
      <c r="J10" s="23">
        <f t="shared" si="3"/>
        <v>0</v>
      </c>
      <c r="K10" s="23" t="str">
        <f t="shared" si="4"/>
        <v/>
      </c>
      <c r="L10" s="23">
        <f t="shared" si="5"/>
        <v>0</v>
      </c>
      <c r="M10" s="23">
        <f t="array" ref="M10">IF(AND(SUMIF($A$6:$A$55,A10,$I$6:$I$55)&gt;SUMIF($A$6:$A$55,A10,$L$6:$L$55),K10=MIN(IF($A$6:$A$55=A10,$K$6:$K$55,""))),-(SUMIF($A$6:$A$55,A10,$L$6:$L$55)-SUMIF($A$6:$A$55,A10,$I$6:$I$55)),IF(AND(SUMIF($A$6:$A$55,A10,$I$6:$I$55)&lt;SUMIF($A$6:$A$55,A10,$L$6:$L$55),K10=MAX(IF($A$6:$A$55=A10,$K$6:$K$55,""))),-(SUMIF($A$6:$A$55,A10,$L$6:$L$55)-SUMIF($A$6:$A$55,A10,$I$6:$I$55)),0))</f>
        <v>0</v>
      </c>
      <c r="N10" s="23">
        <f t="shared" si="10"/>
        <v>0</v>
      </c>
      <c r="O10" s="25">
        <f t="shared" si="11"/>
        <v>29.9</v>
      </c>
    </row>
    <row r="11" spans="1:16" x14ac:dyDescent="0.2">
      <c r="A11" s="26" t="s">
        <v>15</v>
      </c>
      <c r="B11" s="27" t="s">
        <v>23</v>
      </c>
      <c r="C11" s="27" t="s">
        <v>29</v>
      </c>
      <c r="D11" s="27" t="s">
        <v>30</v>
      </c>
      <c r="E11" s="28">
        <v>97</v>
      </c>
      <c r="F11" s="28">
        <v>23</v>
      </c>
      <c r="G11" s="23">
        <f t="shared" si="8"/>
        <v>2.0209999999999999</v>
      </c>
      <c r="H11" s="23">
        <f t="shared" si="9"/>
        <v>11.381</v>
      </c>
      <c r="I11" s="23">
        <f t="shared" si="2"/>
        <v>0</v>
      </c>
      <c r="J11" s="23">
        <f t="shared" si="3"/>
        <v>18.802099999999999</v>
      </c>
      <c r="K11" s="23">
        <f t="shared" si="4"/>
        <v>0.15396098180000001</v>
      </c>
      <c r="L11" s="23">
        <f t="shared" si="5"/>
        <v>12</v>
      </c>
      <c r="M11" s="23">
        <f t="array" ref="M11">IF(AND(SUMIF($A$6:$A$55,A11,$I$6:$I$55)&gt;SUMIF($A$6:$A$55,A11,$L$6:$L$55),K11=MIN(IF($A$6:$A$55=A11,$K$6:$K$55,""))),-(SUMIF($A$6:$A$55,A11,$L$6:$L$55)-SUMIF($A$6:$A$55,A11,$I$6:$I$55)),IF(AND(SUMIF($A$6:$A$55,A11,$I$6:$I$55)&lt;SUMIF($A$6:$A$55,A11,$L$6:$L$55),K11=MAX(IF($A$6:$A$55=A11,$K$6:$K$55,""))),-(SUMIF($A$6:$A$55,A11,$L$6:$L$55)-SUMIF($A$6:$A$55,A11,$I$6:$I$55)),0))</f>
        <v>0</v>
      </c>
      <c r="N11" s="23">
        <f t="shared" si="10"/>
        <v>12</v>
      </c>
      <c r="O11" s="25">
        <f t="shared" si="11"/>
        <v>17.32</v>
      </c>
    </row>
    <row r="12" spans="1:16" x14ac:dyDescent="0.2">
      <c r="A12" s="26" t="s">
        <v>15</v>
      </c>
      <c r="B12" s="27" t="s">
        <v>24</v>
      </c>
      <c r="C12" s="27" t="s">
        <v>29</v>
      </c>
      <c r="D12" s="27" t="s">
        <v>30</v>
      </c>
      <c r="E12" s="28">
        <v>1856</v>
      </c>
      <c r="F12" s="28">
        <v>330</v>
      </c>
      <c r="G12" s="23">
        <f t="shared" si="8"/>
        <v>38.667000000000002</v>
      </c>
      <c r="H12" s="23">
        <f t="shared" si="9"/>
        <v>8.5340000000000007</v>
      </c>
      <c r="I12" s="23">
        <f t="shared" si="2"/>
        <v>0</v>
      </c>
      <c r="J12" s="23">
        <f t="shared" si="3"/>
        <v>21.649100000000001</v>
      </c>
      <c r="K12" s="23">
        <f t="shared" si="4"/>
        <v>0.1772736392</v>
      </c>
      <c r="L12" s="23">
        <f t="shared" si="5"/>
        <v>14</v>
      </c>
      <c r="M12" s="23">
        <f t="array" ref="M12">IF(AND(SUMIF($A$6:$A$55,A12,$I$6:$I$55)&gt;SUMIF($A$6:$A$55,A12,$L$6:$L$55),K12=MIN(IF($A$6:$A$55=A12,$K$6:$K$55,""))),-(SUMIF($A$6:$A$55,A12,$L$6:$L$55)-SUMIF($A$6:$A$55,A12,$I$6:$I$55)),IF(AND(SUMIF($A$6:$A$55,A12,$I$6:$I$55)&lt;SUMIF($A$6:$A$55,A12,$L$6:$L$55),K12=MAX(IF($A$6:$A$55=A12,$K$6:$K$55,""))),-(SUMIF($A$6:$A$55,A12,$L$6:$L$55)-SUMIF($A$6:$A$55,A12,$I$6:$I$55)),0))</f>
        <v>0</v>
      </c>
      <c r="N12" s="23">
        <f t="shared" si="10"/>
        <v>14</v>
      </c>
      <c r="O12" s="25">
        <f t="shared" si="11"/>
        <v>8.9</v>
      </c>
    </row>
    <row r="13" spans="1:16" x14ac:dyDescent="0.2">
      <c r="A13" s="26" t="s">
        <v>15</v>
      </c>
      <c r="B13" s="27" t="s">
        <v>25</v>
      </c>
      <c r="C13" s="27" t="s">
        <v>29</v>
      </c>
      <c r="D13" s="27" t="s">
        <v>30</v>
      </c>
      <c r="E13" s="28">
        <v>12</v>
      </c>
      <c r="F13" s="30">
        <v>0</v>
      </c>
      <c r="G13" s="23">
        <f t="shared" si="8"/>
        <v>0.25</v>
      </c>
      <c r="H13" s="23">
        <f t="shared" si="9"/>
        <v>0</v>
      </c>
      <c r="I13" s="23">
        <f t="shared" si="2"/>
        <v>0</v>
      </c>
      <c r="J13" s="23">
        <f t="shared" si="3"/>
        <v>30.1831</v>
      </c>
      <c r="K13" s="23">
        <f t="shared" si="4"/>
        <v>0.24715429180000001</v>
      </c>
      <c r="L13" s="23">
        <f t="shared" si="5"/>
        <v>20</v>
      </c>
      <c r="M13" s="38">
        <f t="array" ref="M13">IF(AND(SUMIF($A$6:$A$55,A13,$I$6:$I$55)&gt;SUMIF($A$6:$A$55,A13,$L$6:$L$55),K13=MIN(IF($A$6:$A$55=A13,$K$6:$K$55,""))),-(SUMIF($A$6:$A$55,A13,$L$6:$L$55)-SUMIF($A$6:$A$55,A13,$I$6:$I$55)),IF(AND(SUMIF($A$6:$A$55,A13,$I$6:$I$55)&lt;SUMIF($A$6:$A$55,A13,$L$6:$L$55),K13=MAX(IF($A$6:$A$55=A13,$K$6:$K$55,""))),-(SUMIF($A$6:$A$55,A13,$L$6:$L$55)-SUMIF($A$6:$A$55,A13,$I$6:$I$55)),0))</f>
        <v>-1</v>
      </c>
      <c r="N13" s="23">
        <f t="shared" si="10"/>
        <v>19</v>
      </c>
      <c r="O13" s="25">
        <f t="shared" si="11"/>
        <v>76</v>
      </c>
    </row>
    <row r="14" spans="1:16" x14ac:dyDescent="0.2">
      <c r="A14" s="26" t="s">
        <v>15</v>
      </c>
      <c r="B14" s="27" t="s">
        <v>26</v>
      </c>
      <c r="C14" s="27" t="s">
        <v>29</v>
      </c>
      <c r="D14" s="27" t="s">
        <v>30</v>
      </c>
      <c r="E14" s="30">
        <v>0</v>
      </c>
      <c r="F14" s="28">
        <v>5</v>
      </c>
      <c r="G14" s="23">
        <f t="shared" si="8"/>
        <v>0</v>
      </c>
      <c r="H14" s="23">
        <f t="shared" si="9"/>
        <v>0</v>
      </c>
      <c r="I14" s="23">
        <f t="shared" si="2"/>
        <v>5</v>
      </c>
      <c r="J14" s="23">
        <f t="shared" si="3"/>
        <v>0</v>
      </c>
      <c r="K14" s="23" t="str">
        <f t="shared" si="4"/>
        <v/>
      </c>
      <c r="L14" s="23">
        <f t="shared" si="5"/>
        <v>0</v>
      </c>
      <c r="M14" s="23">
        <f t="array" ref="M14">IF(AND(SUMIF($A$6:$A$55,A14,$I$6:$I$55)&gt;SUMIF($A$6:$A$55,A14,$L$6:$L$55),K14=MIN(IF($A$6:$A$55=A14,$K$6:$K$55,""))),-(SUMIF($A$6:$A$55,A14,$L$6:$L$55)-SUMIF($A$6:$A$55,A14,$I$6:$I$55)),IF(AND(SUMIF($A$6:$A$55,A14,$I$6:$I$55)&lt;SUMIF($A$6:$A$55,A14,$L$6:$L$55),K14=MAX(IF($A$6:$A$55=A14,$K$6:$K$55,""))),-(SUMIF($A$6:$A$55,A14,$L$6:$L$55)-SUMIF($A$6:$A$55,A14,$I$6:$I$55)),0))</f>
        <v>0</v>
      </c>
      <c r="N14" s="23">
        <f t="shared" si="10"/>
        <v>0</v>
      </c>
      <c r="O14" s="25">
        <f t="shared" si="11"/>
        <v>0</v>
      </c>
    </row>
    <row r="15" spans="1:16" x14ac:dyDescent="0.2">
      <c r="A15" s="33" t="s">
        <v>16</v>
      </c>
      <c r="B15" s="34" t="s">
        <v>18</v>
      </c>
      <c r="C15" s="34" t="s">
        <v>29</v>
      </c>
      <c r="D15" s="34" t="s">
        <v>30</v>
      </c>
      <c r="E15" s="35">
        <v>346</v>
      </c>
      <c r="F15" s="36">
        <v>0</v>
      </c>
      <c r="G15" s="23">
        <f t="shared" ref="G15" si="12">ROUND(E15/$F$1,3)</f>
        <v>7.2080000000000002</v>
      </c>
      <c r="H15" s="23">
        <f t="shared" ref="H15" si="13">IF(OR(E15=0,E15=""),0,ROUND(F15/G15,3))</f>
        <v>0</v>
      </c>
      <c r="I15" s="23">
        <f t="shared" si="2"/>
        <v>0</v>
      </c>
      <c r="J15" s="23">
        <f t="shared" si="3"/>
        <v>19.300699999999999</v>
      </c>
      <c r="K15" s="31">
        <f t="shared" si="4"/>
        <v>0.22604956979999999</v>
      </c>
      <c r="L15" s="23">
        <f t="shared" si="5"/>
        <v>23</v>
      </c>
      <c r="M15" s="38">
        <f t="array" ref="M15">IF(AND(SUMIF($A$6:$A$55,A15,$I$6:$I$55)&gt;SUMIF($A$6:$A$55,A15,$L$6:$L$55),K15=MIN(IF($A$6:$A$55=A15,$K$6:$K$55,""))),-(SUMIF($A$6:$A$55,A15,$L$6:$L$55)-SUMIF($A$6:$A$55,A15,$I$6:$I$55)),IF(AND(SUMIF($A$6:$A$55,A15,$I$6:$I$55)&lt;SUMIF($A$6:$A$55,A15,$L$6:$L$55),K15=MAX(IF($A$6:$A$55=A15,$K$6:$K$55,""))),-(SUMIF($A$6:$A$55,A15,$L$6:$L$55)-SUMIF($A$6:$A$55,A15,$I$6:$I$55)),0))</f>
        <v>-2</v>
      </c>
      <c r="N15" s="23">
        <f t="shared" ref="N15" si="14">IF(L15="",0,L15+M15)</f>
        <v>21</v>
      </c>
      <c r="O15" s="25">
        <f t="shared" ref="O15" si="15">IF(AND(J15=0,G15&lt;&gt;0),ROUND((F15-I15)/G15,2),IF(AND(G15&lt;&gt;0,J15&gt;0),ROUND((F15-I15+N15)/G15,2),0))</f>
        <v>2.91</v>
      </c>
    </row>
    <row r="16" spans="1:16" x14ac:dyDescent="0.2">
      <c r="A16" s="33" t="s">
        <v>16</v>
      </c>
      <c r="B16" s="34" t="s">
        <v>19</v>
      </c>
      <c r="C16" s="34" t="s">
        <v>29</v>
      </c>
      <c r="D16" s="34" t="s">
        <v>30</v>
      </c>
      <c r="E16" s="35">
        <v>122</v>
      </c>
      <c r="F16" s="35">
        <v>77</v>
      </c>
      <c r="G16" s="23">
        <f t="shared" ref="G16:G25" si="16">ROUND(E16/$F$1,3)</f>
        <v>2.5419999999999998</v>
      </c>
      <c r="H16" s="23">
        <f t="shared" ref="H16:H25" si="17">IF(OR(E16=0,E16=""),0,ROUND(F16/G16,3))</f>
        <v>30.291</v>
      </c>
      <c r="I16" s="23">
        <f t="shared" si="2"/>
        <v>28</v>
      </c>
      <c r="J16" s="23">
        <f t="shared" si="3"/>
        <v>0</v>
      </c>
      <c r="K16" s="31" t="str">
        <f t="shared" si="4"/>
        <v/>
      </c>
      <c r="L16" s="23">
        <f t="shared" si="5"/>
        <v>0</v>
      </c>
      <c r="M16" s="23">
        <f t="array" ref="M16">IF(AND(SUMIF($A$6:$A$55,A16,$I$6:$I$55)&gt;SUMIF($A$6:$A$55,A16,$L$6:$L$55),K16=MIN(IF($A$6:$A$55=A16,$K$6:$K$55,""))),-(SUMIF($A$6:$A$55,A16,$L$6:$L$55)-SUMIF($A$6:$A$55,A16,$I$6:$I$55)),IF(AND(SUMIF($A$6:$A$55,A16,$I$6:$I$55)&lt;SUMIF($A$6:$A$55,A16,$L$6:$L$55),K16=MAX(IF($A$6:$A$55=A16,$K$6:$K$55,""))),-(SUMIF($A$6:$A$55,A16,$L$6:$L$55)-SUMIF($A$6:$A$55,A16,$I$6:$I$55)),0))</f>
        <v>0</v>
      </c>
      <c r="N16" s="23">
        <f t="shared" ref="N16:N25" si="18">IF(L16="",0,L16+M16)</f>
        <v>0</v>
      </c>
      <c r="O16" s="25">
        <f t="shared" ref="O16:O25" si="19">IF(AND(J16=0,G16&lt;&gt;0),ROUND((F16-I16)/G16,2),IF(AND(G16&lt;&gt;0,J16&gt;0),ROUND((F16-I16+N16)/G16,2),0))</f>
        <v>19.28</v>
      </c>
    </row>
    <row r="17" spans="1:15" x14ac:dyDescent="0.2">
      <c r="A17" s="33" t="s">
        <v>16</v>
      </c>
      <c r="B17" s="34" t="s">
        <v>20</v>
      </c>
      <c r="C17" s="34" t="s">
        <v>29</v>
      </c>
      <c r="D17" s="34" t="s">
        <v>30</v>
      </c>
      <c r="E17" s="35">
        <v>17</v>
      </c>
      <c r="F17" s="35">
        <v>40</v>
      </c>
      <c r="G17" s="23">
        <f t="shared" si="16"/>
        <v>0.35399999999999998</v>
      </c>
      <c r="H17" s="23">
        <f t="shared" si="17"/>
        <v>112.994</v>
      </c>
      <c r="I17" s="23">
        <f t="shared" si="2"/>
        <v>33</v>
      </c>
      <c r="J17" s="23">
        <f t="shared" si="3"/>
        <v>0</v>
      </c>
      <c r="K17" s="31" t="str">
        <f t="shared" si="4"/>
        <v/>
      </c>
      <c r="L17" s="23">
        <f t="shared" si="5"/>
        <v>0</v>
      </c>
      <c r="M17" s="23">
        <f t="array" ref="M17">IF(AND(SUMIF($A$6:$A$55,A17,$I$6:$I$55)&gt;SUMIF($A$6:$A$55,A17,$L$6:$L$55),K17=MIN(IF($A$6:$A$55=A17,$K$6:$K$55,""))),-(SUMIF($A$6:$A$55,A17,$L$6:$L$55)-SUMIF($A$6:$A$55,A17,$I$6:$I$55)),IF(AND(SUMIF($A$6:$A$55,A17,$I$6:$I$55)&lt;SUMIF($A$6:$A$55,A17,$L$6:$L$55),K17=MAX(IF($A$6:$A$55=A17,$K$6:$K$55,""))),-(SUMIF($A$6:$A$55,A17,$L$6:$L$55)-SUMIF($A$6:$A$55,A17,$I$6:$I$55)),0))</f>
        <v>0</v>
      </c>
      <c r="N17" s="23">
        <f t="shared" si="18"/>
        <v>0</v>
      </c>
      <c r="O17" s="25">
        <f t="shared" si="19"/>
        <v>19.77</v>
      </c>
    </row>
    <row r="18" spans="1:15" x14ac:dyDescent="0.2">
      <c r="A18" s="33" t="s">
        <v>16</v>
      </c>
      <c r="B18" s="34" t="s">
        <v>21</v>
      </c>
      <c r="C18" s="34" t="s">
        <v>29</v>
      </c>
      <c r="D18" s="34" t="s">
        <v>30</v>
      </c>
      <c r="E18" s="35">
        <v>126</v>
      </c>
      <c r="F18" s="36">
        <v>0</v>
      </c>
      <c r="G18" s="23">
        <f t="shared" si="16"/>
        <v>2.625</v>
      </c>
      <c r="H18" s="23">
        <f t="shared" si="17"/>
        <v>0</v>
      </c>
      <c r="I18" s="23">
        <f t="shared" si="2"/>
        <v>0</v>
      </c>
      <c r="J18" s="23">
        <f t="shared" si="3"/>
        <v>19.300699999999999</v>
      </c>
      <c r="K18" s="31">
        <f t="shared" si="4"/>
        <v>0.22604956979999999</v>
      </c>
      <c r="L18" s="23">
        <f t="shared" si="5"/>
        <v>23</v>
      </c>
      <c r="M18" s="38">
        <f t="array" ref="M18">IF(AND(SUMIF($A$6:$A$55,A18,$I$6:$I$55)&gt;SUMIF($A$6:$A$55,A18,$L$6:$L$55),K18=MIN(IF($A$6:$A$55=A18,$K$6:$K$55,""))),-(SUMIF($A$6:$A$55,A18,$L$6:$L$55)-SUMIF($A$6:$A$55,A18,$I$6:$I$55)),IF(AND(SUMIF($A$6:$A$55,A18,$I$6:$I$55)&lt;SUMIF($A$6:$A$55,A18,$L$6:$L$55),K18=MAX(IF($A$6:$A$55=A18,$K$6:$K$55,""))),-(SUMIF($A$6:$A$55,A18,$L$6:$L$55)-SUMIF($A$6:$A$55,A18,$I$6:$I$55)),0))</f>
        <v>-2</v>
      </c>
      <c r="N18" s="23">
        <f t="shared" si="18"/>
        <v>21</v>
      </c>
      <c r="O18" s="25">
        <f t="shared" si="19"/>
        <v>8</v>
      </c>
    </row>
    <row r="19" spans="1:15" x14ac:dyDescent="0.2">
      <c r="A19" s="33" t="s">
        <v>16</v>
      </c>
      <c r="B19" s="34" t="s">
        <v>22</v>
      </c>
      <c r="C19" s="34" t="s">
        <v>29</v>
      </c>
      <c r="D19" s="34" t="s">
        <v>30</v>
      </c>
      <c r="E19" s="35">
        <v>269</v>
      </c>
      <c r="F19" s="35">
        <v>22</v>
      </c>
      <c r="G19" s="23">
        <f t="shared" si="16"/>
        <v>5.6040000000000001</v>
      </c>
      <c r="H19" s="23">
        <f t="shared" si="17"/>
        <v>3.9260000000000002</v>
      </c>
      <c r="I19" s="23">
        <f t="shared" si="2"/>
        <v>0</v>
      </c>
      <c r="J19" s="23">
        <f t="shared" si="3"/>
        <v>15.374700000000001</v>
      </c>
      <c r="K19" s="23">
        <f t="shared" si="4"/>
        <v>0.18006830430000001</v>
      </c>
      <c r="L19" s="23">
        <f t="shared" si="5"/>
        <v>18</v>
      </c>
      <c r="M19" s="23">
        <f t="array" ref="M19">IF(AND(SUMIF($A$6:$A$55,A19,$I$6:$I$55)&gt;SUMIF($A$6:$A$55,A19,$L$6:$L$55),K19=MIN(IF($A$6:$A$55=A19,$K$6:$K$55,""))),-(SUMIF($A$6:$A$55,A19,$L$6:$L$55)-SUMIF($A$6:$A$55,A19,$I$6:$I$55)),IF(AND(SUMIF($A$6:$A$55,A19,$I$6:$I$55)&lt;SUMIF($A$6:$A$55,A19,$L$6:$L$55),K19=MAX(IF($A$6:$A$55=A19,$K$6:$K$55,""))),-(SUMIF($A$6:$A$55,A19,$L$6:$L$55)-SUMIF($A$6:$A$55,A19,$I$6:$I$55)),0))</f>
        <v>0</v>
      </c>
      <c r="N19" s="23">
        <f t="shared" si="18"/>
        <v>18</v>
      </c>
      <c r="O19" s="25">
        <f t="shared" si="19"/>
        <v>7.14</v>
      </c>
    </row>
    <row r="20" spans="1:15" x14ac:dyDescent="0.2">
      <c r="A20" s="33" t="s">
        <v>16</v>
      </c>
      <c r="B20" s="34" t="s">
        <v>23</v>
      </c>
      <c r="C20" s="34" t="s">
        <v>29</v>
      </c>
      <c r="D20" s="34" t="s">
        <v>30</v>
      </c>
      <c r="E20" s="35">
        <v>195</v>
      </c>
      <c r="F20" s="35">
        <v>62</v>
      </c>
      <c r="G20" s="23">
        <f t="shared" si="16"/>
        <v>4.0629999999999997</v>
      </c>
      <c r="H20" s="23">
        <f t="shared" si="17"/>
        <v>15.26</v>
      </c>
      <c r="I20" s="23">
        <f t="shared" si="2"/>
        <v>0</v>
      </c>
      <c r="J20" s="23">
        <f t="shared" si="3"/>
        <v>4.0407000000000002</v>
      </c>
      <c r="K20" s="23">
        <f t="shared" si="4"/>
        <v>4.7324630499999999E-2</v>
      </c>
      <c r="L20" s="23">
        <f t="shared" si="5"/>
        <v>5</v>
      </c>
      <c r="M20" s="23">
        <f t="array" ref="M20">IF(AND(SUMIF($A$6:$A$55,A20,$I$6:$I$55)&gt;SUMIF($A$6:$A$55,A20,$L$6:$L$55),K20=MIN(IF($A$6:$A$55=A20,$K$6:$K$55,""))),-(SUMIF($A$6:$A$55,A20,$L$6:$L$55)-SUMIF($A$6:$A$55,A20,$I$6:$I$55)),IF(AND(SUMIF($A$6:$A$55,A20,$I$6:$I$55)&lt;SUMIF($A$6:$A$55,A20,$L$6:$L$55),K20=MAX(IF($A$6:$A$55=A20,$K$6:$K$55,""))),-(SUMIF($A$6:$A$55,A20,$L$6:$L$55)-SUMIF($A$6:$A$55,A20,$I$6:$I$55)),0))</f>
        <v>0</v>
      </c>
      <c r="N20" s="23">
        <f t="shared" si="18"/>
        <v>5</v>
      </c>
      <c r="O20" s="25">
        <f t="shared" si="19"/>
        <v>16.489999999999998</v>
      </c>
    </row>
    <row r="21" spans="1:15" x14ac:dyDescent="0.2">
      <c r="A21" s="33" t="s">
        <v>16</v>
      </c>
      <c r="B21" s="34" t="s">
        <v>24</v>
      </c>
      <c r="C21" s="34" t="s">
        <v>29</v>
      </c>
      <c r="D21" s="34" t="s">
        <v>30</v>
      </c>
      <c r="E21" s="35">
        <v>326</v>
      </c>
      <c r="F21" s="35">
        <v>82</v>
      </c>
      <c r="G21" s="23">
        <f t="shared" si="16"/>
        <v>6.7919999999999998</v>
      </c>
      <c r="H21" s="23">
        <f t="shared" si="17"/>
        <v>12.073</v>
      </c>
      <c r="I21" s="23">
        <f t="shared" si="2"/>
        <v>0</v>
      </c>
      <c r="J21" s="23">
        <f t="shared" si="3"/>
        <v>7.2276999999999996</v>
      </c>
      <c r="K21" s="23">
        <f t="shared" si="4"/>
        <v>8.4650736800000001E-2</v>
      </c>
      <c r="L21" s="23">
        <f t="shared" si="5"/>
        <v>9</v>
      </c>
      <c r="M21" s="23">
        <f t="array" ref="M21">IF(AND(SUMIF($A$6:$A$55,A21,$I$6:$I$55)&gt;SUMIF($A$6:$A$55,A21,$L$6:$L$55),K21=MIN(IF($A$6:$A$55=A21,$K$6:$K$55,""))),-(SUMIF($A$6:$A$55,A21,$L$6:$L$55)-SUMIF($A$6:$A$55,A21,$I$6:$I$55)),IF(AND(SUMIF($A$6:$A$55,A21,$I$6:$I$55)&lt;SUMIF($A$6:$A$55,A21,$L$6:$L$55),K21=MAX(IF($A$6:$A$55=A21,$K$6:$K$55,""))),-(SUMIF($A$6:$A$55,A21,$L$6:$L$55)-SUMIF($A$6:$A$55,A21,$I$6:$I$55)),0))</f>
        <v>0</v>
      </c>
      <c r="N21" s="23">
        <f t="shared" si="18"/>
        <v>9</v>
      </c>
      <c r="O21" s="25">
        <f t="shared" si="19"/>
        <v>13.4</v>
      </c>
    </row>
    <row r="22" spans="1:15" x14ac:dyDescent="0.2">
      <c r="A22" s="33" t="s">
        <v>16</v>
      </c>
      <c r="B22" s="34" t="s">
        <v>25</v>
      </c>
      <c r="C22" s="34" t="s">
        <v>29</v>
      </c>
      <c r="D22" s="34" t="s">
        <v>30</v>
      </c>
      <c r="E22" s="35">
        <v>613</v>
      </c>
      <c r="F22" s="35">
        <v>111</v>
      </c>
      <c r="G22" s="23">
        <f t="shared" si="16"/>
        <v>12.771000000000001</v>
      </c>
      <c r="H22" s="23">
        <f t="shared" si="17"/>
        <v>8.6920000000000002</v>
      </c>
      <c r="I22" s="23">
        <f t="shared" si="2"/>
        <v>0</v>
      </c>
      <c r="J22" s="23">
        <f t="shared" si="3"/>
        <v>10.608700000000001</v>
      </c>
      <c r="K22" s="23">
        <f t="shared" si="4"/>
        <v>0.1242489688</v>
      </c>
      <c r="L22" s="23">
        <f t="shared" si="5"/>
        <v>13</v>
      </c>
      <c r="M22" s="23">
        <f t="array" ref="M22">IF(AND(SUMIF($A$6:$A$55,A22,$I$6:$I$55)&gt;SUMIF($A$6:$A$55,A22,$L$6:$L$55),K22=MIN(IF($A$6:$A$55=A22,$K$6:$K$55,""))),-(SUMIF($A$6:$A$55,A22,$L$6:$L$55)-SUMIF($A$6:$A$55,A22,$I$6:$I$55)),IF(AND(SUMIF($A$6:$A$55,A22,$I$6:$I$55)&lt;SUMIF($A$6:$A$55,A22,$L$6:$L$55),K22=MAX(IF($A$6:$A$55=A22,$K$6:$K$55,""))),-(SUMIF($A$6:$A$55,A22,$L$6:$L$55)-SUMIF($A$6:$A$55,A22,$I$6:$I$55)),0))</f>
        <v>0</v>
      </c>
      <c r="N22" s="23">
        <f t="shared" si="18"/>
        <v>13</v>
      </c>
      <c r="O22" s="25">
        <f t="shared" si="19"/>
        <v>9.7100000000000009</v>
      </c>
    </row>
    <row r="23" spans="1:15" x14ac:dyDescent="0.2">
      <c r="A23" s="33" t="s">
        <v>16</v>
      </c>
      <c r="B23" s="34" t="s">
        <v>26</v>
      </c>
      <c r="C23" s="34" t="s">
        <v>29</v>
      </c>
      <c r="D23" s="34" t="s">
        <v>30</v>
      </c>
      <c r="E23" s="36">
        <v>0</v>
      </c>
      <c r="F23" s="35">
        <v>40</v>
      </c>
      <c r="G23" s="23">
        <f t="shared" si="16"/>
        <v>0</v>
      </c>
      <c r="H23" s="23">
        <f t="shared" si="17"/>
        <v>0</v>
      </c>
      <c r="I23" s="23">
        <f t="shared" si="2"/>
        <v>40</v>
      </c>
      <c r="J23" s="23">
        <f t="shared" si="3"/>
        <v>0</v>
      </c>
      <c r="K23" s="23" t="str">
        <f t="shared" si="4"/>
        <v/>
      </c>
      <c r="L23" s="23">
        <f t="shared" si="5"/>
        <v>0</v>
      </c>
      <c r="M23" s="23">
        <f t="array" ref="M23">IF(AND(SUMIF($A$6:$A$55,A23,$I$6:$I$55)&gt;SUMIF($A$6:$A$55,A23,$L$6:$L$55),K23=MIN(IF($A$6:$A$55=A23,$K$6:$K$55,""))),-(SUMIF($A$6:$A$55,A23,$L$6:$L$55)-SUMIF($A$6:$A$55,A23,$I$6:$I$55)),IF(AND(SUMIF($A$6:$A$55,A23,$I$6:$I$55)&lt;SUMIF($A$6:$A$55,A23,$L$6:$L$55),K23=MAX(IF($A$6:$A$55=A23,$K$6:$K$55,""))),-(SUMIF($A$6:$A$55,A23,$L$6:$L$55)-SUMIF($A$6:$A$55,A23,$I$6:$I$55)),0))</f>
        <v>0</v>
      </c>
      <c r="N23" s="23">
        <f t="shared" si="18"/>
        <v>0</v>
      </c>
      <c r="O23" s="25">
        <f t="shared" si="19"/>
        <v>0</v>
      </c>
    </row>
    <row r="24" spans="1:15" x14ac:dyDescent="0.2">
      <c r="A24" s="33" t="s">
        <v>16</v>
      </c>
      <c r="B24" s="34" t="s">
        <v>27</v>
      </c>
      <c r="C24" s="34" t="s">
        <v>29</v>
      </c>
      <c r="D24" s="34" t="s">
        <v>30</v>
      </c>
      <c r="E24" s="35">
        <v>224</v>
      </c>
      <c r="F24" s="35">
        <v>64</v>
      </c>
      <c r="G24" s="23">
        <f t="shared" si="16"/>
        <v>4.6669999999999998</v>
      </c>
      <c r="H24" s="23">
        <f t="shared" si="17"/>
        <v>13.712999999999999</v>
      </c>
      <c r="I24" s="23">
        <f t="shared" si="2"/>
        <v>0</v>
      </c>
      <c r="J24" s="23">
        <f t="shared" si="3"/>
        <v>5.5876999999999999</v>
      </c>
      <c r="K24" s="23">
        <f t="shared" si="4"/>
        <v>6.5443076200000005E-2</v>
      </c>
      <c r="L24" s="23">
        <f t="shared" si="5"/>
        <v>7</v>
      </c>
      <c r="M24" s="23">
        <f t="array" ref="M24">IF(AND(SUMIF($A$6:$A$55,A24,$I$6:$I$55)&gt;SUMIF($A$6:$A$55,A24,$L$6:$L$55),K24=MIN(IF($A$6:$A$55=A24,$K$6:$K$55,""))),-(SUMIF($A$6:$A$55,A24,$L$6:$L$55)-SUMIF($A$6:$A$55,A24,$I$6:$I$55)),IF(AND(SUMIF($A$6:$A$55,A24,$I$6:$I$55)&lt;SUMIF($A$6:$A$55,A24,$L$6:$L$55),K24=MAX(IF($A$6:$A$55=A24,$K$6:$K$55,""))),-(SUMIF($A$6:$A$55,A24,$L$6:$L$55)-SUMIF($A$6:$A$55,A24,$I$6:$I$55)),0))</f>
        <v>0</v>
      </c>
      <c r="N24" s="23">
        <f t="shared" si="18"/>
        <v>7</v>
      </c>
      <c r="O24" s="25">
        <f t="shared" si="19"/>
        <v>15.21</v>
      </c>
    </row>
    <row r="25" spans="1:15" x14ac:dyDescent="0.2">
      <c r="A25" s="33" t="s">
        <v>16</v>
      </c>
      <c r="B25" s="34" t="s">
        <v>28</v>
      </c>
      <c r="C25" s="34" t="s">
        <v>29</v>
      </c>
      <c r="D25" s="34" t="s">
        <v>30</v>
      </c>
      <c r="E25" s="35">
        <v>4069</v>
      </c>
      <c r="F25" s="35">
        <v>1302</v>
      </c>
      <c r="G25" s="23">
        <f t="shared" si="16"/>
        <v>84.771000000000001</v>
      </c>
      <c r="H25" s="23">
        <f t="shared" si="17"/>
        <v>15.359</v>
      </c>
      <c r="I25" s="23">
        <f t="shared" si="2"/>
        <v>0</v>
      </c>
      <c r="J25" s="23">
        <f t="shared" si="3"/>
        <v>3.9417</v>
      </c>
      <c r="K25" s="23">
        <f t="shared" si="4"/>
        <v>4.6165143700000001E-2</v>
      </c>
      <c r="L25" s="23">
        <f t="shared" si="5"/>
        <v>5</v>
      </c>
      <c r="M25" s="23">
        <f t="array" ref="M25">IF(AND(SUMIF($A$6:$A$55,A25,$I$6:$I$55)&gt;SUMIF($A$6:$A$55,A25,$L$6:$L$55),K25=MIN(IF($A$6:$A$55=A25,$K$6:$K$55,""))),-(SUMIF($A$6:$A$55,A25,$L$6:$L$55)-SUMIF($A$6:$A$55,A25,$I$6:$I$55)),IF(AND(SUMIF($A$6:$A$55,A25,$I$6:$I$55)&lt;SUMIF($A$6:$A$55,A25,$L$6:$L$55),K25=MAX(IF($A$6:$A$55=A25,$K$6:$K$55,""))),-(SUMIF($A$6:$A$55,A25,$L$6:$L$55)-SUMIF($A$6:$A$55,A25,$I$6:$I$55)),0))</f>
        <v>0</v>
      </c>
      <c r="N25" s="23">
        <f t="shared" si="18"/>
        <v>5</v>
      </c>
      <c r="O25" s="25">
        <f t="shared" si="19"/>
        <v>15.42</v>
      </c>
    </row>
    <row r="26" spans="1:15" x14ac:dyDescent="0.2">
      <c r="D26" s="27"/>
      <c r="I26"/>
      <c r="J26"/>
    </row>
    <row r="27" spans="1:15" x14ac:dyDescent="0.2">
      <c r="I27"/>
      <c r="J27"/>
    </row>
    <row r="28" spans="1:15" x14ac:dyDescent="0.2">
      <c r="I28"/>
      <c r="J28"/>
    </row>
    <row r="29" spans="1:15" x14ac:dyDescent="0.2">
      <c r="I29"/>
      <c r="J29"/>
    </row>
    <row r="30" spans="1:15" ht="23.25" x14ac:dyDescent="0.35">
      <c r="A30" s="37" t="s">
        <v>33</v>
      </c>
      <c r="I30"/>
      <c r="J30"/>
    </row>
    <row r="31" spans="1:15" ht="23.25" x14ac:dyDescent="0.35">
      <c r="A31" s="37" t="s">
        <v>34</v>
      </c>
      <c r="I31"/>
      <c r="J31"/>
    </row>
    <row r="32" spans="1:15" x14ac:dyDescent="0.2">
      <c r="I32"/>
      <c r="J32"/>
    </row>
    <row r="33" spans="1:16" ht="23.25" x14ac:dyDescent="0.35">
      <c r="A33" s="37" t="s">
        <v>32</v>
      </c>
      <c r="I33"/>
      <c r="J33"/>
    </row>
    <row r="34" spans="1:16" x14ac:dyDescent="0.2">
      <c r="I34"/>
      <c r="J34"/>
    </row>
    <row r="35" spans="1:16" x14ac:dyDescent="0.2">
      <c r="I35"/>
      <c r="J35"/>
    </row>
    <row r="36" spans="1:16" s="6" customFormat="1" x14ac:dyDescent="0.2">
      <c r="A36"/>
      <c r="B36"/>
      <c r="C36"/>
      <c r="D36"/>
      <c r="E36"/>
      <c r="F36"/>
      <c r="G36"/>
      <c r="I36"/>
      <c r="J36"/>
      <c r="P36"/>
    </row>
    <row r="37" spans="1:16" s="6" customFormat="1" x14ac:dyDescent="0.2">
      <c r="A37"/>
      <c r="B37"/>
      <c r="C37"/>
      <c r="D37"/>
      <c r="E37"/>
      <c r="F37"/>
      <c r="G37"/>
      <c r="I37"/>
      <c r="J37"/>
      <c r="P37"/>
    </row>
    <row r="38" spans="1:16" s="6" customFormat="1" x14ac:dyDescent="0.2">
      <c r="A38"/>
      <c r="B38"/>
      <c r="C38"/>
      <c r="D38"/>
      <c r="E38"/>
      <c r="F38"/>
      <c r="G38"/>
      <c r="I38"/>
      <c r="J38"/>
      <c r="P38"/>
    </row>
    <row r="39" spans="1:16" s="6" customFormat="1" x14ac:dyDescent="0.2">
      <c r="A39"/>
      <c r="B39"/>
      <c r="C39"/>
      <c r="D39"/>
      <c r="E39"/>
      <c r="F39"/>
      <c r="G39"/>
      <c r="I39"/>
      <c r="J39"/>
      <c r="P39"/>
    </row>
    <row r="40" spans="1:16" s="6" customFormat="1" x14ac:dyDescent="0.2">
      <c r="A40"/>
      <c r="B40"/>
      <c r="C40"/>
      <c r="D40"/>
      <c r="E40"/>
      <c r="F40"/>
      <c r="G40"/>
      <c r="I40"/>
      <c r="J40"/>
      <c r="P40"/>
    </row>
    <row r="41" spans="1:16" s="6" customFormat="1" x14ac:dyDescent="0.2">
      <c r="A41"/>
      <c r="B41"/>
      <c r="C41"/>
      <c r="D41"/>
      <c r="E41"/>
      <c r="F41"/>
      <c r="G41"/>
      <c r="I41"/>
      <c r="J41"/>
      <c r="P41"/>
    </row>
    <row r="42" spans="1:16" s="6" customFormat="1" x14ac:dyDescent="0.2">
      <c r="A42"/>
      <c r="B42"/>
      <c r="C42"/>
      <c r="D42"/>
      <c r="E42"/>
      <c r="F42"/>
      <c r="G42"/>
      <c r="I42"/>
      <c r="J42"/>
      <c r="P42"/>
    </row>
    <row r="43" spans="1:16" s="6" customFormat="1" x14ac:dyDescent="0.2">
      <c r="A43"/>
      <c r="B43"/>
      <c r="C43"/>
      <c r="D43"/>
      <c r="E43"/>
      <c r="F43"/>
      <c r="G43"/>
      <c r="I43"/>
      <c r="J43"/>
      <c r="P43"/>
    </row>
    <row r="44" spans="1:16" s="6" customFormat="1" x14ac:dyDescent="0.2">
      <c r="A44"/>
      <c r="B44"/>
      <c r="C44"/>
      <c r="D44"/>
      <c r="E44"/>
      <c r="F44"/>
      <c r="G44"/>
      <c r="I44"/>
      <c r="J44"/>
      <c r="P44"/>
    </row>
    <row r="45" spans="1:16" s="6" customFormat="1" x14ac:dyDescent="0.2">
      <c r="A45"/>
      <c r="B45"/>
      <c r="C45"/>
      <c r="D45"/>
      <c r="E45"/>
      <c r="F45"/>
      <c r="G45"/>
      <c r="I45"/>
      <c r="J45"/>
      <c r="P45"/>
    </row>
    <row r="46" spans="1:16" s="6" customFormat="1" x14ac:dyDescent="0.2">
      <c r="A46"/>
      <c r="B46"/>
      <c r="C46"/>
      <c r="D46"/>
      <c r="E46"/>
      <c r="F46"/>
      <c r="G46"/>
      <c r="I46"/>
      <c r="J46"/>
      <c r="P46"/>
    </row>
    <row r="47" spans="1:16" s="6" customFormat="1" x14ac:dyDescent="0.2">
      <c r="A47"/>
      <c r="B47"/>
      <c r="C47"/>
      <c r="D47"/>
      <c r="E47"/>
      <c r="F47"/>
      <c r="G47"/>
      <c r="I47"/>
      <c r="J47"/>
      <c r="P47"/>
    </row>
    <row r="48" spans="1:16" s="6" customFormat="1" x14ac:dyDescent="0.2">
      <c r="A48"/>
      <c r="B48"/>
      <c r="C48"/>
      <c r="D48"/>
      <c r="E48"/>
      <c r="F48"/>
      <c r="G48"/>
      <c r="I48"/>
      <c r="J48"/>
      <c r="P48"/>
    </row>
    <row r="49" spans="1:16" s="6" customFormat="1" x14ac:dyDescent="0.2">
      <c r="A49"/>
      <c r="B49"/>
      <c r="C49"/>
      <c r="D49"/>
      <c r="E49"/>
      <c r="F49"/>
      <c r="G49"/>
      <c r="I49"/>
      <c r="J49"/>
      <c r="P49"/>
    </row>
    <row r="50" spans="1:16" s="6" customFormat="1" x14ac:dyDescent="0.2">
      <c r="A50"/>
      <c r="B50"/>
      <c r="C50"/>
      <c r="D50"/>
      <c r="E50"/>
      <c r="F50"/>
      <c r="G50"/>
      <c r="I50"/>
      <c r="J50"/>
      <c r="P50"/>
    </row>
    <row r="51" spans="1:16" s="6" customFormat="1" x14ac:dyDescent="0.2">
      <c r="A51"/>
      <c r="B51"/>
      <c r="C51"/>
      <c r="D51"/>
      <c r="E51"/>
      <c r="F51"/>
      <c r="G51"/>
      <c r="I51"/>
      <c r="J51"/>
      <c r="P51"/>
    </row>
    <row r="52" spans="1:16" s="6" customFormat="1" x14ac:dyDescent="0.2">
      <c r="A52"/>
      <c r="B52"/>
      <c r="C52"/>
      <c r="D52"/>
      <c r="E52"/>
      <c r="F52"/>
      <c r="G52"/>
      <c r="I52"/>
      <c r="J52"/>
      <c r="P52"/>
    </row>
    <row r="53" spans="1:16" s="6" customFormat="1" x14ac:dyDescent="0.2">
      <c r="A53"/>
      <c r="B53"/>
      <c r="C53"/>
      <c r="D53"/>
      <c r="E53"/>
      <c r="F53"/>
      <c r="G53"/>
      <c r="I53"/>
      <c r="J53"/>
      <c r="P53"/>
    </row>
    <row r="54" spans="1:16" s="6" customFormat="1" x14ac:dyDescent="0.2">
      <c r="A54"/>
      <c r="B54"/>
      <c r="C54"/>
      <c r="D54"/>
      <c r="E54"/>
      <c r="F54"/>
      <c r="G54"/>
      <c r="I54"/>
      <c r="J54"/>
      <c r="P54"/>
    </row>
    <row r="55" spans="1:16" s="6" customFormat="1" x14ac:dyDescent="0.2">
      <c r="A55"/>
      <c r="B55"/>
      <c r="C55"/>
      <c r="D55"/>
      <c r="E55"/>
      <c r="F55"/>
      <c r="G55"/>
      <c r="I55"/>
      <c r="J55"/>
      <c r="P55"/>
    </row>
    <row r="56" spans="1:16" s="6" customFormat="1" x14ac:dyDescent="0.2">
      <c r="A56"/>
      <c r="B56"/>
      <c r="C56"/>
      <c r="D56"/>
      <c r="E56"/>
      <c r="F56"/>
      <c r="G56"/>
      <c r="I56"/>
      <c r="J56"/>
      <c r="P56"/>
    </row>
    <row r="57" spans="1:16" s="6" customFormat="1" x14ac:dyDescent="0.2">
      <c r="A57"/>
      <c r="B57"/>
      <c r="C57"/>
      <c r="D57"/>
      <c r="E57"/>
      <c r="F57"/>
      <c r="G57"/>
      <c r="I57"/>
      <c r="J57"/>
      <c r="P57"/>
    </row>
    <row r="58" spans="1:16" s="6" customFormat="1" x14ac:dyDescent="0.2">
      <c r="A58"/>
      <c r="B58"/>
      <c r="C58"/>
      <c r="D58"/>
      <c r="E58"/>
      <c r="F58"/>
      <c r="G58"/>
      <c r="I58"/>
      <c r="J58"/>
      <c r="P58"/>
    </row>
    <row r="59" spans="1:16" s="6" customFormat="1" x14ac:dyDescent="0.2">
      <c r="A59"/>
      <c r="B59"/>
      <c r="C59"/>
      <c r="D59"/>
      <c r="E59"/>
      <c r="F59"/>
      <c r="G59"/>
      <c r="I59"/>
      <c r="J59"/>
      <c r="P59"/>
    </row>
    <row r="60" spans="1:16" s="6" customFormat="1" x14ac:dyDescent="0.2">
      <c r="A60"/>
      <c r="B60"/>
      <c r="C60"/>
      <c r="D60"/>
      <c r="E60"/>
      <c r="F60"/>
      <c r="G60"/>
      <c r="I60"/>
      <c r="J60"/>
      <c r="P60"/>
    </row>
    <row r="61" spans="1:16" s="6" customFormat="1" x14ac:dyDescent="0.2">
      <c r="A61"/>
      <c r="B61"/>
      <c r="C61"/>
      <c r="D61"/>
      <c r="E61"/>
      <c r="F61"/>
      <c r="G61"/>
      <c r="I61"/>
      <c r="J61"/>
      <c r="P61"/>
    </row>
    <row r="62" spans="1:16" s="6" customFormat="1" x14ac:dyDescent="0.2">
      <c r="A62"/>
      <c r="B62"/>
      <c r="C62"/>
      <c r="D62"/>
      <c r="E62"/>
      <c r="F62"/>
      <c r="G62"/>
      <c r="I62"/>
      <c r="J62"/>
      <c r="P62"/>
    </row>
    <row r="63" spans="1:16" s="6" customFormat="1" x14ac:dyDescent="0.2">
      <c r="A63"/>
      <c r="B63"/>
      <c r="C63"/>
      <c r="D63"/>
      <c r="E63"/>
      <c r="F63"/>
      <c r="G63"/>
      <c r="I63"/>
      <c r="J63"/>
      <c r="P63"/>
    </row>
    <row r="64" spans="1:16" s="6" customFormat="1" x14ac:dyDescent="0.2">
      <c r="A64"/>
      <c r="B64"/>
      <c r="C64"/>
      <c r="D64"/>
      <c r="E64"/>
      <c r="F64"/>
      <c r="G64"/>
      <c r="I64"/>
      <c r="J64"/>
      <c r="P64"/>
    </row>
    <row r="65" spans="1:16" s="6" customFormat="1" x14ac:dyDescent="0.2">
      <c r="A65"/>
      <c r="B65"/>
      <c r="C65"/>
      <c r="D65"/>
      <c r="E65"/>
      <c r="F65"/>
      <c r="G65"/>
      <c r="I65"/>
      <c r="J65"/>
      <c r="P65"/>
    </row>
    <row r="66" spans="1:16" s="6" customFormat="1" x14ac:dyDescent="0.2">
      <c r="A66"/>
      <c r="B66"/>
      <c r="C66"/>
      <c r="D66"/>
      <c r="E66"/>
      <c r="F66"/>
      <c r="G66"/>
      <c r="I66"/>
      <c r="J66"/>
      <c r="P66"/>
    </row>
    <row r="67" spans="1:16" s="6" customFormat="1" x14ac:dyDescent="0.2">
      <c r="A67"/>
      <c r="B67"/>
      <c r="C67"/>
      <c r="D67"/>
      <c r="E67"/>
      <c r="F67"/>
      <c r="G67"/>
      <c r="I67"/>
      <c r="J67"/>
      <c r="P67"/>
    </row>
    <row r="68" spans="1:16" s="6" customFormat="1" x14ac:dyDescent="0.2">
      <c r="A68"/>
      <c r="B68"/>
      <c r="C68"/>
      <c r="D68"/>
      <c r="E68"/>
      <c r="F68"/>
      <c r="G68"/>
      <c r="I68"/>
      <c r="J68"/>
      <c r="P68"/>
    </row>
    <row r="69" spans="1:16" s="6" customFormat="1" x14ac:dyDescent="0.2">
      <c r="A69"/>
      <c r="B69"/>
      <c r="C69"/>
      <c r="D69"/>
      <c r="E69"/>
      <c r="F69"/>
      <c r="G69"/>
      <c r="I69"/>
      <c r="J69"/>
      <c r="P69"/>
    </row>
    <row r="70" spans="1:16" s="6" customFormat="1" x14ac:dyDescent="0.2">
      <c r="A70"/>
      <c r="B70"/>
      <c r="C70"/>
      <c r="D70"/>
      <c r="E70"/>
      <c r="F70"/>
      <c r="G70"/>
      <c r="I70"/>
      <c r="J70"/>
      <c r="P70"/>
    </row>
    <row r="71" spans="1:16" s="6" customFormat="1" x14ac:dyDescent="0.2">
      <c r="A71"/>
      <c r="B71"/>
      <c r="C71"/>
      <c r="D71"/>
      <c r="E71"/>
      <c r="F71"/>
      <c r="G71"/>
      <c r="I71"/>
      <c r="J71"/>
      <c r="P71"/>
    </row>
    <row r="72" spans="1:16" s="6" customFormat="1" x14ac:dyDescent="0.2">
      <c r="A72"/>
      <c r="B72"/>
      <c r="C72"/>
      <c r="D72"/>
      <c r="E72"/>
      <c r="F72"/>
      <c r="G72"/>
      <c r="I72"/>
      <c r="J72"/>
      <c r="P72"/>
    </row>
    <row r="73" spans="1:16" s="6" customFormat="1" x14ac:dyDescent="0.2">
      <c r="A73"/>
      <c r="B73"/>
      <c r="C73"/>
      <c r="D73"/>
      <c r="E73"/>
      <c r="F73"/>
      <c r="G73"/>
      <c r="I73"/>
      <c r="J73"/>
      <c r="P73"/>
    </row>
    <row r="74" spans="1:16" s="6" customFormat="1" x14ac:dyDescent="0.2">
      <c r="A74"/>
      <c r="B74"/>
      <c r="C74"/>
      <c r="D74"/>
      <c r="E74"/>
      <c r="F74"/>
      <c r="G74"/>
      <c r="I74"/>
      <c r="J74"/>
      <c r="P74"/>
    </row>
    <row r="75" spans="1:16" s="6" customFormat="1" x14ac:dyDescent="0.2">
      <c r="A75"/>
      <c r="B75"/>
      <c r="C75"/>
      <c r="D75"/>
      <c r="E75"/>
      <c r="F75"/>
      <c r="G75"/>
      <c r="I75"/>
      <c r="J75"/>
      <c r="P75"/>
    </row>
    <row r="76" spans="1:16" s="6" customFormat="1" x14ac:dyDescent="0.2">
      <c r="A76"/>
      <c r="B76"/>
      <c r="C76"/>
      <c r="D76"/>
      <c r="E76"/>
      <c r="F76"/>
      <c r="G76"/>
      <c r="I76"/>
      <c r="J76"/>
      <c r="P76"/>
    </row>
    <row r="77" spans="1:16" s="6" customFormat="1" x14ac:dyDescent="0.2">
      <c r="A77"/>
      <c r="B77"/>
      <c r="C77"/>
      <c r="D77"/>
      <c r="E77"/>
      <c r="F77"/>
      <c r="G77"/>
      <c r="I77"/>
      <c r="J77"/>
      <c r="P77"/>
    </row>
    <row r="78" spans="1:16" s="6" customFormat="1" x14ac:dyDescent="0.2">
      <c r="A78"/>
      <c r="B78"/>
      <c r="C78"/>
      <c r="D78"/>
      <c r="E78"/>
      <c r="F78"/>
      <c r="G78"/>
      <c r="I78"/>
      <c r="J78"/>
      <c r="P78"/>
    </row>
    <row r="79" spans="1:16" s="6" customFormat="1" x14ac:dyDescent="0.2">
      <c r="A79"/>
      <c r="B79"/>
      <c r="C79"/>
      <c r="D79"/>
      <c r="E79"/>
      <c r="F79"/>
      <c r="G79"/>
      <c r="I79"/>
      <c r="J79"/>
      <c r="P79"/>
    </row>
    <row r="80" spans="1:16" s="6" customFormat="1" x14ac:dyDescent="0.2">
      <c r="A80"/>
      <c r="B80"/>
      <c r="C80"/>
      <c r="D80"/>
      <c r="E80"/>
      <c r="F80"/>
      <c r="G80"/>
      <c r="I80"/>
      <c r="J80"/>
      <c r="P80"/>
    </row>
    <row r="81" spans="1:16" s="6" customFormat="1" x14ac:dyDescent="0.2">
      <c r="A81"/>
      <c r="B81"/>
      <c r="C81"/>
      <c r="D81"/>
      <c r="E81"/>
      <c r="F81"/>
      <c r="G81"/>
      <c r="I81"/>
      <c r="J81"/>
      <c r="P81"/>
    </row>
    <row r="82" spans="1:16" s="6" customFormat="1" x14ac:dyDescent="0.2">
      <c r="A82"/>
      <c r="B82"/>
      <c r="C82"/>
      <c r="D82"/>
      <c r="E82"/>
      <c r="F82"/>
      <c r="G82"/>
      <c r="I82"/>
      <c r="J82"/>
      <c r="P82"/>
    </row>
    <row r="83" spans="1:16" s="6" customFormat="1" x14ac:dyDescent="0.2">
      <c r="A83"/>
      <c r="B83"/>
      <c r="C83"/>
      <c r="D83"/>
      <c r="E83"/>
      <c r="F83"/>
      <c r="G83"/>
      <c r="I83"/>
      <c r="J83"/>
      <c r="P83"/>
    </row>
    <row r="84" spans="1:16" s="6" customFormat="1" x14ac:dyDescent="0.2">
      <c r="A84"/>
      <c r="B84"/>
      <c r="C84"/>
      <c r="D84"/>
      <c r="E84"/>
      <c r="F84"/>
      <c r="G84"/>
      <c r="I84"/>
      <c r="J84"/>
      <c r="P84"/>
    </row>
    <row r="85" spans="1:16" s="6" customFormat="1" x14ac:dyDescent="0.2">
      <c r="A85"/>
      <c r="B85"/>
      <c r="C85"/>
      <c r="D85"/>
      <c r="E85"/>
      <c r="F85"/>
      <c r="G85"/>
      <c r="I85"/>
      <c r="J85"/>
      <c r="P85"/>
    </row>
    <row r="86" spans="1:16" s="6" customFormat="1" x14ac:dyDescent="0.2">
      <c r="A86"/>
      <c r="B86"/>
      <c r="C86"/>
      <c r="D86"/>
      <c r="E86"/>
      <c r="F86"/>
      <c r="G86"/>
      <c r="I86"/>
      <c r="J86"/>
      <c r="P86"/>
    </row>
    <row r="87" spans="1:16" s="6" customFormat="1" x14ac:dyDescent="0.2">
      <c r="A87"/>
      <c r="B87"/>
      <c r="C87"/>
      <c r="D87"/>
      <c r="E87"/>
      <c r="F87"/>
      <c r="G87"/>
      <c r="I87"/>
      <c r="J87"/>
      <c r="P87"/>
    </row>
    <row r="88" spans="1:16" s="6" customFormat="1" x14ac:dyDescent="0.2">
      <c r="A88"/>
      <c r="B88"/>
      <c r="C88"/>
      <c r="D88"/>
      <c r="E88"/>
      <c r="F88"/>
      <c r="G88"/>
      <c r="I88"/>
      <c r="J88"/>
      <c r="P88"/>
    </row>
    <row r="89" spans="1:16" s="6" customFormat="1" x14ac:dyDescent="0.2">
      <c r="A89"/>
      <c r="B89"/>
      <c r="C89"/>
      <c r="D89"/>
      <c r="E89"/>
      <c r="F89"/>
      <c r="G89"/>
      <c r="I89"/>
      <c r="J89"/>
      <c r="P89"/>
    </row>
    <row r="90" spans="1:16" s="6" customFormat="1" x14ac:dyDescent="0.2">
      <c r="A90"/>
      <c r="B90"/>
      <c r="C90"/>
      <c r="D90"/>
      <c r="E90"/>
      <c r="F90"/>
      <c r="G90"/>
      <c r="I90"/>
      <c r="J90"/>
      <c r="P90"/>
    </row>
    <row r="91" spans="1:16" s="6" customFormat="1" x14ac:dyDescent="0.2">
      <c r="A91"/>
      <c r="B91"/>
      <c r="C91"/>
      <c r="D91"/>
      <c r="E91"/>
      <c r="F91"/>
      <c r="G91"/>
      <c r="I91"/>
      <c r="J91"/>
      <c r="P91"/>
    </row>
    <row r="92" spans="1:16" s="6" customFormat="1" x14ac:dyDescent="0.2">
      <c r="A92"/>
      <c r="B92"/>
      <c r="C92"/>
      <c r="D92"/>
      <c r="E92"/>
      <c r="F92"/>
      <c r="G92"/>
      <c r="I92"/>
      <c r="J92"/>
      <c r="P92"/>
    </row>
    <row r="93" spans="1:16" s="6" customFormat="1" x14ac:dyDescent="0.2">
      <c r="A93"/>
      <c r="B93"/>
      <c r="C93"/>
      <c r="D93"/>
      <c r="E93"/>
      <c r="F93"/>
      <c r="G93"/>
      <c r="I93"/>
      <c r="J93"/>
      <c r="P93"/>
    </row>
    <row r="94" spans="1:16" s="6" customFormat="1" x14ac:dyDescent="0.2">
      <c r="A94"/>
      <c r="B94"/>
      <c r="C94"/>
      <c r="D94"/>
      <c r="E94"/>
      <c r="F94"/>
      <c r="G94"/>
      <c r="I94"/>
      <c r="J94"/>
      <c r="P94"/>
    </row>
    <row r="95" spans="1:16" s="6" customFormat="1" x14ac:dyDescent="0.2">
      <c r="A95"/>
      <c r="B95"/>
      <c r="C95"/>
      <c r="D95"/>
      <c r="E95"/>
      <c r="F95"/>
      <c r="G95"/>
      <c r="I95"/>
      <c r="J95"/>
      <c r="P95"/>
    </row>
    <row r="96" spans="1:16" s="6" customFormat="1" x14ac:dyDescent="0.2">
      <c r="A96"/>
      <c r="B96"/>
      <c r="C96"/>
      <c r="D96"/>
      <c r="E96"/>
      <c r="F96"/>
      <c r="G96"/>
      <c r="I96"/>
      <c r="J96"/>
      <c r="P96"/>
    </row>
    <row r="97" spans="1:16" s="6" customFormat="1" x14ac:dyDescent="0.2">
      <c r="A97"/>
      <c r="B97"/>
      <c r="C97"/>
      <c r="D97"/>
      <c r="E97"/>
      <c r="F97"/>
      <c r="G97"/>
      <c r="I97"/>
      <c r="J97"/>
      <c r="P97"/>
    </row>
    <row r="98" spans="1:16" s="6" customFormat="1" x14ac:dyDescent="0.2">
      <c r="A98"/>
      <c r="B98"/>
      <c r="C98"/>
      <c r="D98"/>
      <c r="E98"/>
      <c r="F98"/>
      <c r="G98"/>
      <c r="I98"/>
      <c r="J98"/>
      <c r="P98"/>
    </row>
    <row r="99" spans="1:16" s="6" customFormat="1" x14ac:dyDescent="0.2">
      <c r="A99"/>
      <c r="B99"/>
      <c r="C99"/>
      <c r="D99"/>
      <c r="E99"/>
      <c r="F99"/>
      <c r="G99"/>
      <c r="I99"/>
      <c r="J99"/>
      <c r="P99"/>
    </row>
    <row r="100" spans="1:16" s="6" customFormat="1" x14ac:dyDescent="0.2">
      <c r="A100"/>
      <c r="B100"/>
      <c r="C100"/>
      <c r="D100"/>
      <c r="E100"/>
      <c r="F100"/>
      <c r="G100"/>
      <c r="I100"/>
      <c r="J100"/>
      <c r="P100"/>
    </row>
    <row r="101" spans="1:16" s="6" customFormat="1" x14ac:dyDescent="0.2">
      <c r="A101"/>
      <c r="B101"/>
      <c r="C101"/>
      <c r="D101"/>
      <c r="E101"/>
      <c r="F101"/>
      <c r="G101"/>
      <c r="I101"/>
      <c r="J101"/>
      <c r="P101"/>
    </row>
    <row r="102" spans="1:16" s="6" customFormat="1" x14ac:dyDescent="0.2">
      <c r="A102"/>
      <c r="B102"/>
      <c r="C102"/>
      <c r="D102"/>
      <c r="E102"/>
      <c r="F102"/>
      <c r="G102"/>
      <c r="I102"/>
      <c r="J102"/>
      <c r="P102"/>
    </row>
    <row r="103" spans="1:16" s="6" customFormat="1" x14ac:dyDescent="0.2">
      <c r="A103"/>
      <c r="B103"/>
      <c r="C103"/>
      <c r="D103"/>
      <c r="E103"/>
      <c r="F103"/>
      <c r="G103"/>
      <c r="I103"/>
      <c r="J103"/>
      <c r="P103"/>
    </row>
    <row r="104" spans="1:16" s="6" customFormat="1" x14ac:dyDescent="0.2">
      <c r="A104"/>
      <c r="B104"/>
      <c r="C104"/>
      <c r="D104"/>
      <c r="E104"/>
      <c r="F104"/>
      <c r="G104"/>
      <c r="I104"/>
      <c r="J104"/>
      <c r="P104"/>
    </row>
    <row r="105" spans="1:16" s="6" customFormat="1" x14ac:dyDescent="0.2">
      <c r="A105"/>
      <c r="B105"/>
      <c r="C105"/>
      <c r="D105"/>
      <c r="E105"/>
      <c r="F105"/>
      <c r="G105"/>
      <c r="I105"/>
      <c r="J105"/>
      <c r="P105"/>
    </row>
  </sheetData>
  <autoFilter ref="A5:P2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S106"/>
  <sheetViews>
    <sheetView zoomScale="90" zoomScaleNormal="90" workbookViewId="0">
      <selection activeCell="A30" sqref="A30"/>
    </sheetView>
  </sheetViews>
  <sheetFormatPr defaultRowHeight="12.75" x14ac:dyDescent="0.2"/>
  <cols>
    <col min="1" max="1" width="15.5703125" customWidth="1"/>
    <col min="2" max="2" width="24" customWidth="1"/>
    <col min="3" max="3" width="21.140625" customWidth="1"/>
    <col min="4" max="4" width="14.140625" customWidth="1"/>
    <col min="5" max="5" width="14.42578125" customWidth="1"/>
    <col min="6" max="6" width="15.85546875" customWidth="1"/>
    <col min="7" max="7" width="9" customWidth="1"/>
    <col min="8" max="8" width="11.5703125" style="6" customWidth="1"/>
    <col min="9" max="10" width="14.5703125" style="6" customWidth="1"/>
    <col min="11" max="11" width="18" style="6" customWidth="1"/>
    <col min="12" max="12" width="14.85546875" style="6" customWidth="1"/>
    <col min="13" max="14" width="14.42578125" style="6" customWidth="1"/>
    <col min="15" max="15" width="13.5703125" style="6" customWidth="1"/>
  </cols>
  <sheetData>
    <row r="1" spans="1:16" ht="13.5" thickBot="1" x14ac:dyDescent="0.25">
      <c r="B1" s="1"/>
      <c r="C1" s="2"/>
      <c r="E1" s="3" t="s">
        <v>0</v>
      </c>
      <c r="F1" s="4">
        <f>[2]исходник!J1</f>
        <v>48</v>
      </c>
      <c r="G1" s="5"/>
    </row>
    <row r="2" spans="1:16" ht="13.5" thickBot="1" x14ac:dyDescent="0.25">
      <c r="B2" s="7"/>
      <c r="C2" s="5"/>
      <c r="E2" s="8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6" x14ac:dyDescent="0.2">
      <c r="A3" s="10"/>
      <c r="B3" s="11"/>
      <c r="C3" s="11"/>
      <c r="D3" s="11"/>
      <c r="E3" s="11"/>
      <c r="F3" s="12"/>
      <c r="G3" s="11"/>
      <c r="H3" s="11"/>
      <c r="I3" s="11"/>
      <c r="J3" s="11"/>
      <c r="K3" s="11"/>
      <c r="L3" s="11"/>
      <c r="M3" s="11" t="b">
        <f ca="1">I5-L5=M5</f>
        <v>0</v>
      </c>
      <c r="N3" s="11"/>
      <c r="O3" s="13"/>
    </row>
    <row r="4" spans="1:16" ht="43.5" customHeight="1" x14ac:dyDescent="0.2">
      <c r="A4" s="14" t="s">
        <v>1</v>
      </c>
      <c r="B4" s="15" t="s">
        <v>2</v>
      </c>
      <c r="C4" s="15" t="s">
        <v>3</v>
      </c>
      <c r="D4" s="15" t="s">
        <v>4</v>
      </c>
      <c r="E4" s="15" t="s">
        <v>5</v>
      </c>
      <c r="F4" s="15" t="s">
        <v>6</v>
      </c>
      <c r="G4" s="16" t="s">
        <v>7</v>
      </c>
      <c r="H4" s="16" t="s">
        <v>8</v>
      </c>
      <c r="I4" s="17" t="s">
        <v>31</v>
      </c>
      <c r="J4" s="16" t="s">
        <v>9</v>
      </c>
      <c r="K4" s="16" t="s">
        <v>35</v>
      </c>
      <c r="L4" s="16" t="s">
        <v>10</v>
      </c>
      <c r="M4" s="16" t="s">
        <v>11</v>
      </c>
      <c r="N4" s="17" t="s">
        <v>12</v>
      </c>
      <c r="O4" s="18" t="s">
        <v>13</v>
      </c>
      <c r="P4" s="19"/>
    </row>
    <row r="5" spans="1:16" ht="18" customHeight="1" x14ac:dyDescent="0.2">
      <c r="A5" s="20"/>
      <c r="B5" s="21"/>
      <c r="C5" s="21"/>
      <c r="D5" s="21"/>
      <c r="E5" s="22"/>
      <c r="F5" s="22"/>
      <c r="G5" s="23"/>
      <c r="H5" s="23"/>
      <c r="I5" s="24">
        <f>SUM(I7:I56)</f>
        <v>180</v>
      </c>
      <c r="J5" s="24"/>
      <c r="K5" s="24"/>
      <c r="L5" s="24">
        <f>SUM(L7:L56)</f>
        <v>183</v>
      </c>
      <c r="M5" s="24">
        <f ca="1">SUM(M7:M56)</f>
        <v>0</v>
      </c>
      <c r="N5" s="40">
        <f ca="1">SUM(N7:N26)</f>
        <v>0</v>
      </c>
      <c r="O5" s="25"/>
    </row>
    <row r="6" spans="1:16" ht="18" customHeight="1" x14ac:dyDescent="0.2">
      <c r="A6" s="26" t="s">
        <v>14</v>
      </c>
      <c r="B6" s="21"/>
      <c r="C6" s="21"/>
      <c r="D6" s="21"/>
      <c r="E6" s="22"/>
      <c r="F6" s="22"/>
      <c r="G6" s="23"/>
      <c r="H6" s="23"/>
      <c r="I6" s="24"/>
      <c r="J6" s="24"/>
      <c r="K6" s="24"/>
      <c r="L6" s="24"/>
      <c r="M6" s="24">
        <v>0</v>
      </c>
      <c r="N6" s="24"/>
      <c r="O6" s="25"/>
    </row>
    <row r="7" spans="1:16" x14ac:dyDescent="0.2">
      <c r="A7" s="26" t="s">
        <v>15</v>
      </c>
      <c r="B7" s="27" t="s">
        <v>18</v>
      </c>
      <c r="C7" s="27" t="s">
        <v>29</v>
      </c>
      <c r="D7" s="27" t="s">
        <v>30</v>
      </c>
      <c r="E7" s="28">
        <v>784</v>
      </c>
      <c r="F7" s="28">
        <v>145</v>
      </c>
      <c r="G7" s="23">
        <f t="shared" ref="G7:G26" si="0">ROUND(E7/$F$1,3)</f>
        <v>16.332999999999998</v>
      </c>
      <c r="H7" s="23">
        <f t="shared" ref="H7:H26" si="1">IF(OR(E7=0,E7=""),0,ROUND(F7/G7,3))</f>
        <v>8.8780000000000001</v>
      </c>
      <c r="I7" s="23">
        <f t="shared" ref="I7:I26" si="2">IF(AND(E7&gt;0,H7&lt;AVERAGEIF($A$7:$A$56,A7,$H$7:$H$56)),0,IF(AND(E7=0,F7&gt;0),ROUND(F7,0),ROUND((H7-AVERAGEIF($A$7:$A$56,A7,$H$7:$H$56))*G7,0)))</f>
        <v>0</v>
      </c>
      <c r="J7" s="23">
        <f t="shared" ref="J7:J26" si="3">IF(OR(E7=0,H7&gt;AVERAGEIF($A$7:$A$56,A7,$H$7:$H$56)),0,ROUND((AVERAGEIF($A$7:$A$56,A7,$H$7:$H$56)-H7),4))</f>
        <v>21.305099999999999</v>
      </c>
      <c r="K7" s="32">
        <f t="shared" ref="K7:K26" si="4">IF(J7=0,"",ROUND(J7/SUMIF($A$7:$A$56,A7,$J$7:$J$56),10))</f>
        <v>0.1744567954</v>
      </c>
      <c r="L7" s="23">
        <f t="shared" ref="L7:L26" si="5">IF(K7="",0,ROUND(K7*SUMIF($A$7:$A$56,A7,$I$7:$I$56),0))</f>
        <v>14</v>
      </c>
      <c r="M7" s="29">
        <f ca="1">IF(AND(SUMIF($A$7:$A$56,A7,$I$7:$I$56)&gt;SUMIF($A$7:$A$56,A7,$L$7:$L$56),K7=MIN(IF($A$7:$A$56=A7,$K$7:$K$56,"")),SUMIF($A$6:$A$56,A7,$M$6:M6)&lt;(SUMIF($A$7:$A$56,A7,$I$7:$I$56)-SUMIF($A$7:$A$56,A7,$L$7:$L$56))),-(SUMIF($A$7:$A$56,A7,$L$7:$L$56)-SUMIF($A$7:$A$56,A7,$I$7:$I$56)),IF(AND(SUMIF($A$7:$A$56,A7,$I$7:$I$56)&lt;SUMIF($A$7:$A$56,A7,$L$7:$L$56),K7=MAX(IF($A$7:$A$56=A7,$K$7:$K$56,"")),SUMIF($A$6:$A$56,A7,$M$6:M6)&lt;(SUMIF($A$7:$A$56,A7,$I$7:$I$56)-SUMIF($A$7:$A$56,A7,$L$7:$L$56))),-(SUMIF($A$7:$A$56,A7,$L$7:$L$56)-SUMIF($A$7:$A$56,A7,$I$7:$I$56)),0))</f>
        <v>0</v>
      </c>
      <c r="N7" s="23">
        <f ca="1">IF(L7=0,0,L7+M7)</f>
        <v>0</v>
      </c>
      <c r="O7" s="25">
        <f t="shared" ref="O7" ca="1" si="6">IF(AND(J7=0,G7&lt;&gt;0),ROUND((F7-I7)/G7,2),IF(AND(G7&lt;&gt;0,J7&gt;0),ROUND((F7-I7+N7)/G7,2),0))</f>
        <v>9.73</v>
      </c>
    </row>
    <row r="8" spans="1:16" x14ac:dyDescent="0.2">
      <c r="A8" s="26" t="s">
        <v>15</v>
      </c>
      <c r="B8" s="27" t="s">
        <v>19</v>
      </c>
      <c r="C8" s="27" t="s">
        <v>29</v>
      </c>
      <c r="D8" s="27" t="s">
        <v>30</v>
      </c>
      <c r="E8" s="28">
        <v>444</v>
      </c>
      <c r="F8" s="30">
        <v>0</v>
      </c>
      <c r="G8" s="23">
        <f t="shared" si="0"/>
        <v>9.25</v>
      </c>
      <c r="H8" s="23">
        <f t="shared" si="1"/>
        <v>0</v>
      </c>
      <c r="I8" s="23">
        <f t="shared" si="2"/>
        <v>0</v>
      </c>
      <c r="J8" s="23">
        <f t="shared" si="3"/>
        <v>30.1831</v>
      </c>
      <c r="K8" s="32">
        <f t="shared" si="4"/>
        <v>0.24715429180000001</v>
      </c>
      <c r="L8" s="23">
        <f t="shared" si="5"/>
        <v>20</v>
      </c>
      <c r="M8" s="29">
        <f ca="1">IF(AND(SUMIF($A$7:$A$56,A8,$I$7:$I$56)&gt;SUMIF($A$7:$A$56,A8,$L$7:$L$56),K8=MIN(IF($A$7:$A$56=A8,$K$7:$K$56,"")),SUMIF($A$6:$A$56,A8,$M$6:M7)&lt;(SUMIF($A$7:$A$56,A8,$I$7:$I$56)-SUMIF($A$7:$A$56,A8,$L$7:$L$56))),-(SUMIF($A$7:$A$56,A8,$L$7:$L$56)-SUMIF($A$7:$A$56,A8,$I$7:$I$56)),IF(AND(SUMIF($A$7:$A$56,A8,$I$7:$I$56)&lt;SUMIF($A$7:$A$56,A8,$L$7:$L$56),K8=MAX(IF($A$7:$A$56=A8,$K$7:$K$56,"")),SUMIF($A$6:$A$56,A8,$M$6:M7)&lt;(SUMIF($A$7:$A$56,A8,$I$7:$I$56)-SUMIF($A$7:$A$56,A8,$L$7:$L$56))),-(SUMIF($A$7:$A$56,A8,$L$7:$L$56)-SUMIF($A$7:$A$56,A8,$I$7:$I$56)),0))</f>
        <v>0</v>
      </c>
      <c r="N8" s="23">
        <f t="shared" ref="N8:N26" ca="1" si="7">IF(L8=0,0,L8+M8)</f>
        <v>0</v>
      </c>
      <c r="O8" s="25">
        <f t="shared" ref="O8:O15" ca="1" si="8">IF(AND(J8=0,G8&lt;&gt;0),ROUND((F8-I8)/G8,2),IF(AND(G8&lt;&gt;0,J8&gt;0),ROUND((F8-I8+N8)/G8,2),0))</f>
        <v>2.0499999999999998</v>
      </c>
    </row>
    <row r="9" spans="1:16" x14ac:dyDescent="0.2">
      <c r="A9" s="26" t="s">
        <v>15</v>
      </c>
      <c r="B9" s="27" t="s">
        <v>20</v>
      </c>
      <c r="C9" s="27" t="s">
        <v>29</v>
      </c>
      <c r="D9" s="27" t="s">
        <v>30</v>
      </c>
      <c r="E9" s="28">
        <v>7</v>
      </c>
      <c r="F9" s="28">
        <v>20</v>
      </c>
      <c r="G9" s="23">
        <f t="shared" si="0"/>
        <v>0.14599999999999999</v>
      </c>
      <c r="H9" s="23">
        <f t="shared" si="1"/>
        <v>136.98599999999999</v>
      </c>
      <c r="I9" s="23">
        <f t="shared" si="2"/>
        <v>16</v>
      </c>
      <c r="J9" s="23">
        <f t="shared" si="3"/>
        <v>0</v>
      </c>
      <c r="K9" s="32" t="str">
        <f t="shared" si="4"/>
        <v/>
      </c>
      <c r="L9" s="23">
        <f t="shared" si="5"/>
        <v>0</v>
      </c>
      <c r="M9" s="29">
        <f ca="1">IF(AND(SUMIF($A$7:$A$56,A9,$I$7:$I$56)&gt;SUMIF($A$7:$A$56,A9,$L$7:$L$56),K9=MIN(IF($A$7:$A$56=A9,$K$7:$K$56,"")),SUMIF($A$6:$A$56,A9,$M$6:M8)&lt;(SUMIF($A$7:$A$56,A9,$I$7:$I$56)-SUMIF($A$7:$A$56,A9,$L$7:$L$56))),-(SUMIF($A$7:$A$56,A9,$L$7:$L$56)-SUMIF($A$7:$A$56,A9,$I$7:$I$56)),IF(AND(SUMIF($A$7:$A$56,A9,$I$7:$I$56)&lt;SUMIF($A$7:$A$56,A9,$L$7:$L$56),K9=MAX(IF($A$7:$A$56=A9,$K$7:$K$56,"")),SUMIF($A$6:$A$56,A9,$M$6:M8)&lt;(SUMIF($A$7:$A$56,A9,$I$7:$I$56)-SUMIF($A$7:$A$56,A9,$L$7:$L$56))),-(SUMIF($A$7:$A$56,A9,$L$7:$L$56)-SUMIF($A$7:$A$56,A9,$I$7:$I$56)),0))</f>
        <v>0</v>
      </c>
      <c r="N9" s="23">
        <f t="shared" si="7"/>
        <v>0</v>
      </c>
      <c r="O9" s="25">
        <f t="shared" si="8"/>
        <v>27.4</v>
      </c>
    </row>
    <row r="10" spans="1:16" x14ac:dyDescent="0.2">
      <c r="A10" s="26" t="s">
        <v>15</v>
      </c>
      <c r="B10" s="27" t="s">
        <v>21</v>
      </c>
      <c r="C10" s="27" t="s">
        <v>29</v>
      </c>
      <c r="D10" s="27" t="s">
        <v>30</v>
      </c>
      <c r="E10" s="28">
        <v>125</v>
      </c>
      <c r="F10" s="28">
        <v>79</v>
      </c>
      <c r="G10" s="23">
        <f t="shared" si="0"/>
        <v>2.6040000000000001</v>
      </c>
      <c r="H10" s="23">
        <f t="shared" si="1"/>
        <v>30.338000000000001</v>
      </c>
      <c r="I10" s="23">
        <f t="shared" si="2"/>
        <v>0</v>
      </c>
      <c r="J10" s="23">
        <f t="shared" si="3"/>
        <v>0</v>
      </c>
      <c r="K10" s="32" t="str">
        <f t="shared" si="4"/>
        <v/>
      </c>
      <c r="L10" s="23">
        <f t="shared" si="5"/>
        <v>0</v>
      </c>
      <c r="M10" s="29">
        <f ca="1">IF(AND(SUMIF($A$7:$A$56,A10,$I$7:$I$56)&gt;SUMIF($A$7:$A$56,A10,$L$7:$L$56),K10=MIN(IF($A$7:$A$56=A10,$K$7:$K$56,"")),SUMIF($A$6:$A$56,A10,$M$6:M9)&lt;(SUMIF($A$7:$A$56,A10,$I$7:$I$56)-SUMIF($A$7:$A$56,A10,$L$7:$L$56))),-(SUMIF($A$7:$A$56,A10,$L$7:$L$56)-SUMIF($A$7:$A$56,A10,$I$7:$I$56)),IF(AND(SUMIF($A$7:$A$56,A10,$I$7:$I$56)&lt;SUMIF($A$7:$A$56,A10,$L$7:$L$56),K10=MAX(IF($A$7:$A$56=A10,$K$7:$K$56,"")),SUMIF($A$6:$A$56,A10,$M$6:M9)&lt;(SUMIF($A$7:$A$56,A10,$I$7:$I$56)-SUMIF($A$7:$A$56,A10,$L$7:$L$56))),-(SUMIF($A$7:$A$56,A10,$L$7:$L$56)-SUMIF($A$7:$A$56,A10,$I$7:$I$56)),0))</f>
        <v>0</v>
      </c>
      <c r="N10" s="23">
        <f t="shared" si="7"/>
        <v>0</v>
      </c>
      <c r="O10" s="25">
        <f t="shared" si="8"/>
        <v>30.34</v>
      </c>
    </row>
    <row r="11" spans="1:16" x14ac:dyDescent="0.2">
      <c r="A11" s="26" t="s">
        <v>15</v>
      </c>
      <c r="B11" s="27" t="s">
        <v>22</v>
      </c>
      <c r="C11" s="27" t="s">
        <v>29</v>
      </c>
      <c r="D11" s="27" t="s">
        <v>30</v>
      </c>
      <c r="E11" s="28">
        <v>61</v>
      </c>
      <c r="F11" s="28">
        <v>96</v>
      </c>
      <c r="G11" s="23">
        <f t="shared" si="0"/>
        <v>1.2709999999999999</v>
      </c>
      <c r="H11" s="23">
        <f t="shared" si="1"/>
        <v>75.531000000000006</v>
      </c>
      <c r="I11" s="23">
        <f t="shared" si="2"/>
        <v>58</v>
      </c>
      <c r="J11" s="23">
        <f t="shared" si="3"/>
        <v>0</v>
      </c>
      <c r="K11" s="32" t="str">
        <f t="shared" si="4"/>
        <v/>
      </c>
      <c r="L11" s="23">
        <f t="shared" si="5"/>
        <v>0</v>
      </c>
      <c r="M11" s="29">
        <f ca="1">IF(AND(SUMIF($A$7:$A$56,A11,$I$7:$I$56)&gt;SUMIF($A$7:$A$56,A11,$L$7:$L$56),K11=MIN(IF($A$7:$A$56=A11,$K$7:$K$56,"")),SUMIF($A$6:$A$56,A11,$M$6:M10)&lt;(SUMIF($A$7:$A$56,A11,$I$7:$I$56)-SUMIF($A$7:$A$56,A11,$L$7:$L$56))),-(SUMIF($A$7:$A$56,A11,$L$7:$L$56)-SUMIF($A$7:$A$56,A11,$I$7:$I$56)),IF(AND(SUMIF($A$7:$A$56,A11,$I$7:$I$56)&lt;SUMIF($A$7:$A$56,A11,$L$7:$L$56),K11=MAX(IF($A$7:$A$56=A11,$K$7:$K$56,"")),SUMIF($A$6:$A$56,A11,$M$6:M10)&lt;(SUMIF($A$7:$A$56,A11,$I$7:$I$56)-SUMIF($A$7:$A$56,A11,$L$7:$L$56))),-(SUMIF($A$7:$A$56,A11,$L$7:$L$56)-SUMIF($A$7:$A$56,A11,$I$7:$I$56)),0))</f>
        <v>0</v>
      </c>
      <c r="N11" s="23">
        <f t="shared" si="7"/>
        <v>0</v>
      </c>
      <c r="O11" s="25">
        <f t="shared" si="8"/>
        <v>29.9</v>
      </c>
    </row>
    <row r="12" spans="1:16" x14ac:dyDescent="0.2">
      <c r="A12" s="26" t="s">
        <v>15</v>
      </c>
      <c r="B12" s="27" t="s">
        <v>23</v>
      </c>
      <c r="C12" s="27" t="s">
        <v>29</v>
      </c>
      <c r="D12" s="27" t="s">
        <v>30</v>
      </c>
      <c r="E12" s="28">
        <v>97</v>
      </c>
      <c r="F12" s="28">
        <v>23</v>
      </c>
      <c r="G12" s="23">
        <f t="shared" si="0"/>
        <v>2.0209999999999999</v>
      </c>
      <c r="H12" s="23">
        <f t="shared" si="1"/>
        <v>11.381</v>
      </c>
      <c r="I12" s="23">
        <f t="shared" si="2"/>
        <v>0</v>
      </c>
      <c r="J12" s="23">
        <f t="shared" si="3"/>
        <v>18.802099999999999</v>
      </c>
      <c r="K12" s="32">
        <f t="shared" si="4"/>
        <v>0.15396098180000001</v>
      </c>
      <c r="L12" s="23">
        <f t="shared" si="5"/>
        <v>12</v>
      </c>
      <c r="M12" s="29">
        <f ca="1">IF(AND(SUMIF($A$7:$A$56,A12,$I$7:$I$56)&gt;SUMIF($A$7:$A$56,A12,$L$7:$L$56),K12=MIN(IF($A$7:$A$56=A12,$K$7:$K$56,"")),SUMIF($A$6:$A$56,A12,$M$6:M11)&lt;(SUMIF($A$7:$A$56,A12,$I$7:$I$56)-SUMIF($A$7:$A$56,A12,$L$7:$L$56))),-(SUMIF($A$7:$A$56,A12,$L$7:$L$56)-SUMIF($A$7:$A$56,A12,$I$7:$I$56)),IF(AND(SUMIF($A$7:$A$56,A12,$I$7:$I$56)&lt;SUMIF($A$7:$A$56,A12,$L$7:$L$56),K12=MAX(IF($A$7:$A$56=A12,$K$7:$K$56,"")),SUMIF($A$6:$A$56,A12,$M$6:M11)&lt;(SUMIF($A$7:$A$56,A12,$I$7:$I$56)-SUMIF($A$7:$A$56,A12,$L$7:$L$56))),-(SUMIF($A$7:$A$56,A12,$L$7:$L$56)-SUMIF($A$7:$A$56,A12,$I$7:$I$56)),0))</f>
        <v>0</v>
      </c>
      <c r="N12" s="23">
        <f t="shared" ca="1" si="7"/>
        <v>0</v>
      </c>
      <c r="O12" s="25">
        <f t="shared" ca="1" si="8"/>
        <v>17.32</v>
      </c>
    </row>
    <row r="13" spans="1:16" x14ac:dyDescent="0.2">
      <c r="A13" s="26" t="s">
        <v>15</v>
      </c>
      <c r="B13" s="27" t="s">
        <v>24</v>
      </c>
      <c r="C13" s="27" t="s">
        <v>29</v>
      </c>
      <c r="D13" s="27" t="s">
        <v>30</v>
      </c>
      <c r="E13" s="28">
        <v>1856</v>
      </c>
      <c r="F13" s="28">
        <v>330</v>
      </c>
      <c r="G13" s="23">
        <f t="shared" si="0"/>
        <v>38.667000000000002</v>
      </c>
      <c r="H13" s="23">
        <f t="shared" si="1"/>
        <v>8.5340000000000007</v>
      </c>
      <c r="I13" s="23">
        <f t="shared" si="2"/>
        <v>0</v>
      </c>
      <c r="J13" s="23">
        <f t="shared" si="3"/>
        <v>21.649100000000001</v>
      </c>
      <c r="K13" s="32">
        <f t="shared" si="4"/>
        <v>0.1772736392</v>
      </c>
      <c r="L13" s="23">
        <f t="shared" si="5"/>
        <v>14</v>
      </c>
      <c r="M13" s="29">
        <f ca="1">IF(AND(SUMIF($A$7:$A$56,A13,$I$7:$I$56)&gt;SUMIF($A$7:$A$56,A13,$L$7:$L$56),K13=MIN(IF($A$7:$A$56=A13,$K$7:$K$56,"")),SUMIF($A$6:$A$56,A13,$M$6:M12)&lt;(SUMIF($A$7:$A$56,A13,$I$7:$I$56)-SUMIF($A$7:$A$56,A13,$L$7:$L$56))),-(SUMIF($A$7:$A$56,A13,$L$7:$L$56)-SUMIF($A$7:$A$56,A13,$I$7:$I$56)),IF(AND(SUMIF($A$7:$A$56,A13,$I$7:$I$56)&lt;SUMIF($A$7:$A$56,A13,$L$7:$L$56),K13=MAX(IF($A$7:$A$56=A13,$K$7:$K$56,"")),SUMIF($A$6:$A$56,A13,$M$6:M12)&lt;(SUMIF($A$7:$A$56,A13,$I$7:$I$56)-SUMIF($A$7:$A$56,A13,$L$7:$L$56))),-(SUMIF($A$7:$A$56,A13,$L$7:$L$56)-SUMIF($A$7:$A$56,A13,$I$7:$I$56)),0))</f>
        <v>0</v>
      </c>
      <c r="N13" s="23">
        <f t="shared" ca="1" si="7"/>
        <v>0</v>
      </c>
      <c r="O13" s="25">
        <f t="shared" ca="1" si="8"/>
        <v>8.9</v>
      </c>
    </row>
    <row r="14" spans="1:16" x14ac:dyDescent="0.2">
      <c r="A14" s="26" t="s">
        <v>15</v>
      </c>
      <c r="B14" s="27" t="s">
        <v>25</v>
      </c>
      <c r="C14" s="27" t="s">
        <v>29</v>
      </c>
      <c r="D14" s="27" t="s">
        <v>30</v>
      </c>
      <c r="E14" s="28">
        <v>12</v>
      </c>
      <c r="F14" s="30">
        <v>0</v>
      </c>
      <c r="G14" s="23">
        <f t="shared" si="0"/>
        <v>0.25</v>
      </c>
      <c r="H14" s="23">
        <f t="shared" si="1"/>
        <v>0</v>
      </c>
      <c r="I14" s="23">
        <f t="shared" si="2"/>
        <v>0</v>
      </c>
      <c r="J14" s="23">
        <f t="shared" si="3"/>
        <v>30.1831</v>
      </c>
      <c r="K14" s="32">
        <f t="shared" si="4"/>
        <v>0.24715429180000001</v>
      </c>
      <c r="L14" s="23">
        <f t="shared" si="5"/>
        <v>20</v>
      </c>
      <c r="M14" s="29">
        <f ca="1">IF(AND(SUMIF($A$7:$A$56,A14,$I$7:$I$56)&gt;SUMIF($A$7:$A$56,A14,$L$7:$L$56),K14=MIN(IF($A$7:$A$56=A14,$K$7:$K$56,"")),SUMIF($A$6:$A$56,A14,$M$6:M13)&lt;(SUMIF($A$7:$A$56,A14,$I$7:$I$56)-SUMIF($A$7:$A$56,A14,$L$7:$L$56))),-(SUMIF($A$7:$A$56,A14,$L$7:$L$56)-SUMIF($A$7:$A$56,A14,$I$7:$I$56)),IF(AND(SUMIF($A$7:$A$56,A14,$I$7:$I$56)&lt;SUMIF($A$7:$A$56,A14,$L$7:$L$56),K14=MAX(IF($A$7:$A$56=A14,$K$7:$K$56,"")),SUMIF($A$6:$A$56,A14,$M$6:M13)&lt;(SUMIF($A$7:$A$56,A14,$I$7:$I$56)-SUMIF($A$7:$A$56,A14,$L$7:$L$56))),-(SUMIF($A$7:$A$56,A14,$L$7:$L$56)-SUMIF($A$7:$A$56,A14,$I$7:$I$56)),0))</f>
        <v>0</v>
      </c>
      <c r="N14" s="23">
        <f t="shared" ca="1" si="7"/>
        <v>0</v>
      </c>
      <c r="O14" s="25">
        <f t="shared" ca="1" si="8"/>
        <v>76</v>
      </c>
    </row>
    <row r="15" spans="1:16" x14ac:dyDescent="0.2">
      <c r="A15" s="26" t="s">
        <v>15</v>
      </c>
      <c r="B15" s="27" t="s">
        <v>26</v>
      </c>
      <c r="C15" s="27" t="s">
        <v>29</v>
      </c>
      <c r="D15" s="27" t="s">
        <v>30</v>
      </c>
      <c r="E15" s="30">
        <v>0</v>
      </c>
      <c r="F15" s="28">
        <v>5</v>
      </c>
      <c r="G15" s="23">
        <f t="shared" si="0"/>
        <v>0</v>
      </c>
      <c r="H15" s="23">
        <f t="shared" si="1"/>
        <v>0</v>
      </c>
      <c r="I15" s="23">
        <f t="shared" si="2"/>
        <v>5</v>
      </c>
      <c r="J15" s="23">
        <f t="shared" si="3"/>
        <v>0</v>
      </c>
      <c r="K15" s="32" t="str">
        <f t="shared" si="4"/>
        <v/>
      </c>
      <c r="L15" s="23">
        <f t="shared" si="5"/>
        <v>0</v>
      </c>
      <c r="M15" s="29">
        <f ca="1">IF(AND(SUMIF($A$7:$A$56,A15,$I$7:$I$56)&gt;SUMIF($A$7:$A$56,A15,$L$7:$L$56),K15=MIN(IF($A$7:$A$56=A15,$K$7:$K$56,"")),SUMIF($A$6:$A$56,A15,$M$6:M14)&lt;(SUMIF($A$7:$A$56,A15,$I$7:$I$56)-SUMIF($A$7:$A$56,A15,$L$7:$L$56))),-(SUMIF($A$7:$A$56,A15,$L$7:$L$56)-SUMIF($A$7:$A$56,A15,$I$7:$I$56)),IF(AND(SUMIF($A$7:$A$56,A15,$I$7:$I$56)&lt;SUMIF($A$7:$A$56,A15,$L$7:$L$56),K15=MAX(IF($A$7:$A$56=A15,$K$7:$K$56,"")),SUMIF($A$6:$A$56,A15,$M$6:M14)&lt;(SUMIF($A$7:$A$56,A15,$I$7:$I$56)-SUMIF($A$7:$A$56,A15,$L$7:$L$56))),-(SUMIF($A$7:$A$56,A15,$L$7:$L$56)-SUMIF($A$7:$A$56,A15,$I$7:$I$56)),0))</f>
        <v>0</v>
      </c>
      <c r="N15" s="23">
        <f t="shared" si="7"/>
        <v>0</v>
      </c>
      <c r="O15" s="25">
        <f t="shared" si="8"/>
        <v>0</v>
      </c>
    </row>
    <row r="16" spans="1:16" x14ac:dyDescent="0.2">
      <c r="A16" s="33" t="s">
        <v>16</v>
      </c>
      <c r="B16" s="34" t="s">
        <v>18</v>
      </c>
      <c r="C16" s="34" t="s">
        <v>29</v>
      </c>
      <c r="D16" s="34" t="s">
        <v>30</v>
      </c>
      <c r="E16" s="35">
        <v>346</v>
      </c>
      <c r="F16" s="36">
        <v>0</v>
      </c>
      <c r="G16" s="23">
        <f t="shared" si="0"/>
        <v>7.2080000000000002</v>
      </c>
      <c r="H16" s="23">
        <f t="shared" si="1"/>
        <v>0</v>
      </c>
      <c r="I16" s="23">
        <f t="shared" si="2"/>
        <v>0</v>
      </c>
      <c r="J16" s="23">
        <f t="shared" si="3"/>
        <v>19.300699999999999</v>
      </c>
      <c r="K16" s="32">
        <f t="shared" si="4"/>
        <v>0.22604956979999999</v>
      </c>
      <c r="L16" s="23">
        <f t="shared" si="5"/>
        <v>23</v>
      </c>
      <c r="M16" s="29">
        <f ca="1">IF(AND(SUMIF($A$7:$A$56,A16,$I$7:$I$56)&gt;SUMIF($A$7:$A$56,A16,$L$7:$L$56),K16=MIN(IF($A$7:$A$56=A16,$K$7:$K$56,"")),SUMIF($A$6:$A$56,A16,$M$6:M15)&lt;(SUMIF($A$7:$A$56,A16,$I$7:$I$56)-SUMIF($A$7:$A$56,A16,$L$7:$L$56))),-(SUMIF($A$7:$A$56,A16,$L$7:$L$56)-SUMIF($A$7:$A$56,A16,$I$7:$I$56)),IF(AND(SUMIF($A$7:$A$56,A16,$I$7:$I$56)&lt;SUMIF($A$7:$A$56,A16,$L$7:$L$56),K16=MAX(IF($A$7:$A$56=A16,$K$7:$K$56,"")),SUMIF($A$6:$A$56,A16,$M$6:M15)&lt;(SUMIF($A$7:$A$56,A16,$I$7:$I$56)-SUMIF($A$7:$A$56,A16,$L$7:$L$56))),-(SUMIF($A$7:$A$56,A16,$L$7:$L$56)-SUMIF($A$7:$A$56,A16,$I$7:$I$56)),0))</f>
        <v>0</v>
      </c>
      <c r="N16" s="23">
        <f t="shared" ca="1" si="7"/>
        <v>0</v>
      </c>
      <c r="O16" s="25">
        <f t="shared" ref="O16" ca="1" si="9">IF(AND(J16=0,G16&lt;&gt;0),ROUND((F16-I16)/G16,2),IF(AND(G16&lt;&gt;0,J16&gt;0),ROUND((F16-I16+N16)/G16,2),0))</f>
        <v>2.91</v>
      </c>
    </row>
    <row r="17" spans="1:15" x14ac:dyDescent="0.2">
      <c r="A17" s="33" t="s">
        <v>16</v>
      </c>
      <c r="B17" s="34" t="s">
        <v>19</v>
      </c>
      <c r="C17" s="34" t="s">
        <v>29</v>
      </c>
      <c r="D17" s="34" t="s">
        <v>30</v>
      </c>
      <c r="E17" s="35">
        <v>122</v>
      </c>
      <c r="F17" s="35">
        <v>77</v>
      </c>
      <c r="G17" s="23">
        <f t="shared" si="0"/>
        <v>2.5419999999999998</v>
      </c>
      <c r="H17" s="23">
        <f t="shared" si="1"/>
        <v>30.291</v>
      </c>
      <c r="I17" s="23">
        <f t="shared" si="2"/>
        <v>28</v>
      </c>
      <c r="J17" s="23">
        <f t="shared" si="3"/>
        <v>0</v>
      </c>
      <c r="K17" s="32" t="str">
        <f t="shared" si="4"/>
        <v/>
      </c>
      <c r="L17" s="23">
        <f t="shared" si="5"/>
        <v>0</v>
      </c>
      <c r="M17" s="29">
        <f ca="1">IF(AND(SUMIF($A$7:$A$56,A17,$I$7:$I$56)&gt;SUMIF($A$7:$A$56,A17,$L$7:$L$56),K17=MIN(IF($A$7:$A$56=A17,$K$7:$K$56,"")),SUMIF($A$6:$A$56,A17,$M$6:M16)&lt;(SUMIF($A$7:$A$56,A17,$I$7:$I$56)-SUMIF($A$7:$A$56,A17,$L$7:$L$56))),-(SUMIF($A$7:$A$56,A17,$L$7:$L$56)-SUMIF($A$7:$A$56,A17,$I$7:$I$56)),IF(AND(SUMIF($A$7:$A$56,A17,$I$7:$I$56)&lt;SUMIF($A$7:$A$56,A17,$L$7:$L$56),K17=MAX(IF($A$7:$A$56=A17,$K$7:$K$56,"")),SUMIF($A$6:$A$56,A17,$M$6:M16)&lt;(SUMIF($A$7:$A$56,A17,$I$7:$I$56)-SUMIF($A$7:$A$56,A17,$L$7:$L$56))),-(SUMIF($A$7:$A$56,A17,$L$7:$L$56)-SUMIF($A$7:$A$56,A17,$I$7:$I$56)),0))</f>
        <v>0</v>
      </c>
      <c r="N17" s="23">
        <f t="shared" si="7"/>
        <v>0</v>
      </c>
      <c r="O17" s="25">
        <f t="shared" ref="O17:O26" si="10">IF(AND(J17=0,G17&lt;&gt;0),ROUND((F17-I17)/G17,2),IF(AND(G17&lt;&gt;0,J17&gt;0),ROUND((F17-I17+N17)/G17,2),0))</f>
        <v>19.28</v>
      </c>
    </row>
    <row r="18" spans="1:15" x14ac:dyDescent="0.2">
      <c r="A18" s="33" t="s">
        <v>16</v>
      </c>
      <c r="B18" s="34" t="s">
        <v>20</v>
      </c>
      <c r="C18" s="34" t="s">
        <v>29</v>
      </c>
      <c r="D18" s="34" t="s">
        <v>30</v>
      </c>
      <c r="E18" s="35">
        <v>17</v>
      </c>
      <c r="F18" s="35">
        <v>40</v>
      </c>
      <c r="G18" s="23">
        <f t="shared" si="0"/>
        <v>0.35399999999999998</v>
      </c>
      <c r="H18" s="23">
        <f t="shared" si="1"/>
        <v>112.994</v>
      </c>
      <c r="I18" s="23">
        <f t="shared" si="2"/>
        <v>33</v>
      </c>
      <c r="J18" s="23">
        <f t="shared" si="3"/>
        <v>0</v>
      </c>
      <c r="K18" s="32" t="str">
        <f t="shared" si="4"/>
        <v/>
      </c>
      <c r="L18" s="23">
        <f t="shared" si="5"/>
        <v>0</v>
      </c>
      <c r="M18" s="29">
        <f ca="1">IF(AND(SUMIF($A$7:$A$56,A18,$I$7:$I$56)&gt;SUMIF($A$7:$A$56,A18,$L$7:$L$56),K18=MIN(IF($A$7:$A$56=A18,$K$7:$K$56,"")),SUMIF($A$6:$A$56,A18,$M$6:M17)&lt;(SUMIF($A$7:$A$56,A18,$I$7:$I$56)-SUMIF($A$7:$A$56,A18,$L$7:$L$56))),-(SUMIF($A$7:$A$56,A18,$L$7:$L$56)-SUMIF($A$7:$A$56,A18,$I$7:$I$56)),IF(AND(SUMIF($A$7:$A$56,A18,$I$7:$I$56)&lt;SUMIF($A$7:$A$56,A18,$L$7:$L$56),K18=MAX(IF($A$7:$A$56=A18,$K$7:$K$56,"")),SUMIF($A$6:$A$56,A18,$M$6:M17)&lt;(SUMIF($A$7:$A$56,A18,$I$7:$I$56)-SUMIF($A$7:$A$56,A18,$L$7:$L$56))),-(SUMIF($A$7:$A$56,A18,$L$7:$L$56)-SUMIF($A$7:$A$56,A18,$I$7:$I$56)),0))</f>
        <v>0</v>
      </c>
      <c r="N18" s="23">
        <f t="shared" si="7"/>
        <v>0</v>
      </c>
      <c r="O18" s="25">
        <f t="shared" si="10"/>
        <v>19.77</v>
      </c>
    </row>
    <row r="19" spans="1:15" x14ac:dyDescent="0.2">
      <c r="A19" s="33" t="s">
        <v>16</v>
      </c>
      <c r="B19" s="34" t="s">
        <v>21</v>
      </c>
      <c r="C19" s="34" t="s">
        <v>29</v>
      </c>
      <c r="D19" s="34" t="s">
        <v>30</v>
      </c>
      <c r="E19" s="35">
        <v>126</v>
      </c>
      <c r="F19" s="36">
        <v>0</v>
      </c>
      <c r="G19" s="23">
        <f t="shared" si="0"/>
        <v>2.625</v>
      </c>
      <c r="H19" s="23">
        <f t="shared" si="1"/>
        <v>0</v>
      </c>
      <c r="I19" s="23">
        <f t="shared" si="2"/>
        <v>0</v>
      </c>
      <c r="J19" s="23">
        <f t="shared" si="3"/>
        <v>19.300699999999999</v>
      </c>
      <c r="K19" s="32">
        <f t="shared" si="4"/>
        <v>0.22604956979999999</v>
      </c>
      <c r="L19" s="23">
        <f t="shared" si="5"/>
        <v>23</v>
      </c>
      <c r="M19" s="29">
        <f ca="1">IF(AND(SUMIF($A$7:$A$56,A19,$I$7:$I$56)&gt;SUMIF($A$7:$A$56,A19,$L$7:$L$56),K19=MIN(IF($A$7:$A$56=A19,$K$7:$K$56,"")),SUMIF($A$6:$A$56,A19,$M$6:M18)&lt;(SUMIF($A$7:$A$56,A19,$I$7:$I$56)-SUMIF($A$7:$A$56,A19,$L$7:$L$56))),-(SUMIF($A$7:$A$56,A19,$L$7:$L$56)-SUMIF($A$7:$A$56,A19,$I$7:$I$56)),IF(AND(SUMIF($A$7:$A$56,A19,$I$7:$I$56)&lt;SUMIF($A$7:$A$56,A19,$L$7:$L$56),K19=MAX(IF($A$7:$A$56=A19,$K$7:$K$56,"")),SUMIF($A$6:$A$56,A19,$M$6:M18)&lt;(SUMIF($A$7:$A$56,A19,$I$7:$I$56)-SUMIF($A$7:$A$56,A19,$L$7:$L$56))),-(SUMIF($A$7:$A$56,A19,$L$7:$L$56)-SUMIF($A$7:$A$56,A19,$I$7:$I$56)),0))</f>
        <v>0</v>
      </c>
      <c r="N19" s="23">
        <f t="shared" ca="1" si="7"/>
        <v>0</v>
      </c>
      <c r="O19" s="25">
        <f t="shared" ca="1" si="10"/>
        <v>8</v>
      </c>
    </row>
    <row r="20" spans="1:15" x14ac:dyDescent="0.2">
      <c r="A20" s="33" t="s">
        <v>16</v>
      </c>
      <c r="B20" s="34" t="s">
        <v>22</v>
      </c>
      <c r="C20" s="34" t="s">
        <v>29</v>
      </c>
      <c r="D20" s="34" t="s">
        <v>30</v>
      </c>
      <c r="E20" s="35">
        <v>269</v>
      </c>
      <c r="F20" s="35">
        <v>22</v>
      </c>
      <c r="G20" s="23">
        <f t="shared" si="0"/>
        <v>5.6040000000000001</v>
      </c>
      <c r="H20" s="23">
        <f t="shared" si="1"/>
        <v>3.9260000000000002</v>
      </c>
      <c r="I20" s="23">
        <f t="shared" si="2"/>
        <v>0</v>
      </c>
      <c r="J20" s="23">
        <f t="shared" si="3"/>
        <v>15.374700000000001</v>
      </c>
      <c r="K20" s="32">
        <f t="shared" si="4"/>
        <v>0.18006830430000001</v>
      </c>
      <c r="L20" s="23">
        <f t="shared" si="5"/>
        <v>18</v>
      </c>
      <c r="M20" s="29">
        <f ca="1">IF(AND(SUMIF($A$7:$A$56,A20,$I$7:$I$56)&gt;SUMIF($A$7:$A$56,A20,$L$7:$L$56),K20=MIN(IF($A$7:$A$56=A20,$K$7:$K$56,"")),SUMIF($A$6:$A$56,A20,$M$6:M19)&lt;(SUMIF($A$7:$A$56,A20,$I$7:$I$56)-SUMIF($A$7:$A$56,A20,$L$7:$L$56))),-(SUMIF($A$7:$A$56,A20,$L$7:$L$56)-SUMIF($A$7:$A$56,A20,$I$7:$I$56)),IF(AND(SUMIF($A$7:$A$56,A20,$I$7:$I$56)&lt;SUMIF($A$7:$A$56,A20,$L$7:$L$56),K20=MAX(IF($A$7:$A$56=A20,$K$7:$K$56,"")),SUMIF($A$6:$A$56,A20,$M$6:M19)&lt;(SUMIF($A$7:$A$56,A20,$I$7:$I$56)-SUMIF($A$7:$A$56,A20,$L$7:$L$56))),-(SUMIF($A$7:$A$56,A20,$L$7:$L$56)-SUMIF($A$7:$A$56,A20,$I$7:$I$56)),0))</f>
        <v>0</v>
      </c>
      <c r="N20" s="23">
        <f t="shared" ca="1" si="7"/>
        <v>0</v>
      </c>
      <c r="O20" s="25">
        <f t="shared" ca="1" si="10"/>
        <v>7.14</v>
      </c>
    </row>
    <row r="21" spans="1:15" x14ac:dyDescent="0.2">
      <c r="A21" s="33" t="s">
        <v>16</v>
      </c>
      <c r="B21" s="34" t="s">
        <v>23</v>
      </c>
      <c r="C21" s="34" t="s">
        <v>29</v>
      </c>
      <c r="D21" s="34" t="s">
        <v>30</v>
      </c>
      <c r="E21" s="35">
        <v>195</v>
      </c>
      <c r="F21" s="35">
        <v>62</v>
      </c>
      <c r="G21" s="23">
        <f t="shared" si="0"/>
        <v>4.0629999999999997</v>
      </c>
      <c r="H21" s="23">
        <f t="shared" si="1"/>
        <v>15.26</v>
      </c>
      <c r="I21" s="23">
        <f t="shared" si="2"/>
        <v>0</v>
      </c>
      <c r="J21" s="23">
        <f t="shared" si="3"/>
        <v>4.0407000000000002</v>
      </c>
      <c r="K21" s="32">
        <f t="shared" si="4"/>
        <v>4.7324630499999999E-2</v>
      </c>
      <c r="L21" s="23">
        <f t="shared" si="5"/>
        <v>5</v>
      </c>
      <c r="M21" s="29">
        <f ca="1">IF(AND(SUMIF($A$7:$A$56,A21,$I$7:$I$56)&gt;SUMIF($A$7:$A$56,A21,$L$7:$L$56),K21=MIN(IF($A$7:$A$56=A21,$K$7:$K$56,"")),SUMIF($A$6:$A$56,A21,$M$6:M20)&lt;(SUMIF($A$7:$A$56,A21,$I$7:$I$56)-SUMIF($A$7:$A$56,A21,$L$7:$L$56))),-(SUMIF($A$7:$A$56,A21,$L$7:$L$56)-SUMIF($A$7:$A$56,A21,$I$7:$I$56)),IF(AND(SUMIF($A$7:$A$56,A21,$I$7:$I$56)&lt;SUMIF($A$7:$A$56,A21,$L$7:$L$56),K21=MAX(IF($A$7:$A$56=A21,$K$7:$K$56,"")),SUMIF($A$6:$A$56,A21,$M$6:M20)&lt;(SUMIF($A$7:$A$56,A21,$I$7:$I$56)-SUMIF($A$7:$A$56,A21,$L$7:$L$56))),-(SUMIF($A$7:$A$56,A21,$L$7:$L$56)-SUMIF($A$7:$A$56,A21,$I$7:$I$56)),0))</f>
        <v>0</v>
      </c>
      <c r="N21" s="23">
        <f t="shared" ca="1" si="7"/>
        <v>0</v>
      </c>
      <c r="O21" s="25">
        <f t="shared" ca="1" si="10"/>
        <v>16.489999999999998</v>
      </c>
    </row>
    <row r="22" spans="1:15" x14ac:dyDescent="0.2">
      <c r="A22" s="33" t="s">
        <v>16</v>
      </c>
      <c r="B22" s="34" t="s">
        <v>24</v>
      </c>
      <c r="C22" s="34" t="s">
        <v>29</v>
      </c>
      <c r="D22" s="34" t="s">
        <v>30</v>
      </c>
      <c r="E22" s="35">
        <v>326</v>
      </c>
      <c r="F22" s="35">
        <v>82</v>
      </c>
      <c r="G22" s="23">
        <f t="shared" si="0"/>
        <v>6.7919999999999998</v>
      </c>
      <c r="H22" s="23">
        <f t="shared" si="1"/>
        <v>12.073</v>
      </c>
      <c r="I22" s="23">
        <f t="shared" si="2"/>
        <v>0</v>
      </c>
      <c r="J22" s="23">
        <f t="shared" si="3"/>
        <v>7.2276999999999996</v>
      </c>
      <c r="K22" s="32">
        <f t="shared" si="4"/>
        <v>8.4650736800000001E-2</v>
      </c>
      <c r="L22" s="23">
        <f t="shared" si="5"/>
        <v>9</v>
      </c>
      <c r="M22" s="29">
        <f ca="1">IF(AND(SUMIF($A$7:$A$56,A22,$I$7:$I$56)&gt;SUMIF($A$7:$A$56,A22,$L$7:$L$56),K22=MIN(IF($A$7:$A$56=A22,$K$7:$K$56,"")),SUMIF($A$6:$A$56,A22,$M$6:M21)&lt;(SUMIF($A$7:$A$56,A22,$I$7:$I$56)-SUMIF($A$7:$A$56,A22,$L$7:$L$56))),-(SUMIF($A$7:$A$56,A22,$L$7:$L$56)-SUMIF($A$7:$A$56,A22,$I$7:$I$56)),IF(AND(SUMIF($A$7:$A$56,A22,$I$7:$I$56)&lt;SUMIF($A$7:$A$56,A22,$L$7:$L$56),K22=MAX(IF($A$7:$A$56=A22,$K$7:$K$56,"")),SUMIF($A$6:$A$56,A22,$M$6:M21)&lt;(SUMIF($A$7:$A$56,A22,$I$7:$I$56)-SUMIF($A$7:$A$56,A22,$L$7:$L$56))),-(SUMIF($A$7:$A$56,A22,$L$7:$L$56)-SUMIF($A$7:$A$56,A22,$I$7:$I$56)),0))</f>
        <v>0</v>
      </c>
      <c r="N22" s="23">
        <f t="shared" ca="1" si="7"/>
        <v>0</v>
      </c>
      <c r="O22" s="25">
        <f t="shared" ca="1" si="10"/>
        <v>13.4</v>
      </c>
    </row>
    <row r="23" spans="1:15" x14ac:dyDescent="0.2">
      <c r="A23" s="33" t="s">
        <v>16</v>
      </c>
      <c r="B23" s="34" t="s">
        <v>25</v>
      </c>
      <c r="C23" s="34" t="s">
        <v>29</v>
      </c>
      <c r="D23" s="34" t="s">
        <v>30</v>
      </c>
      <c r="E23" s="35">
        <v>613</v>
      </c>
      <c r="F23" s="35">
        <v>111</v>
      </c>
      <c r="G23" s="23">
        <f t="shared" si="0"/>
        <v>12.771000000000001</v>
      </c>
      <c r="H23" s="23">
        <f t="shared" si="1"/>
        <v>8.6920000000000002</v>
      </c>
      <c r="I23" s="23">
        <f t="shared" si="2"/>
        <v>0</v>
      </c>
      <c r="J23" s="23">
        <f t="shared" si="3"/>
        <v>10.608700000000001</v>
      </c>
      <c r="K23" s="32">
        <f t="shared" si="4"/>
        <v>0.1242489688</v>
      </c>
      <c r="L23" s="23">
        <f t="shared" si="5"/>
        <v>13</v>
      </c>
      <c r="M23" s="29">
        <f ca="1">IF(AND(SUMIF($A$7:$A$56,A23,$I$7:$I$56)&gt;SUMIF($A$7:$A$56,A23,$L$7:$L$56),K23=MIN(IF($A$7:$A$56=A23,$K$7:$K$56,"")),SUMIF($A$6:$A$56,A23,$M$6:M22)&lt;(SUMIF($A$7:$A$56,A23,$I$7:$I$56)-SUMIF($A$7:$A$56,A23,$L$7:$L$56))),-(SUMIF($A$7:$A$56,A23,$L$7:$L$56)-SUMIF($A$7:$A$56,A23,$I$7:$I$56)),IF(AND(SUMIF($A$7:$A$56,A23,$I$7:$I$56)&lt;SUMIF($A$7:$A$56,A23,$L$7:$L$56),K23=MAX(IF($A$7:$A$56=A23,$K$7:$K$56,"")),SUMIF($A$6:$A$56,A23,$M$6:M22)&lt;(SUMIF($A$7:$A$56,A23,$I$7:$I$56)-SUMIF($A$7:$A$56,A23,$L$7:$L$56))),-(SUMIF($A$7:$A$56,A23,$L$7:$L$56)-SUMIF($A$7:$A$56,A23,$I$7:$I$56)),0))</f>
        <v>0</v>
      </c>
      <c r="N23" s="23">
        <f t="shared" ca="1" si="7"/>
        <v>0</v>
      </c>
      <c r="O23" s="25">
        <f t="shared" ca="1" si="10"/>
        <v>9.7100000000000009</v>
      </c>
    </row>
    <row r="24" spans="1:15" x14ac:dyDescent="0.2">
      <c r="A24" s="33" t="s">
        <v>16</v>
      </c>
      <c r="B24" s="34" t="s">
        <v>26</v>
      </c>
      <c r="C24" s="34" t="s">
        <v>29</v>
      </c>
      <c r="D24" s="34" t="s">
        <v>30</v>
      </c>
      <c r="E24" s="36">
        <v>0</v>
      </c>
      <c r="F24" s="35">
        <v>40</v>
      </c>
      <c r="G24" s="23">
        <f t="shared" si="0"/>
        <v>0</v>
      </c>
      <c r="H24" s="23">
        <f t="shared" si="1"/>
        <v>0</v>
      </c>
      <c r="I24" s="23">
        <f t="shared" si="2"/>
        <v>40</v>
      </c>
      <c r="J24" s="23">
        <f t="shared" si="3"/>
        <v>0</v>
      </c>
      <c r="K24" s="32" t="str">
        <f t="shared" si="4"/>
        <v/>
      </c>
      <c r="L24" s="23">
        <f t="shared" si="5"/>
        <v>0</v>
      </c>
      <c r="M24" s="29">
        <f ca="1">IF(AND(SUMIF($A$7:$A$56,A24,$I$7:$I$56)&gt;SUMIF($A$7:$A$56,A24,$L$7:$L$56),K24=MIN(IF($A$7:$A$56=A24,$K$7:$K$56,"")),SUMIF($A$6:$A$56,A24,$M$6:M23)&lt;(SUMIF($A$7:$A$56,A24,$I$7:$I$56)-SUMIF($A$7:$A$56,A24,$L$7:$L$56))),-(SUMIF($A$7:$A$56,A24,$L$7:$L$56)-SUMIF($A$7:$A$56,A24,$I$7:$I$56)),IF(AND(SUMIF($A$7:$A$56,A24,$I$7:$I$56)&lt;SUMIF($A$7:$A$56,A24,$L$7:$L$56),K24=MAX(IF($A$7:$A$56=A24,$K$7:$K$56,"")),SUMIF($A$6:$A$56,A24,$M$6:M23)&lt;(SUMIF($A$7:$A$56,A24,$I$7:$I$56)-SUMIF($A$7:$A$56,A24,$L$7:$L$56))),-(SUMIF($A$7:$A$56,A24,$L$7:$L$56)-SUMIF($A$7:$A$56,A24,$I$7:$I$56)),0))</f>
        <v>0</v>
      </c>
      <c r="N24" s="23">
        <f t="shared" si="7"/>
        <v>0</v>
      </c>
      <c r="O24" s="25">
        <f t="shared" si="10"/>
        <v>0</v>
      </c>
    </row>
    <row r="25" spans="1:15" x14ac:dyDescent="0.2">
      <c r="A25" s="33" t="s">
        <v>16</v>
      </c>
      <c r="B25" s="34" t="s">
        <v>27</v>
      </c>
      <c r="C25" s="34" t="s">
        <v>29</v>
      </c>
      <c r="D25" s="34" t="s">
        <v>30</v>
      </c>
      <c r="E25" s="35">
        <v>224</v>
      </c>
      <c r="F25" s="35">
        <v>64</v>
      </c>
      <c r="G25" s="23">
        <f t="shared" si="0"/>
        <v>4.6669999999999998</v>
      </c>
      <c r="H25" s="23">
        <f t="shared" si="1"/>
        <v>13.712999999999999</v>
      </c>
      <c r="I25" s="23">
        <f t="shared" si="2"/>
        <v>0</v>
      </c>
      <c r="J25" s="23">
        <f t="shared" si="3"/>
        <v>5.5876999999999999</v>
      </c>
      <c r="K25" s="32">
        <f t="shared" si="4"/>
        <v>6.5443076200000005E-2</v>
      </c>
      <c r="L25" s="23">
        <f t="shared" si="5"/>
        <v>7</v>
      </c>
      <c r="M25" s="29">
        <f ca="1">IF(AND(SUMIF($A$7:$A$56,A25,$I$7:$I$56)&gt;SUMIF($A$7:$A$56,A25,$L$7:$L$56),K25=MIN(IF($A$7:$A$56=A25,$K$7:$K$56,"")),SUMIF($A$6:$A$56,A25,$M$6:M24)&lt;(SUMIF($A$7:$A$56,A25,$I$7:$I$56)-SUMIF($A$7:$A$56,A25,$L$7:$L$56))),-(SUMIF($A$7:$A$56,A25,$L$7:$L$56)-SUMIF($A$7:$A$56,A25,$I$7:$I$56)),IF(AND(SUMIF($A$7:$A$56,A25,$I$7:$I$56)&lt;SUMIF($A$7:$A$56,A25,$L$7:$L$56),K25=MAX(IF($A$7:$A$56=A25,$K$7:$K$56,"")),SUMIF($A$6:$A$56,A25,$M$6:M24)&lt;(SUMIF($A$7:$A$56,A25,$I$7:$I$56)-SUMIF($A$7:$A$56,A25,$L$7:$L$56))),-(SUMIF($A$7:$A$56,A25,$L$7:$L$56)-SUMIF($A$7:$A$56,A25,$I$7:$I$56)),0))</f>
        <v>0</v>
      </c>
      <c r="N25" s="23">
        <f t="shared" ca="1" si="7"/>
        <v>0</v>
      </c>
      <c r="O25" s="25">
        <f t="shared" ca="1" si="10"/>
        <v>15.21</v>
      </c>
    </row>
    <row r="26" spans="1:15" x14ac:dyDescent="0.2">
      <c r="A26" s="33" t="s">
        <v>16</v>
      </c>
      <c r="B26" s="34" t="s">
        <v>28</v>
      </c>
      <c r="C26" s="34" t="s">
        <v>29</v>
      </c>
      <c r="D26" s="34" t="s">
        <v>30</v>
      </c>
      <c r="E26" s="35">
        <v>4069</v>
      </c>
      <c r="F26" s="35">
        <v>1302</v>
      </c>
      <c r="G26" s="23">
        <f t="shared" si="0"/>
        <v>84.771000000000001</v>
      </c>
      <c r="H26" s="23">
        <f t="shared" si="1"/>
        <v>15.359</v>
      </c>
      <c r="I26" s="23">
        <f t="shared" si="2"/>
        <v>0</v>
      </c>
      <c r="J26" s="23">
        <f t="shared" si="3"/>
        <v>3.9417</v>
      </c>
      <c r="K26" s="32">
        <f t="shared" si="4"/>
        <v>4.6165143700000001E-2</v>
      </c>
      <c r="L26" s="23">
        <f t="shared" si="5"/>
        <v>5</v>
      </c>
      <c r="M26" s="29">
        <f ca="1">IF(AND(SUMIF($A$7:$A$56,A26,$I$7:$I$56)&gt;SUMIF($A$7:$A$56,A26,$L$7:$L$56),K26=MIN(IF($A$7:$A$56=A26,$K$7:$K$56,"")),SUMIF($A$6:$A$56,A26,$M$6:M25)&lt;(SUMIF($A$7:$A$56,A26,$I$7:$I$56)-SUMIF($A$7:$A$56,A26,$L$7:$L$56))),-(SUMIF($A$7:$A$56,A26,$L$7:$L$56)-SUMIF($A$7:$A$56,A26,$I$7:$I$56)),IF(AND(SUMIF($A$7:$A$56,A26,$I$7:$I$56)&lt;SUMIF($A$7:$A$56,A26,$L$7:$L$56),K26=MAX(IF($A$7:$A$56=A26,$K$7:$K$56,"")),SUMIF($A$6:$A$56,A26,$M$6:M25)&lt;(SUMIF($A$7:$A$56,A26,$I$7:$I$56)-SUMIF($A$7:$A$56,A26,$L$7:$L$56))),-(SUMIF($A$7:$A$56,A26,$L$7:$L$56)-SUMIF($A$7:$A$56,A26,$I$7:$I$56)),0))</f>
        <v>0</v>
      </c>
      <c r="N26" s="23">
        <f t="shared" ca="1" si="7"/>
        <v>0</v>
      </c>
      <c r="O26" s="25">
        <f t="shared" ca="1" si="10"/>
        <v>15.42</v>
      </c>
    </row>
    <row r="27" spans="1:15" x14ac:dyDescent="0.2">
      <c r="I27"/>
      <c r="J27"/>
    </row>
    <row r="28" spans="1:15" x14ac:dyDescent="0.2">
      <c r="I28"/>
      <c r="J28"/>
    </row>
    <row r="29" spans="1:15" ht="23.25" x14ac:dyDescent="0.35">
      <c r="A29" s="39" t="s">
        <v>36</v>
      </c>
      <c r="I29"/>
      <c r="J29"/>
    </row>
    <row r="30" spans="1:15" x14ac:dyDescent="0.2">
      <c r="I30"/>
      <c r="J30"/>
    </row>
    <row r="31" spans="1:15" x14ac:dyDescent="0.2">
      <c r="I31"/>
      <c r="J31"/>
    </row>
    <row r="32" spans="1:15" x14ac:dyDescent="0.2">
      <c r="I32"/>
      <c r="J32"/>
    </row>
    <row r="33" spans="1:19" x14ac:dyDescent="0.2">
      <c r="I33"/>
      <c r="J33"/>
    </row>
    <row r="34" spans="1:19" x14ac:dyDescent="0.2">
      <c r="I34"/>
      <c r="J34"/>
    </row>
    <row r="35" spans="1:19" x14ac:dyDescent="0.2">
      <c r="I35"/>
      <c r="J35"/>
    </row>
    <row r="36" spans="1:19" s="6" customFormat="1" x14ac:dyDescent="0.2">
      <c r="A36"/>
      <c r="B36"/>
      <c r="C36"/>
      <c r="D36"/>
      <c r="E36"/>
      <c r="F36"/>
      <c r="G36"/>
      <c r="I36"/>
      <c r="J36"/>
      <c r="P36"/>
      <c r="Q36"/>
      <c r="R36"/>
      <c r="S36"/>
    </row>
    <row r="37" spans="1:19" s="6" customFormat="1" x14ac:dyDescent="0.2">
      <c r="A37"/>
      <c r="B37"/>
      <c r="C37"/>
      <c r="D37"/>
      <c r="E37"/>
      <c r="F37"/>
      <c r="G37"/>
      <c r="I37"/>
      <c r="J37"/>
      <c r="P37"/>
      <c r="Q37"/>
      <c r="R37"/>
      <c r="S37"/>
    </row>
    <row r="38" spans="1:19" s="6" customFormat="1" x14ac:dyDescent="0.2">
      <c r="A38"/>
      <c r="B38"/>
      <c r="C38"/>
      <c r="D38"/>
      <c r="E38"/>
      <c r="F38"/>
      <c r="G38"/>
      <c r="I38"/>
      <c r="J38"/>
      <c r="P38"/>
      <c r="Q38"/>
      <c r="R38"/>
      <c r="S38"/>
    </row>
    <row r="39" spans="1:19" s="6" customFormat="1" x14ac:dyDescent="0.2">
      <c r="A39"/>
      <c r="B39"/>
      <c r="C39"/>
      <c r="D39"/>
      <c r="E39"/>
      <c r="F39"/>
      <c r="G39"/>
      <c r="I39"/>
      <c r="J39"/>
      <c r="P39"/>
      <c r="Q39"/>
      <c r="R39"/>
      <c r="S39"/>
    </row>
    <row r="40" spans="1:19" s="6" customFormat="1" x14ac:dyDescent="0.2">
      <c r="A40"/>
      <c r="B40"/>
      <c r="C40"/>
      <c r="D40"/>
      <c r="E40"/>
      <c r="F40"/>
      <c r="G40"/>
      <c r="I40"/>
      <c r="J40"/>
      <c r="P40"/>
      <c r="Q40"/>
      <c r="R40"/>
      <c r="S40"/>
    </row>
    <row r="41" spans="1:19" s="6" customFormat="1" x14ac:dyDescent="0.2">
      <c r="A41"/>
      <c r="B41"/>
      <c r="C41"/>
      <c r="D41"/>
      <c r="E41"/>
      <c r="F41"/>
      <c r="G41"/>
      <c r="I41"/>
      <c r="J41"/>
      <c r="P41"/>
      <c r="Q41"/>
      <c r="R41"/>
      <c r="S41"/>
    </row>
    <row r="42" spans="1:19" s="6" customFormat="1" x14ac:dyDescent="0.2">
      <c r="A42"/>
      <c r="B42"/>
      <c r="C42"/>
      <c r="D42"/>
      <c r="E42"/>
      <c r="F42"/>
      <c r="G42"/>
      <c r="I42"/>
      <c r="J42"/>
      <c r="P42"/>
      <c r="Q42"/>
      <c r="R42"/>
      <c r="S42"/>
    </row>
    <row r="43" spans="1:19" s="6" customFormat="1" x14ac:dyDescent="0.2">
      <c r="A43"/>
      <c r="B43"/>
      <c r="C43"/>
      <c r="D43"/>
      <c r="E43"/>
      <c r="F43"/>
      <c r="G43"/>
      <c r="I43"/>
      <c r="J43"/>
      <c r="P43"/>
      <c r="Q43"/>
      <c r="R43"/>
      <c r="S43"/>
    </row>
    <row r="44" spans="1:19" s="6" customFormat="1" x14ac:dyDescent="0.2">
      <c r="A44"/>
      <c r="B44"/>
      <c r="C44"/>
      <c r="D44"/>
      <c r="E44"/>
      <c r="F44"/>
      <c r="G44"/>
      <c r="I44"/>
      <c r="J44"/>
      <c r="P44"/>
      <c r="Q44"/>
      <c r="R44"/>
      <c r="S44"/>
    </row>
    <row r="45" spans="1:19" s="6" customFormat="1" x14ac:dyDescent="0.2">
      <c r="A45"/>
      <c r="B45"/>
      <c r="C45"/>
      <c r="D45"/>
      <c r="E45"/>
      <c r="F45"/>
      <c r="G45"/>
      <c r="I45"/>
      <c r="J45"/>
      <c r="P45"/>
      <c r="Q45"/>
      <c r="R45"/>
      <c r="S45"/>
    </row>
    <row r="46" spans="1:19" s="6" customFormat="1" x14ac:dyDescent="0.2">
      <c r="A46"/>
      <c r="B46"/>
      <c r="C46"/>
      <c r="D46"/>
      <c r="E46"/>
      <c r="F46"/>
      <c r="G46"/>
      <c r="I46"/>
      <c r="J46"/>
      <c r="P46"/>
      <c r="Q46"/>
      <c r="R46"/>
      <c r="S46"/>
    </row>
    <row r="47" spans="1:19" s="6" customFormat="1" x14ac:dyDescent="0.2">
      <c r="A47"/>
      <c r="B47"/>
      <c r="C47"/>
      <c r="D47"/>
      <c r="E47"/>
      <c r="F47"/>
      <c r="G47"/>
      <c r="I47"/>
      <c r="J47"/>
      <c r="P47"/>
      <c r="Q47"/>
      <c r="R47"/>
      <c r="S47"/>
    </row>
    <row r="48" spans="1:19" s="6" customFormat="1" x14ac:dyDescent="0.2">
      <c r="A48"/>
      <c r="B48"/>
      <c r="C48"/>
      <c r="D48"/>
      <c r="E48"/>
      <c r="F48"/>
      <c r="G48"/>
      <c r="I48"/>
      <c r="J48"/>
      <c r="P48"/>
      <c r="Q48"/>
      <c r="R48"/>
      <c r="S48"/>
    </row>
    <row r="49" spans="1:19" s="6" customFormat="1" x14ac:dyDescent="0.2">
      <c r="A49"/>
      <c r="B49"/>
      <c r="C49"/>
      <c r="D49"/>
      <c r="E49"/>
      <c r="F49"/>
      <c r="G49"/>
      <c r="I49"/>
      <c r="J49"/>
      <c r="P49"/>
      <c r="Q49"/>
      <c r="R49"/>
      <c r="S49"/>
    </row>
    <row r="50" spans="1:19" s="6" customFormat="1" x14ac:dyDescent="0.2">
      <c r="A50"/>
      <c r="B50"/>
      <c r="C50"/>
      <c r="D50"/>
      <c r="E50"/>
      <c r="F50"/>
      <c r="G50"/>
      <c r="I50"/>
      <c r="J50"/>
      <c r="P50"/>
      <c r="Q50"/>
      <c r="R50"/>
      <c r="S50"/>
    </row>
    <row r="51" spans="1:19" s="6" customFormat="1" x14ac:dyDescent="0.2">
      <c r="A51"/>
      <c r="B51"/>
      <c r="C51"/>
      <c r="D51"/>
      <c r="E51"/>
      <c r="F51"/>
      <c r="G51"/>
      <c r="I51"/>
      <c r="J51"/>
      <c r="P51"/>
      <c r="Q51"/>
      <c r="R51"/>
      <c r="S51"/>
    </row>
    <row r="52" spans="1:19" s="6" customFormat="1" x14ac:dyDescent="0.2">
      <c r="A52"/>
      <c r="B52"/>
      <c r="C52"/>
      <c r="D52"/>
      <c r="E52"/>
      <c r="F52"/>
      <c r="G52"/>
      <c r="I52"/>
      <c r="J52"/>
      <c r="P52"/>
      <c r="Q52"/>
      <c r="R52"/>
      <c r="S52"/>
    </row>
    <row r="53" spans="1:19" s="6" customFormat="1" x14ac:dyDescent="0.2">
      <c r="A53"/>
      <c r="B53"/>
      <c r="C53"/>
      <c r="D53"/>
      <c r="E53"/>
      <c r="F53"/>
      <c r="G53"/>
      <c r="I53"/>
      <c r="J53"/>
      <c r="P53"/>
      <c r="Q53"/>
      <c r="R53"/>
      <c r="S53"/>
    </row>
    <row r="54" spans="1:19" s="6" customFormat="1" x14ac:dyDescent="0.2">
      <c r="A54"/>
      <c r="B54"/>
      <c r="C54"/>
      <c r="D54"/>
      <c r="E54"/>
      <c r="F54"/>
      <c r="G54"/>
      <c r="I54"/>
      <c r="J54"/>
      <c r="P54"/>
      <c r="Q54"/>
      <c r="R54"/>
      <c r="S54"/>
    </row>
    <row r="55" spans="1:19" s="6" customFormat="1" x14ac:dyDescent="0.2">
      <c r="A55"/>
      <c r="B55"/>
      <c r="C55"/>
      <c r="D55"/>
      <c r="E55"/>
      <c r="F55"/>
      <c r="G55"/>
      <c r="I55"/>
      <c r="J55"/>
      <c r="P55"/>
      <c r="Q55"/>
      <c r="R55"/>
      <c r="S55"/>
    </row>
    <row r="56" spans="1:19" s="6" customFormat="1" x14ac:dyDescent="0.2">
      <c r="A56"/>
      <c r="B56"/>
      <c r="C56"/>
      <c r="D56"/>
      <c r="E56"/>
      <c r="F56"/>
      <c r="G56"/>
      <c r="I56"/>
      <c r="J56"/>
      <c r="P56"/>
      <c r="Q56"/>
      <c r="R56"/>
      <c r="S56"/>
    </row>
    <row r="57" spans="1:19" s="6" customFormat="1" x14ac:dyDescent="0.2">
      <c r="A57"/>
      <c r="B57"/>
      <c r="C57"/>
      <c r="D57"/>
      <c r="E57"/>
      <c r="F57"/>
      <c r="G57"/>
      <c r="I57"/>
      <c r="J57"/>
      <c r="P57"/>
      <c r="Q57"/>
      <c r="R57"/>
      <c r="S57"/>
    </row>
    <row r="58" spans="1:19" s="6" customFormat="1" x14ac:dyDescent="0.2">
      <c r="A58"/>
      <c r="B58"/>
      <c r="C58"/>
      <c r="D58"/>
      <c r="E58"/>
      <c r="F58"/>
      <c r="G58"/>
      <c r="I58"/>
      <c r="J58"/>
      <c r="P58"/>
      <c r="Q58"/>
      <c r="R58"/>
      <c r="S58"/>
    </row>
    <row r="59" spans="1:19" s="6" customFormat="1" x14ac:dyDescent="0.2">
      <c r="A59"/>
      <c r="B59"/>
      <c r="C59"/>
      <c r="D59"/>
      <c r="E59"/>
      <c r="F59"/>
      <c r="G59"/>
      <c r="I59"/>
      <c r="J59"/>
      <c r="P59"/>
      <c r="Q59"/>
      <c r="R59"/>
      <c r="S59"/>
    </row>
    <row r="60" spans="1:19" s="6" customFormat="1" x14ac:dyDescent="0.2">
      <c r="A60"/>
      <c r="B60"/>
      <c r="C60"/>
      <c r="D60"/>
      <c r="E60"/>
      <c r="F60"/>
      <c r="G60"/>
      <c r="I60"/>
      <c r="J60"/>
      <c r="P60"/>
      <c r="Q60"/>
      <c r="R60"/>
      <c r="S60"/>
    </row>
    <row r="61" spans="1:19" s="6" customFormat="1" x14ac:dyDescent="0.2">
      <c r="A61"/>
      <c r="B61"/>
      <c r="C61"/>
      <c r="D61"/>
      <c r="E61"/>
      <c r="F61"/>
      <c r="G61"/>
      <c r="I61"/>
      <c r="J61"/>
      <c r="P61"/>
      <c r="Q61"/>
      <c r="R61"/>
      <c r="S61"/>
    </row>
    <row r="62" spans="1:19" s="6" customFormat="1" x14ac:dyDescent="0.2">
      <c r="A62"/>
      <c r="B62"/>
      <c r="C62"/>
      <c r="D62"/>
      <c r="E62"/>
      <c r="F62"/>
      <c r="G62"/>
      <c r="I62"/>
      <c r="J62"/>
      <c r="P62"/>
      <c r="Q62"/>
      <c r="R62"/>
      <c r="S62"/>
    </row>
    <row r="63" spans="1:19" s="6" customFormat="1" x14ac:dyDescent="0.2">
      <c r="A63"/>
      <c r="B63"/>
      <c r="C63"/>
      <c r="D63"/>
      <c r="E63"/>
      <c r="F63"/>
      <c r="G63"/>
      <c r="I63"/>
      <c r="J63"/>
      <c r="P63"/>
      <c r="Q63"/>
      <c r="R63"/>
      <c r="S63"/>
    </row>
    <row r="64" spans="1:19" s="6" customFormat="1" x14ac:dyDescent="0.2">
      <c r="A64"/>
      <c r="B64"/>
      <c r="C64"/>
      <c r="D64"/>
      <c r="E64"/>
      <c r="F64"/>
      <c r="G64"/>
      <c r="I64"/>
      <c r="J64"/>
      <c r="P64"/>
      <c r="Q64"/>
      <c r="R64"/>
      <c r="S64"/>
    </row>
    <row r="65" spans="1:19" s="6" customFormat="1" x14ac:dyDescent="0.2">
      <c r="A65"/>
      <c r="B65"/>
      <c r="C65"/>
      <c r="D65"/>
      <c r="E65"/>
      <c r="F65"/>
      <c r="G65"/>
      <c r="I65"/>
      <c r="J65"/>
      <c r="P65"/>
      <c r="Q65"/>
      <c r="R65"/>
      <c r="S65"/>
    </row>
    <row r="66" spans="1:19" s="6" customFormat="1" x14ac:dyDescent="0.2">
      <c r="A66"/>
      <c r="B66"/>
      <c r="C66"/>
      <c r="D66"/>
      <c r="E66"/>
      <c r="F66"/>
      <c r="G66"/>
      <c r="I66"/>
      <c r="J66"/>
      <c r="P66"/>
      <c r="Q66"/>
      <c r="R66"/>
      <c r="S66"/>
    </row>
    <row r="67" spans="1:19" s="6" customFormat="1" x14ac:dyDescent="0.2">
      <c r="A67"/>
      <c r="B67"/>
      <c r="C67"/>
      <c r="D67"/>
      <c r="E67"/>
      <c r="F67"/>
      <c r="G67"/>
      <c r="I67"/>
      <c r="J67"/>
      <c r="P67"/>
      <c r="Q67"/>
      <c r="R67"/>
      <c r="S67"/>
    </row>
    <row r="68" spans="1:19" s="6" customFormat="1" x14ac:dyDescent="0.2">
      <c r="A68"/>
      <c r="B68"/>
      <c r="C68"/>
      <c r="D68"/>
      <c r="E68"/>
      <c r="F68"/>
      <c r="G68"/>
      <c r="I68"/>
      <c r="J68"/>
      <c r="P68"/>
      <c r="Q68"/>
      <c r="R68"/>
      <c r="S68"/>
    </row>
    <row r="69" spans="1:19" s="6" customFormat="1" x14ac:dyDescent="0.2">
      <c r="A69"/>
      <c r="B69"/>
      <c r="C69"/>
      <c r="D69"/>
      <c r="E69"/>
      <c r="F69"/>
      <c r="G69"/>
      <c r="I69"/>
      <c r="J69"/>
      <c r="P69"/>
      <c r="Q69"/>
      <c r="R69"/>
      <c r="S69"/>
    </row>
    <row r="70" spans="1:19" s="6" customFormat="1" x14ac:dyDescent="0.2">
      <c r="A70"/>
      <c r="B70"/>
      <c r="C70"/>
      <c r="D70"/>
      <c r="E70"/>
      <c r="F70"/>
      <c r="G70"/>
      <c r="I70"/>
      <c r="J70"/>
      <c r="P70"/>
      <c r="Q70"/>
      <c r="R70"/>
      <c r="S70"/>
    </row>
    <row r="71" spans="1:19" s="6" customFormat="1" x14ac:dyDescent="0.2">
      <c r="A71"/>
      <c r="B71"/>
      <c r="C71"/>
      <c r="D71"/>
      <c r="E71"/>
      <c r="F71"/>
      <c r="G71"/>
      <c r="I71"/>
      <c r="J71"/>
      <c r="P71"/>
      <c r="Q71"/>
      <c r="R71"/>
      <c r="S71"/>
    </row>
    <row r="72" spans="1:19" s="6" customFormat="1" x14ac:dyDescent="0.2">
      <c r="A72"/>
      <c r="B72"/>
      <c r="C72"/>
      <c r="D72"/>
      <c r="E72"/>
      <c r="F72"/>
      <c r="G72"/>
      <c r="I72"/>
      <c r="J72"/>
      <c r="P72"/>
      <c r="Q72"/>
      <c r="R72"/>
      <c r="S72"/>
    </row>
    <row r="73" spans="1:19" s="6" customFormat="1" x14ac:dyDescent="0.2">
      <c r="A73"/>
      <c r="B73"/>
      <c r="C73"/>
      <c r="D73"/>
      <c r="E73"/>
      <c r="F73"/>
      <c r="G73"/>
      <c r="I73"/>
      <c r="J73"/>
      <c r="P73"/>
      <c r="Q73"/>
      <c r="R73"/>
      <c r="S73"/>
    </row>
    <row r="74" spans="1:19" s="6" customFormat="1" x14ac:dyDescent="0.2">
      <c r="A74"/>
      <c r="B74"/>
      <c r="C74"/>
      <c r="D74"/>
      <c r="E74"/>
      <c r="F74"/>
      <c r="G74"/>
      <c r="I74"/>
      <c r="J74"/>
      <c r="P74"/>
      <c r="Q74"/>
      <c r="R74"/>
      <c r="S74"/>
    </row>
    <row r="75" spans="1:19" s="6" customFormat="1" x14ac:dyDescent="0.2">
      <c r="A75"/>
      <c r="B75"/>
      <c r="C75"/>
      <c r="D75"/>
      <c r="E75"/>
      <c r="F75"/>
      <c r="G75"/>
      <c r="I75"/>
      <c r="J75"/>
      <c r="P75"/>
      <c r="Q75"/>
      <c r="R75"/>
      <c r="S75"/>
    </row>
    <row r="76" spans="1:19" s="6" customFormat="1" x14ac:dyDescent="0.2">
      <c r="A76"/>
      <c r="B76"/>
      <c r="C76"/>
      <c r="D76"/>
      <c r="E76"/>
      <c r="F76"/>
      <c r="G76"/>
      <c r="I76"/>
      <c r="J76"/>
      <c r="P76"/>
      <c r="Q76"/>
      <c r="R76"/>
      <c r="S76"/>
    </row>
    <row r="77" spans="1:19" s="6" customFormat="1" x14ac:dyDescent="0.2">
      <c r="A77"/>
      <c r="B77"/>
      <c r="C77"/>
      <c r="D77"/>
      <c r="E77"/>
      <c r="F77"/>
      <c r="G77"/>
      <c r="I77"/>
      <c r="J77"/>
      <c r="P77"/>
      <c r="Q77"/>
      <c r="R77"/>
      <c r="S77"/>
    </row>
    <row r="78" spans="1:19" s="6" customFormat="1" x14ac:dyDescent="0.2">
      <c r="A78"/>
      <c r="B78"/>
      <c r="C78"/>
      <c r="D78"/>
      <c r="E78"/>
      <c r="F78"/>
      <c r="G78"/>
      <c r="I78"/>
      <c r="J78"/>
      <c r="P78"/>
      <c r="Q78"/>
      <c r="R78"/>
      <c r="S78"/>
    </row>
    <row r="79" spans="1:19" s="6" customFormat="1" x14ac:dyDescent="0.2">
      <c r="A79"/>
      <c r="B79"/>
      <c r="C79"/>
      <c r="D79"/>
      <c r="E79"/>
      <c r="F79"/>
      <c r="G79"/>
      <c r="I79"/>
      <c r="J79"/>
      <c r="P79"/>
      <c r="Q79"/>
      <c r="R79"/>
      <c r="S79"/>
    </row>
    <row r="80" spans="1:19" s="6" customFormat="1" x14ac:dyDescent="0.2">
      <c r="A80"/>
      <c r="B80"/>
      <c r="C80"/>
      <c r="D80"/>
      <c r="E80"/>
      <c r="F80"/>
      <c r="G80"/>
      <c r="I80"/>
      <c r="J80"/>
      <c r="P80"/>
      <c r="Q80"/>
      <c r="R80"/>
      <c r="S80"/>
    </row>
    <row r="81" spans="1:19" s="6" customFormat="1" x14ac:dyDescent="0.2">
      <c r="A81"/>
      <c r="B81"/>
      <c r="C81"/>
      <c r="D81"/>
      <c r="E81"/>
      <c r="F81"/>
      <c r="G81"/>
      <c r="I81"/>
      <c r="J81"/>
      <c r="P81"/>
      <c r="Q81"/>
      <c r="R81"/>
      <c r="S81"/>
    </row>
    <row r="82" spans="1:19" s="6" customFormat="1" x14ac:dyDescent="0.2">
      <c r="A82"/>
      <c r="B82"/>
      <c r="C82"/>
      <c r="D82"/>
      <c r="E82"/>
      <c r="F82"/>
      <c r="G82"/>
      <c r="I82"/>
      <c r="J82"/>
      <c r="P82"/>
      <c r="Q82"/>
      <c r="R82"/>
      <c r="S82"/>
    </row>
    <row r="83" spans="1:19" s="6" customFormat="1" x14ac:dyDescent="0.2">
      <c r="A83"/>
      <c r="B83"/>
      <c r="C83"/>
      <c r="D83"/>
      <c r="E83"/>
      <c r="F83"/>
      <c r="G83"/>
      <c r="I83"/>
      <c r="J83"/>
      <c r="P83"/>
      <c r="Q83"/>
      <c r="R83"/>
      <c r="S83"/>
    </row>
    <row r="84" spans="1:19" s="6" customFormat="1" x14ac:dyDescent="0.2">
      <c r="A84"/>
      <c r="B84"/>
      <c r="C84"/>
      <c r="D84"/>
      <c r="E84"/>
      <c r="F84"/>
      <c r="G84"/>
      <c r="I84"/>
      <c r="J84"/>
      <c r="P84"/>
      <c r="Q84"/>
      <c r="R84"/>
      <c r="S84"/>
    </row>
    <row r="85" spans="1:19" s="6" customFormat="1" x14ac:dyDescent="0.2">
      <c r="A85"/>
      <c r="B85"/>
      <c r="C85"/>
      <c r="D85"/>
      <c r="E85"/>
      <c r="F85"/>
      <c r="G85"/>
      <c r="I85"/>
      <c r="J85"/>
      <c r="P85"/>
      <c r="Q85"/>
      <c r="R85"/>
      <c r="S85"/>
    </row>
    <row r="86" spans="1:19" s="6" customFormat="1" x14ac:dyDescent="0.2">
      <c r="A86"/>
      <c r="B86"/>
      <c r="C86"/>
      <c r="D86"/>
      <c r="E86"/>
      <c r="F86"/>
      <c r="G86"/>
      <c r="I86"/>
      <c r="J86"/>
      <c r="P86"/>
      <c r="Q86"/>
      <c r="R86"/>
      <c r="S86"/>
    </row>
    <row r="87" spans="1:19" s="6" customFormat="1" x14ac:dyDescent="0.2">
      <c r="A87"/>
      <c r="B87"/>
      <c r="C87"/>
      <c r="D87"/>
      <c r="E87"/>
      <c r="F87"/>
      <c r="G87"/>
      <c r="I87"/>
      <c r="J87"/>
      <c r="P87"/>
      <c r="Q87"/>
      <c r="R87"/>
      <c r="S87"/>
    </row>
    <row r="88" spans="1:19" s="6" customFormat="1" x14ac:dyDescent="0.2">
      <c r="A88"/>
      <c r="B88"/>
      <c r="C88"/>
      <c r="D88"/>
      <c r="E88"/>
      <c r="F88"/>
      <c r="G88"/>
      <c r="I88"/>
      <c r="J88"/>
      <c r="P88"/>
      <c r="Q88"/>
      <c r="R88"/>
      <c r="S88"/>
    </row>
    <row r="89" spans="1:19" s="6" customFormat="1" x14ac:dyDescent="0.2">
      <c r="A89"/>
      <c r="B89"/>
      <c r="C89"/>
      <c r="D89"/>
      <c r="E89"/>
      <c r="F89"/>
      <c r="G89"/>
      <c r="I89"/>
      <c r="J89"/>
      <c r="P89"/>
      <c r="Q89"/>
      <c r="R89"/>
      <c r="S89"/>
    </row>
    <row r="90" spans="1:19" s="6" customFormat="1" x14ac:dyDescent="0.2">
      <c r="A90"/>
      <c r="B90"/>
      <c r="C90"/>
      <c r="D90"/>
      <c r="E90"/>
      <c r="F90"/>
      <c r="G90"/>
      <c r="I90"/>
      <c r="J90"/>
      <c r="P90"/>
      <c r="Q90"/>
      <c r="R90"/>
      <c r="S90"/>
    </row>
    <row r="91" spans="1:19" s="6" customFormat="1" x14ac:dyDescent="0.2">
      <c r="A91"/>
      <c r="B91"/>
      <c r="C91"/>
      <c r="D91"/>
      <c r="E91"/>
      <c r="F91"/>
      <c r="G91"/>
      <c r="I91"/>
      <c r="J91"/>
      <c r="P91"/>
      <c r="Q91"/>
      <c r="R91"/>
      <c r="S91"/>
    </row>
    <row r="92" spans="1:19" s="6" customFormat="1" x14ac:dyDescent="0.2">
      <c r="A92"/>
      <c r="B92"/>
      <c r="C92"/>
      <c r="D92"/>
      <c r="E92"/>
      <c r="F92"/>
      <c r="G92"/>
      <c r="I92"/>
      <c r="J92"/>
      <c r="P92"/>
      <c r="Q92"/>
      <c r="R92"/>
      <c r="S92"/>
    </row>
    <row r="93" spans="1:19" s="6" customFormat="1" x14ac:dyDescent="0.2">
      <c r="A93"/>
      <c r="B93"/>
      <c r="C93"/>
      <c r="D93"/>
      <c r="E93"/>
      <c r="F93"/>
      <c r="G93"/>
      <c r="I93"/>
      <c r="J93"/>
      <c r="P93"/>
      <c r="Q93"/>
      <c r="R93"/>
      <c r="S93"/>
    </row>
    <row r="94" spans="1:19" s="6" customFormat="1" x14ac:dyDescent="0.2">
      <c r="A94"/>
      <c r="B94"/>
      <c r="C94"/>
      <c r="D94"/>
      <c r="E94"/>
      <c r="F94"/>
      <c r="G94"/>
      <c r="I94"/>
      <c r="J94"/>
      <c r="P94"/>
      <c r="Q94"/>
      <c r="R94"/>
      <c r="S94"/>
    </row>
    <row r="95" spans="1:19" s="6" customFormat="1" x14ac:dyDescent="0.2">
      <c r="A95"/>
      <c r="B95"/>
      <c r="C95"/>
      <c r="D95"/>
      <c r="E95"/>
      <c r="F95"/>
      <c r="G95"/>
      <c r="I95"/>
      <c r="J95"/>
      <c r="P95"/>
      <c r="Q95"/>
      <c r="R95"/>
      <c r="S95"/>
    </row>
    <row r="96" spans="1:19" s="6" customFormat="1" x14ac:dyDescent="0.2">
      <c r="A96"/>
      <c r="B96"/>
      <c r="C96"/>
      <c r="D96"/>
      <c r="E96"/>
      <c r="F96"/>
      <c r="G96"/>
      <c r="I96"/>
      <c r="J96"/>
      <c r="P96"/>
      <c r="Q96"/>
      <c r="R96"/>
      <c r="S96"/>
    </row>
    <row r="97" spans="1:19" s="6" customFormat="1" x14ac:dyDescent="0.2">
      <c r="A97"/>
      <c r="B97"/>
      <c r="C97"/>
      <c r="D97"/>
      <c r="E97"/>
      <c r="F97"/>
      <c r="G97"/>
      <c r="I97"/>
      <c r="J97"/>
      <c r="P97"/>
      <c r="Q97"/>
      <c r="R97"/>
      <c r="S97"/>
    </row>
    <row r="98" spans="1:19" s="6" customFormat="1" x14ac:dyDescent="0.2">
      <c r="A98"/>
      <c r="B98"/>
      <c r="C98"/>
      <c r="D98"/>
      <c r="E98"/>
      <c r="F98"/>
      <c r="G98"/>
      <c r="I98"/>
      <c r="J98"/>
      <c r="P98"/>
      <c r="Q98"/>
      <c r="R98"/>
      <c r="S98"/>
    </row>
    <row r="99" spans="1:19" s="6" customFormat="1" x14ac:dyDescent="0.2">
      <c r="A99"/>
      <c r="B99"/>
      <c r="C99"/>
      <c r="D99"/>
      <c r="E99"/>
      <c r="F99"/>
      <c r="G99"/>
      <c r="I99"/>
      <c r="J99"/>
      <c r="P99"/>
      <c r="Q99"/>
      <c r="R99"/>
      <c r="S99"/>
    </row>
    <row r="100" spans="1:19" s="6" customFormat="1" x14ac:dyDescent="0.2">
      <c r="A100"/>
      <c r="B100"/>
      <c r="C100"/>
      <c r="D100"/>
      <c r="E100"/>
      <c r="F100"/>
      <c r="G100"/>
      <c r="I100"/>
      <c r="J100"/>
      <c r="P100"/>
      <c r="Q100"/>
      <c r="R100"/>
      <c r="S100"/>
    </row>
    <row r="101" spans="1:19" s="6" customFormat="1" x14ac:dyDescent="0.2">
      <c r="A101"/>
      <c r="B101"/>
      <c r="C101"/>
      <c r="D101"/>
      <c r="E101"/>
      <c r="F101"/>
      <c r="G101"/>
      <c r="I101"/>
      <c r="J101"/>
      <c r="P101"/>
      <c r="Q101"/>
      <c r="R101"/>
      <c r="S101"/>
    </row>
    <row r="102" spans="1:19" s="6" customFormat="1" x14ac:dyDescent="0.2">
      <c r="A102"/>
      <c r="B102"/>
      <c r="C102"/>
      <c r="D102"/>
      <c r="E102"/>
      <c r="F102"/>
      <c r="G102"/>
      <c r="I102"/>
      <c r="J102"/>
      <c r="P102"/>
      <c r="Q102"/>
      <c r="R102"/>
      <c r="S102"/>
    </row>
    <row r="103" spans="1:19" s="6" customFormat="1" x14ac:dyDescent="0.2">
      <c r="A103"/>
      <c r="B103"/>
      <c r="C103"/>
      <c r="D103"/>
      <c r="E103"/>
      <c r="F103"/>
      <c r="G103"/>
      <c r="I103"/>
      <c r="J103"/>
      <c r="P103"/>
      <c r="Q103"/>
      <c r="R103"/>
      <c r="S103"/>
    </row>
    <row r="104" spans="1:19" s="6" customFormat="1" x14ac:dyDescent="0.2">
      <c r="A104"/>
      <c r="B104"/>
      <c r="C104"/>
      <c r="D104"/>
      <c r="E104"/>
      <c r="F104"/>
      <c r="G104"/>
      <c r="I104"/>
      <c r="J104"/>
      <c r="P104"/>
      <c r="Q104"/>
      <c r="R104"/>
      <c r="S104"/>
    </row>
    <row r="105" spans="1:19" s="6" customFormat="1" x14ac:dyDescent="0.2">
      <c r="A105"/>
      <c r="B105"/>
      <c r="C105"/>
      <c r="D105"/>
      <c r="E105"/>
      <c r="F105"/>
      <c r="G105"/>
      <c r="I105"/>
      <c r="J105"/>
      <c r="P105"/>
      <c r="Q105"/>
      <c r="R105"/>
      <c r="S105"/>
    </row>
    <row r="106" spans="1:19" s="6" customFormat="1" x14ac:dyDescent="0.2">
      <c r="A106"/>
      <c r="B106"/>
      <c r="C106"/>
      <c r="D106"/>
      <c r="E106"/>
      <c r="F106"/>
      <c r="G106"/>
      <c r="I106"/>
      <c r="J106"/>
      <c r="P106"/>
      <c r="Q106"/>
      <c r="R106"/>
      <c r="S106"/>
    </row>
  </sheetData>
  <autoFilter ref="A6:S26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версия</vt:lpstr>
      <vt:lpstr>вторая версия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2017-01-19T11:48:31Z</dcterms:created>
  <dcterms:modified xsi:type="dcterms:W3CDTF">2017-01-19T12:22:45Z</dcterms:modified>
</cp:coreProperties>
</file>