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T35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8" i="1"/>
  <c r="A1" i="1"/>
  <c r="AD29" i="1"/>
  <c r="R29" i="1"/>
  <c r="Q29" i="1"/>
  <c r="AD28" i="1"/>
  <c r="AD27" i="1"/>
  <c r="R27" i="1"/>
  <c r="Q27" i="1"/>
  <c r="AD26" i="1"/>
  <c r="R26" i="1"/>
  <c r="Q26" i="1"/>
  <c r="AD25" i="1"/>
  <c r="AD24" i="1"/>
  <c r="AD23" i="1"/>
  <c r="AD22" i="1"/>
  <c r="R22" i="1"/>
  <c r="Q22" i="1"/>
  <c r="AD21" i="1"/>
  <c r="R21" i="1"/>
  <c r="Q21" i="1"/>
  <c r="AD20" i="1"/>
  <c r="R20" i="1"/>
  <c r="Q20" i="1"/>
  <c r="AD19" i="1"/>
  <c r="K19" i="1" s="1"/>
  <c r="AD18" i="1"/>
  <c r="K18" i="1" s="1"/>
  <c r="AD17" i="1"/>
  <c r="R17" i="1"/>
  <c r="Q17" i="1"/>
  <c r="AD16" i="1"/>
  <c r="R16" i="1"/>
  <c r="Q16" i="1"/>
  <c r="AD15" i="1"/>
  <c r="R15" i="1"/>
  <c r="Q15" i="1"/>
  <c r="AD14" i="1"/>
  <c r="AD13" i="1"/>
  <c r="R13" i="1"/>
  <c r="Q13" i="1"/>
  <c r="AD12" i="1"/>
  <c r="AD11" i="1"/>
  <c r="AD10" i="1"/>
  <c r="R10" i="1"/>
  <c r="Q10" i="1"/>
  <c r="AD9" i="1"/>
  <c r="R9" i="1"/>
  <c r="Q9" i="1"/>
  <c r="AD8" i="1"/>
  <c r="R8" i="1"/>
  <c r="Q8" i="1"/>
  <c r="K12" i="1" l="1"/>
  <c r="K11" i="1"/>
  <c r="K16" i="1"/>
  <c r="N11" i="1"/>
  <c r="N12" i="1"/>
  <c r="K13" i="1"/>
  <c r="T33" i="1"/>
  <c r="M13" i="1"/>
  <c r="M14" i="1"/>
  <c r="M11" i="1"/>
  <c r="M12" i="1"/>
  <c r="N16" i="1"/>
  <c r="M16" i="1"/>
  <c r="M17" i="1"/>
  <c r="N24" i="1"/>
  <c r="N25" i="1"/>
  <c r="N27" i="1" l="1"/>
  <c r="N28" i="1"/>
  <c r="M25" i="1"/>
  <c r="K25" i="1"/>
  <c r="N17" i="1"/>
  <c r="K14" i="1"/>
  <c r="N13" i="1"/>
  <c r="N14" i="1"/>
  <c r="M28" i="1"/>
  <c r="M27" i="1"/>
  <c r="K27" i="1"/>
  <c r="M24" i="1"/>
  <c r="K24" i="1"/>
  <c r="N19" i="1"/>
  <c r="M19" i="1"/>
  <c r="K17" i="1"/>
  <c r="M23" i="1" l="1"/>
  <c r="K23" i="1"/>
  <c r="N23" i="1"/>
  <c r="M18" i="1"/>
  <c r="M9" i="1"/>
  <c r="N9" i="1"/>
  <c r="N18" i="1"/>
  <c r="K9" i="1" l="1"/>
  <c r="K15" i="1" l="1"/>
  <c r="K10" i="1"/>
  <c r="M26" i="1" l="1"/>
  <c r="K26" i="1"/>
  <c r="N26" i="1"/>
  <c r="K29" i="1"/>
  <c r="N15" i="1"/>
  <c r="M15" i="1"/>
  <c r="N10" i="1"/>
  <c r="M10" i="1"/>
  <c r="N21" i="1"/>
  <c r="K20" i="1" l="1"/>
  <c r="M21" i="1"/>
  <c r="K21" i="1"/>
  <c r="N29" i="1"/>
  <c r="M29" i="1"/>
  <c r="N20" i="1" l="1"/>
  <c r="M20" i="1"/>
  <c r="M22" i="1"/>
  <c r="N22" i="1"/>
  <c r="K8" i="1" l="1"/>
  <c r="K22" i="1"/>
  <c r="N8" i="1" l="1"/>
  <c r="M8" i="1"/>
  <c r="K2" i="1" l="1"/>
  <c r="K4" i="1"/>
  <c r="K3" i="1"/>
  <c r="K1" i="1" l="1"/>
</calcChain>
</file>

<file path=xl/comments1.xml><?xml version="1.0" encoding="utf-8"?>
<comments xmlns="http://schemas.openxmlformats.org/spreadsheetml/2006/main">
  <authors>
    <author>Автор</author>
  </authors>
  <commentLis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пароль от кодового замка 38</t>
        </r>
      </text>
    </comment>
  </commentList>
</comments>
</file>

<file path=xl/sharedStrings.xml><?xml version="1.0" encoding="utf-8"?>
<sst xmlns="http://schemas.openxmlformats.org/spreadsheetml/2006/main" count="181" uniqueCount="61">
  <si>
    <t>о</t>
  </si>
  <si>
    <t>-</t>
  </si>
  <si>
    <t>Группа агрегатов</t>
  </si>
  <si>
    <t>Наименование машины</t>
  </si>
  <si>
    <t>Тип оборудования</t>
  </si>
  <si>
    <t>Тех.место в SAP</t>
  </si>
  <si>
    <t>Ответственный диагност</t>
  </si>
  <si>
    <t>Ответственный мастер-механик</t>
  </si>
  <si>
    <t>Ответственный мастер-электрик</t>
  </si>
  <si>
    <t xml:space="preserve">Категория </t>
  </si>
  <si>
    <t>2016 год</t>
  </si>
  <si>
    <t>Январь</t>
  </si>
  <si>
    <t>состояние на конец месяца</t>
  </si>
  <si>
    <t>нас</t>
  </si>
  <si>
    <t>CH-SPP-ESP/VES-006-001-001-001</t>
  </si>
  <si>
    <t>В.Н. Начинкин</t>
  </si>
  <si>
    <t>Е.А. Барышников</t>
  </si>
  <si>
    <t>Н.В. Зайцев</t>
  </si>
  <si>
    <t>B</t>
  </si>
  <si>
    <t>CH-SPP-ESP/VES-006-001-001-004</t>
  </si>
  <si>
    <t>ТГ</t>
  </si>
  <si>
    <t>А.А. Чевский</t>
  </si>
  <si>
    <t>нет</t>
  </si>
  <si>
    <t>В ППР</t>
  </si>
  <si>
    <t>C</t>
  </si>
  <si>
    <t>По заявке</t>
  </si>
  <si>
    <t>A</t>
  </si>
  <si>
    <t>М.С. Козлов</t>
  </si>
  <si>
    <t>КОН</t>
  </si>
  <si>
    <t>CH-SPP-ESP/VES-002-001-006</t>
  </si>
  <si>
    <t>CH-SPP-ESP/VES-002-001-011</t>
  </si>
  <si>
    <t>CH-SPP-ESP/VES-004-001-005</t>
  </si>
  <si>
    <t>А.Ю. Ипатов</t>
  </si>
  <si>
    <t>А.А. Шумов</t>
  </si>
  <si>
    <t>Е.В. Гусев</t>
  </si>
  <si>
    <t>CH-SPP-ESP/RES-001-063-004</t>
  </si>
  <si>
    <t>CH-SPP-ESP/RES-001-063</t>
  </si>
  <si>
    <t>Е.Н. Курилов</t>
  </si>
  <si>
    <t>CH-SPP-ESP/RES-001-067-004-001</t>
  </si>
  <si>
    <t>CH-SPP-ESP/RES-001-067-004</t>
  </si>
  <si>
    <t>CH-SPP-ESP/RES-002-011-001</t>
  </si>
  <si>
    <t>CH-SPP-ESP/RES-002-046-001-001</t>
  </si>
  <si>
    <t>CH-SPP-ESP/RES-002-046-001-003</t>
  </si>
  <si>
    <t>CH-SPP-ESP/RES-002-046</t>
  </si>
  <si>
    <t>январь</t>
  </si>
  <si>
    <t>О</t>
  </si>
  <si>
    <t>Дата</t>
  </si>
  <si>
    <t>Дней</t>
  </si>
  <si>
    <t>Последняя дата</t>
  </si>
  <si>
    <t xml:space="preserve">Период </t>
  </si>
  <si>
    <t xml:space="preserve">Общее количество работ </t>
  </si>
  <si>
    <t>Общее состояние</t>
  </si>
  <si>
    <t>Участок</t>
  </si>
  <si>
    <t>№№</t>
  </si>
  <si>
    <t>последний  из предыдущего периода</t>
  </si>
  <si>
    <t>выведен</t>
  </si>
  <si>
    <t xml:space="preserve">Количество отремонтированных </t>
  </si>
  <si>
    <t xml:space="preserve">из них имеющие период </t>
  </si>
  <si>
    <r>
      <t xml:space="preserve">категория </t>
    </r>
    <r>
      <rPr>
        <b/>
        <sz val="11"/>
        <color rgb="FFFF0000"/>
        <rFont val="Arial"/>
        <family val="2"/>
        <charset val="204"/>
      </rPr>
      <t>А</t>
    </r>
  </si>
  <si>
    <t xml:space="preserve">Тут должно быть 1 </t>
  </si>
  <si>
    <t>Подсчет отремонтированных(о) в которой учитывается Категория А с периодом 31, 91, 182 и В ППР и которые первоначально были красными и розовыми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</si>
</sst>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6"/>
      <name val="Arial"/>
      <family val="2"/>
      <charset val="204"/>
    </font>
    <font>
      <sz val="14"/>
      <color indexed="9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color indexed="9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8"/>
      <color theme="10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</font>
    <font>
      <b/>
      <sz val="12"/>
      <color rgb="FF0070C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4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2"/>
      <color rgb="FF00B05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name val="Times New Roman Cyr"/>
      <family val="1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sz val="14"/>
      <color theme="0"/>
      <name val="Arial"/>
      <family val="2"/>
      <charset val="204"/>
    </font>
    <font>
      <sz val="14"/>
      <color theme="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rgb="FF000000"/>
      <name val="Verdan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 tint="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5" fillId="0" borderId="0" applyNumberFormat="0" applyFill="0" applyBorder="0" applyAlignment="0" applyProtection="0"/>
    <xf numFmtId="0" fontId="17" fillId="0" borderId="0"/>
    <xf numFmtId="0" fontId="21" fillId="0" borderId="0"/>
    <xf numFmtId="0" fontId="17" fillId="0" borderId="0"/>
    <xf numFmtId="0" fontId="28" fillId="0" borderId="6" applyNumberFormat="0" applyFont="0" applyFill="0" applyAlignment="0" applyProtection="0">
      <alignment vertical="center"/>
    </xf>
  </cellStyleXfs>
  <cellXfs count="188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10" fillId="0" borderId="13" xfId="0" applyFont="1" applyFill="1" applyBorder="1" applyAlignment="1">
      <alignment vertical="center" wrapText="1"/>
    </xf>
    <xf numFmtId="0" fontId="9" fillId="8" borderId="24" xfId="0" applyNumberFormat="1" applyFont="1" applyFill="1" applyBorder="1" applyAlignment="1">
      <alignment horizontal="center" vertical="center" wrapText="1"/>
    </xf>
    <xf numFmtId="0" fontId="9" fillId="8" borderId="24" xfId="0" applyFont="1" applyFill="1" applyBorder="1" applyAlignment="1" applyProtection="1">
      <alignment horizontal="center" vertical="center" wrapText="1"/>
      <protection locked="0"/>
    </xf>
    <xf numFmtId="0" fontId="9" fillId="8" borderId="9" xfId="0" applyFont="1" applyFill="1" applyBorder="1" applyAlignment="1" applyProtection="1">
      <alignment horizontal="center" vertical="center" wrapText="1"/>
      <protection locked="0"/>
    </xf>
    <xf numFmtId="0" fontId="9" fillId="8" borderId="5" xfId="0" applyFont="1" applyFill="1" applyBorder="1" applyAlignment="1" applyProtection="1">
      <alignment horizontal="center" vertical="center" wrapText="1"/>
      <protection locked="0"/>
    </xf>
    <xf numFmtId="0" fontId="9" fillId="8" borderId="26" xfId="0" applyFont="1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>
      <alignment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26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0" fillId="0" borderId="31" xfId="0" applyBorder="1"/>
    <xf numFmtId="0" fontId="4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6" xfId="2" applyNumberFormat="1" applyFont="1" applyFill="1" applyBorder="1" applyAlignment="1" applyProtection="1">
      <alignment horizontal="center" vertical="center" wrapText="1"/>
      <protection locked="0"/>
    </xf>
    <xf numFmtId="1" fontId="18" fillId="0" borderId="24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14" fontId="18" fillId="0" borderId="24" xfId="0" applyNumberFormat="1" applyFont="1" applyBorder="1" applyAlignment="1">
      <alignment horizontal="center" vertical="center" wrapText="1"/>
    </xf>
    <xf numFmtId="0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24" xfId="0" applyNumberFormat="1" applyFont="1" applyFill="1" applyBorder="1" applyAlignment="1">
      <alignment horizontal="center" vertical="center"/>
    </xf>
    <xf numFmtId="1" fontId="9" fillId="0" borderId="24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14" fontId="18" fillId="0" borderId="24" xfId="3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24" fillId="0" borderId="5" xfId="2" applyFont="1" applyBorder="1" applyAlignment="1" applyProtection="1">
      <alignment horizontal="center" vertical="center" wrapText="1"/>
      <protection locked="0"/>
    </xf>
    <xf numFmtId="0" fontId="25" fillId="0" borderId="26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4" fillId="0" borderId="18" xfId="2" applyFont="1" applyBorder="1" applyAlignment="1" applyProtection="1">
      <alignment horizontal="center" vertical="center" wrapText="1"/>
      <protection locked="0"/>
    </xf>
    <xf numFmtId="0" fontId="7" fillId="10" borderId="38" xfId="0" applyFont="1" applyFill="1" applyBorder="1" applyAlignment="1">
      <alignment horizontal="center" vertical="center"/>
    </xf>
    <xf numFmtId="0" fontId="9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>
      <alignment horizontal="center" vertical="center"/>
    </xf>
    <xf numFmtId="14" fontId="18" fillId="0" borderId="19" xfId="0" applyNumberFormat="1" applyFont="1" applyBorder="1" applyAlignment="1">
      <alignment horizontal="center" vertical="center" wrapText="1"/>
    </xf>
    <xf numFmtId="0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25" xfId="0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24" fillId="0" borderId="24" xfId="2" applyFont="1" applyBorder="1" applyAlignment="1" applyProtection="1">
      <alignment horizontal="center" vertical="center" wrapText="1"/>
      <protection locked="0"/>
    </xf>
    <xf numFmtId="0" fontId="0" fillId="0" borderId="37" xfId="0" applyBorder="1"/>
    <xf numFmtId="0" fontId="19" fillId="0" borderId="7" xfId="0" applyFont="1" applyFill="1" applyBorder="1" applyAlignment="1">
      <alignment horizontal="center" vertical="center"/>
    </xf>
    <xf numFmtId="1" fontId="9" fillId="0" borderId="25" xfId="0" applyNumberFormat="1" applyFont="1" applyFill="1" applyBorder="1" applyAlignment="1">
      <alignment horizontal="center" vertical="center"/>
    </xf>
    <xf numFmtId="14" fontId="18" fillId="0" borderId="19" xfId="3" applyNumberFormat="1" applyFont="1" applyBorder="1" applyAlignment="1" applyProtection="1">
      <alignment horizontal="center" vertical="center" wrapText="1"/>
      <protection locked="0"/>
    </xf>
    <xf numFmtId="0" fontId="4" fillId="0" borderId="24" xfId="4" applyFont="1" applyFill="1" applyBorder="1" applyAlignment="1">
      <alignment horizontal="center" vertical="center" wrapText="1"/>
    </xf>
    <xf numFmtId="14" fontId="27" fillId="0" borderId="24" xfId="3" applyNumberFormat="1" applyFont="1" applyBorder="1" applyAlignment="1" applyProtection="1">
      <alignment horizontal="center" vertical="center" wrapText="1"/>
      <protection locked="0"/>
    </xf>
    <xf numFmtId="0" fontId="15" fillId="0" borderId="24" xfId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/>
    <xf numFmtId="0" fontId="2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34" fillId="0" borderId="0" xfId="0" applyNumberFormat="1" applyFont="1" applyFill="1" applyBorder="1" applyAlignment="1">
      <alignment vertical="center"/>
    </xf>
    <xf numFmtId="0" fontId="35" fillId="0" borderId="6" xfId="0" applyFont="1" applyFill="1" applyBorder="1" applyAlignment="1">
      <alignment horizontal="right"/>
    </xf>
    <xf numFmtId="0" fontId="35" fillId="0" borderId="5" xfId="0" applyFont="1" applyFill="1" applyBorder="1" applyAlignment="1">
      <alignment horizontal="right"/>
    </xf>
    <xf numFmtId="0" fontId="37" fillId="0" borderId="0" xfId="0" applyFont="1" applyFill="1" applyBorder="1" applyAlignment="1"/>
    <xf numFmtId="0" fontId="0" fillId="0" borderId="0" xfId="0" applyFill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38" fillId="0" borderId="0" xfId="0" applyFont="1" applyFill="1" applyBorder="1" applyAlignment="1">
      <alignment vertical="center"/>
    </xf>
    <xf numFmtId="0" fontId="16" fillId="0" borderId="34" xfId="1" applyFont="1" applyFill="1" applyBorder="1" applyAlignment="1" applyProtection="1">
      <alignment vertical="center" wrapText="1"/>
    </xf>
    <xf numFmtId="0" fontId="16" fillId="0" borderId="19" xfId="1" applyFont="1" applyFill="1" applyBorder="1" applyAlignment="1" applyProtection="1">
      <alignment vertical="center" wrapText="1"/>
    </xf>
    <xf numFmtId="0" fontId="13" fillId="0" borderId="19" xfId="0" applyNumberFormat="1" applyFont="1" applyFill="1" applyBorder="1" applyAlignment="1">
      <alignment horizontal="center" vertical="center" wrapText="1"/>
    </xf>
    <xf numFmtId="0" fontId="17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9" xfId="1" applyFont="1" applyFill="1" applyBorder="1" applyAlignment="1" applyProtection="1">
      <alignment horizontal="left" vertical="center" wrapText="1"/>
    </xf>
    <xf numFmtId="0" fontId="16" fillId="0" borderId="19" xfId="1" applyFont="1" applyBorder="1" applyAlignment="1" applyProtection="1">
      <alignment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 applyProtection="1">
      <alignment horizontal="center" vertical="center" wrapText="1"/>
      <protection locked="0"/>
    </xf>
    <xf numFmtId="0" fontId="16" fillId="0" borderId="19" xfId="1" applyNumberFormat="1" applyFont="1" applyFill="1" applyBorder="1" applyAlignment="1" applyProtection="1">
      <alignment vertical="center" wrapText="1"/>
    </xf>
    <xf numFmtId="0" fontId="16" fillId="0" borderId="19" xfId="1" applyNumberFormat="1" applyFont="1" applyFill="1" applyBorder="1" applyAlignment="1" applyProtection="1">
      <alignment horizontal="left" vertical="center" wrapText="1"/>
    </xf>
    <xf numFmtId="0" fontId="16" fillId="0" borderId="6" xfId="1" applyFont="1" applyFill="1" applyBorder="1" applyAlignment="1" applyProtection="1">
      <alignment vertical="center" wrapText="1"/>
    </xf>
    <xf numFmtId="0" fontId="20" fillId="0" borderId="11" xfId="0" applyFont="1" applyFill="1" applyBorder="1" applyAlignment="1">
      <alignment horizontal="center" vertical="center"/>
    </xf>
    <xf numFmtId="0" fontId="16" fillId="0" borderId="6" xfId="1" applyFont="1" applyBorder="1" applyAlignment="1" applyProtection="1">
      <alignment vertical="center" wrapText="1"/>
    </xf>
    <xf numFmtId="0" fontId="20" fillId="0" borderId="4" xfId="0" applyFont="1" applyFill="1" applyBorder="1" applyAlignment="1">
      <alignment horizontal="center" vertical="center"/>
    </xf>
    <xf numFmtId="14" fontId="9" fillId="0" borderId="10" xfId="1" applyNumberFormat="1" applyFont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left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6" fillId="0" borderId="32" xfId="1" applyFont="1" applyFill="1" applyBorder="1" applyAlignment="1" applyProtection="1">
      <alignment vertical="center" wrapText="1"/>
      <protection locked="0"/>
    </xf>
    <xf numFmtId="0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7" xfId="2" applyNumberFormat="1" applyFont="1" applyFill="1" applyBorder="1" applyAlignment="1" applyProtection="1">
      <alignment horizontal="center" vertical="center" wrapText="1"/>
      <protection locked="0"/>
    </xf>
    <xf numFmtId="1" fontId="18" fillId="0" borderId="25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14" fontId="18" fillId="0" borderId="35" xfId="3" applyNumberFormat="1" applyFont="1" applyBorder="1" applyAlignment="1" applyProtection="1">
      <alignment horizontal="center" vertical="center" wrapText="1"/>
      <protection locked="0"/>
    </xf>
    <xf numFmtId="0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24" xfId="0" applyFont="1" applyFill="1" applyBorder="1" applyAlignment="1">
      <alignment horizontal="center" vertical="center" wrapText="1"/>
    </xf>
    <xf numFmtId="0" fontId="13" fillId="8" borderId="24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 applyProtection="1">
      <alignment horizontal="center" vertical="center" wrapText="1"/>
      <protection locked="0"/>
    </xf>
    <xf numFmtId="0" fontId="9" fillId="8" borderId="10" xfId="0" applyFont="1" applyFill="1" applyBorder="1" applyAlignment="1" applyProtection="1">
      <alignment horizontal="center" vertical="center" wrapText="1"/>
      <protection locked="0"/>
    </xf>
    <xf numFmtId="0" fontId="9" fillId="4" borderId="40" xfId="0" applyFont="1" applyFill="1" applyBorder="1" applyAlignment="1" applyProtection="1">
      <alignment horizontal="center" vertical="center" wrapText="1"/>
      <protection locked="0"/>
    </xf>
    <xf numFmtId="0" fontId="14" fillId="9" borderId="9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right" vertical="center"/>
    </xf>
    <xf numFmtId="0" fontId="2" fillId="6" borderId="6" xfId="0" applyFont="1" applyFill="1" applyBorder="1" applyAlignment="1">
      <alignment horizontal="right" vertical="center"/>
    </xf>
    <xf numFmtId="0" fontId="2" fillId="6" borderId="10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12" xfId="0" applyNumberFormat="1" applyFont="1" applyBorder="1" applyAlignment="1">
      <alignment horizontal="center" wrapText="1"/>
    </xf>
    <xf numFmtId="0" fontId="9" fillId="0" borderId="13" xfId="0" applyNumberFormat="1" applyFont="1" applyBorder="1" applyAlignment="1">
      <alignment horizontal="center" wrapText="1"/>
    </xf>
    <xf numFmtId="0" fontId="2" fillId="7" borderId="14" xfId="0" applyFont="1" applyFill="1" applyBorder="1" applyAlignment="1">
      <alignment horizontal="right" vertical="center"/>
    </xf>
    <xf numFmtId="0" fontId="2" fillId="7" borderId="15" xfId="0" applyFont="1" applyFill="1" applyBorder="1" applyAlignment="1">
      <alignment horizontal="right" vertical="center"/>
    </xf>
    <xf numFmtId="0" fontId="2" fillId="7" borderId="16" xfId="0" applyFont="1" applyFill="1" applyBorder="1" applyAlignment="1">
      <alignment horizontal="right" vertical="center"/>
    </xf>
    <xf numFmtId="0" fontId="8" fillId="0" borderId="13" xfId="0" applyFont="1" applyBorder="1" applyAlignment="1">
      <alignment horizontal="left" vertical="center"/>
    </xf>
    <xf numFmtId="14" fontId="1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 textRotation="90" wrapText="1"/>
    </xf>
    <xf numFmtId="0" fontId="6" fillId="4" borderId="11" xfId="0" applyFont="1" applyFill="1" applyBorder="1" applyAlignment="1">
      <alignment horizontal="center" vertical="center" textRotation="90" wrapText="1"/>
    </xf>
    <xf numFmtId="0" fontId="6" fillId="4" borderId="28" xfId="0" applyFont="1" applyFill="1" applyBorder="1" applyAlignment="1">
      <alignment horizontal="center" vertical="center" textRotation="90" wrapText="1"/>
    </xf>
    <xf numFmtId="0" fontId="2" fillId="5" borderId="9" xfId="0" applyFont="1" applyFill="1" applyBorder="1" applyAlignment="1">
      <alignment horizontal="right" vertical="center"/>
    </xf>
    <xf numFmtId="0" fontId="2" fillId="5" borderId="6" xfId="0" applyFont="1" applyFill="1" applyBorder="1" applyAlignment="1">
      <alignment horizontal="right" vertical="center"/>
    </xf>
    <xf numFmtId="0" fontId="2" fillId="5" borderId="10" xfId="0" applyFont="1" applyFill="1" applyBorder="1" applyAlignment="1">
      <alignment horizontal="right" vertical="center"/>
    </xf>
    <xf numFmtId="0" fontId="11" fillId="9" borderId="2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 applyProtection="1">
      <alignment horizontal="center" vertical="center" wrapText="1"/>
      <protection locked="0"/>
    </xf>
    <xf numFmtId="0" fontId="9" fillId="8" borderId="25" xfId="0" applyFont="1" applyFill="1" applyBorder="1" applyAlignment="1" applyProtection="1">
      <alignment horizontal="center" vertical="center" wrapText="1"/>
      <protection locked="0"/>
    </xf>
    <xf numFmtId="0" fontId="9" fillId="8" borderId="4" xfId="0" applyFont="1" applyFill="1" applyBorder="1" applyAlignment="1" applyProtection="1">
      <alignment horizontal="center" vertical="center" wrapText="1"/>
      <protection locked="0"/>
    </xf>
    <xf numFmtId="0" fontId="9" fillId="8" borderId="24" xfId="0" applyFont="1" applyFill="1" applyBorder="1" applyAlignment="1" applyProtection="1">
      <alignment horizontal="center" vertical="center" wrapText="1"/>
      <protection locked="0"/>
    </xf>
    <xf numFmtId="0" fontId="9" fillId="8" borderId="20" xfId="0" applyFont="1" applyFill="1" applyBorder="1" applyAlignment="1" applyProtection="1">
      <alignment horizontal="center" vertical="center" wrapText="1"/>
      <protection locked="0"/>
    </xf>
    <xf numFmtId="0" fontId="9" fillId="8" borderId="21" xfId="0" applyFont="1" applyFill="1" applyBorder="1" applyAlignment="1" applyProtection="1">
      <alignment horizontal="center" vertical="center" wrapText="1"/>
      <protection locked="0"/>
    </xf>
    <xf numFmtId="0" fontId="9" fillId="8" borderId="22" xfId="0" applyFont="1" applyFill="1" applyBorder="1" applyAlignment="1" applyProtection="1">
      <alignment horizontal="center" vertical="center" wrapText="1"/>
      <protection locked="0"/>
    </xf>
    <xf numFmtId="0" fontId="9" fillId="8" borderId="4" xfId="0" applyNumberFormat="1" applyFont="1" applyFill="1" applyBorder="1" applyAlignment="1">
      <alignment horizontal="center" vertical="center" wrapText="1"/>
    </xf>
    <xf numFmtId="0" fontId="9" fillId="8" borderId="24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wrapText="1"/>
    </xf>
    <xf numFmtId="0" fontId="9" fillId="8" borderId="24" xfId="0" applyFont="1" applyFill="1" applyBorder="1" applyAlignment="1">
      <alignment horizontal="center" wrapText="1"/>
    </xf>
    <xf numFmtId="0" fontId="9" fillId="8" borderId="8" xfId="0" applyFont="1" applyFill="1" applyBorder="1" applyAlignment="1">
      <alignment horizontal="center" wrapText="1"/>
    </xf>
    <xf numFmtId="0" fontId="9" fillId="8" borderId="25" xfId="0" applyFont="1" applyFill="1" applyBorder="1" applyAlignment="1">
      <alignment horizontal="center" wrapText="1"/>
    </xf>
    <xf numFmtId="0" fontId="9" fillId="8" borderId="27" xfId="0" applyFont="1" applyFill="1" applyBorder="1" applyAlignment="1" applyProtection="1">
      <alignment horizontal="center" vertical="center" wrapText="1"/>
      <protection locked="0"/>
    </xf>
    <xf numFmtId="0" fontId="32" fillId="4" borderId="6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/>
    </xf>
    <xf numFmtId="0" fontId="32" fillId="4" borderId="30" xfId="0" applyFont="1" applyFill="1" applyBorder="1" applyAlignment="1">
      <alignment horizontal="center" vertical="center"/>
    </xf>
    <xf numFmtId="0" fontId="32" fillId="4" borderId="29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35" fillId="0" borderId="6" xfId="0" applyFont="1" applyBorder="1" applyAlignment="1">
      <alignment horizontal="right"/>
    </xf>
    <xf numFmtId="0" fontId="26" fillId="0" borderId="30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/>
    </xf>
    <xf numFmtId="0" fontId="9" fillId="0" borderId="39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vertical="top" wrapText="1"/>
    </xf>
    <xf numFmtId="0" fontId="41" fillId="0" borderId="19" xfId="0" applyFont="1" applyBorder="1" applyAlignment="1">
      <alignment horizontal="left" vertical="top" wrapText="1"/>
    </xf>
    <xf numFmtId="0" fontId="41" fillId="0" borderId="32" xfId="0" applyFont="1" applyBorder="1" applyAlignment="1">
      <alignment horizontal="left" vertical="top" wrapText="1"/>
    </xf>
    <xf numFmtId="0" fontId="41" fillId="0" borderId="34" xfId="0" applyFont="1" applyBorder="1" applyAlignment="1">
      <alignment horizontal="left" vertical="top" wrapText="1"/>
    </xf>
  </cellXfs>
  <cellStyles count="6">
    <cellStyle name="Базовый" xfId="5"/>
    <cellStyle name="Гиперссылка" xfId="1" builtinId="8"/>
    <cellStyle name="Обычный" xfId="0" builtinId="0"/>
    <cellStyle name="Обычный 2" xfId="2"/>
    <cellStyle name="Обычный 2 2" xfId="3"/>
    <cellStyle name="Обычный_Основное соглашение 2005 с исключениями" xfId="4"/>
  </cellStyles>
  <dxfs count="52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50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5050"/>
        </patternFill>
      </fill>
    </dxf>
    <dxf>
      <fill>
        <patternFill>
          <bgColor rgb="FFFFFF66"/>
        </patternFill>
      </fill>
    </dxf>
    <dxf>
      <fill>
        <patternFill>
          <bgColor rgb="FFFF505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40"/>
  <sheetViews>
    <sheetView tabSelected="1" workbookViewId="0">
      <selection activeCell="AE20" sqref="AE20"/>
    </sheetView>
  </sheetViews>
  <sheetFormatPr defaultRowHeight="15" x14ac:dyDescent="0.25"/>
  <cols>
    <col min="5" max="9" width="0" hidden="1" customWidth="1"/>
    <col min="11" max="11" width="18.28515625" customWidth="1"/>
    <col min="19" max="19" width="12.140625" bestFit="1" customWidth="1"/>
    <col min="20" max="29" width="5.7109375" customWidth="1"/>
    <col min="30" max="30" width="0" hidden="1" customWidth="1"/>
    <col min="31" max="31" width="62.28515625" customWidth="1"/>
  </cols>
  <sheetData>
    <row r="1" spans="1:38" ht="13.5" customHeight="1" thickBot="1" x14ac:dyDescent="0.3">
      <c r="A1" s="137">
        <f ca="1">NOW()</f>
        <v>42767.943169560182</v>
      </c>
      <c r="B1" s="137"/>
      <c r="C1" s="137"/>
      <c r="D1" s="138"/>
      <c r="E1" s="139"/>
      <c r="F1" s="139"/>
      <c r="G1" s="139"/>
      <c r="H1" s="139"/>
      <c r="I1" s="139"/>
      <c r="J1" s="140"/>
      <c r="K1" s="1" t="e">
        <f>#REF!-(K2+K3+K4)</f>
        <v>#REF!</v>
      </c>
      <c r="L1" s="2"/>
      <c r="M1" s="3"/>
      <c r="N1" s="3"/>
      <c r="O1" s="4">
        <v>0</v>
      </c>
      <c r="S1" s="141" t="s">
        <v>54</v>
      </c>
      <c r="U1" s="5" t="s">
        <v>0</v>
      </c>
      <c r="V1" s="6" t="s">
        <v>1</v>
      </c>
      <c r="W1" s="130" t="s">
        <v>45</v>
      </c>
      <c r="X1" s="130"/>
      <c r="Y1" s="130"/>
      <c r="Z1" s="130"/>
      <c r="AA1" s="130"/>
      <c r="AB1" s="130"/>
      <c r="AC1" s="130"/>
      <c r="AD1" s="130"/>
    </row>
    <row r="2" spans="1:38" ht="13.5" customHeight="1" thickBot="1" x14ac:dyDescent="0.3">
      <c r="A2" s="137"/>
      <c r="B2" s="137"/>
      <c r="C2" s="137"/>
      <c r="D2" s="144"/>
      <c r="E2" s="145"/>
      <c r="F2" s="145"/>
      <c r="G2" s="145"/>
      <c r="H2" s="145"/>
      <c r="I2" s="145"/>
      <c r="J2" s="146"/>
      <c r="K2" s="7">
        <f>SUM(COUNTIF(K8:K29,{"1"}))</f>
        <v>0</v>
      </c>
      <c r="L2" s="8"/>
      <c r="M2" s="9"/>
      <c r="N2" s="9"/>
      <c r="O2" s="4">
        <v>1</v>
      </c>
      <c r="S2" s="142"/>
      <c r="U2" s="126"/>
      <c r="V2" s="6"/>
      <c r="W2" s="130"/>
      <c r="X2" s="130"/>
      <c r="Y2" s="130"/>
      <c r="Z2" s="130"/>
      <c r="AA2" s="130"/>
      <c r="AB2" s="130"/>
      <c r="AC2" s="130"/>
      <c r="AD2" s="130"/>
    </row>
    <row r="3" spans="1:38" ht="13.5" customHeight="1" thickBot="1" x14ac:dyDescent="0.3">
      <c r="A3" s="137"/>
      <c r="B3" s="137"/>
      <c r="C3" s="137"/>
      <c r="D3" s="127"/>
      <c r="E3" s="128"/>
      <c r="F3" s="128"/>
      <c r="G3" s="128"/>
      <c r="H3" s="128"/>
      <c r="I3" s="128"/>
      <c r="J3" s="129"/>
      <c r="K3" s="10">
        <f>SUM(COUNTIF(K8:K29,{"2"}))</f>
        <v>2</v>
      </c>
      <c r="L3" s="11"/>
      <c r="M3" s="12"/>
      <c r="N3" s="12"/>
      <c r="O3" s="4">
        <v>2</v>
      </c>
      <c r="S3" s="142"/>
      <c r="U3" s="126"/>
      <c r="V3" s="6"/>
      <c r="W3" s="130"/>
      <c r="X3" s="130"/>
      <c r="Y3" s="130"/>
      <c r="Z3" s="130"/>
      <c r="AA3" s="130"/>
      <c r="AB3" s="130"/>
      <c r="AC3" s="130"/>
      <c r="AD3" s="130"/>
    </row>
    <row r="4" spans="1:38" ht="13.5" customHeight="1" thickBot="1" x14ac:dyDescent="0.3">
      <c r="A4" s="131"/>
      <c r="B4" s="132"/>
      <c r="C4" s="132"/>
      <c r="D4" s="133"/>
      <c r="E4" s="134"/>
      <c r="F4" s="134"/>
      <c r="G4" s="134"/>
      <c r="H4" s="134"/>
      <c r="I4" s="134"/>
      <c r="J4" s="135"/>
      <c r="K4" s="13">
        <f>SUM(COUNTIF(K8:K29,{"3"}))</f>
        <v>9</v>
      </c>
      <c r="L4" s="14"/>
      <c r="M4" s="15"/>
      <c r="N4" s="15"/>
      <c r="O4" s="4">
        <v>3</v>
      </c>
      <c r="P4" s="16"/>
      <c r="Q4" s="16"/>
      <c r="R4" s="16"/>
      <c r="S4" s="142"/>
      <c r="T4" s="17"/>
      <c r="U4" s="126"/>
      <c r="V4" s="6"/>
      <c r="W4" s="136"/>
      <c r="X4" s="136"/>
      <c r="Y4" s="136"/>
      <c r="Z4" s="136"/>
      <c r="AA4" s="136"/>
      <c r="AB4" s="136"/>
      <c r="AC4" s="136"/>
      <c r="AD4" s="136"/>
    </row>
    <row r="5" spans="1:38" ht="20.25" customHeight="1" x14ac:dyDescent="0.25">
      <c r="A5" s="160" t="s">
        <v>53</v>
      </c>
      <c r="B5" s="160" t="s">
        <v>52</v>
      </c>
      <c r="C5" s="160" t="s">
        <v>2</v>
      </c>
      <c r="D5" s="151" t="s">
        <v>3</v>
      </c>
      <c r="E5" s="162" t="s">
        <v>4</v>
      </c>
      <c r="F5" s="164" t="s">
        <v>5</v>
      </c>
      <c r="G5" s="151" t="s">
        <v>6</v>
      </c>
      <c r="H5" s="151" t="s">
        <v>7</v>
      </c>
      <c r="I5" s="151" t="s">
        <v>8</v>
      </c>
      <c r="J5" s="153" t="s">
        <v>9</v>
      </c>
      <c r="K5" s="155" t="s">
        <v>51</v>
      </c>
      <c r="L5" s="157" t="s">
        <v>50</v>
      </c>
      <c r="M5" s="158"/>
      <c r="N5" s="159"/>
      <c r="O5" s="155" t="s">
        <v>48</v>
      </c>
      <c r="P5" s="155" t="s">
        <v>49</v>
      </c>
      <c r="Q5" s="155" t="s">
        <v>46</v>
      </c>
      <c r="R5" s="157" t="s">
        <v>47</v>
      </c>
      <c r="S5" s="142"/>
      <c r="T5" s="147" t="s">
        <v>10</v>
      </c>
      <c r="U5" s="148"/>
      <c r="V5" s="149"/>
      <c r="W5" s="149"/>
      <c r="X5" s="149"/>
      <c r="Y5" s="149"/>
      <c r="Z5" s="149"/>
      <c r="AA5" s="149"/>
      <c r="AB5" s="149"/>
      <c r="AC5" s="149"/>
      <c r="AD5" s="149"/>
    </row>
    <row r="6" spans="1:38" ht="22.5" customHeight="1" thickBot="1" x14ac:dyDescent="0.3">
      <c r="A6" s="161"/>
      <c r="B6" s="161"/>
      <c r="C6" s="161"/>
      <c r="D6" s="152"/>
      <c r="E6" s="163"/>
      <c r="F6" s="165"/>
      <c r="G6" s="152"/>
      <c r="H6" s="152"/>
      <c r="I6" s="152"/>
      <c r="J6" s="154"/>
      <c r="K6" s="156"/>
      <c r="L6" s="20"/>
      <c r="M6" s="21"/>
      <c r="N6" s="22"/>
      <c r="O6" s="156"/>
      <c r="P6" s="156"/>
      <c r="Q6" s="156"/>
      <c r="R6" s="166"/>
      <c r="S6" s="143"/>
      <c r="T6" s="150" t="s">
        <v>11</v>
      </c>
      <c r="U6" s="150"/>
      <c r="V6" s="150"/>
      <c r="W6" s="150"/>
      <c r="X6" s="150"/>
      <c r="Y6" s="150"/>
      <c r="Z6" s="150"/>
      <c r="AA6" s="150"/>
      <c r="AB6" s="150"/>
      <c r="AC6" s="150"/>
      <c r="AD6" s="23" t="s">
        <v>12</v>
      </c>
    </row>
    <row r="7" spans="1:38" s="25" customFormat="1" ht="12" customHeight="1" thickBot="1" x14ac:dyDescent="0.3">
      <c r="A7" s="18">
        <v>1</v>
      </c>
      <c r="B7" s="18">
        <v>2</v>
      </c>
      <c r="C7" s="18">
        <v>3</v>
      </c>
      <c r="D7" s="119">
        <v>4</v>
      </c>
      <c r="E7" s="119">
        <v>5</v>
      </c>
      <c r="F7" s="119"/>
      <c r="G7" s="120">
        <v>6</v>
      </c>
      <c r="H7" s="120">
        <v>7</v>
      </c>
      <c r="I7" s="120">
        <v>8</v>
      </c>
      <c r="J7" s="19">
        <v>9</v>
      </c>
      <c r="K7" s="19">
        <v>10</v>
      </c>
      <c r="L7" s="20">
        <v>11</v>
      </c>
      <c r="M7" s="121">
        <v>12</v>
      </c>
      <c r="N7" s="122">
        <v>13</v>
      </c>
      <c r="O7" s="19">
        <v>14</v>
      </c>
      <c r="P7" s="19">
        <v>15</v>
      </c>
      <c r="Q7" s="19">
        <v>16</v>
      </c>
      <c r="R7" s="19">
        <v>17</v>
      </c>
      <c r="S7" s="123"/>
      <c r="T7" s="124"/>
      <c r="U7" s="125"/>
      <c r="V7" s="125"/>
      <c r="W7" s="125"/>
      <c r="X7" s="125"/>
      <c r="Y7" s="125"/>
      <c r="Z7" s="125"/>
      <c r="AA7" s="125"/>
      <c r="AB7" s="125"/>
      <c r="AC7" s="125"/>
      <c r="AD7" s="24"/>
    </row>
    <row r="8" spans="1:38" ht="15" customHeight="1" thickBot="1" x14ac:dyDescent="0.3">
      <c r="A8" s="109">
        <v>1</v>
      </c>
      <c r="B8" s="110"/>
      <c r="C8" s="89"/>
      <c r="D8" s="111"/>
      <c r="E8" s="95" t="s">
        <v>13</v>
      </c>
      <c r="F8" s="112" t="s">
        <v>14</v>
      </c>
      <c r="G8" s="58" t="s">
        <v>15</v>
      </c>
      <c r="H8" s="113" t="s">
        <v>16</v>
      </c>
      <c r="I8" s="114" t="s">
        <v>17</v>
      </c>
      <c r="J8" s="66" t="s">
        <v>18</v>
      </c>
      <c r="K8" s="59">
        <f t="shared" ref="K8:K9" si="0">LOOKUP(99999,S8:AD8)</f>
        <v>0</v>
      </c>
      <c r="L8" s="101">
        <f>SUM(COUNTIF(T8:AC8,{"0","1","2","3","х"}))</f>
        <v>0</v>
      </c>
      <c r="M8" s="115">
        <f>SUM(COUNTIF(T8:AD8,{"ц"}))</f>
        <v>0</v>
      </c>
      <c r="N8" s="116">
        <f>SUM(COUNTIF(T8:AD8,{"б"}))</f>
        <v>0</v>
      </c>
      <c r="O8" s="117">
        <v>41998</v>
      </c>
      <c r="P8" s="118">
        <v>31</v>
      </c>
      <c r="Q8" s="62">
        <f t="shared" ref="Q8:Q9" si="1">O8+31</f>
        <v>42029</v>
      </c>
      <c r="R8" s="67">
        <f ca="1">NOW()-O8</f>
        <v>769.94316956018156</v>
      </c>
      <c r="S8" s="51">
        <v>0</v>
      </c>
      <c r="T8" s="45"/>
      <c r="U8" s="49"/>
      <c r="V8" s="49"/>
      <c r="W8" s="49"/>
      <c r="X8" s="49"/>
      <c r="Y8" s="49"/>
      <c r="Z8" s="49"/>
      <c r="AA8" s="49"/>
      <c r="AB8" s="49"/>
      <c r="AC8" s="50"/>
      <c r="AD8" s="29">
        <f>LOOKUP(9999,S8:AC8)</f>
        <v>0</v>
      </c>
      <c r="AE8" s="30"/>
    </row>
    <row r="9" spans="1:38" ht="15" customHeight="1" thickBot="1" x14ac:dyDescent="0.3">
      <c r="A9" s="91">
        <f>A8+1</f>
        <v>2</v>
      </c>
      <c r="B9" s="106"/>
      <c r="C9" s="100"/>
      <c r="D9" s="93"/>
      <c r="E9" s="92" t="s">
        <v>13</v>
      </c>
      <c r="F9" s="47" t="s">
        <v>19</v>
      </c>
      <c r="G9" s="32" t="s">
        <v>15</v>
      </c>
      <c r="H9" s="33" t="s">
        <v>16</v>
      </c>
      <c r="I9" s="34" t="s">
        <v>17</v>
      </c>
      <c r="J9" s="26" t="s">
        <v>18</v>
      </c>
      <c r="K9" s="35">
        <f t="shared" si="0"/>
        <v>3</v>
      </c>
      <c r="L9" s="27">
        <f>SUM(COUNTIF(T9:AC9,{"0","1","2","3","х"}))</f>
        <v>1</v>
      </c>
      <c r="M9" s="36">
        <f>SUM(COUNTIF(T9:AD9,{"ц"}))</f>
        <v>0</v>
      </c>
      <c r="N9" s="37">
        <f>SUM(COUNTIF(T9:AD9,{"б"}))</f>
        <v>0</v>
      </c>
      <c r="O9" s="38">
        <v>42745</v>
      </c>
      <c r="P9" s="39">
        <v>31</v>
      </c>
      <c r="Q9" s="40">
        <f t="shared" si="1"/>
        <v>42776</v>
      </c>
      <c r="R9" s="41">
        <f t="shared" ref="R9" ca="1" si="2">NOW()-O9</f>
        <v>22.943169560181559</v>
      </c>
      <c r="S9" s="28">
        <v>1</v>
      </c>
      <c r="T9" s="42"/>
      <c r="U9" s="5">
        <v>3</v>
      </c>
      <c r="V9" s="5"/>
      <c r="W9" s="5"/>
      <c r="X9" s="5"/>
      <c r="Y9" s="5"/>
      <c r="Z9" s="5"/>
      <c r="AA9" s="5"/>
      <c r="AB9" s="5"/>
      <c r="AC9" s="43"/>
      <c r="AD9" s="29">
        <f t="shared" ref="AD9" si="3">LOOKUP(9999,S9:AC9)</f>
        <v>3</v>
      </c>
    </row>
    <row r="10" spans="1:38" ht="15" customHeight="1" thickBot="1" x14ac:dyDescent="0.3">
      <c r="A10" s="91">
        <f t="shared" ref="A10:A29" si="4">A9+1</f>
        <v>3</v>
      </c>
      <c r="B10" s="106"/>
      <c r="C10" s="100"/>
      <c r="D10" s="90"/>
      <c r="E10" s="92" t="s">
        <v>28</v>
      </c>
      <c r="F10" s="31" t="s">
        <v>29</v>
      </c>
      <c r="G10" s="32" t="s">
        <v>15</v>
      </c>
      <c r="H10" s="33" t="s">
        <v>21</v>
      </c>
      <c r="I10" s="34" t="s">
        <v>17</v>
      </c>
      <c r="J10" s="54" t="s">
        <v>26</v>
      </c>
      <c r="K10" s="35">
        <f t="shared" ref="K10:K19" si="5">LOOKUP(99999,S10:AD10)</f>
        <v>2</v>
      </c>
      <c r="L10" s="27">
        <f>SUM(COUNTIF(T10:AC10,{"0","1","2","3","х"}))</f>
        <v>0</v>
      </c>
      <c r="M10" s="36">
        <f>SUM(COUNTIF(T10:AD10,{"ц"}))</f>
        <v>0</v>
      </c>
      <c r="N10" s="55">
        <f>SUM(COUNTIF(T10:AD10,{"б"}))</f>
        <v>0</v>
      </c>
      <c r="O10" s="46">
        <v>41023</v>
      </c>
      <c r="P10" s="39">
        <v>91</v>
      </c>
      <c r="Q10" s="40">
        <f t="shared" ref="Q10" si="6">O10+91</f>
        <v>41114</v>
      </c>
      <c r="R10" s="41">
        <f t="shared" ref="R10" ca="1" si="7">NOW()-O10</f>
        <v>1744.9431695601816</v>
      </c>
      <c r="S10" s="28">
        <v>2</v>
      </c>
      <c r="T10" s="42"/>
      <c r="U10" s="5"/>
      <c r="V10" s="5"/>
      <c r="W10" s="5"/>
      <c r="X10" s="5"/>
      <c r="Y10" s="5"/>
      <c r="Z10" s="5"/>
      <c r="AA10" s="5"/>
      <c r="AB10" s="5"/>
      <c r="AC10" s="43"/>
      <c r="AD10" s="29">
        <f t="shared" ref="AD10:AD19" si="8">LOOKUP(9999,S10:AC10)</f>
        <v>2</v>
      </c>
    </row>
    <row r="11" spans="1:38" ht="15" customHeight="1" thickBot="1" x14ac:dyDescent="0.3">
      <c r="A11" s="91">
        <f t="shared" si="4"/>
        <v>4</v>
      </c>
      <c r="B11" s="106"/>
      <c r="C11" s="100"/>
      <c r="D11" s="94"/>
      <c r="E11" s="92" t="s">
        <v>28</v>
      </c>
      <c r="F11" s="31" t="s">
        <v>29</v>
      </c>
      <c r="G11" s="32" t="s">
        <v>15</v>
      </c>
      <c r="H11" s="33" t="s">
        <v>21</v>
      </c>
      <c r="I11" s="34" t="s">
        <v>17</v>
      </c>
      <c r="J11" s="54" t="s">
        <v>26</v>
      </c>
      <c r="K11" s="35">
        <f t="shared" si="5"/>
        <v>3</v>
      </c>
      <c r="L11" s="27">
        <f>SUM(COUNTIF(T11:AC11,{"0","1","2","3","х"}))</f>
        <v>0</v>
      </c>
      <c r="M11" s="36">
        <f>SUM(COUNTIF(T11:AD11,{"ц"}))</f>
        <v>0</v>
      </c>
      <c r="N11" s="55">
        <f>SUM(COUNTIF(T11:AD11,{"б"}))</f>
        <v>0</v>
      </c>
      <c r="O11" s="46">
        <v>40676</v>
      </c>
      <c r="P11" s="56" t="s">
        <v>23</v>
      </c>
      <c r="Q11" s="40" t="s">
        <v>1</v>
      </c>
      <c r="R11" s="41"/>
      <c r="S11" s="28">
        <v>3</v>
      </c>
      <c r="T11" s="42"/>
      <c r="U11" s="5"/>
      <c r="V11" s="5"/>
      <c r="W11" s="5"/>
      <c r="X11" s="5"/>
      <c r="Y11" s="5"/>
      <c r="Z11" s="5"/>
      <c r="AA11" s="5"/>
      <c r="AB11" s="5"/>
      <c r="AC11" s="43"/>
      <c r="AD11" s="29">
        <f t="shared" si="8"/>
        <v>3</v>
      </c>
    </row>
    <row r="12" spans="1:38" ht="15" customHeight="1" thickBot="1" x14ac:dyDescent="0.3">
      <c r="A12" s="91">
        <f t="shared" si="4"/>
        <v>5</v>
      </c>
      <c r="B12" s="106"/>
      <c r="C12" s="100"/>
      <c r="D12" s="94"/>
      <c r="E12" s="92" t="s">
        <v>28</v>
      </c>
      <c r="F12" s="31" t="s">
        <v>29</v>
      </c>
      <c r="G12" s="32" t="s">
        <v>15</v>
      </c>
      <c r="H12" s="33" t="s">
        <v>21</v>
      </c>
      <c r="I12" s="34" t="s">
        <v>17</v>
      </c>
      <c r="J12" s="54" t="s">
        <v>26</v>
      </c>
      <c r="K12" s="35">
        <f t="shared" si="5"/>
        <v>3</v>
      </c>
      <c r="L12" s="27">
        <f>SUM(COUNTIF(T12:AC12,{"0","1","2","3","х"}))</f>
        <v>0</v>
      </c>
      <c r="M12" s="36">
        <f>SUM(COUNTIF(T12:AD12,{"ц"}))</f>
        <v>0</v>
      </c>
      <c r="N12" s="55">
        <f>SUM(COUNTIF(T12:AD12,{"б"}))</f>
        <v>0</v>
      </c>
      <c r="O12" s="46">
        <v>40676</v>
      </c>
      <c r="P12" s="56" t="s">
        <v>23</v>
      </c>
      <c r="Q12" s="40" t="s">
        <v>1</v>
      </c>
      <c r="R12" s="41"/>
      <c r="S12" s="28">
        <v>3</v>
      </c>
      <c r="T12" s="42"/>
      <c r="U12" s="5"/>
      <c r="V12" s="5"/>
      <c r="W12" s="5"/>
      <c r="X12" s="5"/>
      <c r="Y12" s="5"/>
      <c r="Z12" s="5"/>
      <c r="AA12" s="5"/>
      <c r="AB12" s="5"/>
      <c r="AC12" s="43"/>
      <c r="AD12" s="29">
        <f t="shared" si="8"/>
        <v>3</v>
      </c>
    </row>
    <row r="13" spans="1:38" ht="15" customHeight="1" thickBot="1" x14ac:dyDescent="0.3">
      <c r="A13" s="91">
        <f t="shared" si="4"/>
        <v>6</v>
      </c>
      <c r="B13" s="106"/>
      <c r="C13" s="100"/>
      <c r="D13" s="90"/>
      <c r="E13" s="92" t="s">
        <v>28</v>
      </c>
      <c r="F13" s="31" t="s">
        <v>30</v>
      </c>
      <c r="G13" s="32" t="s">
        <v>15</v>
      </c>
      <c r="H13" s="33" t="s">
        <v>21</v>
      </c>
      <c r="I13" s="34" t="s">
        <v>17</v>
      </c>
      <c r="J13" s="54" t="s">
        <v>26</v>
      </c>
      <c r="K13" s="35">
        <f t="shared" si="5"/>
        <v>0</v>
      </c>
      <c r="L13" s="27">
        <f>SUM(COUNTIF(T13:AC13,{"0","1","2","3","х"}))</f>
        <v>0</v>
      </c>
      <c r="M13" s="36">
        <f>SUM(COUNTIF(T13:AD13,{"ц"}))</f>
        <v>0</v>
      </c>
      <c r="N13" s="55">
        <f>SUM(COUNTIF(T13:AD13,{"б"}))</f>
        <v>0</v>
      </c>
      <c r="O13" s="46">
        <v>42594</v>
      </c>
      <c r="P13" s="39">
        <v>91</v>
      </c>
      <c r="Q13" s="40">
        <f>O13+91</f>
        <v>42685</v>
      </c>
      <c r="R13" s="41">
        <f t="shared" ref="R13" ca="1" si="9">NOW()-O13</f>
        <v>173.94316956018156</v>
      </c>
      <c r="S13" s="28">
        <v>0</v>
      </c>
      <c r="T13" s="42"/>
      <c r="U13" s="5"/>
      <c r="V13" s="5"/>
      <c r="W13" s="5"/>
      <c r="X13" s="5"/>
      <c r="Y13" s="5"/>
      <c r="Z13" s="5"/>
      <c r="AA13" s="5"/>
      <c r="AB13" s="5"/>
      <c r="AC13" s="43"/>
      <c r="AD13" s="29">
        <f t="shared" si="8"/>
        <v>0</v>
      </c>
    </row>
    <row r="14" spans="1:38" ht="15" customHeight="1" thickBot="1" x14ac:dyDescent="0.3">
      <c r="A14" s="91">
        <f t="shared" si="4"/>
        <v>7</v>
      </c>
      <c r="B14" s="107"/>
      <c r="C14" s="100"/>
      <c r="D14" s="102"/>
      <c r="E14" s="96" t="s">
        <v>28</v>
      </c>
      <c r="F14" s="47" t="s">
        <v>31</v>
      </c>
      <c r="G14" s="58" t="s">
        <v>15</v>
      </c>
      <c r="H14" s="34" t="s">
        <v>21</v>
      </c>
      <c r="I14" s="34" t="s">
        <v>17</v>
      </c>
      <c r="J14" s="54" t="s">
        <v>26</v>
      </c>
      <c r="K14" s="35">
        <f t="shared" si="5"/>
        <v>0</v>
      </c>
      <c r="L14" s="103">
        <f>SUM(COUNTIF(T14:AC14,{"0","1","2","3","х"}))</f>
        <v>0</v>
      </c>
      <c r="M14" s="36">
        <f>SUM(COUNTIF(T14:AD14,{"ц"}))</f>
        <v>0</v>
      </c>
      <c r="N14" s="55">
        <f>SUM(COUNTIF(T14:AD14,{"б"}))</f>
        <v>0</v>
      </c>
      <c r="O14" s="104">
        <v>40676</v>
      </c>
      <c r="P14" s="52" t="s">
        <v>23</v>
      </c>
      <c r="Q14" s="40" t="s">
        <v>1</v>
      </c>
      <c r="R14" s="41"/>
      <c r="S14" s="28">
        <v>0</v>
      </c>
      <c r="T14" s="42"/>
      <c r="U14" s="5"/>
      <c r="V14" s="5"/>
      <c r="W14" s="5"/>
      <c r="X14" s="44"/>
      <c r="Y14" s="44"/>
      <c r="Z14" s="44"/>
      <c r="AA14" s="44"/>
      <c r="AB14" s="44"/>
      <c r="AC14" s="43"/>
      <c r="AD14" s="57">
        <f t="shared" si="8"/>
        <v>0</v>
      </c>
      <c r="AE14" s="25"/>
      <c r="AF14" s="25"/>
      <c r="AG14" s="25"/>
      <c r="AH14" s="25"/>
      <c r="AI14" s="25"/>
      <c r="AJ14" s="25"/>
      <c r="AK14" s="25"/>
      <c r="AL14" s="25"/>
    </row>
    <row r="15" spans="1:38" ht="15" customHeight="1" thickBot="1" x14ac:dyDescent="0.3">
      <c r="A15" s="91">
        <f t="shared" si="4"/>
        <v>8</v>
      </c>
      <c r="B15" s="108"/>
      <c r="C15" s="100"/>
      <c r="D15" s="98"/>
      <c r="E15" s="96" t="s">
        <v>13</v>
      </c>
      <c r="F15" s="47" t="s">
        <v>35</v>
      </c>
      <c r="G15" s="32" t="s">
        <v>32</v>
      </c>
      <c r="H15" s="33" t="s">
        <v>33</v>
      </c>
      <c r="I15" s="34" t="s">
        <v>34</v>
      </c>
      <c r="J15" s="54" t="s">
        <v>26</v>
      </c>
      <c r="K15" s="35">
        <f t="shared" si="5"/>
        <v>3</v>
      </c>
      <c r="L15" s="27">
        <f>SUM(COUNTIF(T15:AC15,{"0","1","2","3","х"}))</f>
        <v>2</v>
      </c>
      <c r="M15" s="36">
        <f>SUM(COUNTIF(T15:AD15,{"ц"}))</f>
        <v>0</v>
      </c>
      <c r="N15" s="36">
        <f>SUM(COUNTIF(T15:AD15,{"б"}))</f>
        <v>0</v>
      </c>
      <c r="O15" s="60">
        <v>42702</v>
      </c>
      <c r="P15" s="61">
        <v>31</v>
      </c>
      <c r="Q15" s="62">
        <f t="shared" ref="Q15" si="10">O15+31</f>
        <v>42733</v>
      </c>
      <c r="R15" s="41">
        <f t="shared" ref="R15:R17" ca="1" si="11">NOW()-O15</f>
        <v>65.943169560181559</v>
      </c>
      <c r="S15" s="28">
        <v>0</v>
      </c>
      <c r="T15" s="42"/>
      <c r="U15" s="49"/>
      <c r="V15" s="5" t="s">
        <v>0</v>
      </c>
      <c r="W15" s="5">
        <v>0</v>
      </c>
      <c r="X15" s="44"/>
      <c r="Y15" s="44"/>
      <c r="Z15" s="44">
        <v>3</v>
      </c>
      <c r="AA15" s="44" t="s">
        <v>0</v>
      </c>
      <c r="AB15" s="44"/>
      <c r="AC15" s="43"/>
      <c r="AD15" s="29">
        <f t="shared" si="8"/>
        <v>3</v>
      </c>
      <c r="AE15" s="185" t="s">
        <v>60</v>
      </c>
      <c r="AF15" s="25"/>
      <c r="AG15" s="25"/>
      <c r="AH15" s="25"/>
      <c r="AI15" s="25"/>
      <c r="AJ15" s="25"/>
      <c r="AK15" s="25"/>
      <c r="AL15" s="25"/>
    </row>
    <row r="16" spans="1:38" ht="15" customHeight="1" thickBot="1" x14ac:dyDescent="0.3">
      <c r="A16" s="91">
        <f t="shared" si="4"/>
        <v>9</v>
      </c>
      <c r="B16" s="108"/>
      <c r="C16" s="100"/>
      <c r="D16" s="98"/>
      <c r="E16" s="96" t="s">
        <v>13</v>
      </c>
      <c r="F16" s="47" t="s">
        <v>36</v>
      </c>
      <c r="G16" s="32" t="s">
        <v>32</v>
      </c>
      <c r="H16" s="33" t="s">
        <v>33</v>
      </c>
      <c r="I16" s="34" t="s">
        <v>34</v>
      </c>
      <c r="J16" s="26" t="s">
        <v>18</v>
      </c>
      <c r="K16" s="35">
        <f t="shared" si="5"/>
        <v>0</v>
      </c>
      <c r="L16" s="27">
        <f>SUM(COUNTIF(T16:AC16,{"0","1","2","3","х"}))</f>
        <v>0</v>
      </c>
      <c r="M16" s="36">
        <f>SUM(COUNTIF(T16:AD16,{"ц"}))</f>
        <v>0</v>
      </c>
      <c r="N16" s="36">
        <f>SUM(COUNTIF(T16:AD16,{"б"}))</f>
        <v>0</v>
      </c>
      <c r="O16" s="60">
        <v>41991</v>
      </c>
      <c r="P16" s="61">
        <v>182</v>
      </c>
      <c r="Q16" s="40">
        <f>O16+182</f>
        <v>42173</v>
      </c>
      <c r="R16" s="41">
        <f t="shared" ca="1" si="11"/>
        <v>776.94316956018156</v>
      </c>
      <c r="S16" s="28">
        <v>0</v>
      </c>
      <c r="T16" s="42"/>
      <c r="U16" s="49"/>
      <c r="V16" s="5"/>
      <c r="W16" s="5"/>
      <c r="X16" s="44"/>
      <c r="Y16" s="44"/>
      <c r="Z16" s="44"/>
      <c r="AA16" s="44"/>
      <c r="AB16" s="44"/>
      <c r="AC16" s="43"/>
      <c r="AD16" s="29">
        <f t="shared" si="8"/>
        <v>0</v>
      </c>
      <c r="AE16" s="186"/>
      <c r="AF16" s="25"/>
      <c r="AG16" s="25"/>
      <c r="AH16" s="25"/>
      <c r="AI16" s="25"/>
      <c r="AJ16" s="25"/>
      <c r="AK16" s="25"/>
      <c r="AL16" s="25"/>
    </row>
    <row r="17" spans="1:38" ht="15" customHeight="1" thickBot="1" x14ac:dyDescent="0.3">
      <c r="A17" s="91">
        <f t="shared" si="4"/>
        <v>10</v>
      </c>
      <c r="B17" s="108"/>
      <c r="C17" s="100"/>
      <c r="D17" s="90"/>
      <c r="E17" s="96" t="s">
        <v>13</v>
      </c>
      <c r="F17" s="31" t="s">
        <v>36</v>
      </c>
      <c r="G17" s="32" t="s">
        <v>32</v>
      </c>
      <c r="H17" s="33" t="s">
        <v>33</v>
      </c>
      <c r="I17" s="34" t="s">
        <v>34</v>
      </c>
      <c r="J17" s="26" t="s">
        <v>18</v>
      </c>
      <c r="K17" s="35">
        <f t="shared" si="5"/>
        <v>0</v>
      </c>
      <c r="L17" s="27">
        <f>SUM(COUNTIF(T17:AC17,{"0","1","2","3","х"}))</f>
        <v>0</v>
      </c>
      <c r="M17" s="36">
        <f>SUM(COUNTIF(T17:AD17,{"ц"}))</f>
        <v>0</v>
      </c>
      <c r="N17" s="36">
        <f>SUM(COUNTIF(T17:AD17,{"б"}))</f>
        <v>0</v>
      </c>
      <c r="O17" s="60">
        <v>41178</v>
      </c>
      <c r="P17" s="61">
        <v>91</v>
      </c>
      <c r="Q17" s="40">
        <f>O17+91</f>
        <v>41269</v>
      </c>
      <c r="R17" s="41">
        <f t="shared" ca="1" si="11"/>
        <v>1589.9431695601816</v>
      </c>
      <c r="S17" s="28">
        <v>0</v>
      </c>
      <c r="T17" s="42"/>
      <c r="U17" s="5"/>
      <c r="V17" s="5"/>
      <c r="W17" s="5"/>
      <c r="X17" s="44"/>
      <c r="Y17" s="44"/>
      <c r="Z17" s="44"/>
      <c r="AA17" s="44"/>
      <c r="AB17" s="44"/>
      <c r="AC17" s="43"/>
      <c r="AD17" s="29">
        <f t="shared" si="8"/>
        <v>0</v>
      </c>
      <c r="AE17" s="187"/>
      <c r="AF17" s="25"/>
      <c r="AG17" s="25"/>
      <c r="AH17" s="25"/>
      <c r="AI17" s="25"/>
      <c r="AJ17" s="25"/>
      <c r="AK17" s="25"/>
      <c r="AL17" s="25"/>
    </row>
    <row r="18" spans="1:38" ht="15" customHeight="1" thickBot="1" x14ac:dyDescent="0.3">
      <c r="A18" s="91">
        <f t="shared" si="4"/>
        <v>11</v>
      </c>
      <c r="B18" s="108"/>
      <c r="C18" s="100"/>
      <c r="D18" s="98"/>
      <c r="E18" s="96" t="s">
        <v>13</v>
      </c>
      <c r="F18" s="31" t="s">
        <v>36</v>
      </c>
      <c r="G18" s="32" t="s">
        <v>32</v>
      </c>
      <c r="H18" s="33" t="s">
        <v>33</v>
      </c>
      <c r="I18" s="34" t="s">
        <v>34</v>
      </c>
      <c r="J18" s="26" t="s">
        <v>18</v>
      </c>
      <c r="K18" s="35">
        <f t="shared" si="5"/>
        <v>3</v>
      </c>
      <c r="L18" s="27">
        <f>SUM(COUNTIF(T18:AC18,{"0","1","2","3","х"}))</f>
        <v>0</v>
      </c>
      <c r="M18" s="36">
        <f>SUM(COUNTIF(T18:AD18,{"ц"}))</f>
        <v>0</v>
      </c>
      <c r="N18" s="36">
        <f>SUM(COUNTIF(T18:AD18,{"б"}))</f>
        <v>0</v>
      </c>
      <c r="O18" s="63" t="s">
        <v>22</v>
      </c>
      <c r="P18" s="64" t="s">
        <v>25</v>
      </c>
      <c r="Q18" s="40" t="s">
        <v>1</v>
      </c>
      <c r="R18" s="41"/>
      <c r="S18" s="28">
        <v>3</v>
      </c>
      <c r="T18" s="42"/>
      <c r="U18" s="5"/>
      <c r="V18" s="5"/>
      <c r="W18" s="5"/>
      <c r="X18" s="44"/>
      <c r="Y18" s="44"/>
      <c r="Z18" s="44"/>
      <c r="AA18" s="44"/>
      <c r="AB18" s="44"/>
      <c r="AC18" s="43"/>
      <c r="AD18" s="29">
        <f t="shared" si="8"/>
        <v>3</v>
      </c>
      <c r="AE18" s="25"/>
      <c r="AF18" s="25"/>
      <c r="AG18" s="25"/>
      <c r="AH18" s="25"/>
      <c r="AI18" s="25"/>
      <c r="AJ18" s="25"/>
      <c r="AK18" s="25"/>
      <c r="AL18" s="25"/>
    </row>
    <row r="19" spans="1:38" ht="15" customHeight="1" thickBot="1" x14ac:dyDescent="0.3">
      <c r="A19" s="91">
        <f t="shared" si="4"/>
        <v>12</v>
      </c>
      <c r="B19" s="108"/>
      <c r="C19" s="100"/>
      <c r="D19" s="98"/>
      <c r="E19" s="96" t="s">
        <v>13</v>
      </c>
      <c r="F19" s="31" t="s">
        <v>36</v>
      </c>
      <c r="G19" s="32" t="s">
        <v>32</v>
      </c>
      <c r="H19" s="33" t="s">
        <v>33</v>
      </c>
      <c r="I19" s="34" t="s">
        <v>34</v>
      </c>
      <c r="J19" s="26" t="s">
        <v>18</v>
      </c>
      <c r="K19" s="35">
        <f t="shared" si="5"/>
        <v>3</v>
      </c>
      <c r="L19" s="27">
        <f>SUM(COUNTIF(T19:AC19,{"0","1","2","3","х"}))</f>
        <v>0</v>
      </c>
      <c r="M19" s="36">
        <f>SUM(COUNTIF(T19:AD19,{"ц"}))</f>
        <v>0</v>
      </c>
      <c r="N19" s="36">
        <f>SUM(COUNTIF(T19:AD19,{"б"}))</f>
        <v>0</v>
      </c>
      <c r="O19" s="63" t="s">
        <v>22</v>
      </c>
      <c r="P19" s="64" t="s">
        <v>25</v>
      </c>
      <c r="Q19" s="40" t="s">
        <v>1</v>
      </c>
      <c r="R19" s="41"/>
      <c r="S19" s="28">
        <v>3</v>
      </c>
      <c r="T19" s="42"/>
      <c r="U19" s="5"/>
      <c r="V19" s="5"/>
      <c r="W19" s="5"/>
      <c r="X19" s="44"/>
      <c r="Y19" s="44"/>
      <c r="Z19" s="44"/>
      <c r="AA19" s="44"/>
      <c r="AB19" s="44"/>
      <c r="AC19" s="43"/>
      <c r="AD19" s="29">
        <f t="shared" si="8"/>
        <v>3</v>
      </c>
      <c r="AE19" s="25"/>
      <c r="AF19" s="25"/>
      <c r="AG19" s="25"/>
      <c r="AH19" s="25"/>
      <c r="AI19" s="25"/>
      <c r="AJ19" s="25"/>
      <c r="AK19" s="25"/>
      <c r="AL19" s="25"/>
    </row>
    <row r="20" spans="1:38" ht="15" customHeight="1" thickBot="1" x14ac:dyDescent="0.3">
      <c r="A20" s="91">
        <f t="shared" si="4"/>
        <v>13</v>
      </c>
      <c r="B20" s="108"/>
      <c r="C20" s="100"/>
      <c r="D20" s="98"/>
      <c r="E20" s="96" t="s">
        <v>13</v>
      </c>
      <c r="F20" s="47" t="s">
        <v>38</v>
      </c>
      <c r="G20" s="32" t="s">
        <v>32</v>
      </c>
      <c r="H20" s="33" t="s">
        <v>37</v>
      </c>
      <c r="I20" s="34" t="s">
        <v>34</v>
      </c>
      <c r="J20" s="54" t="s">
        <v>26</v>
      </c>
      <c r="K20" s="35">
        <f t="shared" ref="K20:K23" si="12">LOOKUP(99999,S20:AD20)</f>
        <v>0</v>
      </c>
      <c r="L20" s="27">
        <f>SUM(COUNTIF(T20:AC20,{"0","1","2","3","х"}))</f>
        <v>0</v>
      </c>
      <c r="M20" s="36">
        <f>SUM(COUNTIF(T20:AD20,{"ц"}))</f>
        <v>0</v>
      </c>
      <c r="N20" s="36">
        <f>SUM(COUNTIF(T20:AD20,{"б"}))</f>
        <v>0</v>
      </c>
      <c r="O20" s="68">
        <v>42591</v>
      </c>
      <c r="P20" s="61">
        <v>31</v>
      </c>
      <c r="Q20" s="40">
        <f t="shared" ref="Q20:Q21" si="13">O20+31</f>
        <v>42622</v>
      </c>
      <c r="R20" s="41">
        <f t="shared" ref="R20:R22" ca="1" si="14">NOW()-O20</f>
        <v>176.94316956018156</v>
      </c>
      <c r="S20" s="28">
        <v>0</v>
      </c>
      <c r="T20" s="42"/>
      <c r="U20" s="49"/>
      <c r="V20" s="5"/>
      <c r="W20" s="5"/>
      <c r="X20" s="44"/>
      <c r="Y20" s="44"/>
      <c r="Z20" s="44"/>
      <c r="AA20" s="44"/>
      <c r="AB20" s="44"/>
      <c r="AC20" s="43"/>
      <c r="AD20" s="29">
        <f t="shared" ref="AD20:AD23" si="15">LOOKUP(9999,S20:AC20)</f>
        <v>0</v>
      </c>
    </row>
    <row r="21" spans="1:38" ht="15" customHeight="1" thickBot="1" x14ac:dyDescent="0.3">
      <c r="A21" s="91">
        <f t="shared" si="4"/>
        <v>14</v>
      </c>
      <c r="B21" s="108"/>
      <c r="C21" s="100"/>
      <c r="D21" s="99"/>
      <c r="E21" s="96" t="s">
        <v>13</v>
      </c>
      <c r="F21" s="47" t="s">
        <v>39</v>
      </c>
      <c r="G21" s="32" t="s">
        <v>32</v>
      </c>
      <c r="H21" s="33" t="s">
        <v>37</v>
      </c>
      <c r="I21" s="34" t="s">
        <v>34</v>
      </c>
      <c r="J21" s="54" t="s">
        <v>26</v>
      </c>
      <c r="K21" s="35">
        <f t="shared" si="12"/>
        <v>0</v>
      </c>
      <c r="L21" s="27">
        <f>SUM(COUNTIF(T21:AC21,{"0","1","2","3","х"}))</f>
        <v>0</v>
      </c>
      <c r="M21" s="36">
        <f>SUM(COUNTIF(T21:AD21,{"ц"}))</f>
        <v>0</v>
      </c>
      <c r="N21" s="36">
        <f>SUM(COUNTIF(T21:AD21,{"б"}))</f>
        <v>0</v>
      </c>
      <c r="O21" s="46">
        <v>41835</v>
      </c>
      <c r="P21" s="61">
        <v>31</v>
      </c>
      <c r="Q21" s="40">
        <f t="shared" si="13"/>
        <v>41866</v>
      </c>
      <c r="R21" s="41">
        <f t="shared" ca="1" si="14"/>
        <v>932.94316956018156</v>
      </c>
      <c r="S21" s="28">
        <v>0</v>
      </c>
      <c r="T21" s="42"/>
      <c r="U21" s="49"/>
      <c r="V21" s="5"/>
      <c r="W21" s="5"/>
      <c r="X21" s="44"/>
      <c r="Y21" s="44"/>
      <c r="Z21" s="44"/>
      <c r="AA21" s="44"/>
      <c r="AB21" s="44"/>
      <c r="AC21" s="43"/>
      <c r="AD21" s="29">
        <f t="shared" si="15"/>
        <v>0</v>
      </c>
    </row>
    <row r="22" spans="1:38" ht="15" customHeight="1" thickBot="1" x14ac:dyDescent="0.3">
      <c r="A22" s="91">
        <f t="shared" si="4"/>
        <v>15</v>
      </c>
      <c r="B22" s="108"/>
      <c r="C22" s="100"/>
      <c r="D22" s="98"/>
      <c r="E22" s="96" t="s">
        <v>13</v>
      </c>
      <c r="F22" s="47" t="s">
        <v>39</v>
      </c>
      <c r="G22" s="32" t="s">
        <v>32</v>
      </c>
      <c r="H22" s="33" t="s">
        <v>37</v>
      </c>
      <c r="I22" s="34" t="s">
        <v>34</v>
      </c>
      <c r="J22" s="54" t="s">
        <v>26</v>
      </c>
      <c r="K22" s="35">
        <f t="shared" si="12"/>
        <v>0</v>
      </c>
      <c r="L22" s="27">
        <f>SUM(COUNTIF(T22:AC22,{"0","1","2","3","х"}))</f>
        <v>0</v>
      </c>
      <c r="M22" s="36">
        <f>SUM(COUNTIF(T22:AD22,{"ц"}))</f>
        <v>0</v>
      </c>
      <c r="N22" s="36">
        <f>SUM(COUNTIF(T22:AD22,{"б"}))</f>
        <v>0</v>
      </c>
      <c r="O22" s="46">
        <v>41155</v>
      </c>
      <c r="P22" s="61">
        <v>182</v>
      </c>
      <c r="Q22" s="40">
        <f>O22+182</f>
        <v>41337</v>
      </c>
      <c r="R22" s="41">
        <f t="shared" ca="1" si="14"/>
        <v>1612.9431695601816</v>
      </c>
      <c r="S22" s="28">
        <v>0</v>
      </c>
      <c r="T22" s="42"/>
      <c r="U22" s="49"/>
      <c r="V22" s="5"/>
      <c r="W22" s="5"/>
      <c r="X22" s="44"/>
      <c r="Y22" s="44"/>
      <c r="Z22" s="44"/>
      <c r="AA22" s="44"/>
      <c r="AB22" s="44"/>
      <c r="AC22" s="43"/>
      <c r="AD22" s="29">
        <f t="shared" si="15"/>
        <v>0</v>
      </c>
    </row>
    <row r="23" spans="1:38" ht="15" customHeight="1" thickBot="1" x14ac:dyDescent="0.3">
      <c r="A23" s="91">
        <f t="shared" si="4"/>
        <v>16</v>
      </c>
      <c r="B23" s="108"/>
      <c r="C23" s="100"/>
      <c r="D23" s="98"/>
      <c r="E23" s="96" t="s">
        <v>13</v>
      </c>
      <c r="F23" s="47" t="s">
        <v>39</v>
      </c>
      <c r="G23" s="32" t="s">
        <v>32</v>
      </c>
      <c r="H23" s="33" t="s">
        <v>37</v>
      </c>
      <c r="I23" s="34" t="s">
        <v>34</v>
      </c>
      <c r="J23" s="53" t="s">
        <v>24</v>
      </c>
      <c r="K23" s="35">
        <f t="shared" si="12"/>
        <v>2</v>
      </c>
      <c r="L23" s="27">
        <f>SUM(COUNTIF(T23:AC23,{"0","1","2","3","х"}))</f>
        <v>0</v>
      </c>
      <c r="M23" s="36">
        <f>SUM(COUNTIF(T23:AD23,{"ц"}))</f>
        <v>0</v>
      </c>
      <c r="N23" s="36">
        <f>SUM(COUNTIF(T23:AD23,{"б"}))</f>
        <v>0</v>
      </c>
      <c r="O23" s="46">
        <v>41155</v>
      </c>
      <c r="P23" s="64" t="s">
        <v>25</v>
      </c>
      <c r="Q23" s="40" t="s">
        <v>1</v>
      </c>
      <c r="R23" s="41"/>
      <c r="S23" s="28">
        <v>2</v>
      </c>
      <c r="T23" s="42"/>
      <c r="U23" s="49"/>
      <c r="V23" s="5"/>
      <c r="W23" s="5"/>
      <c r="X23" s="44"/>
      <c r="Y23" s="44"/>
      <c r="Z23" s="44"/>
      <c r="AA23" s="44"/>
      <c r="AB23" s="44"/>
      <c r="AC23" s="43"/>
      <c r="AD23" s="29">
        <f t="shared" si="15"/>
        <v>2</v>
      </c>
    </row>
    <row r="24" spans="1:38" ht="15" customHeight="1" thickBot="1" x14ac:dyDescent="0.3">
      <c r="A24" s="91">
        <f t="shared" si="4"/>
        <v>17</v>
      </c>
      <c r="B24" s="108"/>
      <c r="C24" s="100"/>
      <c r="D24" s="98"/>
      <c r="E24" s="92"/>
      <c r="F24" s="31" t="s">
        <v>40</v>
      </c>
      <c r="G24" s="32" t="s">
        <v>32</v>
      </c>
      <c r="H24" s="33" t="s">
        <v>37</v>
      </c>
      <c r="I24" s="34" t="s">
        <v>34</v>
      </c>
      <c r="J24" s="54" t="s">
        <v>26</v>
      </c>
      <c r="K24" s="35">
        <f t="shared" ref="K24:K25" si="16">LOOKUP(99999,S24:AD24)</f>
        <v>0</v>
      </c>
      <c r="L24" s="27">
        <f>SUM(COUNTIF(T24:AC24,{"0","1","2","3","х"}))</f>
        <v>0</v>
      </c>
      <c r="M24" s="36">
        <f>SUM(COUNTIF(T24:AD24,{"ц"}))</f>
        <v>0</v>
      </c>
      <c r="N24" s="36">
        <f>SUM(COUNTIF(T24:AD24,{"б"}))</f>
        <v>0</v>
      </c>
      <c r="O24" s="70">
        <v>41879</v>
      </c>
      <c r="P24" s="56" t="s">
        <v>25</v>
      </c>
      <c r="Q24" s="40" t="s">
        <v>1</v>
      </c>
      <c r="R24" s="41"/>
      <c r="S24" s="28">
        <v>0</v>
      </c>
      <c r="T24" s="48"/>
      <c r="U24" s="5"/>
      <c r="V24" s="5"/>
      <c r="W24" s="5"/>
      <c r="X24" s="44"/>
      <c r="Y24" s="44"/>
      <c r="Z24" s="44"/>
      <c r="AA24" s="44"/>
      <c r="AB24" s="44"/>
      <c r="AC24" s="43"/>
      <c r="AD24" s="29">
        <f t="shared" ref="AD24:AD25" si="17">LOOKUP(9999,S24:AC24)</f>
        <v>0</v>
      </c>
    </row>
    <row r="25" spans="1:38" ht="15" customHeight="1" thickBot="1" x14ac:dyDescent="0.3">
      <c r="A25" s="91">
        <f t="shared" si="4"/>
        <v>18</v>
      </c>
      <c r="B25" s="108"/>
      <c r="C25" s="100"/>
      <c r="D25" s="98"/>
      <c r="E25" s="97"/>
      <c r="F25" s="31" t="s">
        <v>40</v>
      </c>
      <c r="G25" s="32" t="s">
        <v>32</v>
      </c>
      <c r="H25" s="33" t="s">
        <v>37</v>
      </c>
      <c r="I25" s="34" t="s">
        <v>34</v>
      </c>
      <c r="J25" s="54" t="s">
        <v>26</v>
      </c>
      <c r="K25" s="35">
        <f t="shared" si="16"/>
        <v>3</v>
      </c>
      <c r="L25" s="27">
        <f>SUM(COUNTIF(T25:AC25,{"0","1","2","3","х"}))</f>
        <v>0</v>
      </c>
      <c r="M25" s="36">
        <f>SUM(COUNTIF(T25:AD25,{"ц"}))</f>
        <v>0</v>
      </c>
      <c r="N25" s="36">
        <f>SUM(COUNTIF(T25:AD25,{"б"}))</f>
        <v>0</v>
      </c>
      <c r="O25" s="70">
        <v>41879</v>
      </c>
      <c r="P25" s="39">
        <v>31</v>
      </c>
      <c r="Q25" s="40" t="s">
        <v>1</v>
      </c>
      <c r="R25" s="41"/>
      <c r="S25" s="28">
        <v>3</v>
      </c>
      <c r="T25" s="48"/>
      <c r="U25" s="5"/>
      <c r="V25" s="5"/>
      <c r="W25" s="5"/>
      <c r="X25" s="44"/>
      <c r="Y25" s="44"/>
      <c r="Z25" s="44"/>
      <c r="AA25" s="44"/>
      <c r="AB25" s="44"/>
      <c r="AC25" s="43"/>
      <c r="AD25" s="29">
        <f t="shared" si="17"/>
        <v>3</v>
      </c>
    </row>
    <row r="26" spans="1:38" ht="15" customHeight="1" thickBot="1" x14ac:dyDescent="0.3">
      <c r="A26" s="91">
        <f t="shared" si="4"/>
        <v>19</v>
      </c>
      <c r="B26" s="108"/>
      <c r="C26" s="100"/>
      <c r="D26" s="90"/>
      <c r="E26" s="96" t="s">
        <v>13</v>
      </c>
      <c r="F26" s="69" t="s">
        <v>41</v>
      </c>
      <c r="G26" s="32" t="s">
        <v>32</v>
      </c>
      <c r="H26" s="33" t="s">
        <v>33</v>
      </c>
      <c r="I26" s="34" t="s">
        <v>34</v>
      </c>
      <c r="J26" s="26" t="s">
        <v>18</v>
      </c>
      <c r="K26" s="35">
        <f t="shared" ref="K26:K27" si="18">LOOKUP(99999,S26:AD26)</f>
        <v>3</v>
      </c>
      <c r="L26" s="27">
        <f>SUM(COUNTIF(T26:AC26,{"0","1","2","3","х"}))</f>
        <v>0</v>
      </c>
      <c r="M26" s="36">
        <f>SUM(COUNTIF(T26:AD26,{"ц"}))</f>
        <v>0</v>
      </c>
      <c r="N26" s="36">
        <f>SUM(COUNTIF(T26:AD26,{"б"}))</f>
        <v>0</v>
      </c>
      <c r="O26" s="46">
        <v>42724</v>
      </c>
      <c r="P26" s="39">
        <v>31</v>
      </c>
      <c r="Q26" s="40">
        <f t="shared" ref="Q26" si="19">O26+31</f>
        <v>42755</v>
      </c>
      <c r="R26" s="41">
        <f t="shared" ref="R26:R27" ca="1" si="20">NOW()-O26</f>
        <v>43.943169560181559</v>
      </c>
      <c r="S26" s="28">
        <v>3</v>
      </c>
      <c r="T26" s="42"/>
      <c r="U26" s="5"/>
      <c r="V26" s="5"/>
      <c r="W26" s="5"/>
      <c r="X26" s="44"/>
      <c r="Y26" s="44"/>
      <c r="Z26" s="44"/>
      <c r="AA26" s="44"/>
      <c r="AB26" s="44"/>
      <c r="AC26" s="43"/>
      <c r="AD26" s="29">
        <f t="shared" ref="AD26:AD29" si="21">LOOKUP(9999,S26:AC26)</f>
        <v>3</v>
      </c>
    </row>
    <row r="27" spans="1:38" ht="15" customHeight="1" thickBot="1" x14ac:dyDescent="0.3">
      <c r="A27" s="91">
        <f t="shared" si="4"/>
        <v>20</v>
      </c>
      <c r="B27" s="108"/>
      <c r="C27" s="100"/>
      <c r="D27" s="90"/>
      <c r="E27" s="96" t="s">
        <v>13</v>
      </c>
      <c r="F27" s="69" t="s">
        <v>42</v>
      </c>
      <c r="G27" s="32" t="s">
        <v>32</v>
      </c>
      <c r="H27" s="33" t="s">
        <v>33</v>
      </c>
      <c r="I27" s="34" t="s">
        <v>34</v>
      </c>
      <c r="J27" s="26" t="s">
        <v>18</v>
      </c>
      <c r="K27" s="35">
        <f t="shared" si="18"/>
        <v>0</v>
      </c>
      <c r="L27" s="27">
        <f>SUM(COUNTIF(T27:AC27,{"0","1","2","3","х"}))</f>
        <v>0</v>
      </c>
      <c r="M27" s="36">
        <f>SUM(COUNTIF(T27:AD27,{"ц"}))</f>
        <v>0</v>
      </c>
      <c r="N27" s="36">
        <f>SUM(COUNTIF(T27:AD27,{"б"}))</f>
        <v>0</v>
      </c>
      <c r="O27" s="46">
        <v>42724</v>
      </c>
      <c r="P27" s="39">
        <v>182</v>
      </c>
      <c r="Q27" s="40">
        <f>O27+182</f>
        <v>42906</v>
      </c>
      <c r="R27" s="41">
        <f t="shared" ca="1" si="20"/>
        <v>43.943169560181559</v>
      </c>
      <c r="S27" s="28">
        <v>0</v>
      </c>
      <c r="T27" s="42"/>
      <c r="U27" s="5"/>
      <c r="V27" s="5"/>
      <c r="W27" s="5"/>
      <c r="X27" s="44"/>
      <c r="Y27" s="44"/>
      <c r="Z27" s="44"/>
      <c r="AA27" s="44"/>
      <c r="AB27" s="44"/>
      <c r="AC27" s="43"/>
      <c r="AD27" s="29">
        <f t="shared" si="21"/>
        <v>0</v>
      </c>
    </row>
    <row r="28" spans="1:38" ht="15" customHeight="1" thickBot="1" x14ac:dyDescent="0.3">
      <c r="A28" s="91">
        <f t="shared" si="4"/>
        <v>21</v>
      </c>
      <c r="B28" s="108"/>
      <c r="C28" s="100"/>
      <c r="D28" s="100"/>
      <c r="E28" s="92" t="s">
        <v>20</v>
      </c>
      <c r="F28" s="69" t="s">
        <v>43</v>
      </c>
      <c r="G28" s="32" t="s">
        <v>32</v>
      </c>
      <c r="H28" s="33" t="s">
        <v>27</v>
      </c>
      <c r="I28" s="34" t="s">
        <v>34</v>
      </c>
      <c r="J28" s="53" t="s">
        <v>24</v>
      </c>
      <c r="K28" s="35"/>
      <c r="L28" s="27">
        <f>SUM(COUNTIF(T28:AC28,{"0","1","2","3","х"}))</f>
        <v>0</v>
      </c>
      <c r="M28" s="36">
        <f>SUM(COUNTIF(T28:AD28,{"ц"}))</f>
        <v>0</v>
      </c>
      <c r="N28" s="36">
        <f>SUM(COUNTIF(T28:AD28,{"б"}))</f>
        <v>0</v>
      </c>
      <c r="O28" s="71"/>
      <c r="P28" s="56" t="s">
        <v>55</v>
      </c>
      <c r="Q28" s="40" t="s">
        <v>1</v>
      </c>
      <c r="R28" s="41"/>
      <c r="S28" s="28"/>
      <c r="T28" s="42"/>
      <c r="U28" s="5"/>
      <c r="V28" s="5"/>
      <c r="W28" s="5"/>
      <c r="X28" s="44"/>
      <c r="Y28" s="44"/>
      <c r="Z28" s="44"/>
      <c r="AA28" s="44"/>
      <c r="AB28" s="44"/>
      <c r="AC28" s="43"/>
      <c r="AD28" s="29" t="e">
        <f t="shared" si="21"/>
        <v>#N/A</v>
      </c>
    </row>
    <row r="29" spans="1:38" ht="15" customHeight="1" x14ac:dyDescent="0.25">
      <c r="A29" s="183">
        <f t="shared" si="4"/>
        <v>22</v>
      </c>
      <c r="B29" s="107"/>
      <c r="C29" s="89"/>
      <c r="D29" s="105"/>
      <c r="E29" s="92" t="s">
        <v>20</v>
      </c>
      <c r="F29" s="31" t="s">
        <v>43</v>
      </c>
      <c r="G29" s="32" t="s">
        <v>32</v>
      </c>
      <c r="H29" s="33" t="s">
        <v>27</v>
      </c>
      <c r="I29" s="34" t="s">
        <v>34</v>
      </c>
      <c r="J29" s="53" t="s">
        <v>24</v>
      </c>
      <c r="K29" s="35">
        <f t="shared" ref="K29" si="22">LOOKUP(99999,S29:AD29)</f>
        <v>3</v>
      </c>
      <c r="L29" s="103">
        <f>SUM(COUNTIF(T29:AC29,{"0","1","2","3","х"}))</f>
        <v>0</v>
      </c>
      <c r="M29" s="36">
        <f>SUM(COUNTIF(T29:AD29,{"ц"}))</f>
        <v>0</v>
      </c>
      <c r="N29" s="36">
        <f>SUM(COUNTIF(T29:AD29,{"б"}))</f>
        <v>0</v>
      </c>
      <c r="O29" s="46">
        <v>42724</v>
      </c>
      <c r="P29" s="39">
        <v>91</v>
      </c>
      <c r="Q29" s="40">
        <f>O29+91</f>
        <v>42815</v>
      </c>
      <c r="R29" s="41">
        <f t="shared" ref="R29" ca="1" si="23">NOW()-O29</f>
        <v>43.943169560181559</v>
      </c>
      <c r="S29" s="28">
        <v>3</v>
      </c>
      <c r="T29" s="42"/>
      <c r="U29" s="5"/>
      <c r="V29" s="5"/>
      <c r="W29" s="5"/>
      <c r="X29" s="44"/>
      <c r="Y29" s="44"/>
      <c r="Z29" s="44"/>
      <c r="AA29" s="44"/>
      <c r="AB29" s="44"/>
      <c r="AC29" s="43"/>
      <c r="AD29" s="29">
        <f t="shared" si="21"/>
        <v>3</v>
      </c>
    </row>
    <row r="30" spans="1:38" ht="13.5" customHeight="1" x14ac:dyDescent="0.25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72"/>
      <c r="L30" s="72"/>
      <c r="M30" s="72"/>
      <c r="N30" s="72"/>
      <c r="O30" s="73"/>
      <c r="P30" s="72"/>
      <c r="Q30" s="72"/>
      <c r="R30" s="72"/>
      <c r="S30" s="72"/>
    </row>
    <row r="31" spans="1:38" ht="13.5" customHeight="1" x14ac:dyDescent="0.25">
      <c r="A31" s="74"/>
      <c r="B31" s="74"/>
      <c r="C31" s="75"/>
      <c r="D31" s="76"/>
      <c r="E31" s="76"/>
      <c r="F31" s="76"/>
      <c r="G31" s="77"/>
      <c r="H31" s="77"/>
      <c r="I31" s="77"/>
      <c r="J31" s="78"/>
      <c r="K31" s="78"/>
      <c r="L31" s="78"/>
      <c r="M31" s="78"/>
      <c r="N31" s="78"/>
      <c r="O31" s="79"/>
      <c r="P31" s="78"/>
      <c r="Q31" s="78"/>
      <c r="R31" s="78"/>
      <c r="S31" s="80"/>
      <c r="T31" s="167" t="s">
        <v>10</v>
      </c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65"/>
    </row>
    <row r="32" spans="1:38" ht="13.5" customHeight="1" x14ac:dyDescent="0.25">
      <c r="A32" s="74"/>
      <c r="B32" s="81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78"/>
      <c r="Q32" s="78"/>
      <c r="R32" s="78"/>
      <c r="S32" s="80"/>
      <c r="T32" s="170" t="s">
        <v>44</v>
      </c>
      <c r="U32" s="171"/>
      <c r="V32" s="171"/>
      <c r="W32" s="171"/>
      <c r="X32" s="171"/>
      <c r="Y32" s="171"/>
      <c r="Z32" s="171"/>
      <c r="AA32" s="171"/>
      <c r="AB32" s="171"/>
      <c r="AC32" s="171"/>
      <c r="AD32" s="172"/>
      <c r="AE32" s="65"/>
    </row>
    <row r="33" spans="1:32" ht="13.5" customHeight="1" x14ac:dyDescent="0.25">
      <c r="A33" s="180"/>
      <c r="B33" s="181"/>
      <c r="C33" s="176" t="s">
        <v>56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82"/>
      <c r="T33" s="182">
        <f>SUM(COUNTIF(T8:AD29,{"*о*"}))</f>
        <v>2</v>
      </c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65"/>
    </row>
    <row r="34" spans="1:32" ht="13.5" customHeight="1" x14ac:dyDescent="0.25">
      <c r="A34" s="174"/>
      <c r="B34" s="175"/>
      <c r="C34" s="176" t="s">
        <v>57</v>
      </c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83"/>
      <c r="T34" s="177"/>
      <c r="U34" s="178"/>
      <c r="V34" s="178"/>
      <c r="W34" s="178"/>
      <c r="X34" s="178"/>
      <c r="Y34" s="178"/>
      <c r="Z34" s="178"/>
      <c r="AA34" s="178"/>
      <c r="AB34" s="178"/>
      <c r="AC34" s="178"/>
      <c r="AD34" s="179"/>
      <c r="AE34" s="65"/>
    </row>
    <row r="35" spans="1:32" ht="13.5" customHeight="1" x14ac:dyDescent="0.25">
      <c r="A35" s="174"/>
      <c r="B35" s="175"/>
      <c r="C35" s="176" t="s">
        <v>58</v>
      </c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83"/>
      <c r="T35" s="177">
        <f>SUMPRODUCT(($J$8:$J$29="A")*(OR(($P$8:$P$29=31),($P$8:$P$29=91),($P$8:$P$29=182),($P$8:$P$29="В ППР")))*($T$8:$AC$29="о"))</f>
        <v>2</v>
      </c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85" t="s">
        <v>59</v>
      </c>
      <c r="AF35" s="184"/>
    </row>
    <row r="36" spans="1:32" ht="13.5" customHeight="1" x14ac:dyDescent="0.25">
      <c r="A36" s="84"/>
      <c r="B36" s="84"/>
      <c r="C36" s="86"/>
      <c r="D36" s="87"/>
      <c r="E36" s="87"/>
      <c r="F36" s="87"/>
      <c r="G36" s="88"/>
      <c r="H36" s="88"/>
      <c r="I36" s="88"/>
      <c r="J36" s="88"/>
      <c r="K36" s="88"/>
      <c r="L36" s="88"/>
      <c r="M36" s="88"/>
      <c r="N36" s="88"/>
      <c r="O36" s="88"/>
      <c r="S36" s="85"/>
      <c r="AE36" s="186"/>
      <c r="AF36" s="184"/>
    </row>
    <row r="37" spans="1:32" x14ac:dyDescent="0.25">
      <c r="AE37" s="187"/>
      <c r="AF37" s="184"/>
    </row>
    <row r="38" spans="1:32" x14ac:dyDescent="0.25">
      <c r="AE38" s="184"/>
      <c r="AF38" s="184"/>
    </row>
    <row r="39" spans="1:32" x14ac:dyDescent="0.25">
      <c r="AE39" s="184"/>
      <c r="AF39" s="184"/>
    </row>
    <row r="40" spans="1:32" x14ac:dyDescent="0.25">
      <c r="AE40" s="184"/>
      <c r="AF40" s="184"/>
    </row>
  </sheetData>
  <protectedRanges>
    <protectedRange password="EF9B" sqref="A8:G29 J8:S29" name="Диапазон1"/>
    <protectedRange password="EF9B" sqref="H8:I29" name="Диапазон1_2_4_1"/>
  </protectedRanges>
  <mergeCells count="44">
    <mergeCell ref="AE35:AE37"/>
    <mergeCell ref="AE15:AE17"/>
    <mergeCell ref="A35:B35"/>
    <mergeCell ref="C35:R35"/>
    <mergeCell ref="T35:AD35"/>
    <mergeCell ref="C32:O32"/>
    <mergeCell ref="T32:AD32"/>
    <mergeCell ref="A30:J30"/>
    <mergeCell ref="A34:B34"/>
    <mergeCell ref="C34:R34"/>
    <mergeCell ref="T34:AD34"/>
    <mergeCell ref="A33:B33"/>
    <mergeCell ref="C33:R33"/>
    <mergeCell ref="T33:AD33"/>
    <mergeCell ref="O5:O6"/>
    <mergeCell ref="P5:P6"/>
    <mergeCell ref="Q5:Q6"/>
    <mergeCell ref="R5:R6"/>
    <mergeCell ref="T31:AD31"/>
    <mergeCell ref="J5:J6"/>
    <mergeCell ref="K5:K6"/>
    <mergeCell ref="L5:N5"/>
    <mergeCell ref="A5:A6"/>
    <mergeCell ref="B5:B6"/>
    <mergeCell ref="C5:C6"/>
    <mergeCell ref="D5:D6"/>
    <mergeCell ref="E5:E6"/>
    <mergeCell ref="F5:F6"/>
    <mergeCell ref="D3:J3"/>
    <mergeCell ref="W3:AD3"/>
    <mergeCell ref="A4:C4"/>
    <mergeCell ref="D4:J4"/>
    <mergeCell ref="W4:AD4"/>
    <mergeCell ref="A1:C3"/>
    <mergeCell ref="D1:J1"/>
    <mergeCell ref="S1:S6"/>
    <mergeCell ref="W1:AD1"/>
    <mergeCell ref="D2:J2"/>
    <mergeCell ref="W2:AD2"/>
    <mergeCell ref="T5:AD5"/>
    <mergeCell ref="T6:AC6"/>
    <mergeCell ref="G5:G6"/>
    <mergeCell ref="H5:H6"/>
    <mergeCell ref="I5:I6"/>
  </mergeCells>
  <conditionalFormatting sqref="S8:AD29">
    <cfRule type="containsText" dxfId="51" priority="323" operator="containsText" text="т">
      <formula>NOT(ISERROR(SEARCH("т",S8)))</formula>
    </cfRule>
    <cfRule type="containsText" dxfId="50" priority="353" operator="containsText" text="б">
      <formula>NOT(ISERROR(SEARCH("б",S8)))</formula>
    </cfRule>
    <cfRule type="containsText" dxfId="49" priority="354" operator="containsText" text="ц">
      <formula>NOT(ISERROR(SEARCH("ц",S8)))</formula>
    </cfRule>
    <cfRule type="containsText" dxfId="48" priority="355" operator="containsText" text="о">
      <formula>NOT(ISERROR(SEARCH("о",S8)))</formula>
    </cfRule>
  </conditionalFormatting>
  <conditionalFormatting sqref="R8:R9">
    <cfRule type="cellIs" dxfId="47" priority="350" operator="lessThan">
      <formula>25</formula>
    </cfRule>
  </conditionalFormatting>
  <conditionalFormatting sqref="U1:U4">
    <cfRule type="containsText" dxfId="46" priority="344" operator="containsText" text="т">
      <formula>NOT(ISERROR(SEARCH("т",U1)))</formula>
    </cfRule>
    <cfRule type="containsText" dxfId="45" priority="345" operator="containsText" text="б">
      <formula>NOT(ISERROR(SEARCH("б",U1)))</formula>
    </cfRule>
    <cfRule type="containsText" dxfId="44" priority="346" operator="containsText" text="ц">
      <formula>NOT(ISERROR(SEARCH("ц",U1)))</formula>
    </cfRule>
    <cfRule type="containsText" dxfId="43" priority="347" operator="containsText" text="о">
      <formula>NOT(ISERROR(SEARCH("о",U1)))</formula>
    </cfRule>
  </conditionalFormatting>
  <conditionalFormatting sqref="T8:AD29">
    <cfRule type="containsText" dxfId="42" priority="1" operator="containsText" text="х">
      <formula>NOT(ISERROR(SEARCH("х",T8)))</formula>
    </cfRule>
  </conditionalFormatting>
  <conditionalFormatting sqref="O20:O27">
    <cfRule type="cellIs" dxfId="41" priority="320" stopIfTrue="1" operator="equal">
      <formula>"А"</formula>
    </cfRule>
    <cfRule type="cellIs" dxfId="40" priority="321" stopIfTrue="1" operator="equal">
      <formula>"В"</formula>
    </cfRule>
    <cfRule type="cellIs" dxfId="39" priority="322" stopIfTrue="1" operator="equal">
      <formula>"С"</formula>
    </cfRule>
  </conditionalFormatting>
  <conditionalFormatting sqref="P11:P12">
    <cfRule type="cellIs" dxfId="38" priority="272" stopIfTrue="1" operator="equal">
      <formula>"А"</formula>
    </cfRule>
    <cfRule type="cellIs" dxfId="37" priority="273" stopIfTrue="1" operator="equal">
      <formula>"В"</formula>
    </cfRule>
    <cfRule type="cellIs" dxfId="36" priority="274" stopIfTrue="1" operator="equal">
      <formula>"С"</formula>
    </cfRule>
  </conditionalFormatting>
  <conditionalFormatting sqref="P14">
    <cfRule type="cellIs" dxfId="35" priority="266" stopIfTrue="1" operator="equal">
      <formula>"А"</formula>
    </cfRule>
    <cfRule type="cellIs" dxfId="34" priority="267" stopIfTrue="1" operator="equal">
      <formula>"В"</formula>
    </cfRule>
    <cfRule type="cellIs" dxfId="33" priority="268" stopIfTrue="1" operator="equal">
      <formula>"С"</formula>
    </cfRule>
  </conditionalFormatting>
  <conditionalFormatting sqref="P18:P19">
    <cfRule type="cellIs" dxfId="32" priority="263" stopIfTrue="1" operator="equal">
      <formula>"А"</formula>
    </cfRule>
    <cfRule type="cellIs" dxfId="31" priority="264" stopIfTrue="1" operator="equal">
      <formula>"В"</formula>
    </cfRule>
    <cfRule type="cellIs" dxfId="30" priority="265" stopIfTrue="1" operator="equal">
      <formula>"С"</formula>
    </cfRule>
  </conditionalFormatting>
  <conditionalFormatting sqref="P23">
    <cfRule type="cellIs" dxfId="29" priority="257" stopIfTrue="1" operator="equal">
      <formula>"А"</formula>
    </cfRule>
    <cfRule type="cellIs" dxfId="28" priority="258" stopIfTrue="1" operator="equal">
      <formula>"В"</formula>
    </cfRule>
    <cfRule type="cellIs" dxfId="27" priority="259" stopIfTrue="1" operator="equal">
      <formula>"С"</formula>
    </cfRule>
  </conditionalFormatting>
  <conditionalFormatting sqref="P24">
    <cfRule type="cellIs" dxfId="26" priority="245" stopIfTrue="1" operator="equal">
      <formula>"А"</formula>
    </cfRule>
    <cfRule type="cellIs" dxfId="25" priority="246" stopIfTrue="1" operator="equal">
      <formula>"В"</formula>
    </cfRule>
    <cfRule type="cellIs" dxfId="24" priority="247" stopIfTrue="1" operator="equal">
      <formula>"С"</formula>
    </cfRule>
  </conditionalFormatting>
  <conditionalFormatting sqref="P28">
    <cfRule type="cellIs" dxfId="23" priority="236" stopIfTrue="1" operator="equal">
      <formula>"А"</formula>
    </cfRule>
    <cfRule type="cellIs" dxfId="22" priority="237" stopIfTrue="1" operator="equal">
      <formula>"В"</formula>
    </cfRule>
    <cfRule type="cellIs" dxfId="21" priority="238" stopIfTrue="1" operator="equal">
      <formula>"С"</formula>
    </cfRule>
  </conditionalFormatting>
  <conditionalFormatting sqref="O10:O13">
    <cfRule type="cellIs" dxfId="20" priority="224" stopIfTrue="1" operator="equal">
      <formula>"А"</formula>
    </cfRule>
    <cfRule type="cellIs" dxfId="19" priority="225" stopIfTrue="1" operator="equal">
      <formula>"В"</formula>
    </cfRule>
    <cfRule type="cellIs" dxfId="18" priority="226" stopIfTrue="1" operator="equal">
      <formula>"С"</formula>
    </cfRule>
  </conditionalFormatting>
  <conditionalFormatting sqref="O8">
    <cfRule type="cellIs" dxfId="17" priority="203" stopIfTrue="1" operator="equal">
      <formula>"А"</formula>
    </cfRule>
    <cfRule type="cellIs" dxfId="16" priority="204" stopIfTrue="1" operator="equal">
      <formula>"В"</formula>
    </cfRule>
    <cfRule type="cellIs" dxfId="15" priority="205" stopIfTrue="1" operator="equal">
      <formula>"С"</formula>
    </cfRule>
  </conditionalFormatting>
  <conditionalFormatting sqref="O29">
    <cfRule type="cellIs" dxfId="14" priority="65" stopIfTrue="1" operator="equal">
      <formula>"А"</formula>
    </cfRule>
    <cfRule type="cellIs" dxfId="13" priority="66" stopIfTrue="1" operator="equal">
      <formula>"В"</formula>
    </cfRule>
    <cfRule type="cellIs" dxfId="12" priority="67" stopIfTrue="1" operator="equal">
      <formula>"С"</formula>
    </cfRule>
  </conditionalFormatting>
  <conditionalFormatting sqref="R8:R9">
    <cfRule type="cellIs" dxfId="11" priority="352" operator="greaterThan">
      <formula>31</formula>
    </cfRule>
  </conditionalFormatting>
  <conditionalFormatting sqref="R8:R9">
    <cfRule type="cellIs" dxfId="10" priority="351" operator="between">
      <formula>25</formula>
      <formula>31</formula>
    </cfRule>
  </conditionalFormatting>
  <conditionalFormatting sqref="R26 R20:R21 R15">
    <cfRule type="cellIs" dxfId="9" priority="17" operator="greaterThan">
      <formula>31</formula>
    </cfRule>
    <cfRule type="cellIs" dxfId="8" priority="18" operator="between">
      <formula>25</formula>
      <formula>31</formula>
    </cfRule>
    <cfRule type="cellIs" dxfId="7" priority="19" operator="lessThan">
      <formula>25</formula>
    </cfRule>
  </conditionalFormatting>
  <conditionalFormatting sqref="R13 R29 R17 R10">
    <cfRule type="cellIs" dxfId="6" priority="14" operator="greaterThan">
      <formula>92</formula>
    </cfRule>
    <cfRule type="cellIs" dxfId="5" priority="15" operator="between">
      <formula>70</formula>
      <formula>92</formula>
    </cfRule>
    <cfRule type="cellIs" dxfId="4" priority="16" operator="lessThan">
      <formula>70</formula>
    </cfRule>
  </conditionalFormatting>
  <conditionalFormatting sqref="R16 R22 R27">
    <cfRule type="cellIs" dxfId="3" priority="11" operator="greaterThan">
      <formula>182</formula>
    </cfRule>
    <cfRule type="cellIs" dxfId="2" priority="12" operator="between">
      <formula>145</formula>
      <formula>182</formula>
    </cfRule>
    <cfRule type="cellIs" dxfId="1" priority="13" operator="lessThan">
      <formula>145</formula>
    </cfRule>
  </conditionalFormatting>
  <conditionalFormatting sqref="T8:AC29">
    <cfRule type="cellIs" dxfId="0" priority="356" stopIfTrue="1" operator="greaterThanOrEqual">
      <formula>4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49" id="{65BAFFF0-091C-46F1-974A-0645C229E347}">
            <x14:iconSet iconSet="4RedToBlack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3TrafficLights1" iconId="2"/>
              <x14:cfIcon iconSet="3TrafficLights1" iconId="1"/>
              <x14:cfIcon iconSet="4RedToBlack" iconId="2"/>
              <x14:cfIcon iconSet="4RedToBlack" iconId="3"/>
            </x14:iconSet>
          </x14:cfRule>
          <xm:sqref>O1:O4</xm:sqref>
        </x14:conditionalFormatting>
        <x14:conditionalFormatting xmlns:xm="http://schemas.microsoft.com/office/excel/2006/main">
          <x14:cfRule type="iconSet" priority="348" id="{0370D56E-390D-4164-A95F-5005DBCBC3A0}">
            <x14:iconSet iconSet="4RedToBlack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3TrafficLights1" iconId="2"/>
              <x14:cfIcon iconSet="3TrafficLights1" iconId="1"/>
              <x14:cfIcon iconSet="4RedToBlack" iconId="2"/>
              <x14:cfIcon iconSet="4RedToBlack" iconId="3"/>
            </x14:iconSet>
          </x14:cfRule>
          <xm:sqref>U1:U4</xm:sqref>
        </x14:conditionalFormatting>
        <x14:conditionalFormatting xmlns:xm="http://schemas.microsoft.com/office/excel/2006/main">
          <x14:cfRule type="iconSet" priority="988" id="{1A55DB6E-26EE-4187-8E98-B7C34E74EDA7}">
            <x14:iconSet iconSet="4RedToBlack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3TrafficLights1" iconId="2"/>
              <x14:cfIcon iconSet="3TrafficLights1" iconId="1"/>
              <x14:cfIcon iconSet="4RedToBlack" iconId="2"/>
              <x14:cfIcon iconSet="4RedToBlack" iconId="3"/>
            </x14:iconSet>
          </x14:cfRule>
          <xm:sqref>K8:K29</xm:sqref>
        </x14:conditionalFormatting>
        <x14:conditionalFormatting xmlns:xm="http://schemas.microsoft.com/office/excel/2006/main">
          <x14:cfRule type="iconSet" priority="990" id="{A3A138B6-CD0A-4888-945E-C7D2CF07DE45}">
            <x14:iconSet iconSet="4RedToBlack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3TrafficLights1" iconId="2"/>
              <x14:cfIcon iconSet="3TrafficLights1" iconId="1"/>
              <x14:cfIcon iconSet="4RedToBlack" iconId="2"/>
              <x14:cfIcon iconSet="4RedToBlack" iconId="3"/>
            </x14:iconSet>
          </x14:cfRule>
          <xm:sqref>S8:S29</xm:sqref>
        </x14:conditionalFormatting>
        <x14:conditionalFormatting xmlns:xm="http://schemas.microsoft.com/office/excel/2006/main">
          <x14:cfRule type="iconSet" priority="992" id="{464CE15B-8D40-4E53-AFB2-4677149B18F5}">
            <x14:iconSet iconSet="4RedToBlack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3TrafficLights1" iconId="2"/>
              <x14:cfIcon iconSet="3TrafficLights1" iconId="1"/>
              <x14:cfIcon iconSet="4RedToBlack" iconId="2"/>
              <x14:cfIcon iconSet="4RedToBlack" iconId="3"/>
            </x14:iconSet>
          </x14:cfRule>
          <xm:sqref>T8:AD29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2017-02-01T19:38:30Z</dcterms:modified>
</cp:coreProperties>
</file>