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200" windowHeight="11295" activeTab="1"/>
  </bookViews>
  <sheets>
    <sheet name="Штатка" sheetId="2" r:id="rId1"/>
    <sheet name="Табель" sheetId="1" r:id="rId2"/>
    <sheet name="Зарплата" sheetId="3" r:id="rId3"/>
  </sheets>
  <externalReferences>
    <externalReference r:id="rId4"/>
  </externalReferences>
  <definedNames>
    <definedName name="_xlnm._FilterDatabase" localSheetId="1" hidden="1">Штатка!$A$2:$E$2</definedName>
    <definedName name="anscount" hidden="1">2</definedName>
    <definedName name="limcount" hidden="1">2</definedName>
    <definedName name="sencount" hidden="1">4</definedName>
    <definedName name="Имя">Штатка!$J$3:$M$3</definedName>
    <definedName name="_xlnm.Print_Area" localSheetId="1">Табель!$B$1:$AI$8</definedName>
    <definedName name="Товары">OFFSET('[1]2.Диапазон Чисел'!$A$12,,,COUNTA('[1]2.Диапазон Чисел'!$A$12:$A$20))</definedName>
    <definedName name="Цены">OFFSET('[1]2.Диапазон Чисел'!$B$12,,,COUNTA('[1]2.Диапазон Чисел'!$A$12:$A$20))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 a="1"/>
  <c r="B9" i="1" s="1"/>
  <c r="A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A56" i="1" s="1"/>
  <c r="B57" i="1" a="1"/>
  <c r="B57" i="1" s="1"/>
  <c r="A57" i="1" s="1"/>
  <c r="B8" i="1" a="1"/>
  <c r="B8" i="1" s="1"/>
  <c r="A31" i="1" l="1"/>
  <c r="A27" i="1"/>
  <c r="A23" i="1"/>
  <c r="A19" i="1"/>
  <c r="A10" i="1"/>
  <c r="A52" i="1"/>
  <c r="A48" i="1"/>
  <c r="A18" i="1"/>
  <c r="A51" i="1"/>
  <c r="A40" i="1"/>
  <c r="A21" i="1"/>
  <c r="A17" i="1"/>
  <c r="A22" i="1"/>
  <c r="A14" i="1"/>
  <c r="A11" i="1"/>
  <c r="A24" i="1"/>
  <c r="A20" i="1"/>
  <c r="A16" i="1"/>
  <c r="A12" i="1"/>
  <c r="A8" i="1"/>
  <c r="A47" i="1"/>
  <c r="A43" i="1"/>
  <c r="A53" i="1"/>
  <c r="A50" i="1"/>
  <c r="A36" i="1"/>
  <c r="A32" i="1"/>
  <c r="A29" i="1"/>
  <c r="A25" i="1"/>
  <c r="A15" i="1"/>
  <c r="A49" i="1"/>
  <c r="A46" i="1"/>
  <c r="A42" i="1"/>
  <c r="A39" i="1"/>
  <c r="A35" i="1"/>
  <c r="A55" i="1"/>
  <c r="A45" i="1"/>
  <c r="A41" i="1"/>
  <c r="A38" i="1"/>
  <c r="A34" i="1"/>
  <c r="A13" i="1"/>
  <c r="A44" i="1"/>
  <c r="A28" i="1"/>
  <c r="A54" i="1"/>
  <c r="A37" i="1"/>
  <c r="A33" i="1"/>
  <c r="A30" i="1"/>
  <c r="A26" i="1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AJ55" i="1" l="1"/>
  <c r="AK55" i="1"/>
  <c r="AL55" i="1"/>
  <c r="AM55" i="1"/>
  <c r="AI55" i="1" s="1"/>
  <c r="AN55" i="1"/>
  <c r="AO55" i="1"/>
  <c r="AP55" i="1"/>
  <c r="F3" i="3" l="1"/>
  <c r="E3" i="3"/>
  <c r="AO10" i="1" l="1"/>
  <c r="AN10" i="1"/>
  <c r="AM10" i="1"/>
  <c r="AL10" i="1"/>
  <c r="AK10" i="1"/>
  <c r="AJ10" i="1"/>
  <c r="AP10" i="1" s="1"/>
  <c r="AI10" i="1"/>
  <c r="AO9" i="1"/>
  <c r="AN9" i="1"/>
  <c r="AM9" i="1"/>
  <c r="AL9" i="1"/>
  <c r="AK9" i="1"/>
  <c r="AJ9" i="1"/>
  <c r="AP9" i="1" s="1"/>
  <c r="AI9" i="1"/>
  <c r="AJ8" i="1"/>
  <c r="AK8" i="1"/>
  <c r="AL8" i="1"/>
  <c r="AM8" i="1"/>
  <c r="AN8" i="1"/>
  <c r="AO8" i="1"/>
  <c r="AP8" i="1" l="1"/>
  <c r="AI8" i="1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4" i="2" l="1"/>
  <c r="H5" i="2"/>
  <c r="H6" i="2"/>
  <c r="H7" i="2"/>
  <c r="H8" i="2"/>
  <c r="H9" i="2"/>
  <c r="H59" i="2"/>
  <c r="H60" i="2"/>
  <c r="H61" i="2"/>
  <c r="H62" i="2"/>
  <c r="H63" i="2"/>
  <c r="H64" i="2"/>
  <c r="H65" i="2"/>
  <c r="H115" i="2"/>
  <c r="H116" i="2"/>
  <c r="H117" i="2"/>
  <c r="H118" i="2"/>
  <c r="H119" i="2"/>
  <c r="H3" i="2"/>
  <c r="C57" i="1" l="1"/>
  <c r="C56" i="1"/>
  <c r="C14" i="1"/>
  <c r="C12" i="1"/>
  <c r="C11" i="1"/>
  <c r="C9" i="1"/>
  <c r="C13" i="1"/>
  <c r="C10" i="1"/>
  <c r="C54" i="1"/>
  <c r="C38" i="1"/>
  <c r="C50" i="1"/>
  <c r="C48" i="1"/>
  <c r="C42" i="1"/>
  <c r="C40" i="1"/>
  <c r="C37" i="1"/>
  <c r="C34" i="1"/>
  <c r="C55" i="1"/>
  <c r="C52" i="1"/>
  <c r="C35" i="1"/>
  <c r="C45" i="1"/>
  <c r="C39" i="1"/>
  <c r="C51" i="1"/>
  <c r="C49" i="1"/>
  <c r="C47" i="1"/>
  <c r="C44" i="1"/>
  <c r="C41" i="1"/>
  <c r="C53" i="1"/>
  <c r="C36" i="1"/>
  <c r="C33" i="1"/>
  <c r="C32" i="1"/>
  <c r="C46" i="1"/>
  <c r="C43" i="1"/>
  <c r="C8" i="1"/>
  <c r="C23" i="1"/>
  <c r="C19" i="1"/>
  <c r="C30" i="1"/>
  <c r="C16" i="1"/>
  <c r="C29" i="1"/>
  <c r="C28" i="1"/>
  <c r="C15" i="1"/>
  <c r="C21" i="1"/>
  <c r="C24" i="1"/>
  <c r="C17" i="1"/>
  <c r="C31" i="1"/>
  <c r="C20" i="1"/>
  <c r="C25" i="1"/>
  <c r="C27" i="1"/>
  <c r="C26" i="1"/>
  <c r="C18" i="1"/>
  <c r="C22" i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</calcChain>
</file>

<file path=xl/sharedStrings.xml><?xml version="1.0" encoding="utf-8"?>
<sst xmlns="http://schemas.openxmlformats.org/spreadsheetml/2006/main" count="452" uniqueCount="149">
  <si>
    <t>Работает</t>
  </si>
  <si>
    <t>Уволен</t>
  </si>
  <si>
    <t>Статус работника</t>
  </si>
  <si>
    <t>Фамилия</t>
  </si>
  <si>
    <t>Директор</t>
  </si>
  <si>
    <t>Бухгалтер</t>
  </si>
  <si>
    <t>Кассир</t>
  </si>
  <si>
    <t>ОК</t>
  </si>
  <si>
    <t>Табель учета рабочего времени</t>
  </si>
  <si>
    <t>ФИО</t>
  </si>
  <si>
    <t>Должность</t>
  </si>
  <si>
    <t>Отчетный период</t>
  </si>
  <si>
    <t>Инженер ТБ</t>
  </si>
  <si>
    <t>Экономист</t>
  </si>
  <si>
    <t>Экономист 2</t>
  </si>
  <si>
    <t>Рассчитан</t>
  </si>
  <si>
    <t>№</t>
  </si>
  <si>
    <t>Сторож</t>
  </si>
  <si>
    <t>Штатное расписание</t>
  </si>
  <si>
    <t>Иванов1</t>
  </si>
  <si>
    <t>Иванов2</t>
  </si>
  <si>
    <t>Иванов3</t>
  </si>
  <si>
    <t>Иванов4</t>
  </si>
  <si>
    <t>Иванов5</t>
  </si>
  <si>
    <t>Иванов6</t>
  </si>
  <si>
    <t>Иванов7</t>
  </si>
  <si>
    <t>Иванов8</t>
  </si>
  <si>
    <t>Иванов9</t>
  </si>
  <si>
    <t>Иванов10</t>
  </si>
  <si>
    <t>Иванов11</t>
  </si>
  <si>
    <t>Иванов12</t>
  </si>
  <si>
    <t>Иванов13</t>
  </si>
  <si>
    <t>Иванов14</t>
  </si>
  <si>
    <t>Иванов15</t>
  </si>
  <si>
    <t>Иванов16</t>
  </si>
  <si>
    <t>Иванов17</t>
  </si>
  <si>
    <t>Иванов18</t>
  </si>
  <si>
    <t>Иванов19</t>
  </si>
  <si>
    <t>Иванов20</t>
  </si>
  <si>
    <t>Иванов21</t>
  </si>
  <si>
    <t>Иванов22</t>
  </si>
  <si>
    <t>Иванов23</t>
  </si>
  <si>
    <t>Иванов24</t>
  </si>
  <si>
    <t>Иванов25</t>
  </si>
  <si>
    <t>Иванов26</t>
  </si>
  <si>
    <t>Иванов27</t>
  </si>
  <si>
    <t>Иванов28</t>
  </si>
  <si>
    <t>Иванов29</t>
  </si>
  <si>
    <t>Иванов30</t>
  </si>
  <si>
    <t>Иванов31</t>
  </si>
  <si>
    <t>Иванов32</t>
  </si>
  <si>
    <t>Иванов33</t>
  </si>
  <si>
    <t>Иванов34</t>
  </si>
  <si>
    <t>Иванов35</t>
  </si>
  <si>
    <t>Иванов36</t>
  </si>
  <si>
    <t>Иванов37</t>
  </si>
  <si>
    <t>Иванов38</t>
  </si>
  <si>
    <t>Иванов39</t>
  </si>
  <si>
    <t>Иванов40</t>
  </si>
  <si>
    <t>Иванов41</t>
  </si>
  <si>
    <t>Иванов42</t>
  </si>
  <si>
    <t>Иванов43</t>
  </si>
  <si>
    <t>Иванов44</t>
  </si>
  <si>
    <t>Иванов45</t>
  </si>
  <si>
    <t>Иванов46</t>
  </si>
  <si>
    <t>Иванов47</t>
  </si>
  <si>
    <t>Иванов48</t>
  </si>
  <si>
    <t>Иванов49</t>
  </si>
  <si>
    <t>Иванов50</t>
  </si>
  <si>
    <t>Иванов51</t>
  </si>
  <si>
    <t>Иванов52</t>
  </si>
  <si>
    <t>Иванов53</t>
  </si>
  <si>
    <t>Иванов54</t>
  </si>
  <si>
    <t>Иванов55</t>
  </si>
  <si>
    <t>Иванов56</t>
  </si>
  <si>
    <t>Иванов57</t>
  </si>
  <si>
    <t>Иванов58</t>
  </si>
  <si>
    <t>Иванов59</t>
  </si>
  <si>
    <t>Иванов60</t>
  </si>
  <si>
    <t>Иванов61</t>
  </si>
  <si>
    <t>Иванов62</t>
  </si>
  <si>
    <t>Иванов63</t>
  </si>
  <si>
    <t>Иванов64</t>
  </si>
  <si>
    <t>Иванов65</t>
  </si>
  <si>
    <t>Иванов66</t>
  </si>
  <si>
    <t>Иванов67</t>
  </si>
  <si>
    <t>Иванов68</t>
  </si>
  <si>
    <t>Иванов69</t>
  </si>
  <si>
    <t>Иванов70</t>
  </si>
  <si>
    <t>Иванов71</t>
  </si>
  <si>
    <t>Иванов72</t>
  </si>
  <si>
    <t>Иванов73</t>
  </si>
  <si>
    <t>Иванов74</t>
  </si>
  <si>
    <t>Иванов75</t>
  </si>
  <si>
    <t>Иванов76</t>
  </si>
  <si>
    <t>Иванов77</t>
  </si>
  <si>
    <t>Иванов78</t>
  </si>
  <si>
    <t>Иванов79</t>
  </si>
  <si>
    <t>Иванов80</t>
  </si>
  <si>
    <t>Иванов81</t>
  </si>
  <si>
    <t>Иванов82</t>
  </si>
  <si>
    <t>Иванов83</t>
  </si>
  <si>
    <t>Иванов84</t>
  </si>
  <si>
    <t>Иванов85</t>
  </si>
  <si>
    <t>Иванов86</t>
  </si>
  <si>
    <t>Иванов87</t>
  </si>
  <si>
    <t>Иванов88</t>
  </si>
  <si>
    <t>Иванов89</t>
  </si>
  <si>
    <t>в</t>
  </si>
  <si>
    <t>Рабочие дни</t>
  </si>
  <si>
    <t>Вахта</t>
  </si>
  <si>
    <t>ТО</t>
  </si>
  <si>
    <t>ТО-2</t>
  </si>
  <si>
    <t>Ремонт</t>
  </si>
  <si>
    <t>Отпуск</t>
  </si>
  <si>
    <t>Рабочие часы</t>
  </si>
  <si>
    <t>Дни месяца</t>
  </si>
  <si>
    <t>Команд</t>
  </si>
  <si>
    <t>А</t>
  </si>
  <si>
    <t>Иванов90</t>
  </si>
  <si>
    <t>Иванов91</t>
  </si>
  <si>
    <t>Иванов92</t>
  </si>
  <si>
    <t>Иванов93</t>
  </si>
  <si>
    <t>Иванов94</t>
  </si>
  <si>
    <t>Иванов95</t>
  </si>
  <si>
    <t>Иванов96</t>
  </si>
  <si>
    <t>Иванов97</t>
  </si>
  <si>
    <t>Иванов98</t>
  </si>
  <si>
    <t>Иванов99</t>
  </si>
  <si>
    <t>Иванов100</t>
  </si>
  <si>
    <t>Иванов101</t>
  </si>
  <si>
    <t>Иванов102</t>
  </si>
  <si>
    <t>Иванов103</t>
  </si>
  <si>
    <t>Иванов104</t>
  </si>
  <si>
    <t>Иванов105</t>
  </si>
  <si>
    <t>Иванов106</t>
  </si>
  <si>
    <t>Иванов107</t>
  </si>
  <si>
    <t>Иванов108</t>
  </si>
  <si>
    <t>Иванов109</t>
  </si>
  <si>
    <t>Иванов110</t>
  </si>
  <si>
    <t>Иванов111</t>
  </si>
  <si>
    <t>Иванов112</t>
  </si>
  <si>
    <t>Иванов113</t>
  </si>
  <si>
    <t>Иванов114</t>
  </si>
  <si>
    <t>Иванов115</t>
  </si>
  <si>
    <t>Иванов116</t>
  </si>
  <si>
    <t>Иванов117</t>
  </si>
  <si>
    <t>Столбец для поиска должностей в табеле)))
по фамилии и месяцу</t>
  </si>
  <si>
    <t>Идея такова. После смены месяца на листе Табель - меняются Фамилии согластно дате в Штатке и должностя. После обновления списка остаются пустые строки и не вычисляется суммирование по итоговым часам за месяц. Хочется упростить бухгалтерам жизнь))) и по факту избавиться от проблемы с удалением формул!!!! Для этого думал использовать макрос автозаполнения форматов и формул в ячейках от D до AP столбцов. Нашел подходящий по всем параметрам макрос и попытался как могу приделать к файлу.
Вопреки всем ожиданиям макросник не сработал и выдал ошибку. Причину пока не нашел да и если честно не очень силен я в программировании а сроки поджимают -  начальство давит ))))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</si>
</sst>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d"/>
    <numFmt numFmtId="166" formatCode="[h]:mm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/>
    <xf numFmtId="0" fontId="0" fillId="0" borderId="0" xfId="0" applyAlignment="1">
      <alignment horizontal="left" vertic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Fill="1"/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164" fontId="3" fillId="2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6" fillId="4" borderId="5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6" fillId="6" borderId="4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64" fontId="3" fillId="2" borderId="0" xfId="0" applyNumberFormat="1" applyFont="1" applyFill="1" applyBorder="1" applyAlignment="1"/>
  </cellXfs>
  <cellStyles count="2">
    <cellStyle name="Гиперссылка 3" xfId="1"/>
    <cellStyle name="Обычный" xfId="0" builtinId="0"/>
  </cellStyles>
  <dxfs count="101">
    <dxf>
      <fill>
        <patternFill>
          <bgColor theme="6" tint="0.39994506668294322"/>
        </patternFill>
      </fill>
    </dxf>
    <dxf>
      <fill>
        <patternFill>
          <bgColor rgb="FFFF33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33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33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33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33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33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33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33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33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400050</xdr:colOff>
          <xdr:row>2</xdr:row>
          <xdr:rowOff>9525</xdr:rowOff>
        </xdr:from>
        <xdr:to>
          <xdr:col>12</xdr:col>
          <xdr:colOff>285750</xdr:colOff>
          <xdr:row>4</xdr:row>
          <xdr:rowOff>47625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Пуск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C\15_zapros_formulami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один критерий - число"/>
      <sheetName val="2.Диапазон Чисел"/>
      <sheetName val="3.один критерий - Дата"/>
      <sheetName val="4.Диапазон Дат"/>
      <sheetName val="5.один критерий-Дата (не позже)"/>
      <sheetName val="6. 2 критерия - Дата-Текст"/>
      <sheetName val="7.один критерий - текст"/>
      <sheetName val="8. 2 критерия - текст (И)"/>
      <sheetName val="9. 2 критерия - текст (ИЛИ)"/>
      <sheetName val="EXCEL2.RU (2)"/>
      <sheetName val="обработка ошибок"/>
      <sheetName val="EXCEL2.RU"/>
    </sheetNames>
    <sheetDataSet>
      <sheetData sheetId="0" refreshError="1"/>
      <sheetData sheetId="1">
        <row r="12">
          <cell r="A12" t="str">
            <v>Товар1</v>
          </cell>
          <cell r="B12">
            <v>10</v>
          </cell>
        </row>
        <row r="13">
          <cell r="A13" t="str">
            <v>Товар2</v>
          </cell>
        </row>
        <row r="14">
          <cell r="A14" t="str">
            <v>Товар3</v>
          </cell>
        </row>
        <row r="15">
          <cell r="A15" t="str">
            <v>Товар4</v>
          </cell>
        </row>
        <row r="16">
          <cell r="A16" t="str">
            <v>Товар5</v>
          </cell>
        </row>
        <row r="17">
          <cell r="A17" t="str">
            <v>Товар6</v>
          </cell>
        </row>
        <row r="18">
          <cell r="A18" t="str">
            <v>Товар7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19"/>
  <sheetViews>
    <sheetView workbookViewId="0">
      <selection activeCell="H3" sqref="H3"/>
    </sheetView>
  </sheetViews>
  <sheetFormatPr defaultRowHeight="15" x14ac:dyDescent="0.25"/>
  <cols>
    <col min="1" max="1" width="13" customWidth="1"/>
    <col min="2" max="2" width="11" customWidth="1"/>
    <col min="5" max="5" width="11.85546875" customWidth="1"/>
    <col min="6" max="6" width="19" customWidth="1"/>
    <col min="8" max="8" width="43.7109375" customWidth="1"/>
  </cols>
  <sheetData>
    <row r="1" spans="1:8" ht="30.75" customHeight="1" x14ac:dyDescent="0.25">
      <c r="A1" s="5" t="s">
        <v>18</v>
      </c>
    </row>
    <row r="2" spans="1:8" ht="30" x14ac:dyDescent="0.25">
      <c r="A2" s="2" t="s">
        <v>11</v>
      </c>
      <c r="B2" s="2" t="s">
        <v>2</v>
      </c>
      <c r="C2" s="3"/>
      <c r="D2" s="3"/>
      <c r="E2" s="3" t="s">
        <v>3</v>
      </c>
      <c r="H2" s="20" t="s">
        <v>147</v>
      </c>
    </row>
    <row r="3" spans="1:8" x14ac:dyDescent="0.25">
      <c r="A3" s="6">
        <v>42736</v>
      </c>
      <c r="B3" s="7" t="s">
        <v>0</v>
      </c>
      <c r="C3" s="1"/>
      <c r="D3" s="1"/>
      <c r="E3" s="1" t="s">
        <v>19</v>
      </c>
      <c r="F3" s="4" t="s">
        <v>4</v>
      </c>
      <c r="G3" s="4"/>
      <c r="H3" t="str">
        <f>E3&amp;A3</f>
        <v>Иванов142736</v>
      </c>
    </row>
    <row r="4" spans="1:8" x14ac:dyDescent="0.25">
      <c r="A4" s="6">
        <v>42736</v>
      </c>
      <c r="B4" s="7" t="s">
        <v>0</v>
      </c>
      <c r="C4" s="1"/>
      <c r="D4" s="1"/>
      <c r="E4" s="1" t="s">
        <v>20</v>
      </c>
      <c r="F4" s="4" t="s">
        <v>5</v>
      </c>
      <c r="H4" t="str">
        <f t="shared" ref="H4:H119" si="0">E4&amp;A4</f>
        <v>Иванов242736</v>
      </c>
    </row>
    <row r="5" spans="1:8" x14ac:dyDescent="0.25">
      <c r="A5" s="6">
        <v>42736</v>
      </c>
      <c r="B5" s="7" t="s">
        <v>0</v>
      </c>
      <c r="C5" s="1"/>
      <c r="D5" s="1"/>
      <c r="E5" s="1" t="s">
        <v>21</v>
      </c>
      <c r="F5" s="4" t="s">
        <v>7</v>
      </c>
      <c r="H5" t="str">
        <f t="shared" si="0"/>
        <v>Иванов342736</v>
      </c>
    </row>
    <row r="6" spans="1:8" x14ac:dyDescent="0.25">
      <c r="A6" s="6">
        <v>42736</v>
      </c>
      <c r="B6" s="7" t="s">
        <v>0</v>
      </c>
      <c r="C6" s="1"/>
      <c r="D6" s="1"/>
      <c r="E6" s="1" t="s">
        <v>22</v>
      </c>
      <c r="F6" s="4" t="s">
        <v>6</v>
      </c>
      <c r="H6" t="str">
        <f t="shared" si="0"/>
        <v>Иванов442736</v>
      </c>
    </row>
    <row r="7" spans="1:8" x14ac:dyDescent="0.25">
      <c r="A7" s="6">
        <v>42736</v>
      </c>
      <c r="B7" s="7" t="s">
        <v>0</v>
      </c>
      <c r="C7" s="1"/>
      <c r="D7" s="1"/>
      <c r="E7" s="1" t="s">
        <v>23</v>
      </c>
      <c r="F7" s="4" t="s">
        <v>12</v>
      </c>
      <c r="H7" t="str">
        <f t="shared" si="0"/>
        <v>Иванов542736</v>
      </c>
    </row>
    <row r="8" spans="1:8" x14ac:dyDescent="0.25">
      <c r="A8" s="6">
        <v>42736</v>
      </c>
      <c r="B8" s="7" t="s">
        <v>15</v>
      </c>
      <c r="C8" s="1"/>
      <c r="D8" s="1"/>
      <c r="E8" s="1" t="s">
        <v>24</v>
      </c>
      <c r="F8" s="4" t="s">
        <v>13</v>
      </c>
      <c r="H8" t="str">
        <f t="shared" si="0"/>
        <v>Иванов642736</v>
      </c>
    </row>
    <row r="9" spans="1:8" x14ac:dyDescent="0.25">
      <c r="A9" s="6">
        <v>42736</v>
      </c>
      <c r="B9" s="7" t="s">
        <v>15</v>
      </c>
      <c r="C9" s="1"/>
      <c r="D9" s="1"/>
      <c r="E9" s="1" t="s">
        <v>25</v>
      </c>
      <c r="F9" s="4" t="s">
        <v>17</v>
      </c>
      <c r="H9" t="str">
        <f t="shared" si="0"/>
        <v>Иванов742736</v>
      </c>
    </row>
    <row r="10" spans="1:8" x14ac:dyDescent="0.25">
      <c r="A10" s="6">
        <v>42736</v>
      </c>
      <c r="B10" s="7" t="s">
        <v>0</v>
      </c>
      <c r="C10" s="1"/>
      <c r="D10" s="1"/>
      <c r="E10" s="1" t="s">
        <v>26</v>
      </c>
      <c r="F10" s="4" t="s">
        <v>4</v>
      </c>
      <c r="H10" t="str">
        <f>E10&amp;A10</f>
        <v>Иванов842736</v>
      </c>
    </row>
    <row r="11" spans="1:8" x14ac:dyDescent="0.25">
      <c r="A11" s="6">
        <v>42736</v>
      </c>
      <c r="B11" s="7" t="s">
        <v>0</v>
      </c>
      <c r="C11" s="1"/>
      <c r="D11" s="1"/>
      <c r="E11" s="1" t="s">
        <v>27</v>
      </c>
      <c r="F11" s="4" t="s">
        <v>5</v>
      </c>
      <c r="H11" t="str">
        <f t="shared" ref="H11:H16" si="1">E11&amp;A11</f>
        <v>Иванов942736</v>
      </c>
    </row>
    <row r="12" spans="1:8" x14ac:dyDescent="0.25">
      <c r="A12" s="6">
        <v>42736</v>
      </c>
      <c r="B12" s="7" t="s">
        <v>0</v>
      </c>
      <c r="C12" s="1"/>
      <c r="D12" s="1"/>
      <c r="E12" s="1" t="s">
        <v>28</v>
      </c>
      <c r="F12" s="4" t="s">
        <v>7</v>
      </c>
      <c r="H12" t="str">
        <f t="shared" si="1"/>
        <v>Иванов1042736</v>
      </c>
    </row>
    <row r="13" spans="1:8" x14ac:dyDescent="0.25">
      <c r="A13" s="6">
        <v>42736</v>
      </c>
      <c r="B13" s="7" t="s">
        <v>0</v>
      </c>
      <c r="C13" s="1"/>
      <c r="D13" s="1"/>
      <c r="E13" s="1" t="s">
        <v>29</v>
      </c>
      <c r="F13" s="4" t="s">
        <v>6</v>
      </c>
      <c r="H13" t="str">
        <f t="shared" si="1"/>
        <v>Иванов1142736</v>
      </c>
    </row>
    <row r="14" spans="1:8" x14ac:dyDescent="0.25">
      <c r="A14" s="6">
        <v>42736</v>
      </c>
      <c r="B14" s="7" t="s">
        <v>0</v>
      </c>
      <c r="C14" s="1"/>
      <c r="D14" s="1"/>
      <c r="E14" s="1" t="s">
        <v>30</v>
      </c>
      <c r="F14" s="4" t="s">
        <v>12</v>
      </c>
      <c r="H14" t="str">
        <f t="shared" si="1"/>
        <v>Иванов1242736</v>
      </c>
    </row>
    <row r="15" spans="1:8" x14ac:dyDescent="0.25">
      <c r="A15" s="6">
        <v>42736</v>
      </c>
      <c r="B15" s="7" t="s">
        <v>0</v>
      </c>
      <c r="C15" s="1"/>
      <c r="D15" s="1"/>
      <c r="E15" s="1" t="s">
        <v>31</v>
      </c>
      <c r="F15" s="4" t="s">
        <v>13</v>
      </c>
      <c r="H15" t="str">
        <f t="shared" si="1"/>
        <v>Иванов1342736</v>
      </c>
    </row>
    <row r="16" spans="1:8" x14ac:dyDescent="0.25">
      <c r="A16" s="6">
        <v>42736</v>
      </c>
      <c r="B16" s="7" t="s">
        <v>15</v>
      </c>
      <c r="C16" s="1"/>
      <c r="D16" s="1"/>
      <c r="E16" s="1" t="s">
        <v>32</v>
      </c>
      <c r="F16" s="4" t="s">
        <v>17</v>
      </c>
      <c r="H16" t="str">
        <f t="shared" si="1"/>
        <v>Иванов1442736</v>
      </c>
    </row>
    <row r="17" spans="1:8" x14ac:dyDescent="0.25">
      <c r="A17" s="6">
        <v>42736</v>
      </c>
      <c r="B17" s="7" t="s">
        <v>0</v>
      </c>
      <c r="C17" s="1"/>
      <c r="D17" s="1"/>
      <c r="E17" s="1" t="s">
        <v>33</v>
      </c>
      <c r="F17" s="4" t="s">
        <v>4</v>
      </c>
      <c r="H17" t="str">
        <f>E17&amp;A17</f>
        <v>Иванов1542736</v>
      </c>
    </row>
    <row r="18" spans="1:8" x14ac:dyDescent="0.25">
      <c r="A18" s="6">
        <v>42736</v>
      </c>
      <c r="B18" s="7" t="s">
        <v>0</v>
      </c>
      <c r="C18" s="1"/>
      <c r="D18" s="1"/>
      <c r="E18" s="1" t="s">
        <v>34</v>
      </c>
      <c r="F18" s="4" t="s">
        <v>5</v>
      </c>
      <c r="H18" t="str">
        <f t="shared" ref="H18:H23" si="2">E18&amp;A18</f>
        <v>Иванов1642736</v>
      </c>
    </row>
    <row r="19" spans="1:8" x14ac:dyDescent="0.25">
      <c r="A19" s="6">
        <v>42736</v>
      </c>
      <c r="B19" s="7" t="s">
        <v>0</v>
      </c>
      <c r="C19" s="1"/>
      <c r="D19" s="1"/>
      <c r="E19" s="1" t="s">
        <v>35</v>
      </c>
      <c r="F19" s="4" t="s">
        <v>7</v>
      </c>
      <c r="H19" t="str">
        <f t="shared" si="2"/>
        <v>Иванов1742736</v>
      </c>
    </row>
    <row r="20" spans="1:8" x14ac:dyDescent="0.25">
      <c r="A20" s="6">
        <v>42736</v>
      </c>
      <c r="B20" s="7" t="s">
        <v>0</v>
      </c>
      <c r="C20" s="1"/>
      <c r="D20" s="1"/>
      <c r="E20" s="1" t="s">
        <v>36</v>
      </c>
      <c r="F20" s="4" t="s">
        <v>6</v>
      </c>
      <c r="H20" t="str">
        <f t="shared" si="2"/>
        <v>Иванов1842736</v>
      </c>
    </row>
    <row r="21" spans="1:8" x14ac:dyDescent="0.25">
      <c r="A21" s="6">
        <v>42736</v>
      </c>
      <c r="B21" s="7" t="s">
        <v>0</v>
      </c>
      <c r="C21" s="1"/>
      <c r="D21" s="1"/>
      <c r="E21" s="1" t="s">
        <v>37</v>
      </c>
      <c r="F21" s="4" t="s">
        <v>12</v>
      </c>
      <c r="H21" t="str">
        <f t="shared" si="2"/>
        <v>Иванов1942736</v>
      </c>
    </row>
    <row r="22" spans="1:8" x14ac:dyDescent="0.25">
      <c r="A22" s="6">
        <v>42736</v>
      </c>
      <c r="B22" s="7" t="s">
        <v>0</v>
      </c>
      <c r="C22" s="1"/>
      <c r="D22" s="1"/>
      <c r="E22" s="1" t="s">
        <v>38</v>
      </c>
      <c r="F22" s="4" t="s">
        <v>13</v>
      </c>
      <c r="H22" t="str">
        <f t="shared" si="2"/>
        <v>Иванов2042736</v>
      </c>
    </row>
    <row r="23" spans="1:8" x14ac:dyDescent="0.25">
      <c r="A23" s="6">
        <v>42736</v>
      </c>
      <c r="B23" s="7" t="s">
        <v>15</v>
      </c>
      <c r="C23" s="1"/>
      <c r="D23" s="1"/>
      <c r="E23" s="1" t="s">
        <v>39</v>
      </c>
      <c r="F23" s="4" t="s">
        <v>17</v>
      </c>
      <c r="H23" t="str">
        <f t="shared" si="2"/>
        <v>Иванов2142736</v>
      </c>
    </row>
    <row r="24" spans="1:8" x14ac:dyDescent="0.25">
      <c r="A24" s="6">
        <v>42736</v>
      </c>
      <c r="B24" s="7" t="s">
        <v>0</v>
      </c>
      <c r="C24" s="1"/>
      <c r="D24" s="1"/>
      <c r="E24" s="1" t="s">
        <v>40</v>
      </c>
      <c r="F24" s="4" t="s">
        <v>4</v>
      </c>
      <c r="H24" t="str">
        <f>E24&amp;A24</f>
        <v>Иванов2242736</v>
      </c>
    </row>
    <row r="25" spans="1:8" x14ac:dyDescent="0.25">
      <c r="A25" s="6">
        <v>42736</v>
      </c>
      <c r="B25" s="7" t="s">
        <v>0</v>
      </c>
      <c r="C25" s="1"/>
      <c r="D25" s="1"/>
      <c r="E25" s="1" t="s">
        <v>41</v>
      </c>
      <c r="F25" s="4" t="s">
        <v>5</v>
      </c>
      <c r="H25" t="str">
        <f t="shared" ref="H25:H30" si="3">E25&amp;A25</f>
        <v>Иванов2342736</v>
      </c>
    </row>
    <row r="26" spans="1:8" x14ac:dyDescent="0.25">
      <c r="A26" s="6">
        <v>42736</v>
      </c>
      <c r="B26" s="7" t="s">
        <v>0</v>
      </c>
      <c r="C26" s="1"/>
      <c r="D26" s="1"/>
      <c r="E26" s="1" t="s">
        <v>42</v>
      </c>
      <c r="F26" s="4" t="s">
        <v>7</v>
      </c>
      <c r="H26" t="str">
        <f t="shared" si="3"/>
        <v>Иванов2442736</v>
      </c>
    </row>
    <row r="27" spans="1:8" x14ac:dyDescent="0.25">
      <c r="A27" s="6">
        <v>42736</v>
      </c>
      <c r="B27" s="7" t="s">
        <v>0</v>
      </c>
      <c r="C27" s="1"/>
      <c r="D27" s="1"/>
      <c r="E27" s="1" t="s">
        <v>43</v>
      </c>
      <c r="F27" s="4" t="s">
        <v>6</v>
      </c>
      <c r="H27" t="str">
        <f t="shared" si="3"/>
        <v>Иванов2542736</v>
      </c>
    </row>
    <row r="28" spans="1:8" x14ac:dyDescent="0.25">
      <c r="A28" s="6">
        <v>42736</v>
      </c>
      <c r="B28" s="7" t="s">
        <v>0</v>
      </c>
      <c r="C28" s="1"/>
      <c r="D28" s="1"/>
      <c r="E28" s="1" t="s">
        <v>44</v>
      </c>
      <c r="F28" s="4" t="s">
        <v>12</v>
      </c>
      <c r="H28" t="str">
        <f t="shared" si="3"/>
        <v>Иванов2642736</v>
      </c>
    </row>
    <row r="29" spans="1:8" x14ac:dyDescent="0.25">
      <c r="A29" s="6">
        <v>42736</v>
      </c>
      <c r="B29" s="7" t="s">
        <v>0</v>
      </c>
      <c r="C29" s="1"/>
      <c r="D29" s="1"/>
      <c r="E29" s="1" t="s">
        <v>45</v>
      </c>
      <c r="F29" s="4" t="s">
        <v>13</v>
      </c>
      <c r="H29" t="str">
        <f t="shared" si="3"/>
        <v>Иванов2742736</v>
      </c>
    </row>
    <row r="30" spans="1:8" x14ac:dyDescent="0.25">
      <c r="A30" s="6">
        <v>42736</v>
      </c>
      <c r="B30" s="7" t="s">
        <v>0</v>
      </c>
      <c r="C30" s="1"/>
      <c r="D30" s="1"/>
      <c r="E30" s="1" t="s">
        <v>46</v>
      </c>
      <c r="F30" s="4" t="s">
        <v>17</v>
      </c>
      <c r="H30" t="str">
        <f t="shared" si="3"/>
        <v>Иванов2842736</v>
      </c>
    </row>
    <row r="31" spans="1:8" x14ac:dyDescent="0.25">
      <c r="A31" s="6">
        <v>42736</v>
      </c>
      <c r="B31" s="18" t="s">
        <v>0</v>
      </c>
      <c r="C31" s="1"/>
      <c r="D31" s="1"/>
      <c r="E31" s="1" t="s">
        <v>47</v>
      </c>
      <c r="F31" s="4" t="s">
        <v>4</v>
      </c>
      <c r="G31" s="4"/>
      <c r="H31" t="str">
        <f>E31&amp;A31</f>
        <v>Иванов2942736</v>
      </c>
    </row>
    <row r="32" spans="1:8" x14ac:dyDescent="0.25">
      <c r="A32" s="6">
        <v>42736</v>
      </c>
      <c r="B32" s="18" t="s">
        <v>0</v>
      </c>
      <c r="C32" s="1"/>
      <c r="D32" s="1"/>
      <c r="E32" s="1" t="s">
        <v>48</v>
      </c>
      <c r="F32" s="4" t="s">
        <v>5</v>
      </c>
      <c r="H32" t="str">
        <f t="shared" ref="H32:H37" si="4">E32&amp;A32</f>
        <v>Иванов3042736</v>
      </c>
    </row>
    <row r="33" spans="1:8" x14ac:dyDescent="0.25">
      <c r="A33" s="6">
        <v>42736</v>
      </c>
      <c r="B33" s="18" t="s">
        <v>0</v>
      </c>
      <c r="C33" s="1"/>
      <c r="D33" s="1"/>
      <c r="E33" s="1" t="s">
        <v>49</v>
      </c>
      <c r="F33" s="4" t="s">
        <v>7</v>
      </c>
      <c r="H33" t="str">
        <f t="shared" si="4"/>
        <v>Иванов3142736</v>
      </c>
    </row>
    <row r="34" spans="1:8" x14ac:dyDescent="0.25">
      <c r="A34" s="6">
        <v>42736</v>
      </c>
      <c r="B34" s="18" t="s">
        <v>0</v>
      </c>
      <c r="C34" s="1"/>
      <c r="D34" s="1"/>
      <c r="E34" s="1" t="s">
        <v>50</v>
      </c>
      <c r="F34" s="4" t="s">
        <v>6</v>
      </c>
      <c r="H34" t="str">
        <f t="shared" si="4"/>
        <v>Иванов3242736</v>
      </c>
    </row>
    <row r="35" spans="1:8" x14ac:dyDescent="0.25">
      <c r="A35" s="6">
        <v>42736</v>
      </c>
      <c r="B35" s="18" t="s">
        <v>0</v>
      </c>
      <c r="C35" s="1"/>
      <c r="D35" s="1"/>
      <c r="E35" s="1" t="s">
        <v>51</v>
      </c>
      <c r="F35" s="4" t="s">
        <v>12</v>
      </c>
      <c r="H35" t="str">
        <f t="shared" si="4"/>
        <v>Иванов3342736</v>
      </c>
    </row>
    <row r="36" spans="1:8" x14ac:dyDescent="0.25">
      <c r="A36" s="6">
        <v>42736</v>
      </c>
      <c r="B36" s="18" t="s">
        <v>15</v>
      </c>
      <c r="C36" s="1"/>
      <c r="D36" s="1"/>
      <c r="E36" s="1" t="s">
        <v>52</v>
      </c>
      <c r="F36" s="4" t="s">
        <v>13</v>
      </c>
      <c r="H36" t="str">
        <f t="shared" si="4"/>
        <v>Иванов3442736</v>
      </c>
    </row>
    <row r="37" spans="1:8" x14ac:dyDescent="0.25">
      <c r="A37" s="6">
        <v>42736</v>
      </c>
      <c r="B37" s="18" t="s">
        <v>15</v>
      </c>
      <c r="C37" s="1"/>
      <c r="D37" s="1"/>
      <c r="E37" s="1" t="s">
        <v>53</v>
      </c>
      <c r="F37" s="4" t="s">
        <v>17</v>
      </c>
      <c r="H37" t="str">
        <f t="shared" si="4"/>
        <v>Иванов3542736</v>
      </c>
    </row>
    <row r="38" spans="1:8" x14ac:dyDescent="0.25">
      <c r="A38" s="6">
        <v>42736</v>
      </c>
      <c r="B38" s="18" t="s">
        <v>0</v>
      </c>
      <c r="C38" s="1"/>
      <c r="D38" s="1"/>
      <c r="E38" s="1" t="s">
        <v>54</v>
      </c>
      <c r="F38" s="4" t="s">
        <v>4</v>
      </c>
      <c r="H38" t="str">
        <f>E38&amp;A38</f>
        <v>Иванов3642736</v>
      </c>
    </row>
    <row r="39" spans="1:8" x14ac:dyDescent="0.25">
      <c r="A39" s="6">
        <v>42736</v>
      </c>
      <c r="B39" s="18" t="s">
        <v>0</v>
      </c>
      <c r="C39" s="1"/>
      <c r="D39" s="1"/>
      <c r="E39" s="1" t="s">
        <v>55</v>
      </c>
      <c r="F39" s="4" t="s">
        <v>5</v>
      </c>
      <c r="H39" t="str">
        <f t="shared" ref="H39:H44" si="5">E39&amp;A39</f>
        <v>Иванов3742736</v>
      </c>
    </row>
    <row r="40" spans="1:8" x14ac:dyDescent="0.25">
      <c r="A40" s="6">
        <v>42736</v>
      </c>
      <c r="B40" s="18" t="s">
        <v>0</v>
      </c>
      <c r="C40" s="1"/>
      <c r="D40" s="1"/>
      <c r="E40" s="1" t="s">
        <v>56</v>
      </c>
      <c r="F40" s="4" t="s">
        <v>7</v>
      </c>
      <c r="H40" t="str">
        <f t="shared" si="5"/>
        <v>Иванов3842736</v>
      </c>
    </row>
    <row r="41" spans="1:8" x14ac:dyDescent="0.25">
      <c r="A41" s="6">
        <v>42736</v>
      </c>
      <c r="B41" s="18" t="s">
        <v>0</v>
      </c>
      <c r="C41" s="1"/>
      <c r="D41" s="1"/>
      <c r="E41" s="1" t="s">
        <v>57</v>
      </c>
      <c r="F41" s="4" t="s">
        <v>6</v>
      </c>
      <c r="H41" t="str">
        <f t="shared" si="5"/>
        <v>Иванов3942736</v>
      </c>
    </row>
    <row r="42" spans="1:8" x14ac:dyDescent="0.25">
      <c r="A42" s="6">
        <v>42736</v>
      </c>
      <c r="B42" s="18" t="s">
        <v>0</v>
      </c>
      <c r="C42" s="1"/>
      <c r="D42" s="1"/>
      <c r="E42" s="1" t="s">
        <v>58</v>
      </c>
      <c r="F42" s="4" t="s">
        <v>12</v>
      </c>
      <c r="H42" t="str">
        <f t="shared" si="5"/>
        <v>Иванов4042736</v>
      </c>
    </row>
    <row r="43" spans="1:8" x14ac:dyDescent="0.25">
      <c r="A43" s="6">
        <v>42736</v>
      </c>
      <c r="B43" s="18" t="s">
        <v>0</v>
      </c>
      <c r="C43" s="1"/>
      <c r="D43" s="1"/>
      <c r="E43" s="1" t="s">
        <v>59</v>
      </c>
      <c r="F43" s="4" t="s">
        <v>13</v>
      </c>
      <c r="H43" t="str">
        <f t="shared" si="5"/>
        <v>Иванов4142736</v>
      </c>
    </row>
    <row r="44" spans="1:8" x14ac:dyDescent="0.25">
      <c r="A44" s="6">
        <v>42736</v>
      </c>
      <c r="B44" s="18" t="s">
        <v>15</v>
      </c>
      <c r="C44" s="1"/>
      <c r="D44" s="1"/>
      <c r="E44" s="1" t="s">
        <v>60</v>
      </c>
      <c r="F44" s="4" t="s">
        <v>17</v>
      </c>
      <c r="H44" t="str">
        <f t="shared" si="5"/>
        <v>Иванов4242736</v>
      </c>
    </row>
    <row r="45" spans="1:8" x14ac:dyDescent="0.25">
      <c r="A45" s="6">
        <v>42736</v>
      </c>
      <c r="B45" s="18" t="s">
        <v>0</v>
      </c>
      <c r="C45" s="1"/>
      <c r="D45" s="1"/>
      <c r="E45" s="1" t="s">
        <v>61</v>
      </c>
      <c r="F45" s="4" t="s">
        <v>4</v>
      </c>
      <c r="H45" t="str">
        <f>E45&amp;A45</f>
        <v>Иванов4342736</v>
      </c>
    </row>
    <row r="46" spans="1:8" x14ac:dyDescent="0.25">
      <c r="A46" s="6">
        <v>42736</v>
      </c>
      <c r="B46" s="18" t="s">
        <v>0</v>
      </c>
      <c r="C46" s="1"/>
      <c r="D46" s="1"/>
      <c r="E46" s="1" t="s">
        <v>62</v>
      </c>
      <c r="F46" s="4" t="s">
        <v>5</v>
      </c>
      <c r="H46" t="str">
        <f t="shared" ref="H46:H51" si="6">E46&amp;A46</f>
        <v>Иванов4442736</v>
      </c>
    </row>
    <row r="47" spans="1:8" x14ac:dyDescent="0.25">
      <c r="A47" s="6">
        <v>42736</v>
      </c>
      <c r="B47" s="18" t="s">
        <v>0</v>
      </c>
      <c r="C47" s="1"/>
      <c r="D47" s="1"/>
      <c r="E47" s="1" t="s">
        <v>63</v>
      </c>
      <c r="F47" s="4" t="s">
        <v>7</v>
      </c>
      <c r="H47" t="str">
        <f t="shared" si="6"/>
        <v>Иванов4542736</v>
      </c>
    </row>
    <row r="48" spans="1:8" x14ac:dyDescent="0.25">
      <c r="A48" s="6">
        <v>42736</v>
      </c>
      <c r="B48" s="18" t="s">
        <v>0</v>
      </c>
      <c r="C48" s="1"/>
      <c r="D48" s="1"/>
      <c r="E48" s="1" t="s">
        <v>64</v>
      </c>
      <c r="F48" s="4" t="s">
        <v>6</v>
      </c>
      <c r="H48" t="str">
        <f t="shared" si="6"/>
        <v>Иванов4642736</v>
      </c>
    </row>
    <row r="49" spans="1:8" x14ac:dyDescent="0.25">
      <c r="A49" s="6">
        <v>42736</v>
      </c>
      <c r="B49" s="18" t="s">
        <v>0</v>
      </c>
      <c r="C49" s="1"/>
      <c r="D49" s="1"/>
      <c r="E49" s="1" t="s">
        <v>65</v>
      </c>
      <c r="F49" s="4" t="s">
        <v>12</v>
      </c>
      <c r="H49" t="str">
        <f t="shared" si="6"/>
        <v>Иванов4742736</v>
      </c>
    </row>
    <row r="50" spans="1:8" x14ac:dyDescent="0.25">
      <c r="A50" s="6">
        <v>42736</v>
      </c>
      <c r="B50" s="18" t="s">
        <v>0</v>
      </c>
      <c r="C50" s="1"/>
      <c r="D50" s="1"/>
      <c r="E50" s="1" t="s">
        <v>66</v>
      </c>
      <c r="F50" s="4" t="s">
        <v>13</v>
      </c>
      <c r="H50" t="str">
        <f t="shared" si="6"/>
        <v>Иванов4842736</v>
      </c>
    </row>
    <row r="51" spans="1:8" x14ac:dyDescent="0.25">
      <c r="A51" s="6">
        <v>42736</v>
      </c>
      <c r="B51" s="18" t="s">
        <v>15</v>
      </c>
      <c r="C51" s="1"/>
      <c r="D51" s="1"/>
      <c r="E51" s="1" t="s">
        <v>67</v>
      </c>
      <c r="F51" s="4" t="s">
        <v>17</v>
      </c>
      <c r="H51" t="str">
        <f t="shared" si="6"/>
        <v>Иванов4942736</v>
      </c>
    </row>
    <row r="52" spans="1:8" x14ac:dyDescent="0.25">
      <c r="A52" s="6">
        <v>42736</v>
      </c>
      <c r="B52" s="18" t="s">
        <v>0</v>
      </c>
      <c r="C52" s="1"/>
      <c r="D52" s="1"/>
      <c r="E52" s="1" t="s">
        <v>68</v>
      </c>
      <c r="F52" s="4" t="s">
        <v>4</v>
      </c>
      <c r="H52" t="str">
        <f>E52&amp;A52</f>
        <v>Иванов5042736</v>
      </c>
    </row>
    <row r="53" spans="1:8" x14ac:dyDescent="0.25">
      <c r="A53" s="6">
        <v>42736</v>
      </c>
      <c r="B53" s="18" t="s">
        <v>0</v>
      </c>
      <c r="C53" s="1"/>
      <c r="D53" s="1"/>
      <c r="E53" s="1" t="s">
        <v>69</v>
      </c>
      <c r="F53" s="4" t="s">
        <v>5</v>
      </c>
      <c r="H53" t="str">
        <f t="shared" ref="H53:H58" si="7">E53&amp;A53</f>
        <v>Иванов5142736</v>
      </c>
    </row>
    <row r="54" spans="1:8" x14ac:dyDescent="0.25">
      <c r="A54" s="6">
        <v>42736</v>
      </c>
      <c r="B54" s="18" t="s">
        <v>0</v>
      </c>
      <c r="C54" s="1"/>
      <c r="D54" s="1"/>
      <c r="E54" s="1" t="s">
        <v>70</v>
      </c>
      <c r="F54" s="4" t="s">
        <v>7</v>
      </c>
      <c r="H54" t="str">
        <f t="shared" si="7"/>
        <v>Иванов5242736</v>
      </c>
    </row>
    <row r="55" spans="1:8" x14ac:dyDescent="0.25">
      <c r="A55" s="6">
        <v>42736</v>
      </c>
      <c r="B55" s="18" t="s">
        <v>0</v>
      </c>
      <c r="C55" s="1"/>
      <c r="D55" s="1"/>
      <c r="E55" s="1" t="s">
        <v>71</v>
      </c>
      <c r="F55" s="4" t="s">
        <v>6</v>
      </c>
      <c r="H55" t="str">
        <f t="shared" si="7"/>
        <v>Иванов5342736</v>
      </c>
    </row>
    <row r="56" spans="1:8" x14ac:dyDescent="0.25">
      <c r="A56" s="6">
        <v>42736</v>
      </c>
      <c r="B56" s="18" t="s">
        <v>0</v>
      </c>
      <c r="C56" s="1"/>
      <c r="D56" s="1"/>
      <c r="E56" s="1" t="s">
        <v>72</v>
      </c>
      <c r="F56" s="4" t="s">
        <v>12</v>
      </c>
      <c r="H56" t="str">
        <f t="shared" si="7"/>
        <v>Иванов5442736</v>
      </c>
    </row>
    <row r="57" spans="1:8" x14ac:dyDescent="0.25">
      <c r="A57" s="6">
        <v>42736</v>
      </c>
      <c r="B57" s="18" t="s">
        <v>0</v>
      </c>
      <c r="C57" s="1"/>
      <c r="D57" s="1"/>
      <c r="E57" s="1" t="s">
        <v>73</v>
      </c>
      <c r="F57" s="4" t="s">
        <v>13</v>
      </c>
      <c r="H57" t="str">
        <f t="shared" si="7"/>
        <v>Иванов5542736</v>
      </c>
    </row>
    <row r="58" spans="1:8" x14ac:dyDescent="0.25">
      <c r="A58" s="6">
        <v>42736</v>
      </c>
      <c r="B58" s="18" t="s">
        <v>0</v>
      </c>
      <c r="C58" s="1"/>
      <c r="D58" s="1"/>
      <c r="E58" s="1" t="s">
        <v>74</v>
      </c>
      <c r="F58" s="4" t="s">
        <v>17</v>
      </c>
      <c r="H58" t="str">
        <f t="shared" si="7"/>
        <v>Иванов5642736</v>
      </c>
    </row>
    <row r="59" spans="1:8" x14ac:dyDescent="0.25">
      <c r="A59" s="6">
        <v>42767</v>
      </c>
      <c r="B59" s="7" t="s">
        <v>0</v>
      </c>
      <c r="C59" s="1"/>
      <c r="D59" s="1"/>
      <c r="E59" s="1" t="s">
        <v>75</v>
      </c>
      <c r="F59" s="4" t="s">
        <v>4</v>
      </c>
      <c r="H59" t="str">
        <f t="shared" si="0"/>
        <v>Иванов5742767</v>
      </c>
    </row>
    <row r="60" spans="1:8" x14ac:dyDescent="0.25">
      <c r="A60" s="6">
        <v>42767</v>
      </c>
      <c r="B60" s="7" t="s">
        <v>0</v>
      </c>
      <c r="C60" s="1"/>
      <c r="D60" s="1"/>
      <c r="E60" s="1" t="s">
        <v>76</v>
      </c>
      <c r="F60" s="4" t="s">
        <v>5</v>
      </c>
      <c r="H60" t="str">
        <f t="shared" si="0"/>
        <v>Иванов5842767</v>
      </c>
    </row>
    <row r="61" spans="1:8" x14ac:dyDescent="0.25">
      <c r="A61" s="6">
        <v>42767</v>
      </c>
      <c r="B61" s="7" t="s">
        <v>0</v>
      </c>
      <c r="C61" s="1"/>
      <c r="D61" s="1"/>
      <c r="E61" s="1" t="s">
        <v>77</v>
      </c>
      <c r="F61" s="4" t="s">
        <v>7</v>
      </c>
      <c r="H61" t="str">
        <f t="shared" si="0"/>
        <v>Иванов5942767</v>
      </c>
    </row>
    <row r="62" spans="1:8" x14ac:dyDescent="0.25">
      <c r="A62" s="6">
        <v>42767</v>
      </c>
      <c r="B62" s="7" t="s">
        <v>0</v>
      </c>
      <c r="C62" s="1"/>
      <c r="D62" s="1"/>
      <c r="E62" s="1" t="s">
        <v>78</v>
      </c>
      <c r="F62" s="4" t="s">
        <v>6</v>
      </c>
      <c r="H62" t="str">
        <f t="shared" si="0"/>
        <v>Иванов6042767</v>
      </c>
    </row>
    <row r="63" spans="1:8" x14ac:dyDescent="0.25">
      <c r="A63" s="6">
        <v>42767</v>
      </c>
      <c r="B63" s="7" t="s">
        <v>0</v>
      </c>
      <c r="C63" s="1"/>
      <c r="D63" s="1"/>
      <c r="E63" s="1" t="s">
        <v>79</v>
      </c>
      <c r="F63" s="4" t="s">
        <v>12</v>
      </c>
      <c r="H63" t="str">
        <f t="shared" si="0"/>
        <v>Иванов6142767</v>
      </c>
    </row>
    <row r="64" spans="1:8" x14ac:dyDescent="0.25">
      <c r="A64" s="6">
        <v>42767</v>
      </c>
      <c r="B64" s="7" t="s">
        <v>1</v>
      </c>
      <c r="C64" s="1"/>
      <c r="D64" s="1"/>
      <c r="E64" s="1" t="s">
        <v>80</v>
      </c>
      <c r="F64" s="4" t="s">
        <v>13</v>
      </c>
      <c r="H64" t="str">
        <f t="shared" si="0"/>
        <v>Иванов6242767</v>
      </c>
    </row>
    <row r="65" spans="1:8" x14ac:dyDescent="0.25">
      <c r="A65" s="6">
        <v>42767</v>
      </c>
      <c r="B65" s="7" t="s">
        <v>0</v>
      </c>
      <c r="C65" s="1"/>
      <c r="D65" s="1"/>
      <c r="E65" s="1" t="s">
        <v>81</v>
      </c>
      <c r="F65" s="4" t="s">
        <v>14</v>
      </c>
      <c r="H65" t="str">
        <f t="shared" si="0"/>
        <v>Иванов6342767</v>
      </c>
    </row>
    <row r="66" spans="1:8" x14ac:dyDescent="0.25">
      <c r="A66" s="6">
        <v>42767</v>
      </c>
      <c r="B66" s="7" t="s">
        <v>0</v>
      </c>
      <c r="C66" s="1"/>
      <c r="D66" s="1"/>
      <c r="E66" s="1" t="s">
        <v>82</v>
      </c>
      <c r="F66" s="4" t="s">
        <v>4</v>
      </c>
      <c r="H66" t="str">
        <f t="shared" ref="H66:H79" si="8">E66&amp;A66</f>
        <v>Иванов6442767</v>
      </c>
    </row>
    <row r="67" spans="1:8" x14ac:dyDescent="0.25">
      <c r="A67" s="6">
        <v>42767</v>
      </c>
      <c r="B67" s="7" t="s">
        <v>0</v>
      </c>
      <c r="C67" s="1"/>
      <c r="D67" s="1"/>
      <c r="E67" s="1" t="s">
        <v>83</v>
      </c>
      <c r="F67" s="4" t="s">
        <v>5</v>
      </c>
      <c r="H67" t="str">
        <f t="shared" si="8"/>
        <v>Иванов6542767</v>
      </c>
    </row>
    <row r="68" spans="1:8" x14ac:dyDescent="0.25">
      <c r="A68" s="6">
        <v>42767</v>
      </c>
      <c r="B68" s="7" t="s">
        <v>0</v>
      </c>
      <c r="C68" s="1"/>
      <c r="D68" s="1"/>
      <c r="E68" s="1" t="s">
        <v>84</v>
      </c>
      <c r="F68" s="4" t="s">
        <v>7</v>
      </c>
      <c r="H68" t="str">
        <f t="shared" si="8"/>
        <v>Иванов6642767</v>
      </c>
    </row>
    <row r="69" spans="1:8" x14ac:dyDescent="0.25">
      <c r="A69" s="6">
        <v>42767</v>
      </c>
      <c r="B69" s="7" t="s">
        <v>0</v>
      </c>
      <c r="C69" s="1"/>
      <c r="D69" s="1"/>
      <c r="E69" s="1" t="s">
        <v>85</v>
      </c>
      <c r="F69" s="4" t="s">
        <v>6</v>
      </c>
      <c r="H69" t="str">
        <f t="shared" si="8"/>
        <v>Иванов6742767</v>
      </c>
    </row>
    <row r="70" spans="1:8" x14ac:dyDescent="0.25">
      <c r="A70" s="6">
        <v>42767</v>
      </c>
      <c r="B70" s="7" t="s">
        <v>0</v>
      </c>
      <c r="C70" s="1"/>
      <c r="D70" s="1"/>
      <c r="E70" s="1" t="s">
        <v>86</v>
      </c>
      <c r="F70" s="4" t="s">
        <v>12</v>
      </c>
      <c r="H70" t="str">
        <f t="shared" si="8"/>
        <v>Иванов6842767</v>
      </c>
    </row>
    <row r="71" spans="1:8" x14ac:dyDescent="0.25">
      <c r="A71" s="6">
        <v>42767</v>
      </c>
      <c r="B71" s="7" t="s">
        <v>1</v>
      </c>
      <c r="C71" s="1"/>
      <c r="D71" s="1"/>
      <c r="E71" s="1" t="s">
        <v>87</v>
      </c>
      <c r="F71" s="4" t="s">
        <v>13</v>
      </c>
      <c r="H71" t="str">
        <f t="shared" si="8"/>
        <v>Иванов6942767</v>
      </c>
    </row>
    <row r="72" spans="1:8" x14ac:dyDescent="0.25">
      <c r="A72" s="6">
        <v>42767</v>
      </c>
      <c r="B72" s="7" t="s">
        <v>0</v>
      </c>
      <c r="C72" s="1"/>
      <c r="D72" s="1"/>
      <c r="E72" s="1" t="s">
        <v>88</v>
      </c>
      <c r="F72" s="4" t="s">
        <v>14</v>
      </c>
      <c r="H72" t="str">
        <f t="shared" si="8"/>
        <v>Иванов7042767</v>
      </c>
    </row>
    <row r="73" spans="1:8" x14ac:dyDescent="0.25">
      <c r="A73" s="6">
        <v>42767</v>
      </c>
      <c r="B73" s="7" t="s">
        <v>0</v>
      </c>
      <c r="C73" s="1"/>
      <c r="D73" s="1"/>
      <c r="E73" s="1" t="s">
        <v>89</v>
      </c>
      <c r="F73" s="4" t="s">
        <v>4</v>
      </c>
      <c r="H73" t="str">
        <f t="shared" si="8"/>
        <v>Иванов7142767</v>
      </c>
    </row>
    <row r="74" spans="1:8" x14ac:dyDescent="0.25">
      <c r="A74" s="6">
        <v>42767</v>
      </c>
      <c r="B74" s="7" t="s">
        <v>0</v>
      </c>
      <c r="C74" s="1"/>
      <c r="D74" s="1"/>
      <c r="E74" s="1" t="s">
        <v>90</v>
      </c>
      <c r="F74" s="4" t="s">
        <v>5</v>
      </c>
      <c r="H74" t="str">
        <f t="shared" si="8"/>
        <v>Иванов7242767</v>
      </c>
    </row>
    <row r="75" spans="1:8" x14ac:dyDescent="0.25">
      <c r="A75" s="6">
        <v>42767</v>
      </c>
      <c r="B75" s="7" t="s">
        <v>0</v>
      </c>
      <c r="C75" s="1"/>
      <c r="D75" s="1"/>
      <c r="E75" s="1" t="s">
        <v>91</v>
      </c>
      <c r="F75" s="4" t="s">
        <v>7</v>
      </c>
      <c r="H75" t="str">
        <f t="shared" si="8"/>
        <v>Иванов7342767</v>
      </c>
    </row>
    <row r="76" spans="1:8" x14ac:dyDescent="0.25">
      <c r="A76" s="6">
        <v>42767</v>
      </c>
      <c r="B76" s="7" t="s">
        <v>0</v>
      </c>
      <c r="C76" s="1"/>
      <c r="D76" s="1"/>
      <c r="E76" s="1" t="s">
        <v>92</v>
      </c>
      <c r="F76" s="4" t="s">
        <v>6</v>
      </c>
      <c r="H76" t="str">
        <f t="shared" si="8"/>
        <v>Иванов7442767</v>
      </c>
    </row>
    <row r="77" spans="1:8" x14ac:dyDescent="0.25">
      <c r="A77" s="6">
        <v>42767</v>
      </c>
      <c r="B77" s="7" t="s">
        <v>0</v>
      </c>
      <c r="C77" s="1"/>
      <c r="D77" s="1"/>
      <c r="E77" s="1" t="s">
        <v>93</v>
      </c>
      <c r="F77" s="4" t="s">
        <v>12</v>
      </c>
      <c r="H77" t="str">
        <f t="shared" si="8"/>
        <v>Иванов7542767</v>
      </c>
    </row>
    <row r="78" spans="1:8" x14ac:dyDescent="0.25">
      <c r="A78" s="6">
        <v>42767</v>
      </c>
      <c r="B78" s="7" t="s">
        <v>1</v>
      </c>
      <c r="C78" s="1"/>
      <c r="D78" s="1"/>
      <c r="E78" s="1" t="s">
        <v>94</v>
      </c>
      <c r="F78" s="4" t="s">
        <v>13</v>
      </c>
      <c r="H78" t="str">
        <f t="shared" si="8"/>
        <v>Иванов7642767</v>
      </c>
    </row>
    <row r="79" spans="1:8" x14ac:dyDescent="0.25">
      <c r="A79" s="6">
        <v>42767</v>
      </c>
      <c r="B79" s="7" t="s">
        <v>0</v>
      </c>
      <c r="C79" s="1"/>
      <c r="D79" s="1"/>
      <c r="E79" s="1" t="s">
        <v>95</v>
      </c>
      <c r="F79" s="4" t="s">
        <v>14</v>
      </c>
      <c r="H79" t="str">
        <f t="shared" si="8"/>
        <v>Иванов7742767</v>
      </c>
    </row>
    <row r="80" spans="1:8" x14ac:dyDescent="0.25">
      <c r="A80" s="6">
        <v>42767</v>
      </c>
      <c r="B80" s="7" t="s">
        <v>0</v>
      </c>
      <c r="C80" s="1"/>
      <c r="D80" s="1"/>
      <c r="E80" s="1" t="s">
        <v>96</v>
      </c>
      <c r="F80" s="4" t="s">
        <v>4</v>
      </c>
      <c r="H80" t="str">
        <f t="shared" ref="H80:H107" si="9">E80&amp;A80</f>
        <v>Иванов7842767</v>
      </c>
    </row>
    <row r="81" spans="1:8" x14ac:dyDescent="0.25">
      <c r="A81" s="6">
        <v>42767</v>
      </c>
      <c r="B81" s="7" t="s">
        <v>0</v>
      </c>
      <c r="C81" s="1"/>
      <c r="D81" s="1"/>
      <c r="E81" s="1" t="s">
        <v>97</v>
      </c>
      <c r="F81" s="4" t="s">
        <v>5</v>
      </c>
      <c r="H81" t="str">
        <f t="shared" si="9"/>
        <v>Иванов7942767</v>
      </c>
    </row>
    <row r="82" spans="1:8" x14ac:dyDescent="0.25">
      <c r="A82" s="6">
        <v>42767</v>
      </c>
      <c r="B82" s="7" t="s">
        <v>0</v>
      </c>
      <c r="C82" s="1"/>
      <c r="D82" s="1"/>
      <c r="E82" s="1" t="s">
        <v>98</v>
      </c>
      <c r="F82" s="4" t="s">
        <v>7</v>
      </c>
      <c r="H82" t="str">
        <f t="shared" si="9"/>
        <v>Иванов8042767</v>
      </c>
    </row>
    <row r="83" spans="1:8" x14ac:dyDescent="0.25">
      <c r="A83" s="6">
        <v>42767</v>
      </c>
      <c r="B83" s="7" t="s">
        <v>0</v>
      </c>
      <c r="C83" s="1"/>
      <c r="D83" s="1"/>
      <c r="E83" s="1" t="s">
        <v>99</v>
      </c>
      <c r="F83" s="4" t="s">
        <v>6</v>
      </c>
      <c r="H83" t="str">
        <f t="shared" si="9"/>
        <v>Иванов8142767</v>
      </c>
    </row>
    <row r="84" spans="1:8" x14ac:dyDescent="0.25">
      <c r="A84" s="6">
        <v>42767</v>
      </c>
      <c r="B84" s="7" t="s">
        <v>0</v>
      </c>
      <c r="C84" s="1"/>
      <c r="D84" s="1"/>
      <c r="E84" s="1" t="s">
        <v>100</v>
      </c>
      <c r="F84" s="4" t="s">
        <v>12</v>
      </c>
      <c r="H84" t="str">
        <f t="shared" si="9"/>
        <v>Иванов8242767</v>
      </c>
    </row>
    <row r="85" spans="1:8" x14ac:dyDescent="0.25">
      <c r="A85" s="6">
        <v>42767</v>
      </c>
      <c r="B85" s="7" t="s">
        <v>1</v>
      </c>
      <c r="C85" s="1"/>
      <c r="D85" s="1"/>
      <c r="E85" s="1" t="s">
        <v>101</v>
      </c>
      <c r="F85" s="4" t="s">
        <v>13</v>
      </c>
      <c r="H85" t="str">
        <f t="shared" si="9"/>
        <v>Иванов8342767</v>
      </c>
    </row>
    <row r="86" spans="1:8" x14ac:dyDescent="0.25">
      <c r="A86" s="6">
        <v>42767</v>
      </c>
      <c r="B86" s="7" t="s">
        <v>0</v>
      </c>
      <c r="C86" s="1"/>
      <c r="D86" s="1"/>
      <c r="E86" s="1" t="s">
        <v>102</v>
      </c>
      <c r="F86" s="4" t="s">
        <v>14</v>
      </c>
      <c r="H86" t="str">
        <f t="shared" si="9"/>
        <v>Иванов8442767</v>
      </c>
    </row>
    <row r="87" spans="1:8" x14ac:dyDescent="0.25">
      <c r="A87" s="6">
        <v>42767</v>
      </c>
      <c r="B87" s="7" t="s">
        <v>0</v>
      </c>
      <c r="C87" s="1"/>
      <c r="D87" s="1"/>
      <c r="E87" s="1" t="s">
        <v>103</v>
      </c>
      <c r="F87" s="4" t="s">
        <v>4</v>
      </c>
      <c r="H87" t="str">
        <f t="shared" si="9"/>
        <v>Иванов8542767</v>
      </c>
    </row>
    <row r="88" spans="1:8" x14ac:dyDescent="0.25">
      <c r="A88" s="6">
        <v>42767</v>
      </c>
      <c r="B88" s="7" t="s">
        <v>0</v>
      </c>
      <c r="C88" s="1"/>
      <c r="D88" s="1"/>
      <c r="E88" s="1" t="s">
        <v>104</v>
      </c>
      <c r="F88" s="4" t="s">
        <v>5</v>
      </c>
      <c r="H88" t="str">
        <f t="shared" si="9"/>
        <v>Иванов8642767</v>
      </c>
    </row>
    <row r="89" spans="1:8" x14ac:dyDescent="0.25">
      <c r="A89" s="6">
        <v>42767</v>
      </c>
      <c r="B89" s="7" t="s">
        <v>0</v>
      </c>
      <c r="C89" s="1"/>
      <c r="D89" s="1"/>
      <c r="E89" s="1" t="s">
        <v>105</v>
      </c>
      <c r="F89" s="4" t="s">
        <v>7</v>
      </c>
      <c r="H89" t="str">
        <f t="shared" si="9"/>
        <v>Иванов8742767</v>
      </c>
    </row>
    <row r="90" spans="1:8" x14ac:dyDescent="0.25">
      <c r="A90" s="6">
        <v>42767</v>
      </c>
      <c r="B90" s="7" t="s">
        <v>0</v>
      </c>
      <c r="C90" s="1"/>
      <c r="D90" s="1"/>
      <c r="E90" s="1" t="s">
        <v>106</v>
      </c>
      <c r="F90" s="4" t="s">
        <v>6</v>
      </c>
      <c r="H90" t="str">
        <f t="shared" si="9"/>
        <v>Иванов8842767</v>
      </c>
    </row>
    <row r="91" spans="1:8" x14ac:dyDescent="0.25">
      <c r="A91" s="6">
        <v>42767</v>
      </c>
      <c r="B91" s="7" t="s">
        <v>0</v>
      </c>
      <c r="C91" s="1"/>
      <c r="D91" s="1"/>
      <c r="E91" s="1" t="s">
        <v>107</v>
      </c>
      <c r="F91" s="4" t="s">
        <v>12</v>
      </c>
      <c r="H91" t="str">
        <f t="shared" si="9"/>
        <v>Иванов8942767</v>
      </c>
    </row>
    <row r="92" spans="1:8" x14ac:dyDescent="0.25">
      <c r="A92" s="6">
        <v>42767</v>
      </c>
      <c r="B92" s="7" t="s">
        <v>1</v>
      </c>
      <c r="C92" s="1"/>
      <c r="D92" s="1"/>
      <c r="E92" s="1" t="s">
        <v>119</v>
      </c>
      <c r="F92" s="4" t="s">
        <v>13</v>
      </c>
      <c r="H92" t="str">
        <f t="shared" si="9"/>
        <v>Иванов9042767</v>
      </c>
    </row>
    <row r="93" spans="1:8" x14ac:dyDescent="0.25">
      <c r="A93" s="6">
        <v>42767</v>
      </c>
      <c r="B93" s="7" t="s">
        <v>0</v>
      </c>
      <c r="C93" s="1"/>
      <c r="D93" s="1"/>
      <c r="E93" s="1" t="s">
        <v>120</v>
      </c>
      <c r="F93" s="4" t="s">
        <v>14</v>
      </c>
      <c r="H93" t="str">
        <f t="shared" si="9"/>
        <v>Иванов9142767</v>
      </c>
    </row>
    <row r="94" spans="1:8" x14ac:dyDescent="0.25">
      <c r="A94" s="6">
        <v>42767</v>
      </c>
      <c r="B94" s="7" t="s">
        <v>0</v>
      </c>
      <c r="C94" s="1"/>
      <c r="D94" s="1"/>
      <c r="E94" s="1" t="s">
        <v>121</v>
      </c>
      <c r="F94" s="4" t="s">
        <v>4</v>
      </c>
      <c r="H94" t="str">
        <f t="shared" si="9"/>
        <v>Иванов9242767</v>
      </c>
    </row>
    <row r="95" spans="1:8" x14ac:dyDescent="0.25">
      <c r="A95" s="6">
        <v>42767</v>
      </c>
      <c r="B95" s="7" t="s">
        <v>0</v>
      </c>
      <c r="C95" s="1"/>
      <c r="D95" s="1"/>
      <c r="E95" s="1" t="s">
        <v>122</v>
      </c>
      <c r="F95" s="4" t="s">
        <v>5</v>
      </c>
      <c r="H95" t="str">
        <f t="shared" si="9"/>
        <v>Иванов9342767</v>
      </c>
    </row>
    <row r="96" spans="1:8" x14ac:dyDescent="0.25">
      <c r="A96" s="6">
        <v>42767</v>
      </c>
      <c r="B96" s="7" t="s">
        <v>0</v>
      </c>
      <c r="C96" s="1"/>
      <c r="D96" s="1"/>
      <c r="E96" s="1" t="s">
        <v>123</v>
      </c>
      <c r="F96" s="4" t="s">
        <v>7</v>
      </c>
      <c r="H96" t="str">
        <f t="shared" si="9"/>
        <v>Иванов9442767</v>
      </c>
    </row>
    <row r="97" spans="1:8" x14ac:dyDescent="0.25">
      <c r="A97" s="6">
        <v>42767</v>
      </c>
      <c r="B97" s="7" t="s">
        <v>0</v>
      </c>
      <c r="C97" s="1"/>
      <c r="D97" s="1"/>
      <c r="E97" s="1" t="s">
        <v>124</v>
      </c>
      <c r="F97" s="4" t="s">
        <v>6</v>
      </c>
      <c r="H97" t="str">
        <f t="shared" si="9"/>
        <v>Иванов9542767</v>
      </c>
    </row>
    <row r="98" spans="1:8" x14ac:dyDescent="0.25">
      <c r="A98" s="6">
        <v>42767</v>
      </c>
      <c r="B98" s="7" t="s">
        <v>0</v>
      </c>
      <c r="C98" s="1"/>
      <c r="D98" s="1"/>
      <c r="E98" s="1" t="s">
        <v>125</v>
      </c>
      <c r="F98" s="4" t="s">
        <v>12</v>
      </c>
      <c r="H98" t="str">
        <f t="shared" si="9"/>
        <v>Иванов9642767</v>
      </c>
    </row>
    <row r="99" spans="1:8" x14ac:dyDescent="0.25">
      <c r="A99" s="6">
        <v>42767</v>
      </c>
      <c r="B99" s="7" t="s">
        <v>1</v>
      </c>
      <c r="C99" s="1"/>
      <c r="D99" s="1"/>
      <c r="E99" s="1" t="s">
        <v>126</v>
      </c>
      <c r="F99" s="4" t="s">
        <v>13</v>
      </c>
      <c r="H99" t="str">
        <f t="shared" si="9"/>
        <v>Иванов9742767</v>
      </c>
    </row>
    <row r="100" spans="1:8" x14ac:dyDescent="0.25">
      <c r="A100" s="6">
        <v>42767</v>
      </c>
      <c r="B100" s="7" t="s">
        <v>0</v>
      </c>
      <c r="C100" s="1"/>
      <c r="D100" s="1"/>
      <c r="E100" s="1" t="s">
        <v>127</v>
      </c>
      <c r="F100" s="4" t="s">
        <v>14</v>
      </c>
      <c r="H100" t="str">
        <f t="shared" si="9"/>
        <v>Иванов9842767</v>
      </c>
    </row>
    <row r="101" spans="1:8" x14ac:dyDescent="0.25">
      <c r="A101" s="6">
        <v>42767</v>
      </c>
      <c r="B101" s="7" t="s">
        <v>0</v>
      </c>
      <c r="C101" s="1"/>
      <c r="D101" s="1"/>
      <c r="E101" s="1" t="s">
        <v>128</v>
      </c>
      <c r="F101" s="4" t="s">
        <v>4</v>
      </c>
      <c r="H101" t="str">
        <f t="shared" si="9"/>
        <v>Иванов9942767</v>
      </c>
    </row>
    <row r="102" spans="1:8" x14ac:dyDescent="0.25">
      <c r="A102" s="6">
        <v>42767</v>
      </c>
      <c r="B102" s="7" t="s">
        <v>0</v>
      </c>
      <c r="C102" s="1"/>
      <c r="D102" s="1"/>
      <c r="E102" s="1" t="s">
        <v>129</v>
      </c>
      <c r="F102" s="4" t="s">
        <v>5</v>
      </c>
      <c r="H102" t="str">
        <f t="shared" si="9"/>
        <v>Иванов10042767</v>
      </c>
    </row>
    <row r="103" spans="1:8" x14ac:dyDescent="0.25">
      <c r="A103" s="6">
        <v>42767</v>
      </c>
      <c r="B103" s="7" t="s">
        <v>0</v>
      </c>
      <c r="C103" s="1"/>
      <c r="D103" s="1"/>
      <c r="E103" s="1" t="s">
        <v>130</v>
      </c>
      <c r="F103" s="4" t="s">
        <v>7</v>
      </c>
      <c r="H103" t="str">
        <f t="shared" si="9"/>
        <v>Иванов10142767</v>
      </c>
    </row>
    <row r="104" spans="1:8" x14ac:dyDescent="0.25">
      <c r="A104" s="6">
        <v>42767</v>
      </c>
      <c r="B104" s="7" t="s">
        <v>0</v>
      </c>
      <c r="C104" s="1"/>
      <c r="D104" s="1"/>
      <c r="E104" s="1" t="s">
        <v>131</v>
      </c>
      <c r="F104" s="4" t="s">
        <v>6</v>
      </c>
      <c r="H104" t="str">
        <f t="shared" si="9"/>
        <v>Иванов10242767</v>
      </c>
    </row>
    <row r="105" spans="1:8" x14ac:dyDescent="0.25">
      <c r="A105" s="6">
        <v>42767</v>
      </c>
      <c r="B105" s="7" t="s">
        <v>0</v>
      </c>
      <c r="C105" s="1"/>
      <c r="D105" s="1"/>
      <c r="E105" s="1" t="s">
        <v>132</v>
      </c>
      <c r="F105" s="4" t="s">
        <v>12</v>
      </c>
      <c r="H105" t="str">
        <f t="shared" si="9"/>
        <v>Иванов10342767</v>
      </c>
    </row>
    <row r="106" spans="1:8" x14ac:dyDescent="0.25">
      <c r="A106" s="6">
        <v>42767</v>
      </c>
      <c r="B106" s="7" t="s">
        <v>1</v>
      </c>
      <c r="C106" s="1"/>
      <c r="D106" s="1"/>
      <c r="E106" s="1" t="s">
        <v>133</v>
      </c>
      <c r="F106" s="4" t="s">
        <v>13</v>
      </c>
      <c r="H106" t="str">
        <f t="shared" si="9"/>
        <v>Иванов10442767</v>
      </c>
    </row>
    <row r="107" spans="1:8" x14ac:dyDescent="0.25">
      <c r="A107" s="6">
        <v>42767</v>
      </c>
      <c r="B107" s="7" t="s">
        <v>0</v>
      </c>
      <c r="C107" s="1"/>
      <c r="D107" s="1"/>
      <c r="E107" s="1" t="s">
        <v>134</v>
      </c>
      <c r="F107" s="4" t="s">
        <v>14</v>
      </c>
      <c r="H107" t="str">
        <f t="shared" si="9"/>
        <v>Иванов10542767</v>
      </c>
    </row>
    <row r="108" spans="1:8" x14ac:dyDescent="0.25">
      <c r="A108" s="6">
        <v>42767</v>
      </c>
      <c r="B108" s="7" t="s">
        <v>0</v>
      </c>
      <c r="C108" s="1"/>
      <c r="D108" s="1"/>
      <c r="E108" s="1" t="s">
        <v>135</v>
      </c>
      <c r="F108" s="4" t="s">
        <v>4</v>
      </c>
      <c r="H108" t="str">
        <f t="shared" ref="H108:H114" si="10">E108&amp;A108</f>
        <v>Иванов10642767</v>
      </c>
    </row>
    <row r="109" spans="1:8" x14ac:dyDescent="0.25">
      <c r="A109" s="6">
        <v>42767</v>
      </c>
      <c r="B109" s="7" t="s">
        <v>0</v>
      </c>
      <c r="C109" s="1"/>
      <c r="D109" s="1"/>
      <c r="E109" s="1" t="s">
        <v>136</v>
      </c>
      <c r="F109" s="4" t="s">
        <v>5</v>
      </c>
      <c r="H109" t="str">
        <f t="shared" si="10"/>
        <v>Иванов10742767</v>
      </c>
    </row>
    <row r="110" spans="1:8" x14ac:dyDescent="0.25">
      <c r="A110" s="6">
        <v>42767</v>
      </c>
      <c r="B110" s="7" t="s">
        <v>0</v>
      </c>
      <c r="C110" s="1"/>
      <c r="D110" s="1"/>
      <c r="E110" s="1" t="s">
        <v>137</v>
      </c>
      <c r="F110" s="4" t="s">
        <v>7</v>
      </c>
      <c r="H110" t="str">
        <f t="shared" si="10"/>
        <v>Иванов10842767</v>
      </c>
    </row>
    <row r="111" spans="1:8" x14ac:dyDescent="0.25">
      <c r="A111" s="6">
        <v>42767</v>
      </c>
      <c r="B111" s="7" t="s">
        <v>0</v>
      </c>
      <c r="C111" s="1"/>
      <c r="D111" s="1"/>
      <c r="E111" s="1" t="s">
        <v>138</v>
      </c>
      <c r="F111" s="4" t="s">
        <v>6</v>
      </c>
      <c r="H111" t="str">
        <f t="shared" si="10"/>
        <v>Иванов10942767</v>
      </c>
    </row>
    <row r="112" spans="1:8" x14ac:dyDescent="0.25">
      <c r="A112" s="6">
        <v>42767</v>
      </c>
      <c r="B112" s="7" t="s">
        <v>0</v>
      </c>
      <c r="C112" s="1"/>
      <c r="D112" s="1"/>
      <c r="E112" s="1" t="s">
        <v>139</v>
      </c>
      <c r="F112" s="4" t="s">
        <v>12</v>
      </c>
      <c r="H112" t="str">
        <f t="shared" si="10"/>
        <v>Иванов11042767</v>
      </c>
    </row>
    <row r="113" spans="1:8" x14ac:dyDescent="0.25">
      <c r="A113" s="6">
        <v>42767</v>
      </c>
      <c r="B113" s="7" t="s">
        <v>1</v>
      </c>
      <c r="C113" s="1"/>
      <c r="D113" s="1"/>
      <c r="E113" s="1" t="s">
        <v>140</v>
      </c>
      <c r="F113" s="4" t="s">
        <v>13</v>
      </c>
      <c r="H113" t="str">
        <f t="shared" si="10"/>
        <v>Иванов11142767</v>
      </c>
    </row>
    <row r="114" spans="1:8" x14ac:dyDescent="0.25">
      <c r="A114" s="6">
        <v>42767</v>
      </c>
      <c r="B114" s="7" t="s">
        <v>0</v>
      </c>
      <c r="C114" s="1"/>
      <c r="D114" s="1"/>
      <c r="E114" s="1" t="s">
        <v>141</v>
      </c>
      <c r="F114" s="4" t="s">
        <v>14</v>
      </c>
      <c r="H114" t="str">
        <f t="shared" si="10"/>
        <v>Иванов11242767</v>
      </c>
    </row>
    <row r="115" spans="1:8" x14ac:dyDescent="0.25">
      <c r="A115" s="6">
        <v>42795</v>
      </c>
      <c r="B115" s="7" t="s">
        <v>0</v>
      </c>
      <c r="C115" s="1"/>
      <c r="D115" s="1"/>
      <c r="E115" s="1" t="s">
        <v>142</v>
      </c>
      <c r="F115" s="4" t="s">
        <v>4</v>
      </c>
      <c r="H115" t="str">
        <f t="shared" si="0"/>
        <v>Иванов11342795</v>
      </c>
    </row>
    <row r="116" spans="1:8" x14ac:dyDescent="0.25">
      <c r="A116" s="6">
        <v>42795</v>
      </c>
      <c r="B116" s="7" t="s">
        <v>0</v>
      </c>
      <c r="C116" s="1"/>
      <c r="D116" s="1"/>
      <c r="E116" s="1" t="s">
        <v>143</v>
      </c>
      <c r="F116" s="4" t="s">
        <v>5</v>
      </c>
      <c r="H116" t="str">
        <f t="shared" si="0"/>
        <v>Иванов11442795</v>
      </c>
    </row>
    <row r="117" spans="1:8" x14ac:dyDescent="0.25">
      <c r="A117" s="6">
        <v>42795</v>
      </c>
      <c r="B117" s="7" t="s">
        <v>0</v>
      </c>
      <c r="C117" s="1"/>
      <c r="D117" s="1"/>
      <c r="E117" s="1" t="s">
        <v>144</v>
      </c>
      <c r="F117" s="4" t="s">
        <v>7</v>
      </c>
      <c r="H117" t="str">
        <f t="shared" si="0"/>
        <v>Иванов11542795</v>
      </c>
    </row>
    <row r="118" spans="1:8" x14ac:dyDescent="0.25">
      <c r="A118" s="6">
        <v>42795</v>
      </c>
      <c r="B118" s="7" t="s">
        <v>0</v>
      </c>
      <c r="C118" s="1"/>
      <c r="D118" s="1"/>
      <c r="E118" s="1" t="s">
        <v>145</v>
      </c>
      <c r="F118" s="4" t="s">
        <v>6</v>
      </c>
      <c r="H118" t="str">
        <f t="shared" si="0"/>
        <v>Иванов11642795</v>
      </c>
    </row>
    <row r="119" spans="1:8" x14ac:dyDescent="0.25">
      <c r="A119" s="6">
        <v>42795</v>
      </c>
      <c r="B119" s="7" t="s">
        <v>0</v>
      </c>
      <c r="C119" s="1"/>
      <c r="D119" s="1"/>
      <c r="E119" s="1" t="s">
        <v>146</v>
      </c>
      <c r="F119" s="4" t="s">
        <v>12</v>
      </c>
      <c r="H119" t="str">
        <f t="shared" si="0"/>
        <v>Иванов11742795</v>
      </c>
    </row>
  </sheetData>
  <dataValidations count="1">
    <dataValidation type="list" allowBlank="1" showInputMessage="1" showErrorMessage="1" sqref="B3:B119">
      <formula1>"Работает,Уволен,Рассчитан"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V57"/>
  <sheetViews>
    <sheetView tabSelected="1" zoomScale="60" zoomScaleNormal="60" zoomScaleSheetLayoutView="100" workbookViewId="0">
      <selection activeCell="B8" sqref="B8"/>
    </sheetView>
  </sheetViews>
  <sheetFormatPr defaultRowHeight="15" x14ac:dyDescent="0.25"/>
  <cols>
    <col min="1" max="1" width="14.140625" customWidth="1"/>
    <col min="2" max="2" width="21.42578125" customWidth="1"/>
    <col min="3" max="3" width="18.42578125" customWidth="1"/>
    <col min="4" max="4" width="9.85546875" customWidth="1"/>
    <col min="5" max="5" width="5.7109375" customWidth="1"/>
    <col min="6" max="34" width="6.7109375" customWidth="1"/>
    <col min="35" max="35" width="13.28515625" customWidth="1"/>
    <col min="42" max="42" width="13.28515625" customWidth="1"/>
    <col min="47" max="47" width="17.7109375" hidden="1" customWidth="1"/>
  </cols>
  <sheetData>
    <row r="1" spans="1:48" x14ac:dyDescent="0.25">
      <c r="B1" t="s">
        <v>8</v>
      </c>
      <c r="D1" s="26">
        <v>42736</v>
      </c>
      <c r="E1" s="26"/>
      <c r="K1" s="39" t="s">
        <v>148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2" spans="1:48" x14ac:dyDescent="0.25">
      <c r="D2" s="19"/>
      <c r="E2" s="12"/>
      <c r="F2" s="12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48" x14ac:dyDescent="0.25"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48" ht="87" customHeight="1" x14ac:dyDescent="0.25"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U4" s="41">
        <v>42736</v>
      </c>
      <c r="AV4" s="41"/>
    </row>
    <row r="5" spans="1:48" x14ac:dyDescent="0.25">
      <c r="AU5" s="41">
        <v>42767</v>
      </c>
      <c r="AV5" s="41"/>
    </row>
    <row r="6" spans="1:48" x14ac:dyDescent="0.25">
      <c r="A6" s="22" t="s">
        <v>16</v>
      </c>
      <c r="B6" s="35" t="s">
        <v>9</v>
      </c>
      <c r="C6" s="35" t="s">
        <v>10</v>
      </c>
      <c r="D6" s="36" t="s">
        <v>116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24" t="s">
        <v>109</v>
      </c>
      <c r="AJ6" s="37" t="s">
        <v>110</v>
      </c>
      <c r="AK6" s="27" t="s">
        <v>111</v>
      </c>
      <c r="AL6" s="27" t="s">
        <v>112</v>
      </c>
      <c r="AM6" s="29" t="s">
        <v>113</v>
      </c>
      <c r="AN6" s="31" t="s">
        <v>114</v>
      </c>
      <c r="AO6" s="33" t="s">
        <v>117</v>
      </c>
      <c r="AP6" s="24" t="s">
        <v>115</v>
      </c>
      <c r="AU6" s="41">
        <v>42795</v>
      </c>
      <c r="AV6" s="41"/>
    </row>
    <row r="7" spans="1:48" ht="66" customHeight="1" x14ac:dyDescent="0.25">
      <c r="A7" s="23"/>
      <c r="B7" s="35"/>
      <c r="C7" s="35"/>
      <c r="D7" s="8">
        <f>DAY(D1)</f>
        <v>1</v>
      </c>
      <c r="E7" s="7">
        <f>IF(ISERR(D7+1),"",IF(D7+1&lt;=DAY(EOMONTH($D$1,0)),D7+1,""))</f>
        <v>2</v>
      </c>
      <c r="F7" s="7">
        <f t="shared" ref="F7:AH7" si="0">IF(ISERR(E7+1),"",IF(E7+1&lt;=DAY(EOMONTH($D$1,0)),E7+1,""))</f>
        <v>3</v>
      </c>
      <c r="G7" s="7">
        <f t="shared" si="0"/>
        <v>4</v>
      </c>
      <c r="H7" s="7">
        <f t="shared" si="0"/>
        <v>5</v>
      </c>
      <c r="I7" s="7">
        <f t="shared" si="0"/>
        <v>6</v>
      </c>
      <c r="J7" s="7">
        <f t="shared" si="0"/>
        <v>7</v>
      </c>
      <c r="K7" s="7">
        <f t="shared" si="0"/>
        <v>8</v>
      </c>
      <c r="L7" s="7">
        <f t="shared" si="0"/>
        <v>9</v>
      </c>
      <c r="M7" s="7">
        <f t="shared" si="0"/>
        <v>10</v>
      </c>
      <c r="N7" s="7">
        <f t="shared" si="0"/>
        <v>11</v>
      </c>
      <c r="O7" s="7">
        <f t="shared" si="0"/>
        <v>12</v>
      </c>
      <c r="P7" s="7">
        <f t="shared" si="0"/>
        <v>13</v>
      </c>
      <c r="Q7" s="7">
        <f t="shared" si="0"/>
        <v>14</v>
      </c>
      <c r="R7" s="7">
        <f t="shared" si="0"/>
        <v>15</v>
      </c>
      <c r="S7" s="7">
        <f t="shared" si="0"/>
        <v>16</v>
      </c>
      <c r="T7" s="7">
        <f t="shared" si="0"/>
        <v>17</v>
      </c>
      <c r="U7" s="7">
        <f t="shared" si="0"/>
        <v>18</v>
      </c>
      <c r="V7" s="7">
        <f t="shared" si="0"/>
        <v>19</v>
      </c>
      <c r="W7" s="7">
        <f t="shared" si="0"/>
        <v>20</v>
      </c>
      <c r="X7" s="7">
        <f t="shared" si="0"/>
        <v>21</v>
      </c>
      <c r="Y7" s="7">
        <f t="shared" si="0"/>
        <v>22</v>
      </c>
      <c r="Z7" s="7">
        <f t="shared" si="0"/>
        <v>23</v>
      </c>
      <c r="AA7" s="7">
        <f t="shared" si="0"/>
        <v>24</v>
      </c>
      <c r="AB7" s="7">
        <f t="shared" si="0"/>
        <v>25</v>
      </c>
      <c r="AC7" s="7">
        <f t="shared" si="0"/>
        <v>26</v>
      </c>
      <c r="AD7" s="7">
        <f t="shared" si="0"/>
        <v>27</v>
      </c>
      <c r="AE7" s="7">
        <f t="shared" si="0"/>
        <v>28</v>
      </c>
      <c r="AF7" s="7">
        <f t="shared" si="0"/>
        <v>29</v>
      </c>
      <c r="AG7" s="7">
        <f t="shared" si="0"/>
        <v>30</v>
      </c>
      <c r="AH7" s="7">
        <f t="shared" si="0"/>
        <v>31</v>
      </c>
      <c r="AI7" s="25"/>
      <c r="AJ7" s="38"/>
      <c r="AK7" s="28"/>
      <c r="AL7" s="28"/>
      <c r="AM7" s="30"/>
      <c r="AN7" s="32"/>
      <c r="AO7" s="34"/>
      <c r="AP7" s="25"/>
      <c r="AU7" s="41">
        <v>42826</v>
      </c>
      <c r="AV7" s="41"/>
    </row>
    <row r="8" spans="1:48" ht="15.95" customHeight="1" x14ac:dyDescent="0.25">
      <c r="A8" s="9">
        <f>IF(B8="","",COUNTIF($B$8:B8,"&lt;&gt;"""))</f>
        <v>1</v>
      </c>
      <c r="B8" s="11" t="str">
        <f t="array" ref="B8">IFERROR(INDEX(Штатка!$E$3:$E$1000,SMALL(IF((Штатка!$A$3:$A$1000=Табель!$D$1)*(Штатка!$B$3:$B$1000="Работает"),ROW(Штатка!$E$3:$E$1000)-2),ROW(A1))),"")</f>
        <v>Иванов1</v>
      </c>
      <c r="C8" s="10" t="str">
        <f>IFERROR(INDEX(Штатка!F:F,MATCH(B8&amp;$D$1,Штатка!H:H,0)),"")</f>
        <v>Директор</v>
      </c>
      <c r="D8" s="13" t="s">
        <v>108</v>
      </c>
      <c r="E8" s="13" t="s">
        <v>108</v>
      </c>
      <c r="F8" s="13" t="s">
        <v>108</v>
      </c>
      <c r="G8" s="13" t="s">
        <v>108</v>
      </c>
      <c r="H8" s="13">
        <v>0.33333333333333331</v>
      </c>
      <c r="I8" s="14" t="s">
        <v>108</v>
      </c>
      <c r="J8" s="14" t="s">
        <v>108</v>
      </c>
      <c r="K8" s="14" t="s">
        <v>108</v>
      </c>
      <c r="L8" s="14" t="s">
        <v>108</v>
      </c>
      <c r="M8" s="14" t="s">
        <v>108</v>
      </c>
      <c r="N8" s="13" t="s">
        <v>108</v>
      </c>
      <c r="O8" s="13">
        <v>0.33333333333333331</v>
      </c>
      <c r="P8" s="17" t="s">
        <v>108</v>
      </c>
      <c r="Q8" s="17" t="s">
        <v>108</v>
      </c>
      <c r="R8" s="14" t="s">
        <v>108</v>
      </c>
      <c r="S8" s="14" t="s">
        <v>108</v>
      </c>
      <c r="T8" s="14" t="s">
        <v>108</v>
      </c>
      <c r="U8" s="14" t="s">
        <v>108</v>
      </c>
      <c r="V8" s="13">
        <v>0.33333333333333331</v>
      </c>
      <c r="W8" s="14" t="s">
        <v>108</v>
      </c>
      <c r="X8" s="14" t="s">
        <v>108</v>
      </c>
      <c r="Y8" s="14" t="s">
        <v>108</v>
      </c>
      <c r="Z8" s="14" t="s">
        <v>108</v>
      </c>
      <c r="AA8" s="14" t="s">
        <v>108</v>
      </c>
      <c r="AB8" s="14" t="s">
        <v>108</v>
      </c>
      <c r="AC8" s="13">
        <v>0.33333333333333331</v>
      </c>
      <c r="AD8" s="14" t="s">
        <v>108</v>
      </c>
      <c r="AE8" s="14" t="s">
        <v>108</v>
      </c>
      <c r="AF8" s="14" t="s">
        <v>108</v>
      </c>
      <c r="AG8" s="14" t="s">
        <v>108</v>
      </c>
      <c r="AH8" s="14" t="s">
        <v>108</v>
      </c>
      <c r="AI8" s="15">
        <f t="shared" ref="AI8:AI10" si="1">COUNTA(D8:AH8)-AM8-AN8</f>
        <v>31</v>
      </c>
      <c r="AJ8" s="15">
        <f t="shared" ref="AJ8" si="2">COUNTIF(D8:AH8,"В")</f>
        <v>27</v>
      </c>
      <c r="AK8" s="15">
        <f t="shared" ref="AK8" si="3">COUNTIF(D8:AH8,"ТО-1")</f>
        <v>0</v>
      </c>
      <c r="AL8" s="15">
        <f t="shared" ref="AL8" si="4">COUNTIF(D8:AH8,"ТО-2")</f>
        <v>0</v>
      </c>
      <c r="AM8" s="15">
        <f t="shared" ref="AM8" si="5">COUNTIF(D8:AH8,"Р")</f>
        <v>0</v>
      </c>
      <c r="AN8" s="15">
        <f t="shared" ref="AN8" si="6">COUNTIF(D8:AH8,"О")</f>
        <v>0</v>
      </c>
      <c r="AO8" s="15">
        <f t="shared" ref="AO8" si="7">COUNTIF(D8:AH8,"К")</f>
        <v>0</v>
      </c>
      <c r="AP8" s="16">
        <f t="shared" ref="AP8:AP10" si="8">(ROUND(SUM(D8:AH8)*24,0)/24)+AJ8/2.4+AK8/2.4+AL8/2.4+AO8/2.4</f>
        <v>12.583333333333334</v>
      </c>
      <c r="AU8" s="41">
        <v>42856</v>
      </c>
      <c r="AV8" s="41"/>
    </row>
    <row r="9" spans="1:48" ht="15.95" customHeight="1" x14ac:dyDescent="0.25">
      <c r="A9" s="21">
        <f>IF(B9="","",COUNTIF($B$8:B9,"&lt;&gt;"""))</f>
        <v>2</v>
      </c>
      <c r="B9" s="11" t="str">
        <f t="array" ref="B9">IFERROR(INDEX(Штатка!$E$3:$E$1000,SMALL(IF((Штатка!$A$3:$A$1000=Табель!$D$1)*(Штатка!$B$3:$B$1000="Работает"),ROW(Штатка!$E$3:$E$1000)-2),ROW(A2))),"")</f>
        <v>Иванов2</v>
      </c>
      <c r="C9" s="10" t="str">
        <f>IFERROR(INDEX(Штатка!F:F,MATCH(B9&amp;$D$1,Штатка!H:H,0)),"")</f>
        <v>Бухгалтер</v>
      </c>
      <c r="D9" s="13" t="s">
        <v>108</v>
      </c>
      <c r="E9" s="13" t="s">
        <v>108</v>
      </c>
      <c r="F9" s="13" t="s">
        <v>108</v>
      </c>
      <c r="G9" s="13" t="s">
        <v>108</v>
      </c>
      <c r="H9" s="13">
        <v>0.33333333333333331</v>
      </c>
      <c r="I9" s="14" t="s">
        <v>108</v>
      </c>
      <c r="J9" s="14" t="s">
        <v>108</v>
      </c>
      <c r="K9" s="14" t="s">
        <v>108</v>
      </c>
      <c r="L9" s="14" t="s">
        <v>108</v>
      </c>
      <c r="M9" s="14" t="s">
        <v>108</v>
      </c>
      <c r="N9" s="13" t="s">
        <v>108</v>
      </c>
      <c r="O9" s="13">
        <v>0.33333333333333331</v>
      </c>
      <c r="P9" s="17" t="s">
        <v>108</v>
      </c>
      <c r="Q9" s="17" t="s">
        <v>108</v>
      </c>
      <c r="R9" s="14" t="s">
        <v>108</v>
      </c>
      <c r="S9" s="14" t="s">
        <v>108</v>
      </c>
      <c r="T9" s="14" t="s">
        <v>108</v>
      </c>
      <c r="U9" s="14" t="s">
        <v>108</v>
      </c>
      <c r="V9" s="13">
        <v>0.33333333333333331</v>
      </c>
      <c r="W9" s="14" t="s">
        <v>108</v>
      </c>
      <c r="X9" s="14" t="s">
        <v>108</v>
      </c>
      <c r="Y9" s="14" t="s">
        <v>108</v>
      </c>
      <c r="Z9" s="14" t="s">
        <v>108</v>
      </c>
      <c r="AA9" s="14" t="s">
        <v>108</v>
      </c>
      <c r="AB9" s="14" t="s">
        <v>108</v>
      </c>
      <c r="AC9" s="13">
        <v>0.33333333333333331</v>
      </c>
      <c r="AD9" s="14" t="s">
        <v>108</v>
      </c>
      <c r="AE9" s="14" t="s">
        <v>108</v>
      </c>
      <c r="AF9" s="14" t="s">
        <v>108</v>
      </c>
      <c r="AG9" s="14" t="s">
        <v>108</v>
      </c>
      <c r="AH9" s="14" t="s">
        <v>108</v>
      </c>
      <c r="AI9" s="15">
        <f t="shared" si="1"/>
        <v>31</v>
      </c>
      <c r="AJ9" s="15">
        <f t="shared" ref="AJ9:AJ10" si="9">COUNTIF(D9:AH9,"В")</f>
        <v>27</v>
      </c>
      <c r="AK9" s="15">
        <f t="shared" ref="AK9:AK10" si="10">COUNTIF(D9:AH9,"ТО-1")</f>
        <v>0</v>
      </c>
      <c r="AL9" s="15">
        <f t="shared" ref="AL9:AL10" si="11">COUNTIF(D9:AH9,"ТО-2")</f>
        <v>0</v>
      </c>
      <c r="AM9" s="15">
        <f t="shared" ref="AM9:AM10" si="12">COUNTIF(D9:AH9,"Р")</f>
        <v>0</v>
      </c>
      <c r="AN9" s="15">
        <f t="shared" ref="AN9:AN10" si="13">COUNTIF(D9:AH9,"О")</f>
        <v>0</v>
      </c>
      <c r="AO9" s="15">
        <f t="shared" ref="AO9:AO10" si="14">COUNTIF(D9:AH9,"К")</f>
        <v>0</v>
      </c>
      <c r="AP9" s="16">
        <f t="shared" si="8"/>
        <v>12.583333333333334</v>
      </c>
      <c r="AU9" s="41">
        <v>42887</v>
      </c>
      <c r="AV9" s="41"/>
    </row>
    <row r="10" spans="1:48" ht="15.95" customHeight="1" x14ac:dyDescent="0.25">
      <c r="A10" s="21">
        <f>IF(B10="","",COUNTIF($B$8:B10,"&lt;&gt;"""))</f>
        <v>3</v>
      </c>
      <c r="B10" s="11" t="str">
        <f t="array" ref="B10">IFERROR(INDEX(Штатка!$E$3:$E$1000,SMALL(IF((Штатка!$A$3:$A$1000=Табель!$D$1)*(Штатка!$B$3:$B$1000="Работает"),ROW(Штатка!$E$3:$E$1000)-2),ROW(A3))),"")</f>
        <v>Иванов3</v>
      </c>
      <c r="C10" s="10" t="str">
        <f>IFERROR(INDEX(Штатка!F:F,MATCH(B10&amp;$D$1,Штатка!H:H,0)),"")</f>
        <v>ОК</v>
      </c>
      <c r="D10" s="13" t="s">
        <v>108</v>
      </c>
      <c r="E10" s="13" t="s">
        <v>108</v>
      </c>
      <c r="F10" s="13" t="s">
        <v>108</v>
      </c>
      <c r="G10" s="13" t="s">
        <v>108</v>
      </c>
      <c r="H10" s="13">
        <v>0.33333333333333331</v>
      </c>
      <c r="I10" s="14" t="s">
        <v>108</v>
      </c>
      <c r="J10" s="14" t="s">
        <v>108</v>
      </c>
      <c r="K10" s="14" t="s">
        <v>108</v>
      </c>
      <c r="L10" s="14" t="s">
        <v>108</v>
      </c>
      <c r="M10" s="14" t="s">
        <v>108</v>
      </c>
      <c r="N10" s="13" t="s">
        <v>108</v>
      </c>
      <c r="O10" s="13">
        <v>0.33333333333333331</v>
      </c>
      <c r="P10" s="17" t="s">
        <v>108</v>
      </c>
      <c r="Q10" s="17" t="s">
        <v>108</v>
      </c>
      <c r="R10" s="14" t="s">
        <v>108</v>
      </c>
      <c r="S10" s="14" t="s">
        <v>108</v>
      </c>
      <c r="T10" s="14" t="s">
        <v>108</v>
      </c>
      <c r="U10" s="14" t="s">
        <v>108</v>
      </c>
      <c r="V10" s="13">
        <v>0.33333333333333331</v>
      </c>
      <c r="W10" s="14" t="s">
        <v>108</v>
      </c>
      <c r="X10" s="14" t="s">
        <v>108</v>
      </c>
      <c r="Y10" s="14" t="s">
        <v>108</v>
      </c>
      <c r="Z10" s="14" t="s">
        <v>108</v>
      </c>
      <c r="AA10" s="14" t="s">
        <v>108</v>
      </c>
      <c r="AB10" s="14" t="s">
        <v>108</v>
      </c>
      <c r="AC10" s="13">
        <v>0.33333333333333331</v>
      </c>
      <c r="AD10" s="14" t="s">
        <v>108</v>
      </c>
      <c r="AE10" s="14" t="s">
        <v>108</v>
      </c>
      <c r="AF10" s="14" t="s">
        <v>108</v>
      </c>
      <c r="AG10" s="14" t="s">
        <v>108</v>
      </c>
      <c r="AH10" s="14" t="s">
        <v>108</v>
      </c>
      <c r="AI10" s="15">
        <f t="shared" si="1"/>
        <v>31</v>
      </c>
      <c r="AJ10" s="15">
        <f t="shared" si="9"/>
        <v>27</v>
      </c>
      <c r="AK10" s="15">
        <f t="shared" si="10"/>
        <v>0</v>
      </c>
      <c r="AL10" s="15">
        <f t="shared" si="11"/>
        <v>0</v>
      </c>
      <c r="AM10" s="15">
        <f t="shared" si="12"/>
        <v>0</v>
      </c>
      <c r="AN10" s="15">
        <f t="shared" si="13"/>
        <v>0</v>
      </c>
      <c r="AO10" s="15">
        <f t="shared" si="14"/>
        <v>0</v>
      </c>
      <c r="AP10" s="16">
        <f t="shared" si="8"/>
        <v>12.583333333333334</v>
      </c>
      <c r="AU10" s="41">
        <v>42917</v>
      </c>
      <c r="AV10" s="41"/>
    </row>
    <row r="11" spans="1:48" ht="15.95" customHeight="1" x14ac:dyDescent="0.25">
      <c r="A11" s="21">
        <f>IF(B11="","",COUNTIF($B$8:B11,"&lt;&gt;"""))</f>
        <v>4</v>
      </c>
      <c r="B11" s="11" t="str">
        <f t="array" ref="B11">IFERROR(INDEX(Штатка!$E$3:$E$1000,SMALL(IF((Штатка!$A$3:$A$1000=Табель!$D$1)*(Штатка!$B$3:$B$1000="Работает"),ROW(Штатка!$E$3:$E$1000)-2),ROW(A4))),"")</f>
        <v>Иванов4</v>
      </c>
      <c r="C11" s="10" t="str">
        <f>IFERROR(INDEX(Штатка!F:F,MATCH(B11&amp;$D$1,Штатка!H:H,0)),"")</f>
        <v>Кассир</v>
      </c>
      <c r="D11" s="13"/>
      <c r="E11" s="13"/>
      <c r="F11" s="13"/>
      <c r="G11" s="13"/>
      <c r="H11" s="13"/>
      <c r="I11" s="14"/>
      <c r="J11" s="14"/>
      <c r="K11" s="14"/>
      <c r="L11" s="14"/>
      <c r="M11" s="14"/>
      <c r="N11" s="13"/>
      <c r="O11" s="13"/>
      <c r="P11" s="17"/>
      <c r="Q11" s="17"/>
      <c r="R11" s="14"/>
      <c r="S11" s="14"/>
      <c r="T11" s="14"/>
      <c r="U11" s="14"/>
      <c r="V11" s="13"/>
      <c r="W11" s="14"/>
      <c r="X11" s="14"/>
      <c r="Y11" s="14"/>
      <c r="Z11" s="14"/>
      <c r="AA11" s="14"/>
      <c r="AB11" s="14"/>
      <c r="AC11" s="13"/>
      <c r="AD11" s="14"/>
      <c r="AE11" s="14"/>
      <c r="AF11" s="14"/>
      <c r="AG11" s="14"/>
      <c r="AH11" s="14"/>
      <c r="AI11" s="15"/>
      <c r="AJ11" s="15"/>
      <c r="AK11" s="15"/>
      <c r="AL11" s="15"/>
      <c r="AM11" s="15"/>
      <c r="AN11" s="15"/>
      <c r="AO11" s="15"/>
      <c r="AP11" s="16"/>
      <c r="AU11" s="41">
        <v>42948</v>
      </c>
      <c r="AV11" s="41"/>
    </row>
    <row r="12" spans="1:48" ht="15.95" customHeight="1" x14ac:dyDescent="0.25">
      <c r="A12" s="21">
        <f>IF(B12="","",COUNTIF($B$8:B12,"&lt;&gt;"""))</f>
        <v>5</v>
      </c>
      <c r="B12" s="11" t="str">
        <f t="array" ref="B12">IFERROR(INDEX(Штатка!$E$3:$E$1000,SMALL(IF((Штатка!$A$3:$A$1000=Табель!$D$1)*(Штатка!$B$3:$B$1000="Работает"),ROW(Штатка!$E$3:$E$1000)-2),ROW(A5))),"")</f>
        <v>Иванов5</v>
      </c>
      <c r="C12" s="10" t="str">
        <f>IFERROR(INDEX(Штатка!F:F,MATCH(B12&amp;$D$1,Штатка!H:H,0)),"")</f>
        <v>Инженер ТБ</v>
      </c>
      <c r="D12" s="13"/>
      <c r="E12" s="13"/>
      <c r="F12" s="13"/>
      <c r="G12" s="13"/>
      <c r="H12" s="13"/>
      <c r="I12" s="14"/>
      <c r="J12" s="14"/>
      <c r="K12" s="14"/>
      <c r="L12" s="14"/>
      <c r="M12" s="14"/>
      <c r="N12" s="13"/>
      <c r="O12" s="13"/>
      <c r="P12" s="17"/>
      <c r="Q12" s="17"/>
      <c r="R12" s="14"/>
      <c r="S12" s="14"/>
      <c r="T12" s="14"/>
      <c r="U12" s="14"/>
      <c r="V12" s="13"/>
      <c r="W12" s="14"/>
      <c r="X12" s="14"/>
      <c r="Y12" s="14"/>
      <c r="Z12" s="14"/>
      <c r="AA12" s="14"/>
      <c r="AB12" s="14"/>
      <c r="AC12" s="13"/>
      <c r="AD12" s="14"/>
      <c r="AE12" s="14"/>
      <c r="AF12" s="14"/>
      <c r="AG12" s="14"/>
      <c r="AH12" s="14"/>
      <c r="AI12" s="15"/>
      <c r="AJ12" s="15"/>
      <c r="AK12" s="15"/>
      <c r="AL12" s="15"/>
      <c r="AM12" s="15"/>
      <c r="AN12" s="15"/>
      <c r="AO12" s="15"/>
      <c r="AP12" s="16"/>
      <c r="AU12" s="41">
        <v>42979</v>
      </c>
      <c r="AV12" s="41"/>
    </row>
    <row r="13" spans="1:48" ht="15.95" customHeight="1" x14ac:dyDescent="0.25">
      <c r="A13" s="21">
        <f>IF(B13="","",COUNTIF($B$8:B13,"&lt;&gt;"""))</f>
        <v>6</v>
      </c>
      <c r="B13" s="11" t="str">
        <f t="array" ref="B13">IFERROR(INDEX(Штатка!$E$3:$E$1000,SMALL(IF((Штатка!$A$3:$A$1000=Табель!$D$1)*(Штатка!$B$3:$B$1000="Работает"),ROW(Штатка!$E$3:$E$1000)-2),ROW(A6))),"")</f>
        <v>Иванов8</v>
      </c>
      <c r="C13" s="10" t="str">
        <f>IFERROR(INDEX(Штатка!F:F,MATCH(B13&amp;$D$1,Штатка!H:H,0)),"")</f>
        <v>Директор</v>
      </c>
      <c r="D13" s="13"/>
      <c r="E13" s="13"/>
      <c r="F13" s="13"/>
      <c r="G13" s="13"/>
      <c r="H13" s="13"/>
      <c r="I13" s="14"/>
      <c r="J13" s="14"/>
      <c r="K13" s="14"/>
      <c r="L13" s="14"/>
      <c r="M13" s="14"/>
      <c r="N13" s="13"/>
      <c r="O13" s="13"/>
      <c r="P13" s="17"/>
      <c r="Q13" s="17"/>
      <c r="R13" s="14"/>
      <c r="S13" s="14"/>
      <c r="T13" s="14"/>
      <c r="U13" s="14"/>
      <c r="V13" s="13"/>
      <c r="W13" s="14"/>
      <c r="X13" s="14"/>
      <c r="Y13" s="14"/>
      <c r="Z13" s="14"/>
      <c r="AA13" s="14"/>
      <c r="AB13" s="14"/>
      <c r="AC13" s="13"/>
      <c r="AD13" s="14"/>
      <c r="AE13" s="14"/>
      <c r="AF13" s="14"/>
      <c r="AG13" s="14"/>
      <c r="AH13" s="14"/>
      <c r="AI13" s="15"/>
      <c r="AJ13" s="15"/>
      <c r="AK13" s="15"/>
      <c r="AL13" s="15"/>
      <c r="AM13" s="15"/>
      <c r="AN13" s="15"/>
      <c r="AO13" s="15"/>
      <c r="AP13" s="16"/>
      <c r="AU13" s="41">
        <v>43009</v>
      </c>
      <c r="AV13" s="41"/>
    </row>
    <row r="14" spans="1:48" ht="15.95" customHeight="1" x14ac:dyDescent="0.25">
      <c r="A14" s="21">
        <f>IF(B14="","",COUNTIF($B$8:B14,"&lt;&gt;"""))</f>
        <v>7</v>
      </c>
      <c r="B14" s="11" t="str">
        <f t="array" ref="B14">IFERROR(INDEX(Штатка!$E$3:$E$1000,SMALL(IF((Штатка!$A$3:$A$1000=Табель!$D$1)*(Штатка!$B$3:$B$1000="Работает"),ROW(Штатка!$E$3:$E$1000)-2),ROW(A7))),"")</f>
        <v>Иванов9</v>
      </c>
      <c r="C14" s="10" t="str">
        <f>IFERROR(INDEX(Штатка!F:F,MATCH(B14&amp;$D$1,Штатка!H:H,0)),"")</f>
        <v>Бухгалтер</v>
      </c>
      <c r="D14" s="13"/>
      <c r="E14" s="13"/>
      <c r="F14" s="13"/>
      <c r="G14" s="13"/>
      <c r="H14" s="13"/>
      <c r="I14" s="14"/>
      <c r="J14" s="14"/>
      <c r="K14" s="14"/>
      <c r="L14" s="14"/>
      <c r="M14" s="14"/>
      <c r="N14" s="13"/>
      <c r="O14" s="13"/>
      <c r="P14" s="17"/>
      <c r="Q14" s="17"/>
      <c r="R14" s="14"/>
      <c r="S14" s="14"/>
      <c r="T14" s="14"/>
      <c r="U14" s="14"/>
      <c r="V14" s="13"/>
      <c r="W14" s="14"/>
      <c r="X14" s="14"/>
      <c r="Y14" s="14"/>
      <c r="Z14" s="14"/>
      <c r="AA14" s="14"/>
      <c r="AB14" s="14"/>
      <c r="AC14" s="13"/>
      <c r="AD14" s="14"/>
      <c r="AE14" s="14"/>
      <c r="AF14" s="14"/>
      <c r="AG14" s="14"/>
      <c r="AH14" s="14"/>
      <c r="AI14" s="15"/>
      <c r="AJ14" s="15"/>
      <c r="AK14" s="15"/>
      <c r="AL14" s="15"/>
      <c r="AM14" s="15"/>
      <c r="AN14" s="15"/>
      <c r="AO14" s="15"/>
      <c r="AP14" s="16"/>
      <c r="AU14" s="41">
        <v>43040</v>
      </c>
      <c r="AV14" s="41"/>
    </row>
    <row r="15" spans="1:48" ht="15.95" customHeight="1" x14ac:dyDescent="0.25">
      <c r="A15" s="21">
        <f>IF(B15="","",COUNTIF($B$8:B15,"&lt;&gt;"""))</f>
        <v>8</v>
      </c>
      <c r="B15" s="11" t="str">
        <f t="array" ref="B15">IFERROR(INDEX(Штатка!$E$3:$E$1000,SMALL(IF((Штатка!$A$3:$A$1000=Табель!$D$1)*(Штатка!$B$3:$B$1000="Работает"),ROW(Штатка!$E$3:$E$1000)-2),ROW(A8))),"")</f>
        <v>Иванов10</v>
      </c>
      <c r="C15" s="10" t="str">
        <f>IFERROR(INDEX(Штатка!F:F,MATCH(B15&amp;$D$1,Штатка!H:H,0)),"")</f>
        <v>ОК</v>
      </c>
      <c r="D15" s="13"/>
      <c r="E15" s="13"/>
      <c r="F15" s="13"/>
      <c r="G15" s="13"/>
      <c r="H15" s="13"/>
      <c r="I15" s="14"/>
      <c r="J15" s="14"/>
      <c r="K15" s="14"/>
      <c r="L15" s="14"/>
      <c r="M15" s="14"/>
      <c r="N15" s="13"/>
      <c r="O15" s="13"/>
      <c r="P15" s="17"/>
      <c r="Q15" s="17"/>
      <c r="R15" s="14"/>
      <c r="S15" s="14"/>
      <c r="T15" s="14"/>
      <c r="U15" s="14"/>
      <c r="V15" s="13"/>
      <c r="W15" s="14"/>
      <c r="X15" s="14"/>
      <c r="Y15" s="14"/>
      <c r="Z15" s="14"/>
      <c r="AA15" s="14"/>
      <c r="AB15" s="14"/>
      <c r="AC15" s="13"/>
      <c r="AD15" s="14"/>
      <c r="AE15" s="14"/>
      <c r="AF15" s="14"/>
      <c r="AG15" s="14"/>
      <c r="AH15" s="14"/>
      <c r="AI15" s="15"/>
      <c r="AJ15" s="15"/>
      <c r="AK15" s="15"/>
      <c r="AL15" s="15"/>
      <c r="AM15" s="15"/>
      <c r="AN15" s="15"/>
      <c r="AO15" s="15"/>
      <c r="AP15" s="16"/>
      <c r="AU15" s="41">
        <v>43070</v>
      </c>
      <c r="AV15" s="41"/>
    </row>
    <row r="16" spans="1:48" ht="15.95" customHeight="1" x14ac:dyDescent="0.25">
      <c r="A16" s="21">
        <f>IF(B16="","",COUNTIF($B$8:B16,"&lt;&gt;"""))</f>
        <v>9</v>
      </c>
      <c r="B16" s="11" t="str">
        <f t="array" ref="B16">IFERROR(INDEX(Штатка!$E$3:$E$1000,SMALL(IF((Штатка!$A$3:$A$1000=Табель!$D$1)*(Штатка!$B$3:$B$1000="Работает"),ROW(Штатка!$E$3:$E$1000)-2),ROW(A9))),"")</f>
        <v>Иванов11</v>
      </c>
      <c r="C16" s="10" t="str">
        <f>IFERROR(INDEX(Штатка!F:F,MATCH(B16&amp;$D$1,Штатка!H:H,0)),"")</f>
        <v>Кассир</v>
      </c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3"/>
      <c r="O16" s="13"/>
      <c r="P16" s="17"/>
      <c r="Q16" s="17"/>
      <c r="R16" s="14"/>
      <c r="S16" s="14"/>
      <c r="T16" s="14"/>
      <c r="U16" s="14"/>
      <c r="V16" s="13"/>
      <c r="W16" s="14"/>
      <c r="X16" s="14"/>
      <c r="Y16" s="14"/>
      <c r="Z16" s="14"/>
      <c r="AA16" s="14"/>
      <c r="AB16" s="14"/>
      <c r="AC16" s="13"/>
      <c r="AD16" s="14"/>
      <c r="AE16" s="14"/>
      <c r="AF16" s="14"/>
      <c r="AG16" s="14"/>
      <c r="AH16" s="14"/>
      <c r="AI16" s="15"/>
      <c r="AJ16" s="15"/>
      <c r="AK16" s="15"/>
      <c r="AL16" s="15"/>
      <c r="AM16" s="15"/>
      <c r="AN16" s="15"/>
      <c r="AO16" s="15"/>
      <c r="AP16" s="16"/>
      <c r="AU16" s="41">
        <v>43101</v>
      </c>
      <c r="AV16" s="41"/>
    </row>
    <row r="17" spans="1:48" ht="15.95" customHeight="1" x14ac:dyDescent="0.25">
      <c r="A17" s="21">
        <f>IF(B17="","",COUNTIF($B$8:B17,"&lt;&gt;"""))</f>
        <v>10</v>
      </c>
      <c r="B17" s="11" t="str">
        <f t="array" ref="B17">IFERROR(INDEX(Штатка!$E$3:$E$1000,SMALL(IF((Штатка!$A$3:$A$1000=Табель!$D$1)*(Штатка!$B$3:$B$1000="Работает"),ROW(Штатка!$E$3:$E$1000)-2),ROW(A10))),"")</f>
        <v>Иванов12</v>
      </c>
      <c r="C17" s="10" t="str">
        <f>IFERROR(INDEX(Штатка!F:F,MATCH(B17&amp;$D$1,Штатка!H:H,0)),"")</f>
        <v>Инженер ТБ</v>
      </c>
      <c r="D17" s="13"/>
      <c r="E17" s="13"/>
      <c r="F17" s="13"/>
      <c r="G17" s="13"/>
      <c r="H17" s="13"/>
      <c r="I17" s="14"/>
      <c r="J17" s="14"/>
      <c r="K17" s="14"/>
      <c r="L17" s="14"/>
      <c r="M17" s="14"/>
      <c r="N17" s="13"/>
      <c r="O17" s="13"/>
      <c r="P17" s="17"/>
      <c r="Q17" s="17"/>
      <c r="R17" s="14"/>
      <c r="S17" s="14"/>
      <c r="T17" s="14"/>
      <c r="U17" s="14"/>
      <c r="V17" s="13"/>
      <c r="W17" s="14"/>
      <c r="X17" s="14"/>
      <c r="Y17" s="14"/>
      <c r="Z17" s="14"/>
      <c r="AA17" s="14"/>
      <c r="AB17" s="14"/>
      <c r="AC17" s="13"/>
      <c r="AD17" s="14"/>
      <c r="AE17" s="14"/>
      <c r="AF17" s="14"/>
      <c r="AG17" s="14"/>
      <c r="AH17" s="14"/>
      <c r="AI17" s="15"/>
      <c r="AJ17" s="15"/>
      <c r="AK17" s="15"/>
      <c r="AL17" s="15"/>
      <c r="AM17" s="15"/>
      <c r="AN17" s="15"/>
      <c r="AO17" s="15"/>
      <c r="AP17" s="16"/>
      <c r="AU17" s="41">
        <v>43132</v>
      </c>
      <c r="AV17" s="41"/>
    </row>
    <row r="18" spans="1:48" ht="15.95" customHeight="1" x14ac:dyDescent="0.25">
      <c r="A18" s="21">
        <f>IF(B18="","",COUNTIF($B$8:B18,"&lt;&gt;"""))</f>
        <v>11</v>
      </c>
      <c r="B18" s="11" t="str">
        <f t="array" ref="B18">IFERROR(INDEX(Штатка!$E$3:$E$1000,SMALL(IF((Штатка!$A$3:$A$1000=Табель!$D$1)*(Штатка!$B$3:$B$1000="Работает"),ROW(Штатка!$E$3:$E$1000)-2),ROW(A11))),"")</f>
        <v>Иванов13</v>
      </c>
      <c r="C18" s="10" t="str">
        <f>IFERROR(INDEX(Штатка!F:F,MATCH(B18&amp;$D$1,Штатка!H:H,0)),"")</f>
        <v>Экономист</v>
      </c>
      <c r="D18" s="13"/>
      <c r="E18" s="13"/>
      <c r="F18" s="13"/>
      <c r="G18" s="13"/>
      <c r="H18" s="13"/>
      <c r="I18" s="14"/>
      <c r="J18" s="14"/>
      <c r="K18" s="14"/>
      <c r="L18" s="14"/>
      <c r="M18" s="14"/>
      <c r="N18" s="13"/>
      <c r="O18" s="13"/>
      <c r="P18" s="17"/>
      <c r="Q18" s="17"/>
      <c r="R18" s="14"/>
      <c r="S18" s="14"/>
      <c r="T18" s="14"/>
      <c r="U18" s="14"/>
      <c r="V18" s="13"/>
      <c r="W18" s="14"/>
      <c r="X18" s="14"/>
      <c r="Y18" s="14"/>
      <c r="Z18" s="14"/>
      <c r="AA18" s="14"/>
      <c r="AB18" s="14"/>
      <c r="AC18" s="13"/>
      <c r="AD18" s="14"/>
      <c r="AE18" s="14"/>
      <c r="AF18" s="14"/>
      <c r="AG18" s="14"/>
      <c r="AH18" s="14"/>
      <c r="AI18" s="15"/>
      <c r="AJ18" s="15"/>
      <c r="AK18" s="15"/>
      <c r="AL18" s="15"/>
      <c r="AM18" s="15"/>
      <c r="AN18" s="15"/>
      <c r="AO18" s="15"/>
      <c r="AP18" s="16"/>
      <c r="AU18" s="41">
        <v>43160</v>
      </c>
      <c r="AV18" s="41"/>
    </row>
    <row r="19" spans="1:48" ht="15.95" customHeight="1" x14ac:dyDescent="0.25">
      <c r="A19" s="21">
        <f>IF(B19="","",COUNTIF($B$8:B19,"&lt;&gt;"""))</f>
        <v>12</v>
      </c>
      <c r="B19" s="11" t="str">
        <f t="array" ref="B19">IFERROR(INDEX(Штатка!$E$3:$E$1000,SMALL(IF((Штатка!$A$3:$A$1000=Табель!$D$1)*(Штатка!$B$3:$B$1000="Работает"),ROW(Штатка!$E$3:$E$1000)-2),ROW(A12))),"")</f>
        <v>Иванов15</v>
      </c>
      <c r="C19" s="10" t="str">
        <f>IFERROR(INDEX(Штатка!F:F,MATCH(B19&amp;$D$1,Штатка!H:H,0)),"")</f>
        <v>Директор</v>
      </c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3"/>
      <c r="O19" s="13"/>
      <c r="P19" s="17"/>
      <c r="Q19" s="17"/>
      <c r="R19" s="14"/>
      <c r="S19" s="14"/>
      <c r="T19" s="14"/>
      <c r="U19" s="14"/>
      <c r="V19" s="13"/>
      <c r="W19" s="14"/>
      <c r="X19" s="14"/>
      <c r="Y19" s="14"/>
      <c r="Z19" s="14"/>
      <c r="AA19" s="14"/>
      <c r="AB19" s="14"/>
      <c r="AC19" s="13"/>
      <c r="AD19" s="14"/>
      <c r="AE19" s="14"/>
      <c r="AF19" s="14"/>
      <c r="AG19" s="14"/>
      <c r="AH19" s="14"/>
      <c r="AI19" s="15"/>
      <c r="AJ19" s="15"/>
      <c r="AK19" s="15"/>
      <c r="AL19" s="15"/>
      <c r="AM19" s="15"/>
      <c r="AN19" s="15"/>
      <c r="AO19" s="15"/>
      <c r="AP19" s="16"/>
      <c r="AU19" s="41">
        <v>43191</v>
      </c>
      <c r="AV19" s="41"/>
    </row>
    <row r="20" spans="1:48" ht="15.95" customHeight="1" x14ac:dyDescent="0.25">
      <c r="A20" s="21">
        <f>IF(B20="","",COUNTIF($B$8:B20,"&lt;&gt;"""))</f>
        <v>13</v>
      </c>
      <c r="B20" s="11" t="str">
        <f t="array" ref="B20">IFERROR(INDEX(Штатка!$E$3:$E$1000,SMALL(IF((Штатка!$A$3:$A$1000=Табель!$D$1)*(Штатка!$B$3:$B$1000="Работает"),ROW(Штатка!$E$3:$E$1000)-2),ROW(A13))),"")</f>
        <v>Иванов16</v>
      </c>
      <c r="C20" s="10" t="str">
        <f>IFERROR(INDEX(Штатка!F:F,MATCH(B20&amp;$D$1,Штатка!H:H,0)),"")</f>
        <v>Бухгалтер</v>
      </c>
      <c r="D20" s="13"/>
      <c r="E20" s="13"/>
      <c r="F20" s="13"/>
      <c r="G20" s="13"/>
      <c r="H20" s="13"/>
      <c r="I20" s="14"/>
      <c r="J20" s="14"/>
      <c r="K20" s="14"/>
      <c r="L20" s="14"/>
      <c r="M20" s="14"/>
      <c r="N20" s="13"/>
      <c r="O20" s="13"/>
      <c r="P20" s="17"/>
      <c r="Q20" s="17"/>
      <c r="R20" s="14"/>
      <c r="S20" s="14"/>
      <c r="T20" s="14"/>
      <c r="U20" s="14"/>
      <c r="V20" s="13"/>
      <c r="W20" s="14"/>
      <c r="X20" s="14"/>
      <c r="Y20" s="14"/>
      <c r="Z20" s="14"/>
      <c r="AA20" s="14"/>
      <c r="AB20" s="14"/>
      <c r="AC20" s="13"/>
      <c r="AD20" s="14"/>
      <c r="AE20" s="14"/>
      <c r="AF20" s="14"/>
      <c r="AG20" s="14"/>
      <c r="AH20" s="14"/>
      <c r="AI20" s="15"/>
      <c r="AJ20" s="15"/>
      <c r="AK20" s="15"/>
      <c r="AL20" s="15"/>
      <c r="AM20" s="15"/>
      <c r="AN20" s="15"/>
      <c r="AO20" s="15"/>
      <c r="AP20" s="16"/>
      <c r="AU20" s="41">
        <v>43221</v>
      </c>
      <c r="AV20" s="41"/>
    </row>
    <row r="21" spans="1:48" ht="15.95" customHeight="1" x14ac:dyDescent="0.25">
      <c r="A21" s="21">
        <f>IF(B21="","",COUNTIF($B$8:B21,"&lt;&gt;"""))</f>
        <v>14</v>
      </c>
      <c r="B21" s="11" t="str">
        <f t="array" ref="B21">IFERROR(INDEX(Штатка!$E$3:$E$1000,SMALL(IF((Штатка!$A$3:$A$1000=Табель!$D$1)*(Штатка!$B$3:$B$1000="Работает"),ROW(Штатка!$E$3:$E$1000)-2),ROW(A14))),"")</f>
        <v>Иванов17</v>
      </c>
      <c r="C21" s="10" t="str">
        <f>IFERROR(INDEX(Штатка!F:F,MATCH(B21&amp;$D$1,Штатка!H:H,0)),"")</f>
        <v>ОК</v>
      </c>
      <c r="D21" s="13"/>
      <c r="E21" s="13"/>
      <c r="F21" s="13"/>
      <c r="G21" s="13"/>
      <c r="H21" s="13"/>
      <c r="I21" s="14"/>
      <c r="J21" s="14"/>
      <c r="K21" s="14"/>
      <c r="L21" s="14"/>
      <c r="M21" s="14"/>
      <c r="N21" s="13"/>
      <c r="O21" s="13"/>
      <c r="P21" s="17"/>
      <c r="Q21" s="17"/>
      <c r="R21" s="14"/>
      <c r="S21" s="14"/>
      <c r="T21" s="14"/>
      <c r="U21" s="14"/>
      <c r="V21" s="13"/>
      <c r="W21" s="14"/>
      <c r="X21" s="14"/>
      <c r="Y21" s="14"/>
      <c r="Z21" s="14"/>
      <c r="AA21" s="14"/>
      <c r="AB21" s="14"/>
      <c r="AC21" s="13"/>
      <c r="AD21" s="14"/>
      <c r="AE21" s="14"/>
      <c r="AF21" s="14"/>
      <c r="AG21" s="14"/>
      <c r="AH21" s="14"/>
      <c r="AI21" s="15"/>
      <c r="AJ21" s="15"/>
      <c r="AK21" s="15"/>
      <c r="AL21" s="15"/>
      <c r="AM21" s="15"/>
      <c r="AN21" s="15"/>
      <c r="AO21" s="15"/>
      <c r="AP21" s="16"/>
      <c r="AU21" s="41">
        <v>43252</v>
      </c>
      <c r="AV21" s="41"/>
    </row>
    <row r="22" spans="1:48" ht="15.95" customHeight="1" x14ac:dyDescent="0.25">
      <c r="A22" s="21">
        <f>IF(B22="","",COUNTIF($B$8:B22,"&lt;&gt;"""))</f>
        <v>15</v>
      </c>
      <c r="B22" s="11" t="str">
        <f t="array" ref="B22">IFERROR(INDEX(Штатка!$E$3:$E$1000,SMALL(IF((Штатка!$A$3:$A$1000=Табель!$D$1)*(Штатка!$B$3:$B$1000="Работает"),ROW(Штатка!$E$3:$E$1000)-2),ROW(A15))),"")</f>
        <v>Иванов18</v>
      </c>
      <c r="C22" s="10" t="str">
        <f>IFERROR(INDEX(Штатка!F:F,MATCH(B22&amp;$D$1,Штатка!H:H,0)),"")</f>
        <v>Кассир</v>
      </c>
      <c r="D22" s="13"/>
      <c r="E22" s="13"/>
      <c r="F22" s="13"/>
      <c r="G22" s="13"/>
      <c r="H22" s="13"/>
      <c r="I22" s="14"/>
      <c r="J22" s="14"/>
      <c r="K22" s="14"/>
      <c r="L22" s="14"/>
      <c r="M22" s="14"/>
      <c r="N22" s="13"/>
      <c r="O22" s="13"/>
      <c r="P22" s="17"/>
      <c r="Q22" s="17"/>
      <c r="R22" s="14"/>
      <c r="S22" s="14"/>
      <c r="T22" s="14"/>
      <c r="U22" s="14"/>
      <c r="V22" s="13"/>
      <c r="W22" s="14"/>
      <c r="X22" s="14"/>
      <c r="Y22" s="14"/>
      <c r="Z22" s="14"/>
      <c r="AA22" s="14"/>
      <c r="AB22" s="14"/>
      <c r="AC22" s="13"/>
      <c r="AD22" s="14"/>
      <c r="AE22" s="14"/>
      <c r="AF22" s="14"/>
      <c r="AG22" s="14"/>
      <c r="AH22" s="14"/>
      <c r="AI22" s="15"/>
      <c r="AJ22" s="15"/>
      <c r="AK22" s="15"/>
      <c r="AL22" s="15"/>
      <c r="AM22" s="15"/>
      <c r="AN22" s="15"/>
      <c r="AO22" s="15"/>
      <c r="AP22" s="16"/>
      <c r="AU22" s="41">
        <v>43282</v>
      </c>
      <c r="AV22" s="41"/>
    </row>
    <row r="23" spans="1:48" ht="15.95" customHeight="1" x14ac:dyDescent="0.25">
      <c r="A23" s="21">
        <f>IF(B23="","",COUNTIF($B$8:B23,"&lt;&gt;"""))</f>
        <v>16</v>
      </c>
      <c r="B23" s="11" t="str">
        <f t="array" ref="B23">IFERROR(INDEX(Штатка!$E$3:$E$1000,SMALL(IF((Штатка!$A$3:$A$1000=Табель!$D$1)*(Штатка!$B$3:$B$1000="Работает"),ROW(Штатка!$E$3:$E$1000)-2),ROW(A16))),"")</f>
        <v>Иванов19</v>
      </c>
      <c r="C23" s="10" t="str">
        <f>IFERROR(INDEX(Штатка!F:F,MATCH(B23&amp;$D$1,Штатка!H:H,0)),"")</f>
        <v>Инженер ТБ</v>
      </c>
      <c r="D23" s="13"/>
      <c r="E23" s="13"/>
      <c r="F23" s="13"/>
      <c r="G23" s="13"/>
      <c r="H23" s="13"/>
      <c r="I23" s="14"/>
      <c r="J23" s="14"/>
      <c r="K23" s="14"/>
      <c r="L23" s="14"/>
      <c r="M23" s="14"/>
      <c r="N23" s="13"/>
      <c r="O23" s="13"/>
      <c r="P23" s="17"/>
      <c r="Q23" s="17"/>
      <c r="R23" s="14"/>
      <c r="S23" s="14"/>
      <c r="T23" s="14"/>
      <c r="U23" s="14"/>
      <c r="V23" s="13"/>
      <c r="W23" s="14"/>
      <c r="X23" s="14"/>
      <c r="Y23" s="14"/>
      <c r="Z23" s="14"/>
      <c r="AA23" s="14"/>
      <c r="AB23" s="14"/>
      <c r="AC23" s="13"/>
      <c r="AD23" s="14"/>
      <c r="AE23" s="14"/>
      <c r="AF23" s="14"/>
      <c r="AG23" s="14"/>
      <c r="AH23" s="14"/>
      <c r="AI23" s="15"/>
      <c r="AJ23" s="15"/>
      <c r="AK23" s="15"/>
      <c r="AL23" s="15"/>
      <c r="AM23" s="15"/>
      <c r="AN23" s="15"/>
      <c r="AO23" s="15"/>
      <c r="AP23" s="16"/>
    </row>
    <row r="24" spans="1:48" ht="15.95" customHeight="1" x14ac:dyDescent="0.25">
      <c r="A24" s="21">
        <f>IF(B24="","",COUNTIF($B$8:B24,"&lt;&gt;"""))</f>
        <v>17</v>
      </c>
      <c r="B24" s="11" t="str">
        <f t="array" ref="B24">IFERROR(INDEX(Штатка!$E$3:$E$1000,SMALL(IF((Штатка!$A$3:$A$1000=Табель!$D$1)*(Штатка!$B$3:$B$1000="Работает"),ROW(Штатка!$E$3:$E$1000)-2),ROW(A17))),"")</f>
        <v>Иванов20</v>
      </c>
      <c r="C24" s="10" t="str">
        <f>IFERROR(INDEX(Штатка!F:F,MATCH(B24&amp;$D$1,Штатка!H:H,0)),"")</f>
        <v>Экономист</v>
      </c>
      <c r="D24" s="13"/>
      <c r="E24" s="13"/>
      <c r="F24" s="13"/>
      <c r="G24" s="13"/>
      <c r="H24" s="13"/>
      <c r="I24" s="14"/>
      <c r="J24" s="14"/>
      <c r="K24" s="14"/>
      <c r="L24" s="14"/>
      <c r="M24" s="14"/>
      <c r="N24" s="13"/>
      <c r="O24" s="13"/>
      <c r="P24" s="17"/>
      <c r="Q24" s="17"/>
      <c r="R24" s="14"/>
      <c r="S24" s="14"/>
      <c r="T24" s="14"/>
      <c r="U24" s="14"/>
      <c r="V24" s="13"/>
      <c r="W24" s="14"/>
      <c r="X24" s="14"/>
      <c r="Y24" s="14"/>
      <c r="Z24" s="14"/>
      <c r="AA24" s="14"/>
      <c r="AB24" s="14"/>
      <c r="AC24" s="13"/>
      <c r="AD24" s="14"/>
      <c r="AE24" s="14"/>
      <c r="AF24" s="14"/>
      <c r="AG24" s="14"/>
      <c r="AH24" s="14"/>
      <c r="AI24" s="15"/>
      <c r="AJ24" s="15"/>
      <c r="AK24" s="15"/>
      <c r="AL24" s="15"/>
      <c r="AM24" s="15"/>
      <c r="AN24" s="15"/>
      <c r="AO24" s="15"/>
      <c r="AP24" s="16"/>
    </row>
    <row r="25" spans="1:48" ht="15.95" customHeight="1" x14ac:dyDescent="0.25">
      <c r="A25" s="21">
        <f>IF(B25="","",COUNTIF($B$8:B25,"&lt;&gt;"""))</f>
        <v>18</v>
      </c>
      <c r="B25" s="11" t="str">
        <f t="array" ref="B25">IFERROR(INDEX(Штатка!$E$3:$E$1000,SMALL(IF((Штатка!$A$3:$A$1000=Табель!$D$1)*(Штатка!$B$3:$B$1000="Работает"),ROW(Штатка!$E$3:$E$1000)-2),ROW(A18))),"")</f>
        <v>Иванов22</v>
      </c>
      <c r="C25" s="10" t="str">
        <f>IFERROR(INDEX(Штатка!F:F,MATCH(B25&amp;$D$1,Штатка!H:H,0)),"")</f>
        <v>Директор</v>
      </c>
      <c r="D25" s="13"/>
      <c r="E25" s="13"/>
      <c r="F25" s="13"/>
      <c r="G25" s="13"/>
      <c r="H25" s="13"/>
      <c r="I25" s="13"/>
      <c r="J25" s="13"/>
      <c r="K25" s="14"/>
      <c r="L25" s="14"/>
      <c r="M25" s="14"/>
      <c r="N25" s="13"/>
      <c r="O25" s="13"/>
      <c r="P25" s="17"/>
      <c r="Q25" s="17"/>
      <c r="R25" s="14"/>
      <c r="S25" s="14"/>
      <c r="T25" s="14"/>
      <c r="U25" s="14"/>
      <c r="V25" s="13"/>
      <c r="W25" s="14"/>
      <c r="X25" s="14"/>
      <c r="Y25" s="14"/>
      <c r="Z25" s="14"/>
      <c r="AA25" s="14"/>
      <c r="AB25" s="14"/>
      <c r="AC25" s="13"/>
      <c r="AD25" s="14"/>
      <c r="AE25" s="14"/>
      <c r="AF25" s="14"/>
      <c r="AG25" s="14"/>
      <c r="AH25" s="14"/>
      <c r="AI25" s="15"/>
      <c r="AJ25" s="15"/>
      <c r="AK25" s="15"/>
      <c r="AL25" s="15"/>
      <c r="AM25" s="15"/>
      <c r="AN25" s="15"/>
      <c r="AO25" s="15"/>
      <c r="AP25" s="16"/>
    </row>
    <row r="26" spans="1:48" ht="15.95" customHeight="1" x14ac:dyDescent="0.25">
      <c r="A26" s="21">
        <f>IF(B26="","",COUNTIF($B$8:B26,"&lt;&gt;"""))</f>
        <v>19</v>
      </c>
      <c r="B26" s="11" t="str">
        <f t="array" ref="B26">IFERROR(INDEX(Штатка!$E$3:$E$1000,SMALL(IF((Штатка!$A$3:$A$1000=Табель!$D$1)*(Штатка!$B$3:$B$1000="Работает"),ROW(Штатка!$E$3:$E$1000)-2),ROW(A19))),"")</f>
        <v>Иванов23</v>
      </c>
      <c r="C26" s="10" t="str">
        <f>IFERROR(INDEX(Штатка!F:F,MATCH(B26&amp;$D$1,Штатка!H:H,0)),"")</f>
        <v>Бухгалтер</v>
      </c>
      <c r="D26" s="13"/>
      <c r="E26" s="13"/>
      <c r="F26" s="13"/>
      <c r="G26" s="13"/>
      <c r="H26" s="13"/>
      <c r="I26" s="14"/>
      <c r="J26" s="14"/>
      <c r="K26" s="14"/>
      <c r="L26" s="14"/>
      <c r="M26" s="14"/>
      <c r="N26" s="13"/>
      <c r="O26" s="13"/>
      <c r="P26" s="17"/>
      <c r="Q26" s="17"/>
      <c r="R26" s="14"/>
      <c r="S26" s="14"/>
      <c r="T26" s="14"/>
      <c r="U26" s="14"/>
      <c r="V26" s="13"/>
      <c r="W26" s="14"/>
      <c r="X26" s="14"/>
      <c r="Y26" s="14"/>
      <c r="Z26" s="14"/>
      <c r="AA26" s="14"/>
      <c r="AB26" s="14"/>
      <c r="AC26" s="13"/>
      <c r="AD26" s="14"/>
      <c r="AE26" s="14"/>
      <c r="AF26" s="14"/>
      <c r="AG26" s="14"/>
      <c r="AH26" s="14"/>
      <c r="AI26" s="15"/>
      <c r="AJ26" s="15"/>
      <c r="AK26" s="15"/>
      <c r="AL26" s="15"/>
      <c r="AM26" s="15"/>
      <c r="AN26" s="15"/>
      <c r="AO26" s="15"/>
      <c r="AP26" s="16"/>
    </row>
    <row r="27" spans="1:48" ht="15.95" customHeight="1" x14ac:dyDescent="0.25">
      <c r="A27" s="21">
        <f>IF(B27="","",COUNTIF($B$8:B27,"&lt;&gt;"""))</f>
        <v>20</v>
      </c>
      <c r="B27" s="11" t="str">
        <f t="array" ref="B27">IFERROR(INDEX(Штатка!$E$3:$E$1000,SMALL(IF((Штатка!$A$3:$A$1000=Табель!$D$1)*(Штатка!$B$3:$B$1000="Работает"),ROW(Штатка!$E$3:$E$1000)-2),ROW(A20))),"")</f>
        <v>Иванов24</v>
      </c>
      <c r="C27" s="10" t="str">
        <f>IFERROR(INDEX(Штатка!F:F,MATCH(B27&amp;$D$1,Штатка!H:H,0)),"")</f>
        <v>ОК</v>
      </c>
      <c r="D27" s="13"/>
      <c r="E27" s="13"/>
      <c r="F27" s="13"/>
      <c r="G27" s="13"/>
      <c r="H27" s="13"/>
      <c r="I27" s="14"/>
      <c r="J27" s="14"/>
      <c r="K27" s="14"/>
      <c r="L27" s="14"/>
      <c r="M27" s="14"/>
      <c r="N27" s="13"/>
      <c r="O27" s="13"/>
      <c r="P27" s="17"/>
      <c r="Q27" s="17"/>
      <c r="R27" s="14"/>
      <c r="S27" s="14"/>
      <c r="T27" s="14"/>
      <c r="U27" s="14"/>
      <c r="V27" s="13"/>
      <c r="W27" s="14"/>
      <c r="X27" s="14"/>
      <c r="Y27" s="14"/>
      <c r="Z27" s="14"/>
      <c r="AA27" s="14"/>
      <c r="AB27" s="14"/>
      <c r="AC27" s="13"/>
      <c r="AD27" s="14"/>
      <c r="AE27" s="14"/>
      <c r="AF27" s="14"/>
      <c r="AG27" s="14"/>
      <c r="AH27" s="14"/>
      <c r="AI27" s="15"/>
      <c r="AJ27" s="15"/>
      <c r="AK27" s="15"/>
      <c r="AL27" s="15"/>
      <c r="AM27" s="15"/>
      <c r="AN27" s="15"/>
      <c r="AO27" s="15"/>
      <c r="AP27" s="16"/>
    </row>
    <row r="28" spans="1:48" ht="15.95" customHeight="1" x14ac:dyDescent="0.25">
      <c r="A28" s="21">
        <f>IF(B28="","",COUNTIF($B$8:B28,"&lt;&gt;"""))</f>
        <v>21</v>
      </c>
      <c r="B28" s="11" t="str">
        <f t="array" ref="B28">IFERROR(INDEX(Штатка!$E$3:$E$1000,SMALL(IF((Штатка!$A$3:$A$1000=Табель!$D$1)*(Штатка!$B$3:$B$1000="Работает"),ROW(Штатка!$E$3:$E$1000)-2),ROW(A21))),"")</f>
        <v>Иванов25</v>
      </c>
      <c r="C28" s="10" t="str">
        <f>IFERROR(INDEX(Штатка!F:F,MATCH(B28&amp;$D$1,Штатка!H:H,0)),"")</f>
        <v>Кассир</v>
      </c>
      <c r="D28" s="13"/>
      <c r="E28" s="13"/>
      <c r="F28" s="13"/>
      <c r="G28" s="13"/>
      <c r="H28" s="13"/>
      <c r="I28" s="14"/>
      <c r="J28" s="14"/>
      <c r="K28" s="14"/>
      <c r="L28" s="14"/>
      <c r="M28" s="14"/>
      <c r="N28" s="13"/>
      <c r="O28" s="13"/>
      <c r="P28" s="17"/>
      <c r="Q28" s="17"/>
      <c r="R28" s="14"/>
      <c r="S28" s="14"/>
      <c r="T28" s="14"/>
      <c r="U28" s="14"/>
      <c r="V28" s="13"/>
      <c r="W28" s="14"/>
      <c r="X28" s="14"/>
      <c r="Y28" s="14"/>
      <c r="Z28" s="14"/>
      <c r="AA28" s="14"/>
      <c r="AB28" s="14"/>
      <c r="AC28" s="13"/>
      <c r="AD28" s="14"/>
      <c r="AE28" s="14"/>
      <c r="AF28" s="14"/>
      <c r="AG28" s="14"/>
      <c r="AH28" s="14"/>
      <c r="AI28" s="15"/>
      <c r="AJ28" s="15"/>
      <c r="AK28" s="15"/>
      <c r="AL28" s="15"/>
      <c r="AM28" s="15"/>
      <c r="AN28" s="15"/>
      <c r="AO28" s="15"/>
      <c r="AP28" s="16"/>
    </row>
    <row r="29" spans="1:48" ht="15.95" customHeight="1" x14ac:dyDescent="0.25">
      <c r="A29" s="21">
        <f>IF(B29="","",COUNTIF($B$8:B29,"&lt;&gt;"""))</f>
        <v>22</v>
      </c>
      <c r="B29" s="11" t="str">
        <f t="array" ref="B29">IFERROR(INDEX(Штатка!$E$3:$E$1000,SMALL(IF((Штатка!$A$3:$A$1000=Табель!$D$1)*(Штатка!$B$3:$B$1000="Работает"),ROW(Штатка!$E$3:$E$1000)-2),ROW(A22))),"")</f>
        <v>Иванов26</v>
      </c>
      <c r="C29" s="10" t="str">
        <f>IFERROR(INDEX(Штатка!F:F,MATCH(B29&amp;$D$1,Штатка!H:H,0)),"")</f>
        <v>Инженер ТБ</v>
      </c>
      <c r="D29" s="13"/>
      <c r="E29" s="13"/>
      <c r="F29" s="13"/>
      <c r="G29" s="13"/>
      <c r="H29" s="13"/>
      <c r="I29" s="14"/>
      <c r="J29" s="14"/>
      <c r="K29" s="14"/>
      <c r="L29" s="14"/>
      <c r="M29" s="14"/>
      <c r="N29" s="13"/>
      <c r="O29" s="13"/>
      <c r="P29" s="17"/>
      <c r="Q29" s="17"/>
      <c r="R29" s="14"/>
      <c r="S29" s="14"/>
      <c r="T29" s="14"/>
      <c r="U29" s="14"/>
      <c r="V29" s="13"/>
      <c r="W29" s="14"/>
      <c r="X29" s="14"/>
      <c r="Y29" s="14"/>
      <c r="Z29" s="14"/>
      <c r="AA29" s="14"/>
      <c r="AB29" s="14"/>
      <c r="AC29" s="13"/>
      <c r="AD29" s="14"/>
      <c r="AE29" s="14"/>
      <c r="AF29" s="14"/>
      <c r="AG29" s="14"/>
      <c r="AH29" s="14"/>
      <c r="AI29" s="15"/>
      <c r="AJ29" s="15"/>
      <c r="AK29" s="15"/>
      <c r="AL29" s="15"/>
      <c r="AM29" s="15"/>
      <c r="AN29" s="15"/>
      <c r="AO29" s="15"/>
      <c r="AP29" s="16"/>
    </row>
    <row r="30" spans="1:48" ht="15.95" customHeight="1" x14ac:dyDescent="0.25">
      <c r="A30" s="21">
        <f>IF(B30="","",COUNTIF($B$8:B30,"&lt;&gt;"""))</f>
        <v>23</v>
      </c>
      <c r="B30" s="11" t="str">
        <f t="array" ref="B30">IFERROR(INDEX(Штатка!$E$3:$E$1000,SMALL(IF((Штатка!$A$3:$A$1000=Табель!$D$1)*(Штатка!$B$3:$B$1000="Работает"),ROW(Штатка!$E$3:$E$1000)-2),ROW(A23))),"")</f>
        <v>Иванов27</v>
      </c>
      <c r="C30" s="10" t="str">
        <f>IFERROR(INDEX(Штатка!F:F,MATCH(B30&amp;$D$1,Штатка!H:H,0)),"")</f>
        <v>Экономист</v>
      </c>
      <c r="D30" s="13"/>
      <c r="E30" s="13"/>
      <c r="F30" s="13"/>
      <c r="G30" s="13"/>
      <c r="H30" s="13"/>
      <c r="I30" s="14"/>
      <c r="J30" s="14"/>
      <c r="K30" s="14"/>
      <c r="L30" s="14"/>
      <c r="M30" s="14"/>
      <c r="N30" s="13"/>
      <c r="O30" s="13"/>
      <c r="P30" s="17"/>
      <c r="Q30" s="17"/>
      <c r="R30" s="14"/>
      <c r="S30" s="14"/>
      <c r="T30" s="14"/>
      <c r="U30" s="14"/>
      <c r="V30" s="13"/>
      <c r="W30" s="14"/>
      <c r="X30" s="14"/>
      <c r="Y30" s="14"/>
      <c r="Z30" s="14"/>
      <c r="AA30" s="14"/>
      <c r="AB30" s="14"/>
      <c r="AC30" s="13"/>
      <c r="AD30" s="14"/>
      <c r="AE30" s="14"/>
      <c r="AF30" s="14"/>
      <c r="AG30" s="14"/>
      <c r="AH30" s="14"/>
      <c r="AI30" s="15"/>
      <c r="AJ30" s="15"/>
      <c r="AK30" s="15"/>
      <c r="AL30" s="15"/>
      <c r="AM30" s="15"/>
      <c r="AN30" s="15"/>
      <c r="AO30" s="15"/>
      <c r="AP30" s="16"/>
    </row>
    <row r="31" spans="1:48" ht="15.95" customHeight="1" x14ac:dyDescent="0.25">
      <c r="A31" s="21">
        <f>IF(B31="","",COUNTIF($B$8:B31,"&lt;&gt;"""))</f>
        <v>24</v>
      </c>
      <c r="B31" s="11" t="str">
        <f t="array" ref="B31">IFERROR(INDEX(Штатка!$E$3:$E$1000,SMALL(IF((Штатка!$A$3:$A$1000=Табель!$D$1)*(Штатка!$B$3:$B$1000="Работает"),ROW(Штатка!$E$3:$E$1000)-2),ROW(A24))),"")</f>
        <v>Иванов28</v>
      </c>
      <c r="C31" s="10" t="str">
        <f>IFERROR(INDEX(Штатка!F:F,MATCH(B31&amp;$D$1,Штатка!H:H,0)),"")</f>
        <v>Сторож</v>
      </c>
      <c r="D31" s="13"/>
      <c r="E31" s="13"/>
      <c r="F31" s="13"/>
      <c r="G31" s="13"/>
      <c r="H31" s="13"/>
      <c r="I31" s="14"/>
      <c r="J31" s="14"/>
      <c r="K31" s="14"/>
      <c r="L31" s="14"/>
      <c r="M31" s="14"/>
      <c r="N31" s="13"/>
      <c r="O31" s="13"/>
      <c r="P31" s="17"/>
      <c r="Q31" s="17"/>
      <c r="R31" s="14"/>
      <c r="S31" s="14"/>
      <c r="T31" s="14"/>
      <c r="U31" s="14"/>
      <c r="V31" s="13"/>
      <c r="W31" s="14"/>
      <c r="X31" s="14"/>
      <c r="Y31" s="14"/>
      <c r="Z31" s="14"/>
      <c r="AA31" s="14"/>
      <c r="AB31" s="14"/>
      <c r="AC31" s="13"/>
      <c r="AD31" s="14"/>
      <c r="AE31" s="14"/>
      <c r="AF31" s="14"/>
      <c r="AG31" s="14"/>
      <c r="AH31" s="14"/>
      <c r="AI31" s="15"/>
      <c r="AJ31" s="15"/>
      <c r="AK31" s="15"/>
      <c r="AL31" s="15"/>
      <c r="AM31" s="15"/>
      <c r="AN31" s="15"/>
      <c r="AO31" s="15"/>
      <c r="AP31" s="16"/>
    </row>
    <row r="32" spans="1:48" ht="21" x14ac:dyDescent="0.25">
      <c r="A32" s="21">
        <f>IF(B32="","",COUNTIF($B$8:B32,"&lt;&gt;"""))</f>
        <v>25</v>
      </c>
      <c r="B32" s="11" t="str">
        <f t="array" ref="B32">IFERROR(INDEX(Штатка!$E$3:$E$1000,SMALL(IF((Штатка!$A$3:$A$1000=Табель!$D$1)*(Штатка!$B$3:$B$1000="Работает"),ROW(Штатка!$E$3:$E$1000)-2),ROW(A25))),"")</f>
        <v>Иванов29</v>
      </c>
      <c r="C32" s="10" t="str">
        <f>IFERROR(INDEX(Штатка!F:F,MATCH(B32&amp;$D$1,Штатка!H:H,0)),"")</f>
        <v>Директор</v>
      </c>
      <c r="D32" s="13"/>
      <c r="E32" s="13"/>
      <c r="F32" s="13"/>
      <c r="G32" s="13"/>
      <c r="H32" s="13"/>
      <c r="I32" s="14"/>
      <c r="J32" s="14"/>
      <c r="K32" s="14"/>
      <c r="L32" s="14"/>
      <c r="M32" s="14"/>
      <c r="N32" s="13"/>
      <c r="O32" s="13"/>
      <c r="P32" s="17"/>
      <c r="Q32" s="17"/>
      <c r="R32" s="14"/>
      <c r="S32" s="14"/>
      <c r="T32" s="14"/>
      <c r="U32" s="14"/>
      <c r="V32" s="13"/>
      <c r="W32" s="14"/>
      <c r="X32" s="14"/>
      <c r="Y32" s="14"/>
      <c r="Z32" s="14"/>
      <c r="AA32" s="14"/>
      <c r="AB32" s="14"/>
      <c r="AC32" s="13"/>
      <c r="AD32" s="14"/>
      <c r="AE32" s="14"/>
      <c r="AF32" s="14"/>
      <c r="AG32" s="14"/>
      <c r="AH32" s="14"/>
      <c r="AI32" s="15"/>
      <c r="AJ32" s="15"/>
      <c r="AK32" s="15"/>
      <c r="AL32" s="15"/>
      <c r="AM32" s="15"/>
      <c r="AN32" s="15"/>
      <c r="AO32" s="15"/>
      <c r="AP32" s="16"/>
    </row>
    <row r="33" spans="1:42" ht="21" x14ac:dyDescent="0.25">
      <c r="A33" s="21">
        <f>IF(B33="","",COUNTIF($B$8:B33,"&lt;&gt;"""))</f>
        <v>26</v>
      </c>
      <c r="B33" s="11" t="str">
        <f t="array" ref="B33">IFERROR(INDEX(Штатка!$E$3:$E$1000,SMALL(IF((Штатка!$A$3:$A$1000=Табель!$D$1)*(Штатка!$B$3:$B$1000="Работает"),ROW(Штатка!$E$3:$E$1000)-2),ROW(A26))),"")</f>
        <v>Иванов30</v>
      </c>
      <c r="C33" s="10" t="str">
        <f>IFERROR(INDEX(Штатка!F:F,MATCH(B33&amp;$D$1,Штатка!H:H,0)),"")</f>
        <v>Бухгалтер</v>
      </c>
      <c r="D33" s="13"/>
      <c r="E33" s="13"/>
      <c r="F33" s="13"/>
      <c r="G33" s="13"/>
      <c r="H33" s="13"/>
      <c r="I33" s="14"/>
      <c r="J33" s="14"/>
      <c r="K33" s="14"/>
      <c r="L33" s="14"/>
      <c r="M33" s="14"/>
      <c r="N33" s="13"/>
      <c r="O33" s="13"/>
      <c r="P33" s="17"/>
      <c r="Q33" s="17"/>
      <c r="R33" s="14"/>
      <c r="S33" s="14"/>
      <c r="T33" s="14"/>
      <c r="U33" s="14"/>
      <c r="V33" s="13"/>
      <c r="W33" s="14"/>
      <c r="X33" s="14"/>
      <c r="Y33" s="14"/>
      <c r="Z33" s="14"/>
      <c r="AA33" s="14"/>
      <c r="AB33" s="14"/>
      <c r="AC33" s="13"/>
      <c r="AD33" s="14"/>
      <c r="AE33" s="14"/>
      <c r="AF33" s="14"/>
      <c r="AG33" s="14"/>
      <c r="AH33" s="14"/>
      <c r="AI33" s="15"/>
      <c r="AJ33" s="15"/>
      <c r="AK33" s="15"/>
      <c r="AL33" s="15"/>
      <c r="AM33" s="15"/>
      <c r="AN33" s="15"/>
      <c r="AO33" s="15"/>
      <c r="AP33" s="16"/>
    </row>
    <row r="34" spans="1:42" ht="21" x14ac:dyDescent="0.25">
      <c r="A34" s="21">
        <f>IF(B34="","",COUNTIF($B$8:B34,"&lt;&gt;"""))</f>
        <v>27</v>
      </c>
      <c r="B34" s="11" t="str">
        <f t="array" ref="B34">IFERROR(INDEX(Штатка!$E$3:$E$1000,SMALL(IF((Штатка!$A$3:$A$1000=Табель!$D$1)*(Штатка!$B$3:$B$1000="Работает"),ROW(Штатка!$E$3:$E$1000)-2),ROW(A27))),"")</f>
        <v>Иванов31</v>
      </c>
      <c r="C34" s="10" t="str">
        <f>IFERROR(INDEX(Штатка!F:F,MATCH(B34&amp;$D$1,Штатка!H:H,0)),"")</f>
        <v>ОК</v>
      </c>
      <c r="D34" s="13"/>
      <c r="E34" s="13"/>
      <c r="F34" s="13"/>
      <c r="G34" s="13"/>
      <c r="H34" s="13"/>
      <c r="I34" s="14"/>
      <c r="J34" s="14"/>
      <c r="K34" s="14"/>
      <c r="L34" s="14"/>
      <c r="M34" s="14"/>
      <c r="N34" s="13"/>
      <c r="O34" s="13"/>
      <c r="P34" s="17"/>
      <c r="Q34" s="17"/>
      <c r="R34" s="14"/>
      <c r="S34" s="14"/>
      <c r="T34" s="14"/>
      <c r="U34" s="14"/>
      <c r="V34" s="13"/>
      <c r="W34" s="14"/>
      <c r="X34" s="14"/>
      <c r="Y34" s="14"/>
      <c r="Z34" s="14"/>
      <c r="AA34" s="14"/>
      <c r="AB34" s="14"/>
      <c r="AC34" s="13"/>
      <c r="AD34" s="14"/>
      <c r="AE34" s="14"/>
      <c r="AF34" s="14"/>
      <c r="AG34" s="14"/>
      <c r="AH34" s="14"/>
      <c r="AI34" s="15"/>
      <c r="AJ34" s="15"/>
      <c r="AK34" s="15"/>
      <c r="AL34" s="15"/>
      <c r="AM34" s="15"/>
      <c r="AN34" s="15"/>
      <c r="AO34" s="15"/>
      <c r="AP34" s="16"/>
    </row>
    <row r="35" spans="1:42" ht="21" x14ac:dyDescent="0.25">
      <c r="A35" s="21">
        <f>IF(B35="","",COUNTIF($B$8:B35,"&lt;&gt;"""))</f>
        <v>28</v>
      </c>
      <c r="B35" s="11" t="str">
        <f t="array" ref="B35">IFERROR(INDEX(Штатка!$E$3:$E$1000,SMALL(IF((Штатка!$A$3:$A$1000=Табель!$D$1)*(Штатка!$B$3:$B$1000="Работает"),ROW(Штатка!$E$3:$E$1000)-2),ROW(A28))),"")</f>
        <v>Иванов32</v>
      </c>
      <c r="C35" s="10" t="str">
        <f>IFERROR(INDEX(Штатка!F:F,MATCH(B35&amp;$D$1,Штатка!H:H,0)),"")</f>
        <v>Кассир</v>
      </c>
      <c r="D35" s="13"/>
      <c r="E35" s="13"/>
      <c r="F35" s="13"/>
      <c r="G35" s="13"/>
      <c r="H35" s="13"/>
      <c r="I35" s="14"/>
      <c r="J35" s="14"/>
      <c r="K35" s="14"/>
      <c r="L35" s="14"/>
      <c r="M35" s="14"/>
      <c r="N35" s="13"/>
      <c r="O35" s="13"/>
      <c r="P35" s="17"/>
      <c r="Q35" s="17"/>
      <c r="R35" s="14"/>
      <c r="S35" s="14"/>
      <c r="T35" s="14"/>
      <c r="U35" s="14"/>
      <c r="V35" s="13"/>
      <c r="W35" s="14"/>
      <c r="X35" s="14"/>
      <c r="Y35" s="14"/>
      <c r="Z35" s="14"/>
      <c r="AA35" s="14"/>
      <c r="AB35" s="14"/>
      <c r="AC35" s="13"/>
      <c r="AD35" s="14"/>
      <c r="AE35" s="14"/>
      <c r="AF35" s="14"/>
      <c r="AG35" s="14"/>
      <c r="AH35" s="14"/>
      <c r="AI35" s="15"/>
      <c r="AJ35" s="15"/>
      <c r="AK35" s="15"/>
      <c r="AL35" s="15"/>
      <c r="AM35" s="15"/>
      <c r="AN35" s="15"/>
      <c r="AO35" s="15"/>
      <c r="AP35" s="16"/>
    </row>
    <row r="36" spans="1:42" ht="21" x14ac:dyDescent="0.25">
      <c r="A36" s="21">
        <f>IF(B36="","",COUNTIF($B$8:B36,"&lt;&gt;"""))</f>
        <v>29</v>
      </c>
      <c r="B36" s="11" t="str">
        <f t="array" ref="B36">IFERROR(INDEX(Штатка!$E$3:$E$1000,SMALL(IF((Штатка!$A$3:$A$1000=Табель!$D$1)*(Штатка!$B$3:$B$1000="Работает"),ROW(Штатка!$E$3:$E$1000)-2),ROW(A29))),"")</f>
        <v>Иванов33</v>
      </c>
      <c r="C36" s="10" t="str">
        <f>IFERROR(INDEX(Штатка!F:F,MATCH(B36&amp;$D$1,Штатка!H:H,0)),"")</f>
        <v>Инженер ТБ</v>
      </c>
      <c r="D36" s="13"/>
      <c r="E36" s="13"/>
      <c r="F36" s="13"/>
      <c r="G36" s="13"/>
      <c r="H36" s="13"/>
      <c r="I36" s="14"/>
      <c r="J36" s="14"/>
      <c r="K36" s="14"/>
      <c r="L36" s="14"/>
      <c r="M36" s="14"/>
      <c r="N36" s="13"/>
      <c r="O36" s="13"/>
      <c r="P36" s="17"/>
      <c r="Q36" s="17"/>
      <c r="R36" s="14"/>
      <c r="S36" s="14"/>
      <c r="T36" s="14"/>
      <c r="U36" s="14"/>
      <c r="V36" s="13"/>
      <c r="W36" s="14"/>
      <c r="X36" s="14"/>
      <c r="Y36" s="14"/>
      <c r="Z36" s="14"/>
      <c r="AA36" s="14"/>
      <c r="AB36" s="14"/>
      <c r="AC36" s="13"/>
      <c r="AD36" s="14"/>
      <c r="AE36" s="14"/>
      <c r="AF36" s="14"/>
      <c r="AG36" s="14"/>
      <c r="AH36" s="14"/>
      <c r="AI36" s="15"/>
      <c r="AJ36" s="15"/>
      <c r="AK36" s="15"/>
      <c r="AL36" s="15"/>
      <c r="AM36" s="15"/>
      <c r="AN36" s="15"/>
      <c r="AO36" s="15"/>
      <c r="AP36" s="16"/>
    </row>
    <row r="37" spans="1:42" ht="21" x14ac:dyDescent="0.25">
      <c r="A37" s="21">
        <f>IF(B37="","",COUNTIF($B$8:B37,"&lt;&gt;"""))</f>
        <v>30</v>
      </c>
      <c r="B37" s="11" t="str">
        <f t="array" ref="B37">IFERROR(INDEX(Штатка!$E$3:$E$1000,SMALL(IF((Штатка!$A$3:$A$1000=Табель!$D$1)*(Штатка!$B$3:$B$1000="Работает"),ROW(Штатка!$E$3:$E$1000)-2),ROW(A30))),"")</f>
        <v>Иванов36</v>
      </c>
      <c r="C37" s="10" t="str">
        <f>IFERROR(INDEX(Штатка!F:F,MATCH(B37&amp;$D$1,Штатка!H:H,0)),"")</f>
        <v>Директор</v>
      </c>
      <c r="D37" s="13"/>
      <c r="E37" s="13"/>
      <c r="F37" s="13"/>
      <c r="G37" s="13"/>
      <c r="H37" s="13"/>
      <c r="I37" s="14"/>
      <c r="J37" s="14"/>
      <c r="K37" s="14"/>
      <c r="L37" s="14"/>
      <c r="M37" s="14"/>
      <c r="N37" s="13"/>
      <c r="O37" s="13"/>
      <c r="P37" s="17"/>
      <c r="Q37" s="17"/>
      <c r="R37" s="14"/>
      <c r="S37" s="14"/>
      <c r="T37" s="14"/>
      <c r="U37" s="14"/>
      <c r="V37" s="13"/>
      <c r="W37" s="14"/>
      <c r="X37" s="14"/>
      <c r="Y37" s="14"/>
      <c r="Z37" s="14"/>
      <c r="AA37" s="14"/>
      <c r="AB37" s="14"/>
      <c r="AC37" s="13"/>
      <c r="AD37" s="14"/>
      <c r="AE37" s="14"/>
      <c r="AF37" s="14"/>
      <c r="AG37" s="14"/>
      <c r="AH37" s="14"/>
      <c r="AI37" s="15"/>
      <c r="AJ37" s="15"/>
      <c r="AK37" s="15"/>
      <c r="AL37" s="15"/>
      <c r="AM37" s="15"/>
      <c r="AN37" s="15"/>
      <c r="AO37" s="15"/>
      <c r="AP37" s="16"/>
    </row>
    <row r="38" spans="1:42" ht="21" x14ac:dyDescent="0.25">
      <c r="A38" s="21">
        <f>IF(B38="","",COUNTIF($B$8:B38,"&lt;&gt;"""))</f>
        <v>31</v>
      </c>
      <c r="B38" s="11" t="str">
        <f t="array" ref="B38">IFERROR(INDEX(Штатка!$E$3:$E$1000,SMALL(IF((Штатка!$A$3:$A$1000=Табель!$D$1)*(Штатка!$B$3:$B$1000="Работает"),ROW(Штатка!$E$3:$E$1000)-2),ROW(A31))),"")</f>
        <v>Иванов37</v>
      </c>
      <c r="C38" s="10" t="str">
        <f>IFERROR(INDEX(Штатка!F:F,MATCH(B38&amp;$D$1,Штатка!H:H,0)),"")</f>
        <v>Бухгалтер</v>
      </c>
      <c r="D38" s="13"/>
      <c r="E38" s="13"/>
      <c r="F38" s="13"/>
      <c r="G38" s="13"/>
      <c r="H38" s="13"/>
      <c r="I38" s="14"/>
      <c r="J38" s="14"/>
      <c r="K38" s="14"/>
      <c r="L38" s="14"/>
      <c r="M38" s="14"/>
      <c r="N38" s="13"/>
      <c r="O38" s="13"/>
      <c r="P38" s="17"/>
      <c r="Q38" s="17"/>
      <c r="R38" s="14"/>
      <c r="S38" s="14"/>
      <c r="T38" s="14"/>
      <c r="U38" s="14"/>
      <c r="V38" s="13"/>
      <c r="W38" s="14"/>
      <c r="X38" s="14"/>
      <c r="Y38" s="14"/>
      <c r="Z38" s="14"/>
      <c r="AA38" s="14"/>
      <c r="AB38" s="14"/>
      <c r="AC38" s="13"/>
      <c r="AD38" s="14"/>
      <c r="AE38" s="14"/>
      <c r="AF38" s="14"/>
      <c r="AG38" s="14"/>
      <c r="AH38" s="14"/>
      <c r="AI38" s="15"/>
      <c r="AJ38" s="15"/>
      <c r="AK38" s="15"/>
      <c r="AL38" s="15"/>
      <c r="AM38" s="15"/>
      <c r="AN38" s="15"/>
      <c r="AO38" s="15"/>
      <c r="AP38" s="16"/>
    </row>
    <row r="39" spans="1:42" ht="21" x14ac:dyDescent="0.25">
      <c r="A39" s="21">
        <f>IF(B39="","",COUNTIF($B$8:B39,"&lt;&gt;"""))</f>
        <v>32</v>
      </c>
      <c r="B39" s="11" t="str">
        <f t="array" ref="B39">IFERROR(INDEX(Штатка!$E$3:$E$1000,SMALL(IF((Штатка!$A$3:$A$1000=Табель!$D$1)*(Штатка!$B$3:$B$1000="Работает"),ROW(Штатка!$E$3:$E$1000)-2),ROW(A32))),"")</f>
        <v>Иванов38</v>
      </c>
      <c r="C39" s="10" t="str">
        <f>IFERROR(INDEX(Штатка!F:F,MATCH(B39&amp;$D$1,Штатка!H:H,0)),"")</f>
        <v>ОК</v>
      </c>
      <c r="D39" s="13"/>
      <c r="E39" s="13"/>
      <c r="F39" s="13"/>
      <c r="G39" s="13"/>
      <c r="H39" s="13"/>
      <c r="I39" s="14"/>
      <c r="J39" s="14"/>
      <c r="K39" s="14"/>
      <c r="L39" s="14"/>
      <c r="M39" s="14"/>
      <c r="N39" s="13"/>
      <c r="O39" s="13"/>
      <c r="P39" s="17"/>
      <c r="Q39" s="17"/>
      <c r="R39" s="14"/>
      <c r="S39" s="14"/>
      <c r="T39" s="14"/>
      <c r="U39" s="14"/>
      <c r="V39" s="13"/>
      <c r="W39" s="14"/>
      <c r="X39" s="14"/>
      <c r="Y39" s="14"/>
      <c r="Z39" s="14"/>
      <c r="AA39" s="14"/>
      <c r="AB39" s="14"/>
      <c r="AC39" s="13"/>
      <c r="AD39" s="14"/>
      <c r="AE39" s="14"/>
      <c r="AF39" s="14"/>
      <c r="AG39" s="14"/>
      <c r="AH39" s="14"/>
      <c r="AI39" s="15"/>
      <c r="AJ39" s="15"/>
      <c r="AK39" s="15"/>
      <c r="AL39" s="15"/>
      <c r="AM39" s="15"/>
      <c r="AN39" s="15"/>
      <c r="AO39" s="15"/>
      <c r="AP39" s="16"/>
    </row>
    <row r="40" spans="1:42" ht="21" x14ac:dyDescent="0.25">
      <c r="A40" s="21">
        <f>IF(B40="","",COUNTIF($B$8:B40,"&lt;&gt;"""))</f>
        <v>33</v>
      </c>
      <c r="B40" s="11" t="str">
        <f t="array" ref="B40">IFERROR(INDEX(Штатка!$E$3:$E$1000,SMALL(IF((Штатка!$A$3:$A$1000=Табель!$D$1)*(Штатка!$B$3:$B$1000="Работает"),ROW(Штатка!$E$3:$E$1000)-2),ROW(A33))),"")</f>
        <v>Иванов39</v>
      </c>
      <c r="C40" s="10" t="str">
        <f>IFERROR(INDEX(Штатка!F:F,MATCH(B40&amp;$D$1,Штатка!H:H,0)),"")</f>
        <v>Кассир</v>
      </c>
      <c r="D40" s="13"/>
      <c r="E40" s="13"/>
      <c r="F40" s="13"/>
      <c r="G40" s="13"/>
      <c r="H40" s="13"/>
      <c r="I40" s="14"/>
      <c r="J40" s="14"/>
      <c r="K40" s="14"/>
      <c r="L40" s="14"/>
      <c r="M40" s="14"/>
      <c r="N40" s="13"/>
      <c r="O40" s="13"/>
      <c r="P40" s="17"/>
      <c r="Q40" s="17"/>
      <c r="R40" s="14"/>
      <c r="S40" s="14"/>
      <c r="T40" s="14"/>
      <c r="U40" s="14"/>
      <c r="V40" s="13"/>
      <c r="W40" s="14"/>
      <c r="X40" s="14"/>
      <c r="Y40" s="14"/>
      <c r="Z40" s="14"/>
      <c r="AA40" s="14"/>
      <c r="AB40" s="14"/>
      <c r="AC40" s="13"/>
      <c r="AD40" s="14"/>
      <c r="AE40" s="14"/>
      <c r="AF40" s="14"/>
      <c r="AG40" s="14"/>
      <c r="AH40" s="14"/>
      <c r="AI40" s="15"/>
      <c r="AJ40" s="15"/>
      <c r="AK40" s="15"/>
      <c r="AL40" s="15"/>
      <c r="AM40" s="15"/>
      <c r="AN40" s="15"/>
      <c r="AO40" s="15"/>
      <c r="AP40" s="16"/>
    </row>
    <row r="41" spans="1:42" ht="21" x14ac:dyDescent="0.25">
      <c r="A41" s="21">
        <f>IF(B41="","",COUNTIF($B$8:B41,"&lt;&gt;"""))</f>
        <v>34</v>
      </c>
      <c r="B41" s="11" t="str">
        <f t="array" ref="B41">IFERROR(INDEX(Штатка!$E$3:$E$1000,SMALL(IF((Штатка!$A$3:$A$1000=Табель!$D$1)*(Штатка!$B$3:$B$1000="Работает"),ROW(Штатка!$E$3:$E$1000)-2),ROW(A34))),"")</f>
        <v>Иванов40</v>
      </c>
      <c r="C41" s="10" t="str">
        <f>IFERROR(INDEX(Штатка!F:F,MATCH(B41&amp;$D$1,Штатка!H:H,0)),"")</f>
        <v>Инженер ТБ</v>
      </c>
      <c r="D41" s="13"/>
      <c r="E41" s="13"/>
      <c r="F41" s="13"/>
      <c r="G41" s="13"/>
      <c r="H41" s="13"/>
      <c r="I41" s="14"/>
      <c r="J41" s="14"/>
      <c r="K41" s="14"/>
      <c r="L41" s="14"/>
      <c r="M41" s="14"/>
      <c r="N41" s="13"/>
      <c r="O41" s="13"/>
      <c r="P41" s="17"/>
      <c r="Q41" s="17"/>
      <c r="R41" s="14"/>
      <c r="S41" s="14"/>
      <c r="T41" s="14"/>
      <c r="U41" s="14"/>
      <c r="V41" s="13"/>
      <c r="W41" s="14"/>
      <c r="X41" s="14"/>
      <c r="Y41" s="14"/>
      <c r="Z41" s="14"/>
      <c r="AA41" s="14"/>
      <c r="AB41" s="14"/>
      <c r="AC41" s="13"/>
      <c r="AD41" s="14"/>
      <c r="AE41" s="14"/>
      <c r="AF41" s="14"/>
      <c r="AG41" s="14"/>
      <c r="AH41" s="14"/>
      <c r="AI41" s="15"/>
      <c r="AJ41" s="15"/>
      <c r="AK41" s="15"/>
      <c r="AL41" s="15"/>
      <c r="AM41" s="15"/>
      <c r="AN41" s="15"/>
      <c r="AO41" s="15"/>
      <c r="AP41" s="16"/>
    </row>
    <row r="42" spans="1:42" ht="21" x14ac:dyDescent="0.25">
      <c r="A42" s="21">
        <f>IF(B42="","",COUNTIF($B$8:B42,"&lt;&gt;"""))</f>
        <v>35</v>
      </c>
      <c r="B42" s="11" t="str">
        <f t="array" ref="B42">IFERROR(INDEX(Штатка!$E$3:$E$1000,SMALL(IF((Штатка!$A$3:$A$1000=Табель!$D$1)*(Штатка!$B$3:$B$1000="Работает"),ROW(Штатка!$E$3:$E$1000)-2),ROW(A35))),"")</f>
        <v>Иванов41</v>
      </c>
      <c r="C42" s="10" t="str">
        <f>IFERROR(INDEX(Штатка!F:F,MATCH(B42&amp;$D$1,Штатка!H:H,0)),"")</f>
        <v>Экономист</v>
      </c>
      <c r="D42" s="13"/>
      <c r="E42" s="13"/>
      <c r="F42" s="13"/>
      <c r="G42" s="13"/>
      <c r="H42" s="13"/>
      <c r="I42" s="14"/>
      <c r="J42" s="14"/>
      <c r="K42" s="14"/>
      <c r="L42" s="14"/>
      <c r="M42" s="14"/>
      <c r="N42" s="13"/>
      <c r="O42" s="13"/>
      <c r="P42" s="17"/>
      <c r="Q42" s="17"/>
      <c r="R42" s="14"/>
      <c r="S42" s="14"/>
      <c r="T42" s="14"/>
      <c r="U42" s="14"/>
      <c r="V42" s="13"/>
      <c r="W42" s="14"/>
      <c r="X42" s="14"/>
      <c r="Y42" s="14"/>
      <c r="Z42" s="14"/>
      <c r="AA42" s="14"/>
      <c r="AB42" s="14"/>
      <c r="AC42" s="13"/>
      <c r="AD42" s="14"/>
      <c r="AE42" s="14"/>
      <c r="AF42" s="14"/>
      <c r="AG42" s="14"/>
      <c r="AH42" s="14"/>
      <c r="AI42" s="15"/>
      <c r="AJ42" s="15"/>
      <c r="AK42" s="15"/>
      <c r="AL42" s="15"/>
      <c r="AM42" s="15"/>
      <c r="AN42" s="15"/>
      <c r="AO42" s="15"/>
      <c r="AP42" s="16"/>
    </row>
    <row r="43" spans="1:42" ht="21" x14ac:dyDescent="0.25">
      <c r="A43" s="21">
        <f>IF(B43="","",COUNTIF($B$8:B43,"&lt;&gt;"""))</f>
        <v>36</v>
      </c>
      <c r="B43" s="11" t="str">
        <f t="array" ref="B43">IFERROR(INDEX(Штатка!$E$3:$E$1000,SMALL(IF((Штатка!$A$3:$A$1000=Табель!$D$1)*(Штатка!$B$3:$B$1000="Работает"),ROW(Штатка!$E$3:$E$1000)-2),ROW(A36))),"")</f>
        <v>Иванов43</v>
      </c>
      <c r="C43" s="10" t="str">
        <f>IFERROR(INDEX(Штатка!F:F,MATCH(B43&amp;$D$1,Штатка!H:H,0)),"")</f>
        <v>Директор</v>
      </c>
      <c r="D43" s="13"/>
      <c r="E43" s="13"/>
      <c r="F43" s="13"/>
      <c r="G43" s="13"/>
      <c r="H43" s="13"/>
      <c r="I43" s="14"/>
      <c r="J43" s="14"/>
      <c r="K43" s="14"/>
      <c r="L43" s="14"/>
      <c r="M43" s="14"/>
      <c r="N43" s="13"/>
      <c r="O43" s="13"/>
      <c r="P43" s="17"/>
      <c r="Q43" s="17"/>
      <c r="R43" s="14"/>
      <c r="S43" s="14"/>
      <c r="T43" s="14"/>
      <c r="U43" s="14"/>
      <c r="V43" s="13"/>
      <c r="W43" s="14"/>
      <c r="X43" s="14"/>
      <c r="Y43" s="14"/>
      <c r="Z43" s="14"/>
      <c r="AA43" s="14"/>
      <c r="AB43" s="14"/>
      <c r="AC43" s="13"/>
      <c r="AD43" s="14"/>
      <c r="AE43" s="14"/>
      <c r="AF43" s="14"/>
      <c r="AG43" s="14"/>
      <c r="AH43" s="14"/>
      <c r="AI43" s="15"/>
      <c r="AJ43" s="15"/>
      <c r="AK43" s="15"/>
      <c r="AL43" s="15"/>
      <c r="AM43" s="15"/>
      <c r="AN43" s="15"/>
      <c r="AO43" s="15"/>
      <c r="AP43" s="16"/>
    </row>
    <row r="44" spans="1:42" ht="21" x14ac:dyDescent="0.25">
      <c r="A44" s="21">
        <f>IF(B44="","",COUNTIF($B$8:B44,"&lt;&gt;"""))</f>
        <v>37</v>
      </c>
      <c r="B44" s="11" t="str">
        <f t="array" ref="B44">IFERROR(INDEX(Штатка!$E$3:$E$1000,SMALL(IF((Штатка!$A$3:$A$1000=Табель!$D$1)*(Штатка!$B$3:$B$1000="Работает"),ROW(Штатка!$E$3:$E$1000)-2),ROW(A37))),"")</f>
        <v>Иванов44</v>
      </c>
      <c r="C44" s="10" t="str">
        <f>IFERROR(INDEX(Штатка!F:F,MATCH(B44&amp;$D$1,Штатка!H:H,0)),"")</f>
        <v>Бухгалтер</v>
      </c>
      <c r="D44" s="13"/>
      <c r="E44" s="13"/>
      <c r="F44" s="13"/>
      <c r="G44" s="13"/>
      <c r="H44" s="13"/>
      <c r="I44" s="14"/>
      <c r="J44" s="14"/>
      <c r="K44" s="14"/>
      <c r="L44" s="14"/>
      <c r="M44" s="14"/>
      <c r="N44" s="13"/>
      <c r="O44" s="13"/>
      <c r="P44" s="17"/>
      <c r="Q44" s="17"/>
      <c r="R44" s="14"/>
      <c r="S44" s="14"/>
      <c r="T44" s="14"/>
      <c r="U44" s="14"/>
      <c r="V44" s="13"/>
      <c r="W44" s="14"/>
      <c r="X44" s="14"/>
      <c r="Y44" s="14"/>
      <c r="Z44" s="14"/>
      <c r="AA44" s="14"/>
      <c r="AB44" s="14"/>
      <c r="AC44" s="13"/>
      <c r="AD44" s="14"/>
      <c r="AE44" s="14"/>
      <c r="AF44" s="14"/>
      <c r="AG44" s="14"/>
      <c r="AH44" s="14"/>
      <c r="AI44" s="15"/>
      <c r="AJ44" s="15"/>
      <c r="AK44" s="15"/>
      <c r="AL44" s="15"/>
      <c r="AM44" s="15"/>
      <c r="AN44" s="15"/>
      <c r="AO44" s="15"/>
      <c r="AP44" s="16"/>
    </row>
    <row r="45" spans="1:42" ht="21" x14ac:dyDescent="0.25">
      <c r="A45" s="21">
        <f>IF(B45="","",COUNTIF($B$8:B45,"&lt;&gt;"""))</f>
        <v>38</v>
      </c>
      <c r="B45" s="11" t="str">
        <f t="array" ref="B45">IFERROR(INDEX(Штатка!$E$3:$E$1000,SMALL(IF((Штатка!$A$3:$A$1000=Табель!$D$1)*(Штатка!$B$3:$B$1000="Работает"),ROW(Штатка!$E$3:$E$1000)-2),ROW(A38))),"")</f>
        <v>Иванов45</v>
      </c>
      <c r="C45" s="10" t="str">
        <f>IFERROR(INDEX(Штатка!F:F,MATCH(B45&amp;$D$1,Штатка!H:H,0)),"")</f>
        <v>ОК</v>
      </c>
      <c r="D45" s="13"/>
      <c r="E45" s="13"/>
      <c r="F45" s="13"/>
      <c r="G45" s="13"/>
      <c r="H45" s="13"/>
      <c r="I45" s="14"/>
      <c r="J45" s="14"/>
      <c r="K45" s="14"/>
      <c r="L45" s="14"/>
      <c r="M45" s="14"/>
      <c r="N45" s="13"/>
      <c r="O45" s="13"/>
      <c r="P45" s="17"/>
      <c r="Q45" s="17"/>
      <c r="R45" s="14"/>
      <c r="S45" s="14"/>
      <c r="T45" s="14"/>
      <c r="U45" s="14"/>
      <c r="V45" s="13"/>
      <c r="W45" s="14"/>
      <c r="X45" s="14"/>
      <c r="Y45" s="14"/>
      <c r="Z45" s="14"/>
      <c r="AA45" s="14"/>
      <c r="AB45" s="14"/>
      <c r="AC45" s="13"/>
      <c r="AD45" s="14"/>
      <c r="AE45" s="14"/>
      <c r="AF45" s="14"/>
      <c r="AG45" s="14"/>
      <c r="AH45" s="14"/>
      <c r="AI45" s="15"/>
      <c r="AJ45" s="15"/>
      <c r="AK45" s="15"/>
      <c r="AL45" s="15"/>
      <c r="AM45" s="15"/>
      <c r="AN45" s="15"/>
      <c r="AO45" s="15"/>
      <c r="AP45" s="16"/>
    </row>
    <row r="46" spans="1:42" ht="21" x14ac:dyDescent="0.25">
      <c r="A46" s="21">
        <f>IF(B46="","",COUNTIF($B$8:B46,"&lt;&gt;"""))</f>
        <v>39</v>
      </c>
      <c r="B46" s="11" t="str">
        <f t="array" ref="B46">IFERROR(INDEX(Штатка!$E$3:$E$1000,SMALL(IF((Штатка!$A$3:$A$1000=Табель!$D$1)*(Штатка!$B$3:$B$1000="Работает"),ROW(Штатка!$E$3:$E$1000)-2),ROW(A39))),"")</f>
        <v>Иванов46</v>
      </c>
      <c r="C46" s="10" t="str">
        <f>IFERROR(INDEX(Штатка!F:F,MATCH(B46&amp;$D$1,Штатка!H:H,0)),"")</f>
        <v>Кассир</v>
      </c>
      <c r="D46" s="13"/>
      <c r="E46" s="13"/>
      <c r="F46" s="13"/>
      <c r="G46" s="13"/>
      <c r="H46" s="13"/>
      <c r="I46" s="14"/>
      <c r="J46" s="14"/>
      <c r="K46" s="14"/>
      <c r="L46" s="14"/>
      <c r="M46" s="14"/>
      <c r="N46" s="13"/>
      <c r="O46" s="13"/>
      <c r="P46" s="17"/>
      <c r="Q46" s="17"/>
      <c r="R46" s="14"/>
      <c r="S46" s="14"/>
      <c r="T46" s="14"/>
      <c r="U46" s="14"/>
      <c r="V46" s="13"/>
      <c r="W46" s="14"/>
      <c r="X46" s="14"/>
      <c r="Y46" s="14"/>
      <c r="Z46" s="14"/>
      <c r="AA46" s="14"/>
      <c r="AB46" s="14"/>
      <c r="AC46" s="13"/>
      <c r="AD46" s="14"/>
      <c r="AE46" s="14"/>
      <c r="AF46" s="14"/>
      <c r="AG46" s="14"/>
      <c r="AH46" s="14"/>
      <c r="AI46" s="15"/>
      <c r="AJ46" s="15"/>
      <c r="AK46" s="15"/>
      <c r="AL46" s="15"/>
      <c r="AM46" s="15"/>
      <c r="AN46" s="15"/>
      <c r="AO46" s="15"/>
      <c r="AP46" s="16"/>
    </row>
    <row r="47" spans="1:42" ht="21" x14ac:dyDescent="0.25">
      <c r="A47" s="21">
        <f>IF(B47="","",COUNTIF($B$8:B47,"&lt;&gt;"""))</f>
        <v>40</v>
      </c>
      <c r="B47" s="11" t="str">
        <f t="array" ref="B47">IFERROR(INDEX(Штатка!$E$3:$E$1000,SMALL(IF((Штатка!$A$3:$A$1000=Табель!$D$1)*(Штатка!$B$3:$B$1000="Работает"),ROW(Штатка!$E$3:$E$1000)-2),ROW(A40))),"")</f>
        <v>Иванов47</v>
      </c>
      <c r="C47" s="10" t="str">
        <f>IFERROR(INDEX(Штатка!F:F,MATCH(B47&amp;$D$1,Штатка!H:H,0)),"")</f>
        <v>Инженер ТБ</v>
      </c>
      <c r="D47" s="13"/>
      <c r="E47" s="13"/>
      <c r="F47" s="13"/>
      <c r="G47" s="13"/>
      <c r="H47" s="13"/>
      <c r="I47" s="14"/>
      <c r="J47" s="14"/>
      <c r="K47" s="14"/>
      <c r="L47" s="14"/>
      <c r="M47" s="14"/>
      <c r="N47" s="13"/>
      <c r="O47" s="13"/>
      <c r="P47" s="17"/>
      <c r="Q47" s="17"/>
      <c r="R47" s="14"/>
      <c r="S47" s="14"/>
      <c r="T47" s="14"/>
      <c r="U47" s="14"/>
      <c r="V47" s="13"/>
      <c r="W47" s="14"/>
      <c r="X47" s="14"/>
      <c r="Y47" s="14"/>
      <c r="Z47" s="14"/>
      <c r="AA47" s="14"/>
      <c r="AB47" s="14"/>
      <c r="AC47" s="13"/>
      <c r="AD47" s="14"/>
      <c r="AE47" s="14"/>
      <c r="AF47" s="14"/>
      <c r="AG47" s="14"/>
      <c r="AH47" s="14"/>
      <c r="AI47" s="15"/>
      <c r="AJ47" s="15"/>
      <c r="AK47" s="15"/>
      <c r="AL47" s="15"/>
      <c r="AM47" s="15"/>
      <c r="AN47" s="15"/>
      <c r="AO47" s="15"/>
      <c r="AP47" s="16"/>
    </row>
    <row r="48" spans="1:42" ht="21" x14ac:dyDescent="0.25">
      <c r="A48" s="21">
        <f>IF(B48="","",COUNTIF($B$8:B48,"&lt;&gt;"""))</f>
        <v>41</v>
      </c>
      <c r="B48" s="11" t="str">
        <f t="array" ref="B48">IFERROR(INDEX(Штатка!$E$3:$E$1000,SMALL(IF((Штатка!$A$3:$A$1000=Табель!$D$1)*(Штатка!$B$3:$B$1000="Работает"),ROW(Штатка!$E$3:$E$1000)-2),ROW(A41))),"")</f>
        <v>Иванов48</v>
      </c>
      <c r="C48" s="10" t="str">
        <f>IFERROR(INDEX(Штатка!F:F,MATCH(B48&amp;$D$1,Штатка!H:H,0)),"")</f>
        <v>Экономист</v>
      </c>
      <c r="D48" s="13"/>
      <c r="E48" s="13"/>
      <c r="F48" s="13"/>
      <c r="G48" s="13"/>
      <c r="H48" s="13"/>
      <c r="I48" s="14"/>
      <c r="J48" s="14"/>
      <c r="K48" s="14"/>
      <c r="L48" s="14"/>
      <c r="M48" s="14"/>
      <c r="N48" s="13"/>
      <c r="O48" s="13"/>
      <c r="P48" s="17"/>
      <c r="Q48" s="17"/>
      <c r="R48" s="14"/>
      <c r="S48" s="14"/>
      <c r="T48" s="14"/>
      <c r="U48" s="14"/>
      <c r="V48" s="13"/>
      <c r="W48" s="14"/>
      <c r="X48" s="14"/>
      <c r="Y48" s="14"/>
      <c r="Z48" s="14"/>
      <c r="AA48" s="14"/>
      <c r="AB48" s="14"/>
      <c r="AC48" s="13"/>
      <c r="AD48" s="14"/>
      <c r="AE48" s="14"/>
      <c r="AF48" s="14"/>
      <c r="AG48" s="14"/>
      <c r="AH48" s="14"/>
      <c r="AI48" s="15"/>
      <c r="AJ48" s="15"/>
      <c r="AK48" s="15"/>
      <c r="AL48" s="15"/>
      <c r="AM48" s="15"/>
      <c r="AN48" s="15"/>
      <c r="AO48" s="15"/>
      <c r="AP48" s="16"/>
    </row>
    <row r="49" spans="1:42" ht="21" x14ac:dyDescent="0.25">
      <c r="A49" s="21">
        <f>IF(B49="","",COUNTIF($B$8:B49,"&lt;&gt;"""))</f>
        <v>42</v>
      </c>
      <c r="B49" s="11" t="str">
        <f t="array" ref="B49">IFERROR(INDEX(Штатка!$E$3:$E$1000,SMALL(IF((Штатка!$A$3:$A$1000=Табель!$D$1)*(Штатка!$B$3:$B$1000="Работает"),ROW(Штатка!$E$3:$E$1000)-2),ROW(A42))),"")</f>
        <v>Иванов50</v>
      </c>
      <c r="C49" s="10" t="str">
        <f>IFERROR(INDEX(Штатка!F:F,MATCH(B49&amp;$D$1,Штатка!H:H,0)),"")</f>
        <v>Директор</v>
      </c>
      <c r="D49" s="13"/>
      <c r="E49" s="13"/>
      <c r="F49" s="13"/>
      <c r="G49" s="13"/>
      <c r="H49" s="13"/>
      <c r="I49" s="14"/>
      <c r="J49" s="14"/>
      <c r="K49" s="14"/>
      <c r="L49" s="14"/>
      <c r="M49" s="14"/>
      <c r="N49" s="13"/>
      <c r="O49" s="13"/>
      <c r="P49" s="17"/>
      <c r="Q49" s="17"/>
      <c r="R49" s="14"/>
      <c r="S49" s="14"/>
      <c r="T49" s="14"/>
      <c r="U49" s="14"/>
      <c r="V49" s="13"/>
      <c r="W49" s="14"/>
      <c r="X49" s="14"/>
      <c r="Y49" s="14"/>
      <c r="Z49" s="14"/>
      <c r="AA49" s="14"/>
      <c r="AB49" s="14"/>
      <c r="AC49" s="13"/>
      <c r="AD49" s="14"/>
      <c r="AE49" s="14"/>
      <c r="AF49" s="14"/>
      <c r="AG49" s="14"/>
      <c r="AH49" s="14"/>
      <c r="AI49" s="15"/>
      <c r="AJ49" s="15"/>
      <c r="AK49" s="15"/>
      <c r="AL49" s="15"/>
      <c r="AM49" s="15"/>
      <c r="AN49" s="15"/>
      <c r="AO49" s="15"/>
      <c r="AP49" s="16"/>
    </row>
    <row r="50" spans="1:42" ht="21" x14ac:dyDescent="0.25">
      <c r="A50" s="21">
        <f>IF(B50="","",COUNTIF($B$8:B50,"&lt;&gt;"""))</f>
        <v>43</v>
      </c>
      <c r="B50" s="11" t="str">
        <f t="array" ref="B50">IFERROR(INDEX(Штатка!$E$3:$E$1000,SMALL(IF((Штатка!$A$3:$A$1000=Табель!$D$1)*(Штатка!$B$3:$B$1000="Работает"),ROW(Штатка!$E$3:$E$1000)-2),ROW(A43))),"")</f>
        <v>Иванов51</v>
      </c>
      <c r="C50" s="10" t="str">
        <f>IFERROR(INDEX(Штатка!F:F,MATCH(B50&amp;$D$1,Штатка!H:H,0)),"")</f>
        <v>Бухгалтер</v>
      </c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3"/>
      <c r="O50" s="13"/>
      <c r="P50" s="17"/>
      <c r="Q50" s="17"/>
      <c r="R50" s="14"/>
      <c r="S50" s="14"/>
      <c r="T50" s="14"/>
      <c r="U50" s="14"/>
      <c r="V50" s="13"/>
      <c r="W50" s="14"/>
      <c r="X50" s="14"/>
      <c r="Y50" s="14"/>
      <c r="Z50" s="14"/>
      <c r="AA50" s="14"/>
      <c r="AB50" s="14"/>
      <c r="AC50" s="13"/>
      <c r="AD50" s="14"/>
      <c r="AE50" s="14"/>
      <c r="AF50" s="14"/>
      <c r="AG50" s="14"/>
      <c r="AH50" s="14"/>
      <c r="AI50" s="15"/>
      <c r="AJ50" s="15"/>
      <c r="AK50" s="15"/>
      <c r="AL50" s="15"/>
      <c r="AM50" s="15"/>
      <c r="AN50" s="15"/>
      <c r="AO50" s="15"/>
      <c r="AP50" s="16"/>
    </row>
    <row r="51" spans="1:42" ht="21" x14ac:dyDescent="0.25">
      <c r="A51" s="21">
        <f>IF(B51="","",COUNTIF($B$8:B51,"&lt;&gt;"""))</f>
        <v>44</v>
      </c>
      <c r="B51" s="11" t="str">
        <f t="array" ref="B51">IFERROR(INDEX(Штатка!$E$3:$E$1000,SMALL(IF((Штатка!$A$3:$A$1000=Табель!$D$1)*(Штатка!$B$3:$B$1000="Работает"),ROW(Штатка!$E$3:$E$1000)-2),ROW(A44))),"")</f>
        <v>Иванов52</v>
      </c>
      <c r="C51" s="10" t="str">
        <f>IFERROR(INDEX(Штатка!F:F,MATCH(B51&amp;$D$1,Штатка!H:H,0)),"")</f>
        <v>ОК</v>
      </c>
      <c r="D51" s="13"/>
      <c r="E51" s="13"/>
      <c r="F51" s="13"/>
      <c r="G51" s="13"/>
      <c r="H51" s="13"/>
      <c r="I51" s="14"/>
      <c r="J51" s="14"/>
      <c r="K51" s="14"/>
      <c r="L51" s="14"/>
      <c r="M51" s="14"/>
      <c r="N51" s="13"/>
      <c r="O51" s="13"/>
      <c r="P51" s="17"/>
      <c r="Q51" s="17"/>
      <c r="R51" s="14"/>
      <c r="S51" s="14"/>
      <c r="T51" s="14"/>
      <c r="U51" s="14"/>
      <c r="V51" s="13"/>
      <c r="W51" s="14"/>
      <c r="X51" s="14"/>
      <c r="Y51" s="14"/>
      <c r="Z51" s="14"/>
      <c r="AA51" s="14"/>
      <c r="AB51" s="14"/>
      <c r="AC51" s="13"/>
      <c r="AD51" s="14"/>
      <c r="AE51" s="14"/>
      <c r="AF51" s="14"/>
      <c r="AG51" s="14"/>
      <c r="AH51" s="14"/>
      <c r="AI51" s="15"/>
      <c r="AJ51" s="15"/>
      <c r="AK51" s="15"/>
      <c r="AL51" s="15"/>
      <c r="AM51" s="15"/>
      <c r="AN51" s="15"/>
      <c r="AO51" s="15"/>
      <c r="AP51" s="16"/>
    </row>
    <row r="52" spans="1:42" ht="21" x14ac:dyDescent="0.25">
      <c r="A52" s="21">
        <f>IF(B52="","",COUNTIF($B$8:B52,"&lt;&gt;"""))</f>
        <v>45</v>
      </c>
      <c r="B52" s="11" t="str">
        <f t="array" ref="B52">IFERROR(INDEX(Штатка!$E$3:$E$1000,SMALL(IF((Штатка!$A$3:$A$1000=Табель!$D$1)*(Штатка!$B$3:$B$1000="Работает"),ROW(Штатка!$E$3:$E$1000)-2),ROW(A45))),"")</f>
        <v>Иванов53</v>
      </c>
      <c r="C52" s="10" t="str">
        <f>IFERROR(INDEX(Штатка!F:F,MATCH(B52&amp;$D$1,Штатка!H:H,0)),"")</f>
        <v>Кассир</v>
      </c>
      <c r="D52" s="13"/>
      <c r="E52" s="13"/>
      <c r="F52" s="13"/>
      <c r="G52" s="13"/>
      <c r="H52" s="13"/>
      <c r="I52" s="14"/>
      <c r="J52" s="14"/>
      <c r="K52" s="14"/>
      <c r="L52" s="14"/>
      <c r="M52" s="14"/>
      <c r="N52" s="13"/>
      <c r="O52" s="13"/>
      <c r="P52" s="17"/>
      <c r="Q52" s="17"/>
      <c r="R52" s="14"/>
      <c r="S52" s="14"/>
      <c r="T52" s="14"/>
      <c r="U52" s="14"/>
      <c r="V52" s="13"/>
      <c r="W52" s="14"/>
      <c r="X52" s="14"/>
      <c r="Y52" s="14"/>
      <c r="Z52" s="14"/>
      <c r="AA52" s="14"/>
      <c r="AB52" s="14"/>
      <c r="AC52" s="13"/>
      <c r="AD52" s="14"/>
      <c r="AE52" s="14"/>
      <c r="AF52" s="14"/>
      <c r="AG52" s="14"/>
      <c r="AH52" s="14"/>
      <c r="AI52" s="15"/>
      <c r="AJ52" s="15"/>
      <c r="AK52" s="15"/>
      <c r="AL52" s="15"/>
      <c r="AM52" s="15"/>
      <c r="AN52" s="15"/>
      <c r="AO52" s="15"/>
      <c r="AP52" s="16"/>
    </row>
    <row r="53" spans="1:42" ht="21" x14ac:dyDescent="0.25">
      <c r="A53" s="21">
        <f>IF(B53="","",COUNTIF($B$8:B53,"&lt;&gt;"""))</f>
        <v>46</v>
      </c>
      <c r="B53" s="11" t="str">
        <f t="array" ref="B53">IFERROR(INDEX(Штатка!$E$3:$E$1000,SMALL(IF((Штатка!$A$3:$A$1000=Табель!$D$1)*(Штатка!$B$3:$B$1000="Работает"),ROW(Штатка!$E$3:$E$1000)-2),ROW(A46))),"")</f>
        <v>Иванов54</v>
      </c>
      <c r="C53" s="10" t="str">
        <f>IFERROR(INDEX(Штатка!F:F,MATCH(B53&amp;$D$1,Штатка!H:H,0)),"")</f>
        <v>Инженер ТБ</v>
      </c>
      <c r="D53" s="13"/>
      <c r="E53" s="13"/>
      <c r="F53" s="13"/>
      <c r="G53" s="13"/>
      <c r="H53" s="13"/>
      <c r="I53" s="14"/>
      <c r="J53" s="14"/>
      <c r="K53" s="14"/>
      <c r="L53" s="14"/>
      <c r="M53" s="14"/>
      <c r="N53" s="13"/>
      <c r="O53" s="13"/>
      <c r="P53" s="17"/>
      <c r="Q53" s="17"/>
      <c r="R53" s="14"/>
      <c r="S53" s="14"/>
      <c r="T53" s="14"/>
      <c r="U53" s="14"/>
      <c r="V53" s="13"/>
      <c r="W53" s="14"/>
      <c r="X53" s="14"/>
      <c r="Y53" s="14"/>
      <c r="Z53" s="14"/>
      <c r="AA53" s="14"/>
      <c r="AB53" s="14"/>
      <c r="AC53" s="13"/>
      <c r="AD53" s="14"/>
      <c r="AE53" s="14"/>
      <c r="AF53" s="14"/>
      <c r="AG53" s="14"/>
      <c r="AH53" s="14"/>
      <c r="AI53" s="15"/>
      <c r="AJ53" s="15"/>
      <c r="AK53" s="15"/>
      <c r="AL53" s="15"/>
      <c r="AM53" s="15"/>
      <c r="AN53" s="15"/>
      <c r="AO53" s="15"/>
      <c r="AP53" s="16"/>
    </row>
    <row r="54" spans="1:42" ht="21" x14ac:dyDescent="0.25">
      <c r="A54" s="21">
        <f>IF(B54="","",COUNTIF($B$8:B54,"&lt;&gt;"""))</f>
        <v>47</v>
      </c>
      <c r="B54" s="11" t="str">
        <f t="array" ref="B54">IFERROR(INDEX(Штатка!$E$3:$E$1000,SMALL(IF((Штатка!$A$3:$A$1000=Табель!$D$1)*(Штатка!$B$3:$B$1000="Работает"),ROW(Штатка!$E$3:$E$1000)-2),ROW(A47))),"")</f>
        <v>Иванов55</v>
      </c>
      <c r="C54" s="10" t="str">
        <f>IFERROR(INDEX(Штатка!F:F,MATCH(B54&amp;$D$1,Штатка!H:H,0)),"")</f>
        <v>Экономист</v>
      </c>
      <c r="D54" s="13"/>
      <c r="E54" s="13"/>
      <c r="F54" s="13"/>
      <c r="G54" s="13"/>
      <c r="H54" s="13"/>
      <c r="I54" s="14"/>
      <c r="J54" s="14"/>
      <c r="K54" s="14"/>
      <c r="L54" s="14"/>
      <c r="M54" s="14"/>
      <c r="N54" s="13"/>
      <c r="O54" s="13"/>
      <c r="P54" s="17"/>
      <c r="Q54" s="17"/>
      <c r="R54" s="14"/>
      <c r="S54" s="14"/>
      <c r="T54" s="14"/>
      <c r="U54" s="14"/>
      <c r="V54" s="13"/>
      <c r="W54" s="14"/>
      <c r="X54" s="14"/>
      <c r="Y54" s="14"/>
      <c r="Z54" s="14"/>
      <c r="AA54" s="14"/>
      <c r="AB54" s="14"/>
      <c r="AC54" s="13"/>
      <c r="AD54" s="14"/>
      <c r="AE54" s="14"/>
      <c r="AF54" s="14"/>
      <c r="AG54" s="14"/>
      <c r="AH54" s="14"/>
      <c r="AI54" s="15"/>
      <c r="AJ54" s="15"/>
      <c r="AK54" s="15"/>
      <c r="AL54" s="15"/>
      <c r="AM54" s="15"/>
      <c r="AN54" s="15"/>
      <c r="AO54" s="15"/>
      <c r="AP54" s="16"/>
    </row>
    <row r="55" spans="1:42" ht="21" x14ac:dyDescent="0.25">
      <c r="A55" s="21">
        <f>IF(B55="","",COUNTIF($B$8:B55,"&lt;&gt;"""))</f>
        <v>48</v>
      </c>
      <c r="B55" s="11" t="str">
        <f t="array" ref="B55">IFERROR(INDEX(Штатка!$E$3:$E$1000,SMALL(IF((Штатка!$A$3:$A$1000=Табель!$D$1)*(Штатка!$B$3:$B$1000="Работает"),ROW(Штатка!$E$3:$E$1000)-2),ROW(A48))),"")</f>
        <v>Иванов56</v>
      </c>
      <c r="C55" s="10" t="str">
        <f>IFERROR(INDEX(Штатка!F:F,MATCH(B55&amp;$D$1,Штатка!H:H,0)),"")</f>
        <v>Сторож</v>
      </c>
      <c r="D55" s="13"/>
      <c r="E55" s="13"/>
      <c r="F55" s="13"/>
      <c r="G55" s="13"/>
      <c r="H55" s="13"/>
      <c r="I55" s="14"/>
      <c r="J55" s="14"/>
      <c r="K55" s="14"/>
      <c r="L55" s="14"/>
      <c r="M55" s="14"/>
      <c r="N55" s="13"/>
      <c r="O55" s="13"/>
      <c r="P55" s="17"/>
      <c r="Q55" s="17"/>
      <c r="R55" s="14"/>
      <c r="S55" s="14"/>
      <c r="T55" s="14"/>
      <c r="U55" s="14"/>
      <c r="V55" s="13"/>
      <c r="W55" s="14"/>
      <c r="X55" s="14"/>
      <c r="Y55" s="14"/>
      <c r="Z55" s="14"/>
      <c r="AA55" s="14"/>
      <c r="AB55" s="14"/>
      <c r="AC55" s="13"/>
      <c r="AD55" s="14"/>
      <c r="AE55" s="14"/>
      <c r="AF55" s="14"/>
      <c r="AG55" s="14"/>
      <c r="AH55" s="14"/>
      <c r="AI55" s="15">
        <f t="shared" ref="AI55" si="15">COUNTA(D55:AH55)-AM55-AN55</f>
        <v>0</v>
      </c>
      <c r="AJ55" s="15">
        <f t="shared" ref="AJ55" si="16">COUNTIF(D55:AH55,"В")</f>
        <v>0</v>
      </c>
      <c r="AK55" s="15">
        <f t="shared" ref="AK55" si="17">COUNTIF(D55:AH55,"ТО-1")</f>
        <v>0</v>
      </c>
      <c r="AL55" s="15">
        <f t="shared" ref="AL55" si="18">COUNTIF(D55:AH55,"ТО-2")</f>
        <v>0</v>
      </c>
      <c r="AM55" s="15">
        <f t="shared" ref="AM55" si="19">COUNTIF(D55:AH55,"Р")</f>
        <v>0</v>
      </c>
      <c r="AN55" s="15">
        <f t="shared" ref="AN55" si="20">COUNTIF(D55:AH55,"О")</f>
        <v>0</v>
      </c>
      <c r="AO55" s="15">
        <f t="shared" ref="AO55" si="21">COUNTIF(D55:AH55,"К")</f>
        <v>0</v>
      </c>
      <c r="AP55" s="16">
        <f t="shared" ref="AP55" si="22">(ROUND(SUM(D55:AH55)*24,0)/24)+AJ55/2.4+AK55/2.4+AL55/2.4+AO55/2.4</f>
        <v>0</v>
      </c>
    </row>
    <row r="56" spans="1:42" x14ac:dyDescent="0.25">
      <c r="A56" s="21" t="str">
        <f>IF(B56="","",COUNTIF($B$8:B56,"&lt;&gt;"""))</f>
        <v/>
      </c>
      <c r="B56" s="11" t="str">
        <f t="array" ref="B56">IFERROR(INDEX(Штатка!$E$3:$E$1000,SMALL(IF((Штатка!$A$3:$A$1000=Табель!$D$1)*(Штатка!$B$3:$B$1000="Работает"),ROW(Штатка!$E$3:$E$1000)-2),ROW(A49))),"")</f>
        <v/>
      </c>
      <c r="C56" s="10" t="str">
        <f>IFERROR(INDEX(Штатка!F:F,MATCH(B56&amp;$D$1,Штатка!H:H,0)),"")</f>
        <v/>
      </c>
    </row>
    <row r="57" spans="1:42" x14ac:dyDescent="0.25">
      <c r="A57" s="21" t="str">
        <f>IF(B57="","",COUNTIF($B$8:B57,"&lt;&gt;"""))</f>
        <v/>
      </c>
      <c r="B57" s="11" t="str">
        <f t="array" ref="B57">IFERROR(INDEX(Штатка!$E$3:$E$1000,SMALL(IF((Штатка!$A$3:$A$1000=Табель!$D$1)*(Штатка!$B$3:$B$1000="Работает"),ROW(Штатка!$E$3:$E$1000)-2),ROW(A50))),"")</f>
        <v/>
      </c>
      <c r="C57" s="10" t="str">
        <f>IFERROR(INDEX(Штатка!F:F,MATCH(B57&amp;$D$1,Штатка!H:H,0)),"")</f>
        <v/>
      </c>
    </row>
  </sheetData>
  <mergeCells count="14">
    <mergeCell ref="A6:A7"/>
    <mergeCell ref="AP6:AP7"/>
    <mergeCell ref="D1:E1"/>
    <mergeCell ref="AK6:AK7"/>
    <mergeCell ref="AL6:AL7"/>
    <mergeCell ref="AM6:AM7"/>
    <mergeCell ref="AN6:AN7"/>
    <mergeCell ref="AO6:AO7"/>
    <mergeCell ref="B6:B7"/>
    <mergeCell ref="C6:C7"/>
    <mergeCell ref="D6:AH6"/>
    <mergeCell ref="AI6:AI7"/>
    <mergeCell ref="AJ6:AJ7"/>
    <mergeCell ref="K1:AK4"/>
  </mergeCells>
  <conditionalFormatting sqref="D7:AH7">
    <cfRule type="expression" dxfId="100" priority="109">
      <formula>#REF!="ВС"</formula>
    </cfRule>
  </conditionalFormatting>
  <conditionalFormatting sqref="D8:AP8">
    <cfRule type="expression" dxfId="99" priority="102">
      <formula>$A8="ИтогоОтдел"</formula>
    </cfRule>
    <cfRule type="expression" dxfId="98" priority="103">
      <formula>$A8="Вакансия"</formula>
    </cfRule>
    <cfRule type="expression" dxfId="97" priority="104">
      <formula>$A8="Уволен"</formula>
    </cfRule>
    <cfRule type="expression" dxfId="96" priority="105">
      <formula>$A8="Штат"</formula>
    </cfRule>
  </conditionalFormatting>
  <conditionalFormatting sqref="D8:AP8">
    <cfRule type="expression" dxfId="95" priority="101">
      <formula>$A8="Удалить"</formula>
    </cfRule>
  </conditionalFormatting>
  <conditionalFormatting sqref="D8:AH8">
    <cfRule type="containsText" dxfId="94" priority="96" operator="containsText" text="К">
      <formula>NOT(ISERROR(SEARCH("К",D8)))</formula>
    </cfRule>
    <cfRule type="containsText" dxfId="93" priority="97" operator="containsText" text="ТО">
      <formula>NOT(ISERROR(SEARCH("ТО",D8)))</formula>
    </cfRule>
    <cfRule type="beginsWith" dxfId="92" priority="98" operator="beginsWith" text="О">
      <formula>LEFT(D8,LEN("О"))="О"</formula>
    </cfRule>
    <cfRule type="containsText" dxfId="91" priority="99" operator="containsText" text="Р">
      <formula>NOT(ISERROR(SEARCH("Р",D8)))</formula>
    </cfRule>
    <cfRule type="containsText" dxfId="90" priority="100" operator="containsText" text="в">
      <formula>NOT(ISERROR(SEARCH("в",D8)))</formula>
    </cfRule>
  </conditionalFormatting>
  <conditionalFormatting sqref="D9:AP9">
    <cfRule type="expression" dxfId="89" priority="77">
      <formula>$A9="ИтогоОтдел"</formula>
    </cfRule>
    <cfRule type="expression" dxfId="88" priority="78">
      <formula>$A9="Вакансия"</formula>
    </cfRule>
    <cfRule type="expression" dxfId="87" priority="79">
      <formula>$A9="Уволен"</formula>
    </cfRule>
    <cfRule type="expression" dxfId="86" priority="80">
      <formula>$A9="Штат"</formula>
    </cfRule>
  </conditionalFormatting>
  <conditionalFormatting sqref="D9:AP9">
    <cfRule type="expression" dxfId="85" priority="76">
      <formula>$A9="Удалить"</formula>
    </cfRule>
  </conditionalFormatting>
  <conditionalFormatting sqref="D9:AH9">
    <cfRule type="containsText" dxfId="84" priority="71" operator="containsText" text="К">
      <formula>NOT(ISERROR(SEARCH("К",D9)))</formula>
    </cfRule>
    <cfRule type="containsText" dxfId="83" priority="72" operator="containsText" text="ТО">
      <formula>NOT(ISERROR(SEARCH("ТО",D9)))</formula>
    </cfRule>
    <cfRule type="beginsWith" dxfId="82" priority="73" operator="beginsWith" text="О">
      <formula>LEFT(D9,LEN("О"))="О"</formula>
    </cfRule>
    <cfRule type="containsText" dxfId="81" priority="74" operator="containsText" text="Р">
      <formula>NOT(ISERROR(SEARCH("Р",D9)))</formula>
    </cfRule>
    <cfRule type="containsText" dxfId="80" priority="75" operator="containsText" text="в">
      <formula>NOT(ISERROR(SEARCH("в",D9)))</formula>
    </cfRule>
  </conditionalFormatting>
  <conditionalFormatting sqref="D10:AP10">
    <cfRule type="expression" dxfId="79" priority="67">
      <formula>$A10="ИтогоОтдел"</formula>
    </cfRule>
    <cfRule type="expression" dxfId="78" priority="68">
      <formula>$A10="Вакансия"</formula>
    </cfRule>
    <cfRule type="expression" dxfId="77" priority="69">
      <formula>$A10="Уволен"</formula>
    </cfRule>
    <cfRule type="expression" dxfId="76" priority="70">
      <formula>$A10="Штат"</formula>
    </cfRule>
  </conditionalFormatting>
  <conditionalFormatting sqref="D10:AP10">
    <cfRule type="expression" dxfId="75" priority="66">
      <formula>$A10="Удалить"</formula>
    </cfRule>
  </conditionalFormatting>
  <conditionalFormatting sqref="D10:AH10">
    <cfRule type="containsText" dxfId="74" priority="61" operator="containsText" text="К">
      <formula>NOT(ISERROR(SEARCH("К",D10)))</formula>
    </cfRule>
    <cfRule type="containsText" dxfId="73" priority="62" operator="containsText" text="ТО">
      <formula>NOT(ISERROR(SEARCH("ТО",D10)))</formula>
    </cfRule>
    <cfRule type="beginsWith" dxfId="72" priority="63" operator="beginsWith" text="О">
      <formula>LEFT(D10,LEN("О"))="О"</formula>
    </cfRule>
    <cfRule type="containsText" dxfId="71" priority="64" operator="containsText" text="Р">
      <formula>NOT(ISERROR(SEARCH("Р",D10)))</formula>
    </cfRule>
    <cfRule type="containsText" dxfId="70" priority="65" operator="containsText" text="в">
      <formula>NOT(ISERROR(SEARCH("в",D10)))</formula>
    </cfRule>
  </conditionalFormatting>
  <conditionalFormatting sqref="D11:AP11">
    <cfRule type="expression" dxfId="69" priority="57">
      <formula>$A11="ИтогоОтдел"</formula>
    </cfRule>
    <cfRule type="expression" dxfId="68" priority="58">
      <formula>$A11="Вакансия"</formula>
    </cfRule>
    <cfRule type="expression" dxfId="67" priority="59">
      <formula>$A11="Уволен"</formula>
    </cfRule>
    <cfRule type="expression" dxfId="66" priority="60">
      <formula>$A11="Штат"</formula>
    </cfRule>
  </conditionalFormatting>
  <conditionalFormatting sqref="D11:AP11">
    <cfRule type="expression" dxfId="65" priority="56">
      <formula>$A11="Удалить"</formula>
    </cfRule>
  </conditionalFormatting>
  <conditionalFormatting sqref="D11:AH11">
    <cfRule type="containsText" dxfId="64" priority="51" operator="containsText" text="К">
      <formula>NOT(ISERROR(SEARCH("К",D11)))</formula>
    </cfRule>
    <cfRule type="containsText" dxfId="63" priority="52" operator="containsText" text="ТО">
      <formula>NOT(ISERROR(SEARCH("ТО",D11)))</formula>
    </cfRule>
    <cfRule type="beginsWith" dxfId="62" priority="53" operator="beginsWith" text="О">
      <formula>LEFT(D11,LEN("О"))="О"</formula>
    </cfRule>
    <cfRule type="containsText" dxfId="61" priority="54" operator="containsText" text="Р">
      <formula>NOT(ISERROR(SEARCH("Р",D11)))</formula>
    </cfRule>
    <cfRule type="containsText" dxfId="60" priority="55" operator="containsText" text="в">
      <formula>NOT(ISERROR(SEARCH("в",D11)))</formula>
    </cfRule>
  </conditionalFormatting>
  <conditionalFormatting sqref="D12:AP12">
    <cfRule type="expression" dxfId="59" priority="47">
      <formula>$A12="ИтогоОтдел"</formula>
    </cfRule>
    <cfRule type="expression" dxfId="58" priority="48">
      <formula>$A12="Вакансия"</formula>
    </cfRule>
    <cfRule type="expression" dxfId="57" priority="49">
      <formula>$A12="Уволен"</formula>
    </cfRule>
    <cfRule type="expression" dxfId="56" priority="50">
      <formula>$A12="Штат"</formula>
    </cfRule>
  </conditionalFormatting>
  <conditionalFormatting sqref="D12:AP12">
    <cfRule type="expression" dxfId="55" priority="46">
      <formula>$A12="Удалить"</formula>
    </cfRule>
  </conditionalFormatting>
  <conditionalFormatting sqref="D12:AH12">
    <cfRule type="containsText" dxfId="54" priority="41" operator="containsText" text="К">
      <formula>NOT(ISERROR(SEARCH("К",D12)))</formula>
    </cfRule>
    <cfRule type="containsText" dxfId="53" priority="42" operator="containsText" text="ТО">
      <formula>NOT(ISERROR(SEARCH("ТО",D12)))</formula>
    </cfRule>
    <cfRule type="beginsWith" dxfId="52" priority="43" operator="beginsWith" text="О">
      <formula>LEFT(D12,LEN("О"))="О"</formula>
    </cfRule>
    <cfRule type="containsText" dxfId="51" priority="44" operator="containsText" text="Р">
      <formula>NOT(ISERROR(SEARCH("Р",D12)))</formula>
    </cfRule>
    <cfRule type="containsText" dxfId="50" priority="45" operator="containsText" text="в">
      <formula>NOT(ISERROR(SEARCH("в",D12)))</formula>
    </cfRule>
  </conditionalFormatting>
  <conditionalFormatting sqref="D13:AP13">
    <cfRule type="expression" dxfId="49" priority="37">
      <formula>$A13="ИтогоОтдел"</formula>
    </cfRule>
    <cfRule type="expression" dxfId="48" priority="38">
      <formula>$A13="Вакансия"</formula>
    </cfRule>
    <cfRule type="expression" dxfId="47" priority="39">
      <formula>$A13="Уволен"</formula>
    </cfRule>
    <cfRule type="expression" dxfId="46" priority="40">
      <formula>$A13="Штат"</formula>
    </cfRule>
  </conditionalFormatting>
  <conditionalFormatting sqref="D13:AP13">
    <cfRule type="expression" dxfId="45" priority="36">
      <formula>$A13="Удалить"</formula>
    </cfRule>
  </conditionalFormatting>
  <conditionalFormatting sqref="D13:AH13">
    <cfRule type="containsText" dxfId="44" priority="31" operator="containsText" text="К">
      <formula>NOT(ISERROR(SEARCH("К",D13)))</formula>
    </cfRule>
    <cfRule type="containsText" dxfId="43" priority="32" operator="containsText" text="ТО">
      <formula>NOT(ISERROR(SEARCH("ТО",D13)))</formula>
    </cfRule>
    <cfRule type="beginsWith" dxfId="42" priority="33" operator="beginsWith" text="О">
      <formula>LEFT(D13,LEN("О"))="О"</formula>
    </cfRule>
    <cfRule type="containsText" dxfId="41" priority="34" operator="containsText" text="Р">
      <formula>NOT(ISERROR(SEARCH("Р",D13)))</formula>
    </cfRule>
    <cfRule type="containsText" dxfId="40" priority="35" operator="containsText" text="в">
      <formula>NOT(ISERROR(SEARCH("в",D13)))</formula>
    </cfRule>
  </conditionalFormatting>
  <conditionalFormatting sqref="D14:AP14">
    <cfRule type="expression" dxfId="39" priority="27">
      <formula>$A14="ИтогоОтдел"</formula>
    </cfRule>
    <cfRule type="expression" dxfId="38" priority="28">
      <formula>$A14="Вакансия"</formula>
    </cfRule>
    <cfRule type="expression" dxfId="37" priority="29">
      <formula>$A14="Уволен"</formula>
    </cfRule>
    <cfRule type="expression" dxfId="36" priority="30">
      <formula>$A14="Штат"</formula>
    </cfRule>
  </conditionalFormatting>
  <conditionalFormatting sqref="D14:AP14">
    <cfRule type="expression" dxfId="35" priority="26">
      <formula>$A14="Удалить"</formula>
    </cfRule>
  </conditionalFormatting>
  <conditionalFormatting sqref="D14:AH14">
    <cfRule type="containsText" dxfId="34" priority="21" operator="containsText" text="К">
      <formula>NOT(ISERROR(SEARCH("К",D14)))</formula>
    </cfRule>
    <cfRule type="containsText" dxfId="33" priority="22" operator="containsText" text="ТО">
      <formula>NOT(ISERROR(SEARCH("ТО",D14)))</formula>
    </cfRule>
    <cfRule type="beginsWith" dxfId="32" priority="23" operator="beginsWith" text="О">
      <formula>LEFT(D14,LEN("О"))="О"</formula>
    </cfRule>
    <cfRule type="containsText" dxfId="31" priority="24" operator="containsText" text="Р">
      <formula>NOT(ISERROR(SEARCH("Р",D14)))</formula>
    </cfRule>
    <cfRule type="containsText" dxfId="30" priority="25" operator="containsText" text="в">
      <formula>NOT(ISERROR(SEARCH("в",D14)))</formula>
    </cfRule>
  </conditionalFormatting>
  <conditionalFormatting sqref="D16:AP55">
    <cfRule type="expression" dxfId="29" priority="17">
      <formula>$A16="ИтогоОтдел"</formula>
    </cfRule>
    <cfRule type="expression" dxfId="28" priority="18">
      <formula>$A16="Вакансия"</formula>
    </cfRule>
    <cfRule type="expression" dxfId="27" priority="19">
      <formula>$A16="Уволен"</formula>
    </cfRule>
    <cfRule type="expression" dxfId="26" priority="20">
      <formula>$A16="Штат"</formula>
    </cfRule>
  </conditionalFormatting>
  <conditionalFormatting sqref="D16:AP55">
    <cfRule type="expression" dxfId="25" priority="16">
      <formula>$A16="Удалить"</formula>
    </cfRule>
  </conditionalFormatting>
  <conditionalFormatting sqref="D16:AH55">
    <cfRule type="containsText" dxfId="24" priority="11" operator="containsText" text="К">
      <formula>NOT(ISERROR(SEARCH("К",D16)))</formula>
    </cfRule>
    <cfRule type="containsText" dxfId="23" priority="12" operator="containsText" text="ТО">
      <formula>NOT(ISERROR(SEARCH("ТО",D16)))</formula>
    </cfRule>
    <cfRule type="beginsWith" dxfId="22" priority="13" operator="beginsWith" text="О">
      <formula>LEFT(D16,LEN("О"))="О"</formula>
    </cfRule>
    <cfRule type="containsText" dxfId="21" priority="14" operator="containsText" text="Р">
      <formula>NOT(ISERROR(SEARCH("Р",D16)))</formula>
    </cfRule>
    <cfRule type="containsText" dxfId="20" priority="15" operator="containsText" text="в">
      <formula>NOT(ISERROR(SEARCH("в",D16)))</formula>
    </cfRule>
  </conditionalFormatting>
  <conditionalFormatting sqref="AP6 AI6:AM6">
    <cfRule type="expression" dxfId="19" priority="110">
      <formula>#REF!="Удалить"</formula>
    </cfRule>
  </conditionalFormatting>
  <conditionalFormatting sqref="AI7 AP7">
    <cfRule type="expression" dxfId="18" priority="111">
      <formula>$A6="ИтогоОтдел"</formula>
    </cfRule>
    <cfRule type="expression" dxfId="17" priority="112">
      <formula>$A6="Вакансия"</formula>
    </cfRule>
    <cfRule type="expression" dxfId="16" priority="113">
      <formula>$A6="Уволен"</formula>
    </cfRule>
    <cfRule type="expression" dxfId="15" priority="114">
      <formula>$A6="Штат"</formula>
    </cfRule>
  </conditionalFormatting>
  <conditionalFormatting sqref="AP6 AI6:AM6">
    <cfRule type="expression" dxfId="14" priority="115">
      <formula>#REF!="ИтогоОтдел"</formula>
    </cfRule>
    <cfRule type="expression" dxfId="13" priority="116">
      <formula>#REF!="Вакансия"</formula>
    </cfRule>
    <cfRule type="expression" dxfId="12" priority="117">
      <formula>#REF!="Уволен"</formula>
    </cfRule>
    <cfRule type="expression" dxfId="11" priority="118">
      <formula>#REF!="Штат"</formula>
    </cfRule>
  </conditionalFormatting>
  <conditionalFormatting sqref="AI7 AP7">
    <cfRule type="expression" dxfId="10" priority="132">
      <formula>$A6="Удалить"</formula>
    </cfRule>
  </conditionalFormatting>
  <conditionalFormatting sqref="D15:AP15">
    <cfRule type="expression" dxfId="9" priority="7">
      <formula>$A15="ИтогоОтдел"</formula>
    </cfRule>
    <cfRule type="expression" dxfId="8" priority="8">
      <formula>$A15="Вакансия"</formula>
    </cfRule>
    <cfRule type="expression" dxfId="7" priority="9">
      <formula>$A15="Уволен"</formula>
    </cfRule>
    <cfRule type="expression" dxfId="6" priority="10">
      <formula>$A15="Штат"</formula>
    </cfRule>
  </conditionalFormatting>
  <conditionalFormatting sqref="D15:AP15">
    <cfRule type="expression" dxfId="5" priority="6">
      <formula>$A15="Удалить"</formula>
    </cfRule>
  </conditionalFormatting>
  <conditionalFormatting sqref="D15:AH15">
    <cfRule type="containsText" dxfId="4" priority="1" operator="containsText" text="К">
      <formula>NOT(ISERROR(SEARCH("К",D15)))</formula>
    </cfRule>
    <cfRule type="containsText" dxfId="3" priority="2" operator="containsText" text="ТО">
      <formula>NOT(ISERROR(SEARCH("ТО",D15)))</formula>
    </cfRule>
    <cfRule type="beginsWith" dxfId="2" priority="3" operator="beginsWith" text="О">
      <formula>LEFT(D15,LEN("О"))="О"</formula>
    </cfRule>
    <cfRule type="containsText" dxfId="1" priority="4" operator="containsText" text="Р">
      <formula>NOT(ISERROR(SEARCH("Р",D15)))</formula>
    </cfRule>
    <cfRule type="containsText" dxfId="0" priority="5" operator="containsText" text="в">
      <formula>NOT(ISERROR(SEARCH("в",D15)))</formula>
    </cfRule>
  </conditionalFormatting>
  <dataValidations count="1">
    <dataValidation type="list" allowBlank="1" showInputMessage="1" showErrorMessage="1" sqref="D1:E1">
      <formula1>$AU$4:$AU$22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3:F5"/>
  <sheetViews>
    <sheetView workbookViewId="0">
      <selection activeCell="L9" sqref="L9"/>
    </sheetView>
  </sheetViews>
  <sheetFormatPr defaultRowHeight="15" x14ac:dyDescent="0.25"/>
  <sheetData>
    <row r="3" spans="2:6" x14ac:dyDescent="0.25">
      <c r="B3">
        <v>1</v>
      </c>
      <c r="C3">
        <v>1</v>
      </c>
      <c r="D3" t="s">
        <v>118</v>
      </c>
      <c r="E3" t="str">
        <f>D3&amp;C3</f>
        <v>А1</v>
      </c>
      <c r="F3" t="str">
        <f>C3&amp;D3&amp;E3</f>
        <v>1АА1</v>
      </c>
    </row>
    <row r="4" spans="2:6" x14ac:dyDescent="0.25">
      <c r="B4">
        <v>2</v>
      </c>
    </row>
    <row r="5" spans="2:6" x14ac:dyDescent="0.25">
      <c r="B5">
        <v>3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Yana_Zhilak">
                <anchor>
                  <from>
                    <xdr:col>10</xdr:col>
                    <xdr:colOff>400050</xdr:colOff>
                    <xdr:row>2</xdr:row>
                    <xdr:rowOff>9525</xdr:rowOff>
                  </from>
                  <to>
                    <xdr:col>12</xdr:col>
                    <xdr:colOff>285750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Штатка</vt:lpstr>
      <vt:lpstr>Табель</vt:lpstr>
      <vt:lpstr>Зарплата</vt:lpstr>
      <vt:lpstr>Имя</vt:lpstr>
      <vt:lpstr>Табель!Область_печати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maxscorpio</dc:creator>
  <cp:lastModifiedBy>Ракитин И.О.</cp:lastModifiedBy>
  <cp:lastPrinted>2017-02-03T06:49:44Z</cp:lastPrinted>
  <dcterms:created xsi:type="dcterms:W3CDTF">2017-02-03T06:35:51Z</dcterms:created>
  <dcterms:modified xsi:type="dcterms:W3CDTF">2017-02-06T07:16:31Z</dcterms:modified>
</cp:coreProperties>
</file>