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730" windowHeight="11760" tabRatio="883" activeTab="1"/>
  </bookViews>
  <sheets>
    <sheet name="ОБ'ЄКТИ" sheetId="1" r:id="rId1"/>
    <sheet name="ЗАРПЛАТА" sheetId="21" r:id="rId2"/>
  </sheets>
  <externalReferences>
    <externalReference r:id="rId3"/>
    <externalReference r:id="rId4"/>
  </externalReferences>
  <definedNames>
    <definedName name="_xlnm._FilterDatabase" localSheetId="1" hidden="1">ЗАРПЛАТА!$A$10:$T$183</definedName>
    <definedName name="_xlnm._FilterDatabase" localSheetId="0" hidden="1">'ОБ''ЄКТИ'!$A$6:$AM$9</definedName>
    <definedName name="а2048">#REF!</definedName>
    <definedName name="А75">'ОБ''ЄКТИ'!$D$7</definedName>
    <definedName name="А8">'ОБ''ЄКТИ'!$D$7</definedName>
    <definedName name="А802">#REF!</definedName>
    <definedName name="Березень">#REF!</definedName>
    <definedName name="В2">'ОБ''ЄКТИ'!$D$7</definedName>
    <definedName name="Вересень">#REF!</definedName>
    <definedName name="Грудень">#REF!</definedName>
    <definedName name="Жовтень">#REF!</definedName>
    <definedName name="Зарплата1">ЗАРПЛАТА!$A$1:$T$61</definedName>
    <definedName name="Календарный_год">[1]Январь!$AG$2</definedName>
    <definedName name="Квітень">#REF!</definedName>
    <definedName name="Ключ_болен">[1]Январь!$R$12</definedName>
    <definedName name="Ключ_личный">[1]Январь!$K$12</definedName>
    <definedName name="Ключ_настраиваемый_1">[1]Январь!$V$12</definedName>
    <definedName name="Ключ_настраиваемый_2">[1]Январь!$AB$12</definedName>
    <definedName name="Ключ_отпуск">[1]Январь!$G$12</definedName>
    <definedName name="Комуназначено">[2]!тблЦветовойКод[Исполнитель]</definedName>
    <definedName name="Липень">#REF!</definedName>
    <definedName name="Листопад">#REF!</definedName>
    <definedName name="Лютий">#REF!</definedName>
    <definedName name="Серпень">#REF!</definedName>
    <definedName name="Січень">#REF!</definedName>
    <definedName name="Травень">#REF!</definedName>
    <definedName name="ЦветовойКод">[2]!тблЦветовойКод[Исполнитель]</definedName>
    <definedName name="Червень">#REF!</definedName>
    <definedName name="Щомісячні...платеж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1" l="1"/>
  <c r="O123" i="21"/>
  <c r="O62" i="21"/>
  <c r="H8" i="1" l="1"/>
  <c r="H9" i="1"/>
  <c r="G11" i="21" l="1"/>
  <c r="H11" i="21"/>
  <c r="I11" i="21"/>
  <c r="T11" i="21"/>
  <c r="G122" i="21"/>
  <c r="H122" i="21"/>
  <c r="I122" i="21"/>
  <c r="T122" i="21"/>
  <c r="AM1" i="1" l="1"/>
  <c r="O127" i="21" l="1"/>
  <c r="V147" i="21" s="1"/>
  <c r="O124" i="21"/>
  <c r="U147" i="21" s="1"/>
  <c r="U149" i="21" s="1"/>
  <c r="U150" i="21" s="1"/>
  <c r="U151" i="21" s="1"/>
  <c r="U152" i="21" s="1"/>
  <c r="U153" i="21" s="1"/>
  <c r="U154" i="21" s="1"/>
  <c r="U155" i="21" s="1"/>
  <c r="U156" i="21" s="1"/>
  <c r="U157" i="21" s="1"/>
  <c r="U158" i="21" s="1"/>
  <c r="U159" i="21" s="1"/>
  <c r="U160" i="21" s="1"/>
  <c r="U161" i="21" s="1"/>
  <c r="U162" i="21" s="1"/>
  <c r="U163" i="21" s="1"/>
  <c r="U164" i="21" s="1"/>
  <c r="U165" i="21" s="1"/>
  <c r="U166" i="21" s="1"/>
  <c r="U167" i="21" s="1"/>
  <c r="U168" i="21" s="1"/>
  <c r="U169" i="21" s="1"/>
  <c r="U170" i="21" s="1"/>
  <c r="U171" i="21" s="1"/>
  <c r="U172" i="21" s="1"/>
  <c r="U173" i="21" s="1"/>
  <c r="U174" i="21" s="1"/>
  <c r="U175" i="21" s="1"/>
  <c r="U176" i="21" s="1"/>
  <c r="U177" i="21" s="1"/>
  <c r="U178" i="21" s="1"/>
  <c r="U179" i="21" s="1"/>
  <c r="U180" i="21" s="1"/>
  <c r="U181" i="21" s="1"/>
  <c r="U182" i="21" s="1"/>
  <c r="U183" i="21" s="1"/>
  <c r="Q123" i="21"/>
  <c r="B147" i="21" s="1"/>
  <c r="M123" i="21"/>
  <c r="O183" i="21" s="1"/>
  <c r="O66" i="21"/>
  <c r="V86" i="21" s="1"/>
  <c r="V88" i="21" s="1"/>
  <c r="V89" i="21" s="1"/>
  <c r="V90" i="21" s="1"/>
  <c r="V91" i="21" s="1"/>
  <c r="V92" i="21" s="1"/>
  <c r="V93" i="21" s="1"/>
  <c r="V94" i="21" s="1"/>
  <c r="V95" i="21" s="1"/>
  <c r="V96" i="21" s="1"/>
  <c r="V97" i="21" s="1"/>
  <c r="V98" i="21" s="1"/>
  <c r="V99" i="21" s="1"/>
  <c r="V100" i="21" s="1"/>
  <c r="V101" i="21" s="1"/>
  <c r="V102" i="21" s="1"/>
  <c r="V103" i="21" s="1"/>
  <c r="V104" i="21" s="1"/>
  <c r="V105" i="21" s="1"/>
  <c r="V106" i="21" s="1"/>
  <c r="V107" i="21" s="1"/>
  <c r="V108" i="21" s="1"/>
  <c r="V109" i="21" s="1"/>
  <c r="V110" i="21" s="1"/>
  <c r="V111" i="21" s="1"/>
  <c r="V112" i="21" s="1"/>
  <c r="V113" i="21" s="1"/>
  <c r="V114" i="21" s="1"/>
  <c r="V115" i="21" s="1"/>
  <c r="V116" i="21" s="1"/>
  <c r="V117" i="21" s="1"/>
  <c r="V118" i="21" s="1"/>
  <c r="V119" i="21" s="1"/>
  <c r="V120" i="21" s="1"/>
  <c r="V121" i="21" s="1"/>
  <c r="V122" i="21" s="1"/>
  <c r="O63" i="21"/>
  <c r="U86" i="21" s="1"/>
  <c r="U88" i="21" s="1"/>
  <c r="U89" i="21" s="1"/>
  <c r="U90" i="21" s="1"/>
  <c r="U91" i="21" s="1"/>
  <c r="U92" i="21" s="1"/>
  <c r="U93" i="21" s="1"/>
  <c r="U94" i="21" s="1"/>
  <c r="U95" i="21" s="1"/>
  <c r="U96" i="21" s="1"/>
  <c r="U97" i="21" s="1"/>
  <c r="U98" i="21" s="1"/>
  <c r="U99" i="21" s="1"/>
  <c r="U100" i="21" s="1"/>
  <c r="U101" i="21" s="1"/>
  <c r="U102" i="21" s="1"/>
  <c r="U103" i="21" s="1"/>
  <c r="U104" i="21" s="1"/>
  <c r="U105" i="21" s="1"/>
  <c r="U106" i="21" s="1"/>
  <c r="U107" i="21" s="1"/>
  <c r="U108" i="21" s="1"/>
  <c r="U109" i="21" s="1"/>
  <c r="U110" i="21" s="1"/>
  <c r="U111" i="21" s="1"/>
  <c r="U112" i="21" s="1"/>
  <c r="U113" i="21" s="1"/>
  <c r="U114" i="21" s="1"/>
  <c r="U115" i="21" s="1"/>
  <c r="U116" i="21" s="1"/>
  <c r="U117" i="21" s="1"/>
  <c r="U118" i="21" s="1"/>
  <c r="U119" i="21" s="1"/>
  <c r="U120" i="21" s="1"/>
  <c r="U121" i="21" s="1"/>
  <c r="U122" i="21" s="1"/>
  <c r="Q62" i="21"/>
  <c r="B86" i="21" s="1"/>
  <c r="M62" i="21"/>
  <c r="O122" i="21" s="1"/>
  <c r="O8" i="21"/>
  <c r="V25" i="21" s="1"/>
  <c r="O5" i="21"/>
  <c r="M4" i="21"/>
  <c r="O11" i="21" s="1"/>
  <c r="Q4" i="21"/>
  <c r="B25" i="21" s="1"/>
  <c r="T183" i="21"/>
  <c r="H183" i="21"/>
  <c r="G183" i="21"/>
  <c r="I183" i="21" s="1"/>
  <c r="T182" i="21"/>
  <c r="H182" i="21"/>
  <c r="G182" i="21"/>
  <c r="I182" i="21" s="1"/>
  <c r="T181" i="21"/>
  <c r="H181" i="21"/>
  <c r="G181" i="21"/>
  <c r="I181" i="21" s="1"/>
  <c r="T180" i="21"/>
  <c r="H180" i="21"/>
  <c r="G180" i="21"/>
  <c r="I180" i="21" s="1"/>
  <c r="T179" i="21"/>
  <c r="H179" i="21"/>
  <c r="G179" i="21"/>
  <c r="I179" i="21" s="1"/>
  <c r="T178" i="21"/>
  <c r="H178" i="21"/>
  <c r="G178" i="21"/>
  <c r="I178" i="21" s="1"/>
  <c r="T177" i="21"/>
  <c r="H177" i="21"/>
  <c r="G177" i="21"/>
  <c r="I177" i="21" s="1"/>
  <c r="T176" i="21"/>
  <c r="H176" i="21"/>
  <c r="G176" i="21"/>
  <c r="I176" i="21" s="1"/>
  <c r="T175" i="21"/>
  <c r="H175" i="21"/>
  <c r="G175" i="21"/>
  <c r="I175" i="21" s="1"/>
  <c r="T174" i="21"/>
  <c r="H174" i="21"/>
  <c r="G174" i="21"/>
  <c r="I174" i="21" s="1"/>
  <c r="T173" i="21"/>
  <c r="H173" i="21"/>
  <c r="G173" i="21"/>
  <c r="I173" i="21" s="1"/>
  <c r="T172" i="21"/>
  <c r="H172" i="21"/>
  <c r="G172" i="21"/>
  <c r="I172" i="21" s="1"/>
  <c r="T171" i="21"/>
  <c r="H171" i="21"/>
  <c r="G171" i="21"/>
  <c r="I171" i="21" s="1"/>
  <c r="T170" i="21"/>
  <c r="H170" i="21"/>
  <c r="G170" i="21"/>
  <c r="I170" i="21" s="1"/>
  <c r="T169" i="21"/>
  <c r="H169" i="21"/>
  <c r="G169" i="21"/>
  <c r="I169" i="21" s="1"/>
  <c r="T168" i="21"/>
  <c r="H168" i="21"/>
  <c r="G168" i="21"/>
  <c r="I168" i="21" s="1"/>
  <c r="T167" i="21"/>
  <c r="H167" i="21"/>
  <c r="G167" i="21"/>
  <c r="I167" i="21" s="1"/>
  <c r="T166" i="21"/>
  <c r="H166" i="21"/>
  <c r="G166" i="21"/>
  <c r="I166" i="21" s="1"/>
  <c r="T165" i="21"/>
  <c r="H165" i="21"/>
  <c r="G165" i="21"/>
  <c r="I165" i="21" s="1"/>
  <c r="T164" i="21"/>
  <c r="H164" i="21"/>
  <c r="G164" i="21"/>
  <c r="I164" i="21" s="1"/>
  <c r="T163" i="21"/>
  <c r="H163" i="21"/>
  <c r="G163" i="21"/>
  <c r="I163" i="21" s="1"/>
  <c r="T162" i="21"/>
  <c r="H162" i="21"/>
  <c r="G162" i="21"/>
  <c r="I162" i="21" s="1"/>
  <c r="T161" i="21"/>
  <c r="H161" i="21"/>
  <c r="G161" i="21"/>
  <c r="I161" i="21" s="1"/>
  <c r="T160" i="21"/>
  <c r="H160" i="21"/>
  <c r="G160" i="21"/>
  <c r="I160" i="21" s="1"/>
  <c r="T159" i="21"/>
  <c r="H159" i="21"/>
  <c r="G159" i="21"/>
  <c r="I159" i="21" s="1"/>
  <c r="T158" i="21"/>
  <c r="H158" i="21"/>
  <c r="G158" i="21"/>
  <c r="I158" i="21" s="1"/>
  <c r="T157" i="21"/>
  <c r="H157" i="21"/>
  <c r="G157" i="21"/>
  <c r="I157" i="21" s="1"/>
  <c r="T156" i="21"/>
  <c r="H156" i="21"/>
  <c r="G156" i="21"/>
  <c r="I156" i="21" s="1"/>
  <c r="T155" i="21"/>
  <c r="H155" i="21"/>
  <c r="G155" i="21"/>
  <c r="I155" i="21" s="1"/>
  <c r="T154" i="21"/>
  <c r="H154" i="21"/>
  <c r="G154" i="21"/>
  <c r="I154" i="21" s="1"/>
  <c r="T153" i="21"/>
  <c r="H153" i="21"/>
  <c r="G153" i="21"/>
  <c r="I153" i="21" s="1"/>
  <c r="T152" i="21"/>
  <c r="H152" i="21"/>
  <c r="G152" i="21"/>
  <c r="I152" i="21" s="1"/>
  <c r="T151" i="21"/>
  <c r="H151" i="21"/>
  <c r="G151" i="21"/>
  <c r="I151" i="21" s="1"/>
  <c r="T150" i="21"/>
  <c r="H150" i="21"/>
  <c r="G150" i="21"/>
  <c r="I150" i="21" s="1"/>
  <c r="T149" i="21"/>
  <c r="H149" i="21"/>
  <c r="G149" i="21"/>
  <c r="I149" i="21" s="1"/>
  <c r="S148" i="21"/>
  <c r="P148" i="21"/>
  <c r="G125" i="21" s="1"/>
  <c r="N148" i="21"/>
  <c r="G126" i="21" s="1"/>
  <c r="K148" i="21"/>
  <c r="J148" i="21"/>
  <c r="F148" i="21"/>
  <c r="E148" i="21"/>
  <c r="D148" i="21" a="1"/>
  <c r="D148" i="21" s="1"/>
  <c r="T146" i="21"/>
  <c r="H146" i="21"/>
  <c r="G146" i="21"/>
  <c r="I146" i="21" s="1"/>
  <c r="T145" i="21"/>
  <c r="H145" i="21"/>
  <c r="G145" i="21"/>
  <c r="I145" i="21" s="1"/>
  <c r="T144" i="21"/>
  <c r="H144" i="21"/>
  <c r="G144" i="21"/>
  <c r="I144" i="21" s="1"/>
  <c r="T143" i="21"/>
  <c r="H143" i="21"/>
  <c r="G143" i="21"/>
  <c r="I143" i="21" s="1"/>
  <c r="T142" i="21"/>
  <c r="H142" i="21"/>
  <c r="G142" i="21"/>
  <c r="I142" i="21" s="1"/>
  <c r="T141" i="21"/>
  <c r="H141" i="21"/>
  <c r="G141" i="21"/>
  <c r="I141" i="21" s="1"/>
  <c r="T140" i="21"/>
  <c r="H140" i="21"/>
  <c r="G140" i="21"/>
  <c r="I140" i="21" s="1"/>
  <c r="T139" i="21"/>
  <c r="H139" i="21"/>
  <c r="G139" i="21"/>
  <c r="I139" i="21" s="1"/>
  <c r="T138" i="21"/>
  <c r="H138" i="21"/>
  <c r="G138" i="21"/>
  <c r="I138" i="21" s="1"/>
  <c r="T137" i="21"/>
  <c r="H137" i="21"/>
  <c r="G137" i="21"/>
  <c r="I137" i="21" s="1"/>
  <c r="T136" i="21"/>
  <c r="H136" i="21"/>
  <c r="G136" i="21"/>
  <c r="I136" i="21" s="1"/>
  <c r="T135" i="21"/>
  <c r="H135" i="21"/>
  <c r="G135" i="21"/>
  <c r="I135" i="21" s="1"/>
  <c r="T134" i="21"/>
  <c r="H134" i="21"/>
  <c r="G134" i="21"/>
  <c r="I134" i="21" s="1"/>
  <c r="T133" i="21"/>
  <c r="H133" i="21"/>
  <c r="G133" i="21"/>
  <c r="I133" i="21" s="1"/>
  <c r="T132" i="21"/>
  <c r="H132" i="21"/>
  <c r="G132" i="21"/>
  <c r="I132" i="21" s="1"/>
  <c r="T131" i="21"/>
  <c r="H131" i="21"/>
  <c r="G131" i="21"/>
  <c r="I131" i="21" s="1"/>
  <c r="T130" i="21"/>
  <c r="H130" i="21"/>
  <c r="G130" i="21"/>
  <c r="I130" i="21" s="1"/>
  <c r="M128" i="21"/>
  <c r="G123" i="21"/>
  <c r="T121" i="21"/>
  <c r="H121" i="21"/>
  <c r="G121" i="21"/>
  <c r="I121" i="21" s="1"/>
  <c r="T120" i="21"/>
  <c r="H120" i="21"/>
  <c r="G120" i="21"/>
  <c r="I120" i="21" s="1"/>
  <c r="T119" i="21"/>
  <c r="H119" i="21"/>
  <c r="G119" i="21"/>
  <c r="I119" i="21" s="1"/>
  <c r="T118" i="21"/>
  <c r="H118" i="21"/>
  <c r="G118" i="21"/>
  <c r="I118" i="21" s="1"/>
  <c r="T117" i="21"/>
  <c r="H117" i="21"/>
  <c r="G117" i="21"/>
  <c r="I117" i="21" s="1"/>
  <c r="T116" i="21"/>
  <c r="H116" i="21"/>
  <c r="G116" i="21"/>
  <c r="I116" i="21" s="1"/>
  <c r="T115" i="21"/>
  <c r="H115" i="21"/>
  <c r="G115" i="21"/>
  <c r="I115" i="21" s="1"/>
  <c r="T114" i="21"/>
  <c r="H114" i="21"/>
  <c r="G114" i="21"/>
  <c r="I114" i="21" s="1"/>
  <c r="T113" i="21"/>
  <c r="H113" i="21"/>
  <c r="G113" i="21"/>
  <c r="I113" i="21" s="1"/>
  <c r="T112" i="21"/>
  <c r="H112" i="21"/>
  <c r="G112" i="21"/>
  <c r="I112" i="21" s="1"/>
  <c r="T111" i="21"/>
  <c r="H111" i="21"/>
  <c r="G111" i="21"/>
  <c r="I111" i="21" s="1"/>
  <c r="T110" i="21"/>
  <c r="H110" i="21"/>
  <c r="G110" i="21"/>
  <c r="I110" i="21" s="1"/>
  <c r="T109" i="21"/>
  <c r="H109" i="21"/>
  <c r="G109" i="21"/>
  <c r="I109" i="21" s="1"/>
  <c r="T108" i="21"/>
  <c r="H108" i="21"/>
  <c r="G108" i="21"/>
  <c r="I108" i="21" s="1"/>
  <c r="T107" i="21"/>
  <c r="H107" i="21"/>
  <c r="G107" i="21"/>
  <c r="I107" i="21" s="1"/>
  <c r="T106" i="21"/>
  <c r="H106" i="21"/>
  <c r="G106" i="21"/>
  <c r="I106" i="21" s="1"/>
  <c r="T105" i="21"/>
  <c r="H105" i="21"/>
  <c r="G105" i="21"/>
  <c r="I105" i="21" s="1"/>
  <c r="T104" i="21"/>
  <c r="H104" i="21"/>
  <c r="G104" i="21"/>
  <c r="I104" i="21" s="1"/>
  <c r="T103" i="21"/>
  <c r="H103" i="21"/>
  <c r="G103" i="21"/>
  <c r="I103" i="21" s="1"/>
  <c r="T102" i="21"/>
  <c r="H102" i="21"/>
  <c r="G102" i="21"/>
  <c r="I102" i="21" s="1"/>
  <c r="T101" i="21"/>
  <c r="H101" i="21"/>
  <c r="G101" i="21"/>
  <c r="I101" i="21" s="1"/>
  <c r="T100" i="21"/>
  <c r="H100" i="21"/>
  <c r="G100" i="21"/>
  <c r="I100" i="21" s="1"/>
  <c r="T99" i="21"/>
  <c r="H99" i="21"/>
  <c r="G99" i="21"/>
  <c r="I99" i="21" s="1"/>
  <c r="T98" i="21"/>
  <c r="H98" i="21"/>
  <c r="G98" i="21"/>
  <c r="I98" i="21" s="1"/>
  <c r="T97" i="21"/>
  <c r="H97" i="21"/>
  <c r="G97" i="21"/>
  <c r="I97" i="21" s="1"/>
  <c r="T96" i="21"/>
  <c r="H96" i="21"/>
  <c r="G96" i="21"/>
  <c r="I96" i="21" s="1"/>
  <c r="T95" i="21"/>
  <c r="H95" i="21"/>
  <c r="G95" i="21"/>
  <c r="I95" i="21" s="1"/>
  <c r="T94" i="21"/>
  <c r="H94" i="21"/>
  <c r="G94" i="21"/>
  <c r="I94" i="21" s="1"/>
  <c r="T93" i="21"/>
  <c r="H93" i="21"/>
  <c r="G93" i="21"/>
  <c r="I93" i="21" s="1"/>
  <c r="T92" i="21"/>
  <c r="H92" i="21"/>
  <c r="G92" i="21"/>
  <c r="I92" i="21" s="1"/>
  <c r="T91" i="21"/>
  <c r="H91" i="21"/>
  <c r="G91" i="21"/>
  <c r="I91" i="21" s="1"/>
  <c r="T90" i="21"/>
  <c r="H90" i="21"/>
  <c r="G90" i="21"/>
  <c r="I90" i="21" s="1"/>
  <c r="T89" i="21"/>
  <c r="H89" i="21"/>
  <c r="G89" i="21"/>
  <c r="I89" i="21" s="1"/>
  <c r="T88" i="21"/>
  <c r="H88" i="21"/>
  <c r="G88" i="21"/>
  <c r="I88" i="21" s="1"/>
  <c r="S87" i="21"/>
  <c r="P87" i="21"/>
  <c r="N87" i="21"/>
  <c r="K87" i="21"/>
  <c r="J87" i="21"/>
  <c r="F87" i="21"/>
  <c r="E87" i="21"/>
  <c r="D87" i="21" a="1"/>
  <c r="D87" i="21" s="1"/>
  <c r="T85" i="21"/>
  <c r="H85" i="21"/>
  <c r="G85" i="21"/>
  <c r="I85" i="21" s="1"/>
  <c r="T84" i="21"/>
  <c r="H84" i="21"/>
  <c r="G84" i="21"/>
  <c r="I84" i="21" s="1"/>
  <c r="T83" i="21"/>
  <c r="H83" i="21"/>
  <c r="G83" i="21"/>
  <c r="I83" i="21" s="1"/>
  <c r="T82" i="21"/>
  <c r="H82" i="21"/>
  <c r="G82" i="21"/>
  <c r="I82" i="21" s="1"/>
  <c r="T81" i="21"/>
  <c r="H81" i="21"/>
  <c r="G81" i="21"/>
  <c r="I81" i="21" s="1"/>
  <c r="T80" i="21"/>
  <c r="H80" i="21"/>
  <c r="G80" i="21"/>
  <c r="I80" i="21" s="1"/>
  <c r="T79" i="21"/>
  <c r="H79" i="21"/>
  <c r="G79" i="21"/>
  <c r="I79" i="21" s="1"/>
  <c r="T78" i="21"/>
  <c r="H78" i="21"/>
  <c r="G78" i="21"/>
  <c r="I78" i="21" s="1"/>
  <c r="T77" i="21"/>
  <c r="H77" i="21"/>
  <c r="G77" i="21"/>
  <c r="I77" i="21" s="1"/>
  <c r="T76" i="21"/>
  <c r="H76" i="21"/>
  <c r="G76" i="21"/>
  <c r="I76" i="21" s="1"/>
  <c r="T75" i="21"/>
  <c r="H75" i="21"/>
  <c r="G75" i="21"/>
  <c r="I75" i="21" s="1"/>
  <c r="T74" i="21"/>
  <c r="H74" i="21"/>
  <c r="G74" i="21"/>
  <c r="I74" i="21" s="1"/>
  <c r="T73" i="21"/>
  <c r="H73" i="21"/>
  <c r="G73" i="21"/>
  <c r="I73" i="21" s="1"/>
  <c r="T72" i="21"/>
  <c r="H72" i="21"/>
  <c r="G72" i="21"/>
  <c r="I72" i="21" s="1"/>
  <c r="T71" i="21"/>
  <c r="H71" i="21"/>
  <c r="G71" i="21"/>
  <c r="I71" i="21" s="1"/>
  <c r="T70" i="21"/>
  <c r="H70" i="21"/>
  <c r="G70" i="21"/>
  <c r="I70" i="21" s="1"/>
  <c r="T69" i="21"/>
  <c r="H69" i="21"/>
  <c r="G69" i="21"/>
  <c r="I69" i="21" s="1"/>
  <c r="M67" i="21"/>
  <c r="G65" i="21"/>
  <c r="G64" i="21"/>
  <c r="G62" i="21"/>
  <c r="P26" i="21"/>
  <c r="U25" i="21" l="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57" i="21"/>
  <c r="G87" i="21"/>
  <c r="L1" i="21"/>
  <c r="G148" i="21"/>
  <c r="O145" i="21"/>
  <c r="O146" i="21"/>
  <c r="O130" i="21"/>
  <c r="T87" i="21"/>
  <c r="A147" i="21"/>
  <c r="A146" i="21" s="1"/>
  <c r="A145" i="21" s="1"/>
  <c r="A144" i="21" s="1"/>
  <c r="A143" i="21" s="1"/>
  <c r="A142" i="21" s="1"/>
  <c r="A141" i="21" s="1"/>
  <c r="A140" i="21" s="1"/>
  <c r="A139" i="21" s="1"/>
  <c r="A138" i="21" s="1"/>
  <c r="A137" i="21" s="1"/>
  <c r="A136" i="21" s="1"/>
  <c r="A135" i="21" s="1"/>
  <c r="A134" i="21" s="1"/>
  <c r="A133" i="21" s="1"/>
  <c r="A132" i="21" s="1"/>
  <c r="A131" i="21" s="1"/>
  <c r="A130" i="21" s="1"/>
  <c r="T148" i="21"/>
  <c r="O138" i="21"/>
  <c r="O19" i="21"/>
  <c r="O162" i="21"/>
  <c r="O134" i="21"/>
  <c r="O142" i="21"/>
  <c r="O53" i="21"/>
  <c r="J125" i="21"/>
  <c r="N128" i="21"/>
  <c r="O132" i="21"/>
  <c r="O136" i="21"/>
  <c r="O140" i="21"/>
  <c r="O144" i="21"/>
  <c r="B149" i="2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46" i="21"/>
  <c r="B145" i="21" s="1"/>
  <c r="B144" i="21" s="1"/>
  <c r="B143" i="21" s="1"/>
  <c r="B142" i="21" s="1"/>
  <c r="B141" i="21" s="1"/>
  <c r="B140" i="21" s="1"/>
  <c r="B139" i="21" s="1"/>
  <c r="B138" i="21" s="1"/>
  <c r="B137" i="21" s="1"/>
  <c r="B136" i="21" s="1"/>
  <c r="B135" i="21" s="1"/>
  <c r="B134" i="21" s="1"/>
  <c r="B133" i="21" s="1"/>
  <c r="B132" i="21" s="1"/>
  <c r="B131" i="21" s="1"/>
  <c r="B130" i="21" s="1"/>
  <c r="O37" i="21"/>
  <c r="U123" i="21"/>
  <c r="U146" i="21" s="1"/>
  <c r="U145" i="21" s="1"/>
  <c r="U144" i="21" s="1"/>
  <c r="U143" i="21" s="1"/>
  <c r="U142" i="21" s="1"/>
  <c r="U141" i="21" s="1"/>
  <c r="U140" i="21" s="1"/>
  <c r="U139" i="21" s="1"/>
  <c r="U138" i="21" s="1"/>
  <c r="U137" i="21" s="1"/>
  <c r="U136" i="21" s="1"/>
  <c r="U135" i="21" s="1"/>
  <c r="U134" i="21" s="1"/>
  <c r="U133" i="21" s="1"/>
  <c r="U132" i="21" s="1"/>
  <c r="U131" i="21" s="1"/>
  <c r="H148" i="21"/>
  <c r="J123" i="21"/>
  <c r="J126" i="21"/>
  <c r="O131" i="21"/>
  <c r="O133" i="21"/>
  <c r="O135" i="21"/>
  <c r="O137" i="21"/>
  <c r="O139" i="21"/>
  <c r="O141" i="21"/>
  <c r="O143" i="21"/>
  <c r="V149" i="21"/>
  <c r="V150" i="21" s="1"/>
  <c r="V151" i="21" s="1"/>
  <c r="V152" i="21" s="1"/>
  <c r="V153" i="21" s="1"/>
  <c r="V154" i="21" s="1"/>
  <c r="V155" i="21" s="1"/>
  <c r="V156" i="21" s="1"/>
  <c r="V157" i="21" s="1"/>
  <c r="V158" i="21" s="1"/>
  <c r="V159" i="21" s="1"/>
  <c r="V160" i="21" s="1"/>
  <c r="V161" i="21" s="1"/>
  <c r="V162" i="21" s="1"/>
  <c r="V163" i="21" s="1"/>
  <c r="V164" i="21" s="1"/>
  <c r="V165" i="21" s="1"/>
  <c r="V166" i="21" s="1"/>
  <c r="V167" i="21" s="1"/>
  <c r="V168" i="21" s="1"/>
  <c r="V169" i="21" s="1"/>
  <c r="V170" i="21" s="1"/>
  <c r="V171" i="21" s="1"/>
  <c r="V172" i="21" s="1"/>
  <c r="V173" i="21" s="1"/>
  <c r="V174" i="21" s="1"/>
  <c r="V175" i="21" s="1"/>
  <c r="V176" i="21" s="1"/>
  <c r="V177" i="21" s="1"/>
  <c r="V178" i="21" s="1"/>
  <c r="V179" i="21" s="1"/>
  <c r="V180" i="21" s="1"/>
  <c r="V181" i="21" s="1"/>
  <c r="V182" i="21" s="1"/>
  <c r="V183" i="21" s="1"/>
  <c r="V123" i="21"/>
  <c r="V146" i="21" s="1"/>
  <c r="V145" i="21" s="1"/>
  <c r="V144" i="21" s="1"/>
  <c r="V143" i="21" s="1"/>
  <c r="V142" i="21" s="1"/>
  <c r="V141" i="21" s="1"/>
  <c r="V140" i="21" s="1"/>
  <c r="V139" i="21" s="1"/>
  <c r="V138" i="21" s="1"/>
  <c r="M126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H87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90" i="21"/>
  <c r="O89" i="21"/>
  <c r="O88" i="21"/>
  <c r="B85" i="21"/>
  <c r="B84" i="21" s="1"/>
  <c r="B83" i="21" s="1"/>
  <c r="B82" i="21" s="1"/>
  <c r="B81" i="21" s="1"/>
  <c r="B80" i="21" s="1"/>
  <c r="B79" i="21" s="1"/>
  <c r="B78" i="21" s="1"/>
  <c r="B77" i="21" s="1"/>
  <c r="B76" i="21" s="1"/>
  <c r="B75" i="21" s="1"/>
  <c r="B74" i="21" s="1"/>
  <c r="B73" i="21" s="1"/>
  <c r="B72" i="21" s="1"/>
  <c r="B71" i="21" s="1"/>
  <c r="B70" i="21" s="1"/>
  <c r="B69" i="21" s="1"/>
  <c r="B88" i="2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M65" i="21"/>
  <c r="Q122" i="21" s="1"/>
  <c r="J62" i="21"/>
  <c r="V62" i="21"/>
  <c r="V85" i="21" s="1"/>
  <c r="V84" i="21" s="1"/>
  <c r="V83" i="21" s="1"/>
  <c r="V82" i="21" s="1"/>
  <c r="V81" i="21" s="1"/>
  <c r="V80" i="21" s="1"/>
  <c r="V79" i="21" s="1"/>
  <c r="V78" i="21" s="1"/>
  <c r="V77" i="21" s="1"/>
  <c r="J64" i="21"/>
  <c r="J65" i="21"/>
  <c r="N67" i="21"/>
  <c r="U62" i="21"/>
  <c r="U85" i="21" s="1"/>
  <c r="U84" i="21" s="1"/>
  <c r="U83" i="21" s="1"/>
  <c r="U82" i="21" s="1"/>
  <c r="U81" i="21" s="1"/>
  <c r="U80" i="21" s="1"/>
  <c r="U79" i="21" s="1"/>
  <c r="U78" i="21" s="1"/>
  <c r="U77" i="21" s="1"/>
  <c r="O29" i="21"/>
  <c r="O45" i="21"/>
  <c r="O61" i="21"/>
  <c r="M7" i="21"/>
  <c r="Q11" i="21" s="1"/>
  <c r="O15" i="21"/>
  <c r="O23" i="21"/>
  <c r="O33" i="21"/>
  <c r="O41" i="21"/>
  <c r="O49" i="21"/>
  <c r="O13" i="21"/>
  <c r="O17" i="21"/>
  <c r="O21" i="21"/>
  <c r="O27" i="21"/>
  <c r="O31" i="21"/>
  <c r="O35" i="21"/>
  <c r="O39" i="21"/>
  <c r="O43" i="21"/>
  <c r="O47" i="21"/>
  <c r="O51" i="21"/>
  <c r="O55" i="21"/>
  <c r="O59" i="21"/>
  <c r="O12" i="21"/>
  <c r="O14" i="21"/>
  <c r="O16" i="21"/>
  <c r="O18" i="21"/>
  <c r="O20" i="21"/>
  <c r="O22" i="21"/>
  <c r="O24" i="21"/>
  <c r="O28" i="21"/>
  <c r="O30" i="21"/>
  <c r="O32" i="21"/>
  <c r="O34" i="21"/>
  <c r="O36" i="21"/>
  <c r="O38" i="21"/>
  <c r="O40" i="21"/>
  <c r="O42" i="21"/>
  <c r="O44" i="21"/>
  <c r="O46" i="21"/>
  <c r="O48" i="21"/>
  <c r="O50" i="21"/>
  <c r="O52" i="21"/>
  <c r="O54" i="21"/>
  <c r="O56" i="21"/>
  <c r="O58" i="21"/>
  <c r="O60" i="21"/>
  <c r="N26" i="21"/>
  <c r="S26" i="21"/>
  <c r="Q1" i="21" s="1"/>
  <c r="A149" i="21" l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U130" i="21"/>
  <c r="O86" i="21"/>
  <c r="O147" i="21"/>
  <c r="O148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62" i="21"/>
  <c r="Q161" i="21"/>
  <c r="Q159" i="21"/>
  <c r="Q157" i="21"/>
  <c r="Q155" i="21"/>
  <c r="Q153" i="21"/>
  <c r="Q151" i="21"/>
  <c r="Q149" i="21"/>
  <c r="M127" i="21"/>
  <c r="Q160" i="21"/>
  <c r="Q158" i="21"/>
  <c r="Q156" i="21"/>
  <c r="Q154" i="21"/>
  <c r="Q152" i="21"/>
  <c r="Q150" i="21"/>
  <c r="V137" i="21"/>
  <c r="V136" i="21" s="1"/>
  <c r="V135" i="21" s="1"/>
  <c r="V134" i="21" s="1"/>
  <c r="V133" i="21" s="1"/>
  <c r="V132" i="21" s="1"/>
  <c r="V131" i="21" s="1"/>
  <c r="V130" i="21"/>
  <c r="O87" i="21"/>
  <c r="U76" i="21"/>
  <c r="U75" i="21" s="1"/>
  <c r="U74" i="21" s="1"/>
  <c r="U73" i="21" s="1"/>
  <c r="U72" i="21" s="1"/>
  <c r="U71" i="21" s="1"/>
  <c r="U70" i="21" s="1"/>
  <c r="U69" i="21"/>
  <c r="V76" i="21"/>
  <c r="V75" i="21" s="1"/>
  <c r="V74" i="21" s="1"/>
  <c r="V73" i="21" s="1"/>
  <c r="V72" i="21" s="1"/>
  <c r="V71" i="21" s="1"/>
  <c r="V70" i="21" s="1"/>
  <c r="V69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M66" i="21"/>
  <c r="Q85" i="21"/>
  <c r="Q84" i="21"/>
  <c r="Q83" i="21"/>
  <c r="Q82" i="21"/>
  <c r="Q81" i="21"/>
  <c r="Q80" i="21"/>
  <c r="Q79" i="21"/>
  <c r="Q78" i="21"/>
  <c r="Q77" i="21"/>
  <c r="Q76" i="21"/>
  <c r="Q74" i="21"/>
  <c r="Q72" i="21"/>
  <c r="Q70" i="21"/>
  <c r="Q75" i="21"/>
  <c r="Q73" i="21"/>
  <c r="Q71" i="21"/>
  <c r="Q69" i="21"/>
  <c r="O25" i="21"/>
  <c r="T13" i="21"/>
  <c r="H13" i="21"/>
  <c r="G13" i="21"/>
  <c r="I13" i="21" s="1"/>
  <c r="T15" i="21"/>
  <c r="H15" i="21"/>
  <c r="G15" i="21"/>
  <c r="I15" i="21" s="1"/>
  <c r="T12" i="21"/>
  <c r="H12" i="21"/>
  <c r="G12" i="21"/>
  <c r="I12" i="21" s="1"/>
  <c r="T14" i="21"/>
  <c r="H14" i="21"/>
  <c r="G14" i="21"/>
  <c r="I14" i="21" s="1"/>
  <c r="M9" i="21"/>
  <c r="N9" i="21" s="1"/>
  <c r="Q86" i="21" l="1"/>
  <c r="Q87" i="21"/>
  <c r="Q147" i="21"/>
  <c r="Q148" i="21"/>
  <c r="G4" i="21" l="1"/>
  <c r="J4" i="21" s="1"/>
  <c r="Q60" i="21" l="1"/>
  <c r="Q58" i="21"/>
  <c r="Q56" i="21"/>
  <c r="Q54" i="21"/>
  <c r="Q52" i="21"/>
  <c r="Q50" i="21"/>
  <c r="Q48" i="21"/>
  <c r="Q46" i="21"/>
  <c r="Q44" i="21"/>
  <c r="Q42" i="21"/>
  <c r="Q40" i="21"/>
  <c r="Q38" i="21"/>
  <c r="Q36" i="21"/>
  <c r="Q34" i="21"/>
  <c r="Q32" i="21"/>
  <c r="Q30" i="21"/>
  <c r="Q28" i="21"/>
  <c r="Q24" i="21"/>
  <c r="Q22" i="21"/>
  <c r="Q20" i="21"/>
  <c r="Q18" i="21"/>
  <c r="Q16" i="21"/>
  <c r="Q14" i="21"/>
  <c r="Q12" i="21"/>
  <c r="Q61" i="21"/>
  <c r="Q59" i="21"/>
  <c r="Q57" i="21"/>
  <c r="Q55" i="21"/>
  <c r="Q53" i="21"/>
  <c r="Q51" i="21"/>
  <c r="Q49" i="21"/>
  <c r="Q47" i="21"/>
  <c r="Q45" i="21"/>
  <c r="Q43" i="21"/>
  <c r="Q41" i="21"/>
  <c r="Q39" i="21"/>
  <c r="Q37" i="21"/>
  <c r="Q35" i="21"/>
  <c r="Q33" i="21"/>
  <c r="Q31" i="21"/>
  <c r="Q29" i="21"/>
  <c r="Q27" i="21"/>
  <c r="Q23" i="21"/>
  <c r="Q21" i="21"/>
  <c r="Q19" i="21"/>
  <c r="Q17" i="21"/>
  <c r="Q15" i="21"/>
  <c r="Q13" i="21"/>
  <c r="U27" i="21"/>
  <c r="V27" i="21"/>
  <c r="Q26" i="21" l="1"/>
  <c r="Q25" i="21"/>
  <c r="G6" i="21"/>
  <c r="J6" i="21" s="1"/>
  <c r="G7" i="21"/>
  <c r="K26" i="21"/>
  <c r="J26" i="21"/>
  <c r="F26" i="21"/>
  <c r="E26" i="21"/>
  <c r="D26" i="21" a="1"/>
  <c r="D26" i="21" s="1"/>
  <c r="B24" i="21"/>
  <c r="B23" i="21" s="1"/>
  <c r="B22" i="21" s="1"/>
  <c r="T24" i="21"/>
  <c r="H24" i="21"/>
  <c r="G24" i="21"/>
  <c r="I24" i="21" s="1"/>
  <c r="T23" i="21"/>
  <c r="H23" i="21"/>
  <c r="G23" i="21"/>
  <c r="I23" i="21" s="1"/>
  <c r="T22" i="21"/>
  <c r="H22" i="21"/>
  <c r="G22" i="21"/>
  <c r="I22" i="21" s="1"/>
  <c r="T21" i="21"/>
  <c r="H21" i="21"/>
  <c r="G21" i="21"/>
  <c r="I21" i="21" s="1"/>
  <c r="T20" i="21"/>
  <c r="H20" i="21"/>
  <c r="G20" i="21"/>
  <c r="I20" i="21" s="1"/>
  <c r="T19" i="21"/>
  <c r="H19" i="21"/>
  <c r="G19" i="21"/>
  <c r="I19" i="21" s="1"/>
  <c r="T18" i="21"/>
  <c r="H18" i="21"/>
  <c r="G18" i="21"/>
  <c r="I18" i="21" s="1"/>
  <c r="T17" i="21"/>
  <c r="H17" i="21"/>
  <c r="G17" i="21"/>
  <c r="I17" i="21" s="1"/>
  <c r="T16" i="21"/>
  <c r="H16" i="21"/>
  <c r="G16" i="21"/>
  <c r="I16" i="21" s="1"/>
  <c r="B21" i="21" l="1"/>
  <c r="M8" i="21"/>
  <c r="J7" i="21"/>
  <c r="T61" i="21"/>
  <c r="H61" i="21"/>
  <c r="G61" i="21"/>
  <c r="I61" i="21" s="1"/>
  <c r="T60" i="21"/>
  <c r="H60" i="21"/>
  <c r="G60" i="21"/>
  <c r="I60" i="21" s="1"/>
  <c r="T59" i="21"/>
  <c r="H59" i="21"/>
  <c r="G59" i="21"/>
  <c r="I59" i="21" s="1"/>
  <c r="T58" i="21"/>
  <c r="H58" i="21"/>
  <c r="G58" i="21"/>
  <c r="I58" i="21" s="1"/>
  <c r="T57" i="21"/>
  <c r="H57" i="21"/>
  <c r="G57" i="21"/>
  <c r="I57" i="21" s="1"/>
  <c r="T56" i="21"/>
  <c r="H56" i="21"/>
  <c r="G56" i="21"/>
  <c r="I56" i="21" s="1"/>
  <c r="T55" i="21"/>
  <c r="H55" i="21"/>
  <c r="G55" i="21"/>
  <c r="I55" i="21" s="1"/>
  <c r="T54" i="21"/>
  <c r="H54" i="21"/>
  <c r="G54" i="21"/>
  <c r="I54" i="21" s="1"/>
  <c r="T53" i="21"/>
  <c r="H53" i="21"/>
  <c r="G53" i="21"/>
  <c r="I53" i="21" s="1"/>
  <c r="T52" i="21"/>
  <c r="H52" i="21"/>
  <c r="G52" i="21"/>
  <c r="I52" i="21" s="1"/>
  <c r="T51" i="21"/>
  <c r="H51" i="21"/>
  <c r="G51" i="21"/>
  <c r="I51" i="21" s="1"/>
  <c r="T50" i="21"/>
  <c r="H50" i="21"/>
  <c r="G50" i="21"/>
  <c r="I50" i="21" s="1"/>
  <c r="T49" i="21"/>
  <c r="H49" i="21"/>
  <c r="G49" i="21"/>
  <c r="I49" i="21" s="1"/>
  <c r="T48" i="21"/>
  <c r="H48" i="21"/>
  <c r="G48" i="21"/>
  <c r="I48" i="21" s="1"/>
  <c r="T47" i="21"/>
  <c r="H47" i="21"/>
  <c r="G47" i="21"/>
  <c r="I47" i="21" s="1"/>
  <c r="T46" i="21"/>
  <c r="H46" i="21"/>
  <c r="G46" i="21"/>
  <c r="I46" i="21" s="1"/>
  <c r="T45" i="21"/>
  <c r="H45" i="21"/>
  <c r="G45" i="21"/>
  <c r="I45" i="21" s="1"/>
  <c r="T44" i="21"/>
  <c r="H44" i="21"/>
  <c r="G44" i="21"/>
  <c r="I44" i="21" s="1"/>
  <c r="T43" i="21"/>
  <c r="H43" i="21"/>
  <c r="G43" i="21"/>
  <c r="I43" i="21" s="1"/>
  <c r="T42" i="21"/>
  <c r="H42" i="21"/>
  <c r="G42" i="21"/>
  <c r="I42" i="21" s="1"/>
  <c r="T41" i="21"/>
  <c r="H41" i="21"/>
  <c r="G41" i="21"/>
  <c r="I41" i="21" s="1"/>
  <c r="T40" i="21"/>
  <c r="H40" i="21"/>
  <c r="G40" i="21"/>
  <c r="I40" i="21" s="1"/>
  <c r="T39" i="21"/>
  <c r="H39" i="21"/>
  <c r="G39" i="21"/>
  <c r="I39" i="21" s="1"/>
  <c r="T38" i="21"/>
  <c r="H38" i="21"/>
  <c r="G38" i="21"/>
  <c r="I38" i="21" s="1"/>
  <c r="T37" i="21"/>
  <c r="H37" i="21"/>
  <c r="G37" i="21"/>
  <c r="I37" i="21" s="1"/>
  <c r="T36" i="21"/>
  <c r="H36" i="21"/>
  <c r="G36" i="21"/>
  <c r="I36" i="21" s="1"/>
  <c r="T35" i="21"/>
  <c r="H35" i="21"/>
  <c r="G35" i="21"/>
  <c r="I35" i="21" s="1"/>
  <c r="T34" i="21"/>
  <c r="H34" i="21"/>
  <c r="G34" i="21"/>
  <c r="I34" i="21" s="1"/>
  <c r="T33" i="21"/>
  <c r="H33" i="21"/>
  <c r="G33" i="21"/>
  <c r="I33" i="21" s="1"/>
  <c r="T32" i="21"/>
  <c r="H32" i="21"/>
  <c r="G32" i="21"/>
  <c r="I32" i="21" s="1"/>
  <c r="T31" i="21"/>
  <c r="H31" i="21"/>
  <c r="G31" i="21"/>
  <c r="I31" i="21" s="1"/>
  <c r="T30" i="21"/>
  <c r="H30" i="21"/>
  <c r="G30" i="21"/>
  <c r="I30" i="21" s="1"/>
  <c r="T29" i="21"/>
  <c r="H29" i="21"/>
  <c r="G29" i="21"/>
  <c r="I29" i="21" s="1"/>
  <c r="T28" i="21"/>
  <c r="H28" i="21"/>
  <c r="G28" i="21"/>
  <c r="I28" i="21" s="1"/>
  <c r="T27" i="21"/>
  <c r="H27" i="21"/>
  <c r="G27" i="21"/>
  <c r="I27" i="21" s="1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T26" i="21" l="1"/>
  <c r="S1" i="21" s="1"/>
  <c r="B20" i="21"/>
  <c r="H26" i="21"/>
  <c r="U28" i="21"/>
  <c r="U29" i="21" s="1"/>
  <c r="U30" i="21" s="1"/>
  <c r="U31" i="21" s="1"/>
  <c r="U32" i="21" s="1"/>
  <c r="U33" i="21" s="1"/>
  <c r="U34" i="21" s="1"/>
  <c r="U35" i="21" s="1"/>
  <c r="U36" i="21" s="1"/>
  <c r="U37" i="21" s="1"/>
  <c r="U38" i="21" s="1"/>
  <c r="U39" i="21" s="1"/>
  <c r="U40" i="21" s="1"/>
  <c r="U41" i="21" s="1"/>
  <c r="U42" i="21" s="1"/>
  <c r="U43" i="21" s="1"/>
  <c r="U44" i="21" s="1"/>
  <c r="U45" i="21" s="1"/>
  <c r="U46" i="21" s="1"/>
  <c r="U47" i="21" s="1"/>
  <c r="U48" i="21" s="1"/>
  <c r="U49" i="21" s="1"/>
  <c r="U50" i="21" s="1"/>
  <c r="U51" i="21" s="1"/>
  <c r="U52" i="21" s="1"/>
  <c r="U53" i="21" s="1"/>
  <c r="U54" i="21" s="1"/>
  <c r="U55" i="21" s="1"/>
  <c r="U56" i="21" s="1"/>
  <c r="U57" i="21" s="1"/>
  <c r="U58" i="21" s="1"/>
  <c r="U59" i="21" s="1"/>
  <c r="U60" i="21" s="1"/>
  <c r="U61" i="21" s="1"/>
  <c r="U4" i="21"/>
  <c r="U24" i="21" s="1"/>
  <c r="U23" i="21" s="1"/>
  <c r="U22" i="21" s="1"/>
  <c r="U21" i="21" s="1"/>
  <c r="U20" i="21" s="1"/>
  <c r="U19" i="21" s="1"/>
  <c r="U18" i="21" s="1"/>
  <c r="U17" i="21" s="1"/>
  <c r="U16" i="21" s="1"/>
  <c r="V28" i="21"/>
  <c r="V29" i="21" s="1"/>
  <c r="V30" i="21" s="1"/>
  <c r="V31" i="21" s="1"/>
  <c r="V32" i="21" s="1"/>
  <c r="V33" i="21" s="1"/>
  <c r="V34" i="21" s="1"/>
  <c r="V35" i="21" s="1"/>
  <c r="V36" i="21" s="1"/>
  <c r="V37" i="21" s="1"/>
  <c r="V38" i="21" s="1"/>
  <c r="V39" i="21" s="1"/>
  <c r="V40" i="21" s="1"/>
  <c r="V41" i="21" s="1"/>
  <c r="V42" i="21" s="1"/>
  <c r="V43" i="21" s="1"/>
  <c r="V44" i="21" s="1"/>
  <c r="V45" i="21" s="1"/>
  <c r="V46" i="21" s="1"/>
  <c r="V47" i="21" s="1"/>
  <c r="V48" i="21" s="1"/>
  <c r="V49" i="21" s="1"/>
  <c r="V50" i="21" s="1"/>
  <c r="V51" i="21" s="1"/>
  <c r="V52" i="21" s="1"/>
  <c r="V53" i="21" s="1"/>
  <c r="V54" i="21" s="1"/>
  <c r="V55" i="21" s="1"/>
  <c r="V56" i="21" s="1"/>
  <c r="V57" i="21" s="1"/>
  <c r="V58" i="21" s="1"/>
  <c r="V59" i="21" s="1"/>
  <c r="V60" i="21" s="1"/>
  <c r="V61" i="21" s="1"/>
  <c r="V4" i="21"/>
  <c r="V24" i="21" s="1"/>
  <c r="V23" i="21" s="1"/>
  <c r="V22" i="21" s="1"/>
  <c r="V21" i="21" s="1"/>
  <c r="V20" i="21" s="1"/>
  <c r="V19" i="21" s="1"/>
  <c r="V18" i="21" s="1"/>
  <c r="V17" i="21" s="1"/>
  <c r="V16" i="21" s="1"/>
  <c r="G26" i="21"/>
  <c r="O26" i="21"/>
  <c r="B9" i="1"/>
  <c r="U15" i="21" l="1"/>
  <c r="U14" i="21" s="1"/>
  <c r="U13" i="21" s="1"/>
  <c r="U12" i="21" s="1"/>
  <c r="U11" i="21" s="1"/>
  <c r="V15" i="21"/>
  <c r="V14" i="21" s="1"/>
  <c r="V13" i="21" s="1"/>
  <c r="V12" i="21" s="1"/>
  <c r="V11" i="21" s="1"/>
  <c r="B19" i="21"/>
  <c r="B18" i="21" l="1"/>
  <c r="B17" i="21" l="1"/>
  <c r="B16" i="21" l="1"/>
  <c r="B15" i="21" s="1"/>
  <c r="B14" i="21" s="1"/>
  <c r="B13" i="21" s="1"/>
  <c r="B12" i="21" s="1"/>
  <c r="B11" i="21" s="1"/>
  <c r="AH7" i="1" l="1"/>
  <c r="AC7" i="1"/>
  <c r="AE7" i="1" l="1"/>
  <c r="AD7" i="1"/>
  <c r="BI8" i="1" l="1"/>
  <c r="BI9" i="1"/>
  <c r="BI7" i="1"/>
  <c r="AR7" i="1"/>
  <c r="AS7" i="1"/>
  <c r="AT7" i="1"/>
  <c r="AV7" i="1"/>
  <c r="AW7" i="1"/>
  <c r="AR8" i="1"/>
  <c r="AS8" i="1"/>
  <c r="AT8" i="1"/>
  <c r="AV8" i="1"/>
  <c r="AW8" i="1"/>
  <c r="AX8" i="1"/>
  <c r="AR9" i="1"/>
  <c r="AS9" i="1"/>
  <c r="AT9" i="1"/>
  <c r="AV9" i="1"/>
  <c r="AW9" i="1"/>
  <c r="AQ8" i="1"/>
  <c r="AQ9" i="1"/>
  <c r="AQ7" i="1"/>
  <c r="AW4" i="1" l="1"/>
  <c r="AX9" i="1" l="1"/>
  <c r="AX7" i="1" l="1"/>
  <c r="AU8" i="1" l="1"/>
  <c r="AY8" i="1" l="1"/>
  <c r="AY7" i="1"/>
  <c r="AX4" i="1"/>
  <c r="AY4" i="1" s="1"/>
  <c r="F4" i="1" l="1"/>
  <c r="E4" i="1"/>
  <c r="AU9" i="1"/>
  <c r="AU7" i="1"/>
  <c r="G4" i="1" l="1"/>
  <c r="BF8" i="1"/>
  <c r="BB8" i="1"/>
  <c r="BD8" i="1"/>
  <c r="BC8" i="1"/>
  <c r="BG8" i="1"/>
  <c r="BE8" i="1" l="1"/>
  <c r="BH8" i="1" s="1"/>
  <c r="BA8" i="1"/>
  <c r="AY9" i="1" l="1"/>
  <c r="H4" i="1" l="1"/>
  <c r="H7" i="1" l="1"/>
  <c r="AZ9" i="1" l="1"/>
  <c r="AZ7" i="1"/>
  <c r="AZ8" i="1"/>
  <c r="AZ4" i="1" l="1"/>
  <c r="AP7" i="1"/>
  <c r="AP8" i="1" l="1"/>
  <c r="AP9" i="1" s="1"/>
  <c r="BF7" i="1"/>
  <c r="BD7" i="1"/>
  <c r="BG7" i="1"/>
  <c r="BG9" i="1"/>
  <c r="BB9" i="1"/>
  <c r="BF9" i="1"/>
  <c r="BD9" i="1"/>
  <c r="BC7" i="1"/>
  <c r="BC9" i="1"/>
  <c r="BB7" i="1"/>
  <c r="BE9" i="1" l="1"/>
  <c r="BH9" i="1" s="1"/>
  <c r="BG4" i="1"/>
  <c r="BD4" i="1"/>
  <c r="BA7" i="1"/>
  <c r="BA4" i="1" s="1"/>
  <c r="BB4" i="1"/>
  <c r="BF4" i="1"/>
  <c r="BA9" i="1"/>
  <c r="BC4" i="1"/>
  <c r="BE7" i="1"/>
  <c r="BE4" i="1" s="1"/>
  <c r="BH7" i="1" l="1"/>
  <c r="BH4" i="1" s="1"/>
  <c r="R148" i="21"/>
  <c r="R87" i="21" l="1"/>
  <c r="G124" i="21"/>
  <c r="G63" i="21" l="1"/>
  <c r="R26" i="21"/>
  <c r="M124" i="21"/>
  <c r="J124" i="21"/>
  <c r="M125" i="21"/>
  <c r="N125" i="21" s="1"/>
  <c r="G5" i="21" l="1"/>
  <c r="J5" i="21" s="1"/>
  <c r="M1" i="21"/>
  <c r="D1" i="21" s="1"/>
  <c r="M5" i="21"/>
  <c r="M6" i="21"/>
  <c r="N6" i="21" s="1"/>
  <c r="N127" i="21"/>
  <c r="N124" i="21"/>
  <c r="J63" i="21"/>
  <c r="M63" i="21"/>
  <c r="M64" i="21"/>
  <c r="N64" i="21" s="1"/>
  <c r="N66" i="21" l="1"/>
  <c r="N63" i="21"/>
  <c r="N8" i="21"/>
  <c r="N5" i="21"/>
  <c r="E1" i="21" l="1"/>
  <c r="A25" i="21"/>
  <c r="A24" i="21" s="1"/>
  <c r="A23" i="21" s="1"/>
  <c r="A22" i="21" s="1"/>
  <c r="A21" i="21" s="1"/>
  <c r="A20" i="21" s="1"/>
  <c r="A19" i="21" s="1"/>
  <c r="A18" i="21" s="1"/>
  <c r="A17" i="21" s="1"/>
  <c r="A16" i="21" s="1"/>
  <c r="A15" i="21" s="1"/>
  <c r="A14" i="21" s="1"/>
  <c r="A13" i="21" s="1"/>
  <c r="A12" i="21" s="1"/>
  <c r="A11" i="21" s="1"/>
  <c r="B7" i="1"/>
  <c r="A27" i="21" l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86" i="21"/>
  <c r="A85" i="21" s="1"/>
  <c r="A84" i="21" s="1"/>
  <c r="A83" i="21" s="1"/>
  <c r="A82" i="21" s="1"/>
  <c r="A81" i="21" s="1"/>
  <c r="A80" i="21" s="1"/>
  <c r="A79" i="21" s="1"/>
  <c r="A78" i="21" s="1"/>
  <c r="A77" i="21" s="1"/>
  <c r="A76" i="21" s="1"/>
  <c r="A75" i="21" s="1"/>
  <c r="A74" i="21" s="1"/>
  <c r="A73" i="21" s="1"/>
  <c r="A72" i="21" s="1"/>
  <c r="A71" i="21" s="1"/>
  <c r="A70" i="21" s="1"/>
  <c r="A69" i="21" s="1"/>
  <c r="B8" i="1"/>
  <c r="A88" i="21" l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</calcChain>
</file>

<file path=xl/sharedStrings.xml><?xml version="1.0" encoding="utf-8"?>
<sst xmlns="http://schemas.openxmlformats.org/spreadsheetml/2006/main" count="177" uniqueCount="106">
  <si>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</si>
  <si>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</si>
  <si>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</si>
  <si>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</si>
  <si>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</si>
  <si>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</si>
  <si>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</si>
  <si>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ВСЬОГО:</t>
  </si>
  <si>
    <t>залишок</t>
  </si>
  <si>
    <t>отримано</t>
  </si>
  <si>
    <t>АВАНС</t>
  </si>
  <si>
    <t>ЗАМОВНИК</t>
  </si>
  <si>
    <t>ЗАЛИШ.</t>
  </si>
  <si>
    <t>Поч.</t>
  </si>
  <si>
    <t>Зак.</t>
  </si>
  <si>
    <t>кількість об'єктів</t>
  </si>
  <si>
    <t>Х</t>
  </si>
  <si>
    <t>сьогодні +-якшо об'єкт в роботі на першому місці, * об'єкти  якими займатися перш за все</t>
  </si>
  <si>
    <t>ВІДПОВІДАЛЬНИЙ</t>
  </si>
  <si>
    <t>№ архівний</t>
  </si>
  <si>
    <t>дн</t>
  </si>
  <si>
    <t>об'єм робіт</t>
  </si>
  <si>
    <t xml:space="preserve">загальна сумма робіт </t>
  </si>
  <si>
    <t>Перспективна</t>
  </si>
  <si>
    <t>сумма х</t>
  </si>
  <si>
    <t>сумма 30%</t>
  </si>
  <si>
    <t>ПЕРСП.</t>
  </si>
  <si>
    <t>СУМ. Х</t>
  </si>
  <si>
    <t>№ ВІД.</t>
  </si>
  <si>
    <t>зал</t>
  </si>
  <si>
    <t>здав</t>
  </si>
  <si>
    <t>СУМ.%</t>
  </si>
  <si>
    <t>рік</t>
  </si>
  <si>
    <t>Адмін</t>
  </si>
  <si>
    <t>СУММА   -----------------------(безкоштовно  ///  грошей не буде)</t>
  </si>
  <si>
    <t>НАКЛАНДА///якщо з попереднього року то *01</t>
  </si>
  <si>
    <t>коли здав ///якщо 1 то раніше на кількість днів/// якщо 0 то вовремя///якщо - 1 то із запізеннням на …///</t>
  </si>
  <si>
    <t>АДРЕСА ОБ'ЄКТА</t>
  </si>
  <si>
    <t>Вартість робіт</t>
  </si>
  <si>
    <t>НАЙМЕНУВАННЯ ОБ'ЄКТУ</t>
  </si>
  <si>
    <t>Адреса Об'єкта</t>
  </si>
  <si>
    <t>докум.</t>
  </si>
  <si>
    <t>Загальн.  вартість</t>
  </si>
  <si>
    <t>СУММА Х+%</t>
  </si>
  <si>
    <t>Заробіток "грязний"</t>
  </si>
  <si>
    <t>стр. Роб.</t>
  </si>
  <si>
    <t>Гот%</t>
  </si>
  <si>
    <t>опл%</t>
  </si>
  <si>
    <t>для правильності показу вистроювати об'єкти по черзі 1,2,3,,,</t>
  </si>
  <si>
    <t>ЗАК. СТР. ЗДАЧІ</t>
  </si>
  <si>
    <t>ЗДН. ЗАЛ.ДНІВ на сьогодні</t>
  </si>
  <si>
    <t>ГОТ. % 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</si>
  <si>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>ВХІДНИЙ ЛИСТ або вихідні дані (вся інформація шо входила від інших осіб)///якщо з попереднього року то *01</t>
  </si>
  <si>
    <t xml:space="preserve">АВАНС %&gt;&gt;&gt;    </t>
  </si>
  <si>
    <t>НАЙМЕН. ОБ'ЄКТА</t>
  </si>
  <si>
    <t xml:space="preserve">ПРИМІТКА </t>
  </si>
  <si>
    <t>СТАДІЯ/РОЗДІЛ/ НАЙМЕНУВАННЯ РОБІТ   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</si>
  <si>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ДАТА дата початку роботи коли почались хоч якісь дії</t>
  </si>
  <si>
    <t>ДОГОВІР ШИФР проекту і договір один і той же номер. ///01.01.2016-///Б/Н - без шифру///якщо з попереднього року то *01.01.2015-</t>
  </si>
  <si>
    <t>РАХУНОК.  Рахунок одразу писати останній якщо кілька їх… 25,5 якщо з попереднього року *22///</t>
  </si>
  <si>
    <t>НАКАЗ</t>
  </si>
  <si>
    <t>ЗАВДАННЯ</t>
  </si>
  <si>
    <t>ПЕРСП.СУМА</t>
  </si>
  <si>
    <t>01-2017</t>
  </si>
  <si>
    <t>ДП "Паркінг"</t>
  </si>
  <si>
    <t>% на зарплату</t>
  </si>
  <si>
    <t>Робоча сумма</t>
  </si>
  <si>
    <t>Персп.</t>
  </si>
  <si>
    <t>Фактичні витрати</t>
  </si>
  <si>
    <t>Персп. Витрати</t>
  </si>
  <si>
    <t>Загальна вартість</t>
  </si>
  <si>
    <t>02</t>
  </si>
  <si>
    <t>01</t>
  </si>
  <si>
    <t>Брудний заробіток</t>
  </si>
  <si>
    <t>Чистий заробіток</t>
  </si>
  <si>
    <t>Адмін витрати</t>
  </si>
  <si>
    <t>2017</t>
  </si>
  <si>
    <t>Виконано % виконання по розділам в відомості зарплати</t>
  </si>
  <si>
    <t>АРХ І В ...Архів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</si>
  <si>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АКТ              ВИК.РОБІТ  Акт одразу писати останній якщо кілька їх… 25,5///якщо з попереднього року то *01/5</t>
  </si>
  <si>
    <t>ЛИСТ       одразу писати останній якщо кілька їх… 25,5///якщо з попереднього року то *01</t>
  </si>
  <si>
    <t>Кіл.ДНІВ   кільк. Днів</t>
  </si>
  <si>
    <t>Зал.ДНІВ ЗАЛ.ДНІВ на сьогодні</t>
  </si>
  <si>
    <t>Здали РОБ. ЗАВЕРШИЛИ ОБ’ЄКТ</t>
  </si>
  <si>
    <t>ВідалиЗАМОВ. ВІДДАЛИ ЗАМОВНИКУ</t>
  </si>
  <si>
    <t>ТОВ  ( фірма на яку заключений договір з замовником)</t>
  </si>
  <si>
    <t>ПОЧ. ДОГ.згідно  Договору чи усної домовленності</t>
  </si>
  <si>
    <t>ЗАК. ДОГ.згідно  Договору чи усної домовленності</t>
  </si>
  <si>
    <t>Поч. Робіт.  по відомості</t>
  </si>
  <si>
    <t>Зак. Робіт. по відомості</t>
  </si>
  <si>
    <t>БОРГИ по відомості</t>
  </si>
  <si>
    <t>на видачу</t>
  </si>
  <si>
    <t>Сума Х</t>
  </si>
  <si>
    <t>Сума %</t>
  </si>
  <si>
    <t>не буде</t>
  </si>
  <si>
    <t>зависли</t>
  </si>
  <si>
    <t>Готові</t>
  </si>
  <si>
    <t>Зал. Проплата</t>
  </si>
  <si>
    <t xml:space="preserve"> Борг Відом.</t>
  </si>
  <si>
    <t>Робота                              ( зараз  в роботі)</t>
  </si>
  <si>
    <t>2017 рік</t>
  </si>
  <si>
    <t>2016 рік…</t>
  </si>
  <si>
    <t>договорняки</t>
  </si>
  <si>
    <t>ще не почали</t>
  </si>
  <si>
    <t xml:space="preserve"> </t>
  </si>
  <si>
    <t xml:space="preserve">Розміщення автомобільної стоянки за адресою: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</si>
</sst>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р.&quot;;[Red]\-#,##0&quot;р.&quot;"/>
    <numFmt numFmtId="165" formatCode="_-* #,##0.00_р_._-;\-* #,##0.00_р_._-;_-* &quot;-&quot;??_р_._-;_-@_-"/>
    <numFmt numFmtId="166" formatCode="0.0%"/>
    <numFmt numFmtId="167" formatCode="0_ ;[Red]\-0\ "/>
    <numFmt numFmtId="168" formatCode="#,##0.00_ ;[Red]\-#,##0.00\ "/>
    <numFmt numFmtId="169" formatCode="[$-419]d\ mmm;@"/>
    <numFmt numFmtId="170" formatCode="#,##0_ ;[Red]\-#,##0\ "/>
    <numFmt numFmtId="171" formatCode="0_ ;\-0\ "/>
    <numFmt numFmtId="172" formatCode="#,##0.00_ ;\-#,##0.00\ "/>
    <numFmt numFmtId="173" formatCode="d/m/yy;@"/>
  </numFmts>
  <fonts count="9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7"/>
      <color rgb="FF0070C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6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u/>
      <sz val="8"/>
      <color theme="0"/>
      <name val="Arial"/>
      <family val="2"/>
      <charset val="204"/>
    </font>
    <font>
      <b/>
      <i/>
      <sz val="9"/>
      <color theme="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6.5"/>
      <color theme="0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808080"/>
      <name val="Arial"/>
      <family val="2"/>
      <charset val="204"/>
    </font>
    <font>
      <i/>
      <sz val="6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i/>
      <sz val="6.5"/>
      <color theme="0" tint="-0.499984740745262"/>
      <name val="Arial"/>
      <family val="2"/>
      <charset val="204"/>
    </font>
    <font>
      <b/>
      <i/>
      <sz val="6.5"/>
      <color theme="0" tint="-0.499984740745262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0"/>
      <name val="Arial"/>
      <family val="2"/>
      <charset val="204"/>
    </font>
    <font>
      <b/>
      <i/>
      <sz val="15"/>
      <color rgb="FFFFFF00"/>
      <name val="Arial"/>
      <family val="2"/>
      <charset val="204"/>
    </font>
    <font>
      <i/>
      <sz val="8"/>
      <color theme="0"/>
      <name val="Arial"/>
      <family val="2"/>
      <charset val="204"/>
    </font>
    <font>
      <b/>
      <i/>
      <sz val="5.5"/>
      <color theme="0"/>
      <name val="Arial"/>
      <family val="2"/>
      <charset val="204"/>
    </font>
    <font>
      <b/>
      <i/>
      <sz val="7.5"/>
      <color theme="0"/>
      <name val="Arial"/>
      <family val="2"/>
      <charset val="204"/>
    </font>
    <font>
      <b/>
      <i/>
      <u/>
      <sz val="7"/>
      <color theme="0"/>
      <name val="Arial"/>
      <family val="2"/>
      <charset val="204"/>
    </font>
    <font>
      <i/>
      <sz val="7"/>
      <color rgb="FF0070C0"/>
      <name val="Arial"/>
      <family val="2"/>
      <charset val="204"/>
    </font>
    <font>
      <b/>
      <i/>
      <sz val="9"/>
      <color rgb="FF7030A0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6"/>
      <color theme="1" tint="0.34998626667073579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sz val="11.5"/>
      <color theme="0"/>
      <name val="Arial"/>
      <family val="2"/>
      <charset val="204"/>
    </font>
    <font>
      <b/>
      <i/>
      <sz val="11.5"/>
      <name val="Arial"/>
      <family val="2"/>
      <charset val="204"/>
    </font>
    <font>
      <b/>
      <i/>
      <sz val="11.5"/>
      <color rgb="FFFF000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i/>
      <sz val="8"/>
      <color theme="0" tint="-0.499984740745262"/>
      <name val="Arial"/>
      <family val="2"/>
      <charset val="204"/>
    </font>
    <font>
      <b/>
      <i/>
      <sz val="9"/>
      <color theme="0" tint="-0.499984740745262"/>
      <name val="Arial"/>
      <family val="2"/>
      <charset val="204"/>
    </font>
    <font>
      <b/>
      <i/>
      <sz val="11.5"/>
      <color theme="0" tint="-0.499984740745262"/>
      <name val="Arial"/>
      <family val="2"/>
      <charset val="204"/>
    </font>
    <font>
      <b/>
      <i/>
      <sz val="20"/>
      <color rgb="FFFF0000"/>
      <name val="Arial"/>
      <family val="2"/>
      <charset val="204"/>
    </font>
    <font>
      <b/>
      <i/>
      <u/>
      <sz val="6"/>
      <color theme="0"/>
      <name val="Arial"/>
      <family val="2"/>
      <charset val="204"/>
    </font>
    <font>
      <b/>
      <i/>
      <sz val="30"/>
      <color rgb="FFFF0000"/>
      <name val="Arial"/>
      <family val="2"/>
      <charset val="204"/>
    </font>
    <font>
      <b/>
      <i/>
      <sz val="5"/>
      <name val="Arial"/>
      <family val="2"/>
      <charset val="204"/>
    </font>
    <font>
      <b/>
      <i/>
      <u/>
      <sz val="5"/>
      <color theme="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20"/>
      <color theme="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BB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48235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ck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6" fillId="0" borderId="75">
      <alignment vertical="center"/>
    </xf>
    <xf numFmtId="0" fontId="57" fillId="0" borderId="0" applyNumberFormat="0" applyFill="0" applyBorder="0" applyAlignment="0" applyProtection="0"/>
  </cellStyleXfs>
  <cellXfs count="596">
    <xf numFmtId="0" fontId="0" fillId="0" borderId="0" xfId="0"/>
    <xf numFmtId="169" fontId="32" fillId="11" borderId="18" xfId="0" applyNumberFormat="1" applyFont="1" applyFill="1" applyBorder="1" applyAlignment="1">
      <alignment horizontal="center" vertical="center" wrapText="1"/>
    </xf>
    <xf numFmtId="169" fontId="32" fillId="11" borderId="54" xfId="0" applyNumberFormat="1" applyFont="1" applyFill="1" applyBorder="1" applyAlignment="1">
      <alignment horizontal="center" vertical="center" wrapText="1"/>
    </xf>
    <xf numFmtId="168" fontId="32" fillId="11" borderId="17" xfId="2" applyNumberFormat="1" applyFont="1" applyFill="1" applyBorder="1" applyAlignment="1">
      <alignment horizontal="center"/>
    </xf>
    <xf numFmtId="168" fontId="34" fillId="11" borderId="17" xfId="2" applyNumberFormat="1" applyFont="1" applyFill="1" applyBorder="1" applyAlignment="1">
      <alignment horizontal="center" vertical="center"/>
    </xf>
    <xf numFmtId="169" fontId="32" fillId="11" borderId="68" xfId="0" applyNumberFormat="1" applyFont="1" applyFill="1" applyBorder="1" applyAlignment="1">
      <alignment horizontal="center" vertical="center"/>
    </xf>
    <xf numFmtId="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vertical="top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47" fillId="13" borderId="70" xfId="1" applyFont="1" applyFill="1" applyBorder="1" applyAlignment="1" applyProtection="1">
      <alignment vertical="center" textRotation="255"/>
      <protection locked="0"/>
    </xf>
    <xf numFmtId="0" fontId="49" fillId="13" borderId="69" xfId="1" applyFont="1" applyFill="1" applyBorder="1" applyAlignment="1" applyProtection="1">
      <alignment vertical="center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7" xfId="0" applyNumberFormat="1" applyFont="1" applyFill="1" applyBorder="1" applyAlignment="1" applyProtection="1">
      <alignment vertical="top" wrapText="1"/>
      <protection locked="0"/>
    </xf>
    <xf numFmtId="169" fontId="32" fillId="11" borderId="54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 applyProtection="1">
      <alignment horizontal="center" vertical="center" wrapText="1"/>
      <protection locked="0"/>
    </xf>
    <xf numFmtId="0" fontId="18" fillId="15" borderId="0" xfId="0" applyFont="1" applyFill="1" applyBorder="1" applyAlignment="1" applyProtection="1">
      <alignment vertical="center" wrapText="1"/>
      <protection locked="0"/>
    </xf>
    <xf numFmtId="0" fontId="59" fillId="15" borderId="0" xfId="0" applyFont="1" applyFill="1" applyBorder="1" applyAlignment="1" applyProtection="1">
      <alignment vertical="center" textRotation="255" wrapText="1"/>
      <protection locked="0"/>
    </xf>
    <xf numFmtId="0" fontId="8" fillId="15" borderId="1" xfId="0" applyFont="1" applyFill="1" applyBorder="1" applyAlignment="1" applyProtection="1">
      <alignment vertical="center" wrapText="1"/>
      <protection locked="0"/>
    </xf>
    <xf numFmtId="0" fontId="1" fillId="19" borderId="1" xfId="0" applyFont="1" applyFill="1" applyBorder="1" applyAlignment="1" applyProtection="1">
      <alignment vertical="center" wrapText="1"/>
      <protection locked="0"/>
    </xf>
    <xf numFmtId="169" fontId="54" fillId="0" borderId="76" xfId="0" applyNumberFormat="1" applyFont="1" applyFill="1" applyBorder="1" applyAlignment="1" applyProtection="1">
      <alignment horizontal="center" vertical="center" wrapText="1"/>
      <protection locked="0"/>
    </xf>
    <xf numFmtId="169" fontId="54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Border="1" applyAlignment="1" applyProtection="1">
      <alignment vertical="center" textRotation="255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9" fontId="1" fillId="0" borderId="0" xfId="0" applyNumberFormat="1" applyFont="1" applyFill="1" applyBorder="1" applyAlignment="1" applyProtection="1">
      <alignment vertical="center" textRotation="255" wrapText="1"/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49" fontId="3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9" fillId="15" borderId="0" xfId="0" applyFont="1" applyFill="1" applyBorder="1" applyAlignment="1" applyProtection="1">
      <alignment vertical="center" textRotation="255" wrapText="1"/>
    </xf>
    <xf numFmtId="0" fontId="60" fillId="4" borderId="29" xfId="0" applyFont="1" applyFill="1" applyBorder="1" applyAlignment="1" applyProtection="1">
      <alignment vertical="top" wrapText="1"/>
    </xf>
    <xf numFmtId="0" fontId="60" fillId="4" borderId="30" xfId="0" applyFont="1" applyFill="1" applyBorder="1" applyAlignment="1" applyProtection="1">
      <alignment vertical="top" wrapText="1"/>
    </xf>
    <xf numFmtId="0" fontId="60" fillId="4" borderId="33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wrapText="1"/>
    </xf>
    <xf numFmtId="9" fontId="60" fillId="4" borderId="40" xfId="0" applyNumberFormat="1" applyFont="1" applyFill="1" applyBorder="1" applyAlignment="1" applyProtection="1">
      <alignment vertical="top" wrapText="1"/>
    </xf>
    <xf numFmtId="0" fontId="60" fillId="4" borderId="1" xfId="0" applyFont="1" applyFill="1" applyBorder="1" applyAlignment="1" applyProtection="1">
      <alignment vertical="top" wrapText="1"/>
    </xf>
    <xf numFmtId="9" fontId="60" fillId="4" borderId="12" xfId="0" applyNumberFormat="1" applyFont="1" applyFill="1" applyBorder="1" applyAlignment="1" applyProtection="1">
      <alignment vertical="top" wrapText="1"/>
    </xf>
    <xf numFmtId="0" fontId="60" fillId="19" borderId="1" xfId="0" applyFont="1" applyFill="1" applyBorder="1" applyAlignment="1" applyProtection="1">
      <alignment vertical="top" wrapText="1"/>
    </xf>
    <xf numFmtId="170" fontId="60" fillId="19" borderId="1" xfId="0" applyNumberFormat="1" applyFont="1" applyFill="1" applyBorder="1" applyAlignment="1" applyProtection="1">
      <alignment vertical="top"/>
    </xf>
    <xf numFmtId="170" fontId="60" fillId="19" borderId="1" xfId="0" applyNumberFormat="1" applyFont="1" applyFill="1" applyBorder="1" applyAlignment="1" applyProtection="1">
      <alignment vertical="top" wrapText="1"/>
    </xf>
    <xf numFmtId="170" fontId="13" fillId="18" borderId="35" xfId="0" applyNumberFormat="1" applyFont="1" applyFill="1" applyBorder="1" applyAlignment="1" applyProtection="1">
      <alignment vertical="top" wrapText="1"/>
    </xf>
    <xf numFmtId="9" fontId="60" fillId="4" borderId="22" xfId="0" applyNumberFormat="1" applyFont="1" applyFill="1" applyBorder="1" applyAlignment="1" applyProtection="1">
      <alignment vertical="top" wrapText="1"/>
    </xf>
    <xf numFmtId="170" fontId="64" fillId="4" borderId="30" xfId="0" applyNumberFormat="1" applyFont="1" applyFill="1" applyBorder="1" applyAlignment="1" applyProtection="1">
      <alignment horizontal="center" vertical="top" wrapText="1"/>
    </xf>
    <xf numFmtId="9" fontId="63" fillId="15" borderId="0" xfId="0" applyNumberFormat="1" applyFont="1" applyFill="1" applyBorder="1" applyAlignment="1" applyProtection="1">
      <alignment vertical="top" textRotation="255" wrapText="1"/>
    </xf>
    <xf numFmtId="170" fontId="50" fillId="18" borderId="35" xfId="0" applyNumberFormat="1" applyFont="1" applyFill="1" applyBorder="1" applyAlignment="1" applyProtection="1">
      <alignment horizontal="center" vertical="top" wrapText="1"/>
    </xf>
    <xf numFmtId="0" fontId="10" fillId="15" borderId="29" xfId="0" applyFont="1" applyFill="1" applyBorder="1" applyAlignment="1" applyProtection="1">
      <alignment horizontal="center" vertical="top" wrapText="1"/>
    </xf>
    <xf numFmtId="0" fontId="10" fillId="15" borderId="33" xfId="0" applyFont="1" applyFill="1" applyBorder="1" applyAlignment="1" applyProtection="1">
      <alignment horizontal="center" vertical="top" wrapText="1"/>
    </xf>
    <xf numFmtId="0" fontId="10" fillId="15" borderId="37" xfId="0" applyFont="1" applyFill="1" applyBorder="1" applyAlignment="1" applyProtection="1">
      <alignment horizontal="center" vertical="top" wrapText="1"/>
    </xf>
    <xf numFmtId="0" fontId="10" fillId="15" borderId="45" xfId="0" applyFont="1" applyFill="1" applyBorder="1" applyAlignment="1" applyProtection="1">
      <alignment horizontal="center" vertical="top" wrapText="1"/>
    </xf>
    <xf numFmtId="9" fontId="65" fillId="15" borderId="71" xfId="0" applyNumberFormat="1" applyFont="1" applyFill="1" applyBorder="1" applyAlignment="1" applyProtection="1">
      <alignment vertical="top" textRotation="255" wrapText="1"/>
    </xf>
    <xf numFmtId="3" fontId="10" fillId="15" borderId="29" xfId="0" applyNumberFormat="1" applyFont="1" applyFill="1" applyBorder="1" applyAlignment="1" applyProtection="1">
      <alignment horizontal="center" vertical="top" wrapText="1"/>
    </xf>
    <xf numFmtId="3" fontId="10" fillId="15" borderId="35" xfId="0" applyNumberFormat="1" applyFont="1" applyFill="1" applyBorder="1" applyAlignment="1" applyProtection="1">
      <alignment horizontal="center" vertical="top" wrapText="1"/>
    </xf>
    <xf numFmtId="9" fontId="63" fillId="15" borderId="32" xfId="0" applyNumberFormat="1" applyFont="1" applyFill="1" applyBorder="1" applyAlignment="1" applyProtection="1">
      <alignment vertical="top" textRotation="255" wrapText="1"/>
    </xf>
    <xf numFmtId="3" fontId="63" fillId="15" borderId="35" xfId="0" applyNumberFormat="1" applyFont="1" applyFill="1" applyBorder="1" applyAlignment="1" applyProtection="1">
      <alignment horizontal="center" vertical="top" wrapText="1"/>
    </xf>
    <xf numFmtId="3" fontId="28" fillId="15" borderId="35" xfId="0" applyNumberFormat="1" applyFont="1" applyFill="1" applyBorder="1" applyAlignment="1" applyProtection="1">
      <alignment horizontal="center" vertical="top" wrapText="1"/>
    </xf>
    <xf numFmtId="170" fontId="22" fillId="6" borderId="78" xfId="1" applyNumberFormat="1" applyFont="1" applyFill="1" applyBorder="1" applyAlignment="1" applyProtection="1">
      <alignment wrapText="1"/>
    </xf>
    <xf numFmtId="170" fontId="62" fillId="6" borderId="78" xfId="1" applyNumberFormat="1" applyFont="1" applyFill="1" applyBorder="1" applyAlignment="1" applyProtection="1">
      <alignment horizontal="center" textRotation="255"/>
    </xf>
    <xf numFmtId="170" fontId="62" fillId="6" borderId="78" xfId="1" applyNumberFormat="1" applyFont="1" applyFill="1" applyBorder="1" applyProtection="1"/>
    <xf numFmtId="9" fontId="61" fillId="6" borderId="78" xfId="1" applyNumberFormat="1" applyFont="1" applyFill="1" applyBorder="1" applyAlignment="1" applyProtection="1">
      <alignment textRotation="255"/>
    </xf>
    <xf numFmtId="170" fontId="61" fillId="6" borderId="78" xfId="1" applyNumberFormat="1" applyFont="1" applyFill="1" applyBorder="1" applyProtection="1"/>
    <xf numFmtId="170" fontId="61" fillId="6" borderId="81" xfId="1" applyNumberFormat="1" applyFont="1" applyFill="1" applyBorder="1" applyProtection="1"/>
    <xf numFmtId="170" fontId="22" fillId="6" borderId="78" xfId="1" applyNumberFormat="1" applyFont="1" applyFill="1" applyBorder="1" applyProtection="1"/>
    <xf numFmtId="170" fontId="22" fillId="6" borderId="79" xfId="1" applyNumberFormat="1" applyFont="1" applyFill="1" applyBorder="1" applyProtection="1"/>
    <xf numFmtId="170" fontId="50" fillId="6" borderId="35" xfId="1" applyNumberFormat="1" applyFont="1" applyFill="1" applyBorder="1" applyProtection="1"/>
    <xf numFmtId="170" fontId="22" fillId="6" borderId="1" xfId="1" applyNumberFormat="1" applyFont="1" applyFill="1" applyBorder="1" applyAlignment="1" applyProtection="1">
      <alignment wrapText="1"/>
    </xf>
    <xf numFmtId="170" fontId="22" fillId="6" borderId="80" xfId="1" applyNumberFormat="1" applyFont="1" applyFill="1" applyBorder="1" applyProtection="1"/>
    <xf numFmtId="168" fontId="32" fillId="11" borderId="41" xfId="2" applyNumberFormat="1" applyFont="1" applyFill="1" applyBorder="1" applyAlignment="1">
      <alignment horizontal="center"/>
    </xf>
    <xf numFmtId="49" fontId="23" fillId="0" borderId="58" xfId="0" applyNumberFormat="1" applyFont="1" applyFill="1" applyBorder="1" applyAlignment="1" applyProtection="1">
      <alignment vertical="top" wrapText="1"/>
      <protection locked="0"/>
    </xf>
    <xf numFmtId="4" fontId="66" fillId="14" borderId="18" xfId="0" applyNumberFormat="1" applyFont="1" applyFill="1" applyBorder="1" applyAlignment="1">
      <alignment horizontal="center" vertical="center" wrapText="1"/>
    </xf>
    <xf numFmtId="4" fontId="66" fillId="17" borderId="12" xfId="0" applyNumberFormat="1" applyFont="1" applyFill="1" applyBorder="1" applyAlignment="1">
      <alignment horizontal="right" vertical="center" wrapText="1"/>
    </xf>
    <xf numFmtId="169" fontId="12" fillId="11" borderId="6" xfId="0" applyNumberFormat="1" applyFont="1" applyFill="1" applyBorder="1" applyAlignment="1">
      <alignment vertical="center" wrapText="1"/>
    </xf>
    <xf numFmtId="169" fontId="12" fillId="11" borderId="56" xfId="0" applyNumberFormat="1" applyFont="1" applyFill="1" applyBorder="1" applyAlignment="1">
      <alignment vertical="center" wrapText="1"/>
    </xf>
    <xf numFmtId="0" fontId="12" fillId="11" borderId="56" xfId="0" applyNumberFormat="1" applyFont="1" applyFill="1" applyBorder="1" applyAlignment="1">
      <alignment vertical="center" wrapText="1"/>
    </xf>
    <xf numFmtId="0" fontId="12" fillId="11" borderId="21" xfId="0" applyNumberFormat="1" applyFont="1" applyFill="1" applyBorder="1" applyAlignment="1">
      <alignment vertical="center" wrapText="1"/>
    </xf>
    <xf numFmtId="0" fontId="19" fillId="11" borderId="10" xfId="0" applyFont="1" applyFill="1" applyBorder="1" applyAlignment="1"/>
    <xf numFmtId="0" fontId="19" fillId="11" borderId="4" xfId="0" applyFont="1" applyFill="1" applyBorder="1" applyAlignment="1"/>
    <xf numFmtId="3" fontId="21" fillId="11" borderId="1" xfId="0" applyNumberFormat="1" applyFont="1" applyFill="1" applyBorder="1" applyAlignment="1">
      <alignment vertical="center" wrapText="1"/>
    </xf>
    <xf numFmtId="9" fontId="21" fillId="11" borderId="15" xfId="0" applyNumberFormat="1" applyFont="1" applyFill="1" applyBorder="1" applyAlignment="1"/>
    <xf numFmtId="3" fontId="21" fillId="11" borderId="15" xfId="2" applyNumberFormat="1" applyFont="1" applyFill="1" applyBorder="1" applyAlignment="1"/>
    <xf numFmtId="3" fontId="21" fillId="11" borderId="43" xfId="2" applyNumberFormat="1" applyFont="1" applyFill="1" applyBorder="1" applyAlignment="1"/>
    <xf numFmtId="9" fontId="71" fillId="0" borderId="0" xfId="0" applyNumberFormat="1" applyFont="1" applyFill="1" applyBorder="1" applyAlignment="1" applyProtection="1">
      <alignment horizontal="center" vertical="center" textRotation="255"/>
      <protection locked="0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169" fontId="51" fillId="0" borderId="77" xfId="0" applyNumberFormat="1" applyFont="1" applyFill="1" applyBorder="1" applyAlignment="1" applyProtection="1">
      <alignment vertical="center" textRotation="255" wrapText="1"/>
      <protection locked="0"/>
    </xf>
    <xf numFmtId="169" fontId="5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vertical="center" textRotation="255"/>
      <protection locked="0"/>
    </xf>
    <xf numFmtId="0" fontId="15" fillId="0" borderId="77" xfId="0" applyNumberFormat="1" applyFont="1" applyFill="1" applyBorder="1" applyAlignment="1" applyProtection="1">
      <alignment vertical="center" wrapText="1"/>
      <protection locked="0"/>
    </xf>
    <xf numFmtId="167" fontId="15" fillId="0" borderId="77" xfId="0" applyNumberFormat="1" applyFont="1" applyFill="1" applyBorder="1" applyAlignment="1" applyProtection="1">
      <alignment vertical="center" wrapText="1"/>
      <protection locked="0"/>
    </xf>
    <xf numFmtId="49" fontId="46" fillId="0" borderId="33" xfId="0" applyNumberFormat="1" applyFont="1" applyFill="1" applyBorder="1" applyAlignment="1" applyProtection="1">
      <alignment horizontal="center" vertical="center" wrapText="1"/>
      <protection locked="0"/>
    </xf>
    <xf numFmtId="169" fontId="51" fillId="0" borderId="58" xfId="0" applyNumberFormat="1" applyFont="1" applyFill="1" applyBorder="1" applyAlignment="1" applyProtection="1">
      <alignment vertical="center" textRotation="255" wrapText="1"/>
      <protection locked="0"/>
    </xf>
    <xf numFmtId="0" fontId="68" fillId="11" borderId="11" xfId="0" applyFont="1" applyFill="1" applyBorder="1" applyAlignment="1"/>
    <xf numFmtId="0" fontId="68" fillId="11" borderId="5" xfId="0" applyFont="1" applyFill="1" applyBorder="1" applyAlignment="1"/>
    <xf numFmtId="0" fontId="72" fillId="0" borderId="57" xfId="0" applyFont="1" applyFill="1" applyBorder="1" applyAlignment="1" applyProtection="1">
      <alignment vertical="center" textRotation="255"/>
      <protection locked="0"/>
    </xf>
    <xf numFmtId="168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2" fillId="0" borderId="0" xfId="0" applyNumberFormat="1" applyFont="1" applyFill="1" applyBorder="1" applyAlignment="1" applyProtection="1">
      <alignment horizontal="center" vertical="distributed"/>
      <protection locked="0"/>
    </xf>
    <xf numFmtId="168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NumberFormat="1" applyFont="1" applyFill="1" applyBorder="1" applyAlignment="1">
      <alignment horizontal="center" vertical="top" wrapText="1"/>
    </xf>
    <xf numFmtId="168" fontId="32" fillId="11" borderId="17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/>
    <xf numFmtId="166" fontId="32" fillId="11" borderId="19" xfId="0" applyNumberFormat="1" applyFont="1" applyFill="1" applyBorder="1" applyAlignment="1">
      <alignment horizontal="center" vertical="center" wrapText="1"/>
    </xf>
    <xf numFmtId="166" fontId="12" fillId="11" borderId="7" xfId="0" applyNumberFormat="1" applyFont="1" applyFill="1" applyBorder="1" applyAlignment="1">
      <alignment vertical="center" wrapText="1"/>
    </xf>
    <xf numFmtId="0" fontId="0" fillId="0" borderId="57" xfId="0" applyBorder="1"/>
    <xf numFmtId="0" fontId="0" fillId="0" borderId="86" xfId="0" applyBorder="1"/>
    <xf numFmtId="0" fontId="32" fillId="11" borderId="20" xfId="0" applyFont="1" applyFill="1" applyBorder="1" applyAlignment="1">
      <alignment horizontal="right" vertical="center" wrapText="1"/>
    </xf>
    <xf numFmtId="0" fontId="32" fillId="11" borderId="19" xfId="0" applyFont="1" applyFill="1" applyBorder="1" applyAlignment="1">
      <alignment horizontal="right" vertical="center" wrapText="1"/>
    </xf>
    <xf numFmtId="0" fontId="32" fillId="11" borderId="8" xfId="0" applyFont="1" applyFill="1" applyBorder="1" applyAlignment="1">
      <alignment horizontal="right" vertical="center" wrapText="1"/>
    </xf>
    <xf numFmtId="0" fontId="21" fillId="11" borderId="7" xfId="0" applyFont="1" applyFill="1" applyBorder="1" applyAlignment="1">
      <alignment horizontal="right" vertical="center" wrapText="1"/>
    </xf>
    <xf numFmtId="172" fontId="26" fillId="11" borderId="54" xfId="2" applyNumberFormat="1" applyFont="1" applyFill="1" applyBorder="1" applyAlignment="1">
      <alignment horizontal="right" vertical="center" wrapText="1"/>
    </xf>
    <xf numFmtId="168" fontId="80" fillId="11" borderId="19" xfId="2" applyNumberFormat="1" applyFont="1" applyFill="1" applyBorder="1" applyAlignment="1">
      <alignment vertical="center"/>
    </xf>
    <xf numFmtId="172" fontId="81" fillId="11" borderId="65" xfId="2" applyNumberFormat="1" applyFont="1" applyFill="1" applyBorder="1" applyAlignment="1">
      <alignment horizontal="right" vertical="center" wrapText="1"/>
    </xf>
    <xf numFmtId="168" fontId="84" fillId="11" borderId="5" xfId="2" applyNumberFormat="1" applyFont="1" applyFill="1" applyBorder="1" applyAlignment="1">
      <alignment vertical="center"/>
    </xf>
    <xf numFmtId="0" fontId="10" fillId="15" borderId="35" xfId="0" applyFont="1" applyFill="1" applyBorder="1" applyAlignment="1" applyProtection="1">
      <alignment horizontal="center" vertical="top" wrapText="1"/>
    </xf>
    <xf numFmtId="9" fontId="65" fillId="15" borderId="32" xfId="0" applyNumberFormat="1" applyFont="1" applyFill="1" applyBorder="1" applyAlignment="1" applyProtection="1">
      <alignment vertical="top" textRotation="255" wrapText="1"/>
    </xf>
    <xf numFmtId="0" fontId="19" fillId="15" borderId="74" xfId="0" applyFont="1" applyFill="1" applyBorder="1" applyAlignment="1" applyProtection="1">
      <alignment vertical="top" wrapText="1"/>
      <protection locked="0"/>
    </xf>
    <xf numFmtId="0" fontId="19" fillId="15" borderId="71" xfId="0" applyFont="1" applyFill="1" applyBorder="1" applyAlignment="1" applyProtection="1">
      <alignment vertical="top" wrapText="1"/>
      <protection locked="0"/>
    </xf>
    <xf numFmtId="4" fontId="68" fillId="15" borderId="82" xfId="0" applyNumberFormat="1" applyFont="1" applyFill="1" applyBorder="1" applyAlignment="1" applyProtection="1">
      <alignment vertical="center" wrapText="1"/>
      <protection locked="0"/>
    </xf>
    <xf numFmtId="168" fontId="21" fillId="15" borderId="35" xfId="0" applyNumberFormat="1" applyFont="1" applyFill="1" applyBorder="1" applyAlignment="1" applyProtection="1">
      <alignment horizontal="center" vertical="top" wrapText="1"/>
      <protection locked="0"/>
    </xf>
    <xf numFmtId="9" fontId="35" fillId="15" borderId="32" xfId="0" applyNumberFormat="1" applyFont="1" applyFill="1" applyBorder="1" applyAlignment="1" applyProtection="1">
      <alignment vertical="top" textRotation="255"/>
      <protection locked="0"/>
    </xf>
    <xf numFmtId="168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49" fontId="69" fillId="15" borderId="33" xfId="0" applyNumberFormat="1" applyFont="1" applyFill="1" applyBorder="1" applyAlignment="1" applyProtection="1">
      <alignment horizontal="center" vertical="top" wrapText="1"/>
      <protection locked="0"/>
    </xf>
    <xf numFmtId="49" fontId="67" fillId="15" borderId="37" xfId="0" applyNumberFormat="1" applyFont="1" applyFill="1" applyBorder="1" applyAlignment="1" applyProtection="1">
      <alignment horizontal="center" vertical="center" wrapText="1"/>
      <protection locked="0"/>
    </xf>
    <xf numFmtId="9" fontId="21" fillId="15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5" borderId="74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horizontal="center" vertical="top" textRotation="255"/>
      <protection locked="0"/>
    </xf>
    <xf numFmtId="167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9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9" fontId="12" fillId="15" borderId="71" xfId="0" applyNumberFormat="1" applyFont="1" applyFill="1" applyBorder="1" applyAlignment="1" applyProtection="1">
      <alignment vertical="top" textRotation="255"/>
      <protection locked="0"/>
    </xf>
    <xf numFmtId="167" fontId="52" fillId="15" borderId="38" xfId="0" applyNumberFormat="1" applyFont="1" applyFill="1" applyBorder="1" applyAlignment="1" applyProtection="1">
      <alignment vertical="top" wrapText="1"/>
      <protection locked="0"/>
    </xf>
    <xf numFmtId="167" fontId="52" fillId="15" borderId="38" xfId="0" applyNumberFormat="1" applyFont="1" applyFill="1" applyBorder="1" applyAlignment="1" applyProtection="1">
      <alignment vertical="center" wrapText="1"/>
      <protection locked="0"/>
    </xf>
    <xf numFmtId="167" fontId="70" fillId="15" borderId="32" xfId="0" applyNumberFormat="1" applyFont="1" applyFill="1" applyBorder="1" applyAlignment="1" applyProtection="1">
      <alignment vertical="top" textRotation="255"/>
      <protection locked="0"/>
    </xf>
    <xf numFmtId="49" fontId="19" fillId="15" borderId="82" xfId="0" applyNumberFormat="1" applyFont="1" applyFill="1" applyBorder="1" applyAlignment="1" applyProtection="1">
      <alignment vertical="top" textRotation="255"/>
      <protection locked="0"/>
    </xf>
    <xf numFmtId="49" fontId="19" fillId="15" borderId="38" xfId="0" applyNumberFormat="1" applyFont="1" applyFill="1" applyBorder="1" applyAlignment="1" applyProtection="1">
      <alignment vertical="top" textRotation="255"/>
      <protection locked="0"/>
    </xf>
    <xf numFmtId="49" fontId="19" fillId="15" borderId="71" xfId="0" applyNumberFormat="1" applyFont="1" applyFill="1" applyBorder="1" applyAlignment="1" applyProtection="1">
      <alignment vertical="top" textRotation="255"/>
      <protection locked="0"/>
    </xf>
    <xf numFmtId="49" fontId="21" fillId="15" borderId="34" xfId="0" applyNumberFormat="1" applyFont="1" applyFill="1" applyBorder="1" applyAlignment="1" applyProtection="1">
      <alignment horizontal="center" vertical="top" wrapText="1"/>
      <protection locked="0"/>
    </xf>
    <xf numFmtId="49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0" fontId="8" fillId="15" borderId="0" xfId="0" applyFont="1" applyFill="1" applyBorder="1" applyAlignment="1" applyProtection="1">
      <alignment vertical="center" wrapText="1"/>
      <protection locked="0"/>
    </xf>
    <xf numFmtId="9" fontId="44" fillId="20" borderId="37" xfId="0" applyNumberFormat="1" applyFont="1" applyFill="1" applyBorder="1" applyAlignment="1" applyProtection="1">
      <alignment horizontal="center" vertical="center" textRotation="255"/>
    </xf>
    <xf numFmtId="168" fontId="52" fillId="20" borderId="34" xfId="0" applyNumberFormat="1" applyFont="1" applyFill="1" applyBorder="1" applyAlignment="1" applyProtection="1">
      <alignment horizontal="center" vertical="center" wrapText="1"/>
    </xf>
    <xf numFmtId="49" fontId="16" fillId="20" borderId="30" xfId="0" applyNumberFormat="1" applyFont="1" applyFill="1" applyBorder="1" applyAlignment="1" applyProtection="1">
      <alignment vertical="top" wrapText="1"/>
      <protection locked="0"/>
    </xf>
    <xf numFmtId="169" fontId="6" fillId="20" borderId="36" xfId="0" applyNumberFormat="1" applyFont="1" applyFill="1" applyBorder="1" applyAlignment="1" applyProtection="1">
      <alignment horizontal="center" vertical="center" textRotation="255" wrapText="1"/>
      <protection locked="0"/>
    </xf>
    <xf numFmtId="168" fontId="22" fillId="20" borderId="36" xfId="0" applyNumberFormat="1" applyFont="1" applyFill="1" applyBorder="1" applyAlignment="1" applyProtection="1">
      <alignment horizontal="center" vertical="distributed"/>
      <protection locked="0"/>
    </xf>
    <xf numFmtId="168" fontId="22" fillId="20" borderId="37" xfId="0" applyNumberFormat="1" applyFont="1" applyFill="1" applyBorder="1" applyAlignment="1" applyProtection="1">
      <alignment horizontal="center" vertical="center" wrapText="1"/>
      <protection locked="0"/>
    </xf>
    <xf numFmtId="49" fontId="17" fillId="20" borderId="33" xfId="0" applyNumberFormat="1" applyFont="1" applyFill="1" applyBorder="1" applyAlignment="1" applyProtection="1">
      <alignment horizontal="center" vertical="top" wrapText="1"/>
      <protection locked="0"/>
    </xf>
    <xf numFmtId="49" fontId="76" fillId="20" borderId="37" xfId="0" applyNumberFormat="1" applyFont="1" applyFill="1" applyBorder="1" applyAlignment="1" applyProtection="1">
      <alignment vertical="top" wrapText="1"/>
      <protection locked="0"/>
    </xf>
    <xf numFmtId="49" fontId="6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7" fillId="20" borderId="34" xfId="0" applyNumberFormat="1" applyFont="1" applyFill="1" applyBorder="1" applyAlignment="1" applyProtection="1">
      <alignment horizontal="centerContinuous" vertical="top" wrapText="1"/>
      <protection locked="0"/>
    </xf>
    <xf numFmtId="49" fontId="19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9" fillId="20" borderId="34" xfId="0" applyNumberFormat="1" applyFont="1" applyFill="1" applyBorder="1" applyAlignment="1" applyProtection="1">
      <alignment horizontal="center" vertical="top" textRotation="255"/>
      <protection locked="0"/>
    </xf>
    <xf numFmtId="9" fontId="73" fillId="10" borderId="37" xfId="0" applyNumberFormat="1" applyFont="1" applyFill="1" applyBorder="1" applyAlignment="1" applyProtection="1">
      <alignment horizontal="center" vertical="top" textRotation="255"/>
      <protection locked="0"/>
    </xf>
    <xf numFmtId="9" fontId="42" fillId="10" borderId="37" xfId="0" applyNumberFormat="1" applyFont="1" applyFill="1" applyBorder="1" applyAlignment="1" applyProtection="1">
      <alignment horizontal="center" vertical="center" wrapText="1"/>
      <protection locked="0"/>
    </xf>
    <xf numFmtId="9" fontId="42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45" xfId="0" applyNumberFormat="1" applyFont="1" applyFill="1" applyBorder="1" applyAlignment="1" applyProtection="1">
      <alignment horizontal="center" vertical="center" wrapText="1"/>
      <protection locked="0"/>
    </xf>
    <xf numFmtId="165" fontId="17" fillId="20" borderId="45" xfId="2" applyFont="1" applyFill="1" applyBorder="1" applyAlignment="1" applyProtection="1">
      <alignment vertical="top" wrapText="1"/>
      <protection locked="0"/>
    </xf>
    <xf numFmtId="49" fontId="17" fillId="20" borderId="45" xfId="0" applyNumberFormat="1" applyFont="1" applyFill="1" applyBorder="1" applyAlignment="1" applyProtection="1">
      <alignment vertical="top" wrapText="1"/>
      <protection locked="0"/>
    </xf>
    <xf numFmtId="49" fontId="46" fillId="0" borderId="45" xfId="0" applyNumberFormat="1" applyFont="1" applyFill="1" applyBorder="1" applyAlignment="1" applyProtection="1">
      <alignment vertical="top" wrapText="1"/>
      <protection locked="0"/>
    </xf>
    <xf numFmtId="49" fontId="43" fillId="20" borderId="36" xfId="0" applyNumberFormat="1" applyFont="1" applyFill="1" applyBorder="1" applyAlignment="1" applyProtection="1">
      <alignment horizontal="center" vertical="top" wrapText="1"/>
      <protection locked="0"/>
    </xf>
    <xf numFmtId="49" fontId="45" fillId="1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10" borderId="34" xfId="0" applyNumberFormat="1" applyFont="1" applyFill="1" applyBorder="1" applyAlignment="1" applyProtection="1">
      <alignment horizontal="center" vertical="center" wrapText="1"/>
      <protection locked="0"/>
    </xf>
    <xf numFmtId="49" fontId="43" fillId="10" borderId="34" xfId="0" applyNumberFormat="1" applyFont="1" applyFill="1" applyBorder="1" applyAlignment="1" applyProtection="1">
      <alignment horizontal="center" vertical="top" wrapText="1"/>
      <protection locked="0"/>
    </xf>
    <xf numFmtId="9" fontId="42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7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34" xfId="0" applyNumberFormat="1" applyFont="1" applyFill="1" applyBorder="1" applyAlignment="1" applyProtection="1">
      <alignment horizontal="center" vertical="top" wrapText="1"/>
      <protection locked="0"/>
    </xf>
    <xf numFmtId="166" fontId="86" fillId="10" borderId="37" xfId="0" applyNumberFormat="1" applyFont="1" applyFill="1" applyBorder="1" applyAlignment="1" applyProtection="1">
      <alignment horizontal="center" vertical="top" textRotation="255"/>
      <protection locked="0"/>
    </xf>
    <xf numFmtId="170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73" fontId="89" fillId="10" borderId="33" xfId="0" applyNumberFormat="1" applyFont="1" applyFill="1" applyBorder="1" applyAlignment="1" applyProtection="1">
      <alignment horizontal="center" vertical="top" textRotation="255"/>
      <protection locked="0"/>
    </xf>
    <xf numFmtId="173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67" fontId="19" fillId="15" borderId="74" xfId="0" applyNumberFormat="1" applyFont="1" applyFill="1" applyBorder="1" applyAlignment="1" applyProtection="1">
      <alignment vertical="center" wrapText="1"/>
      <protection locked="0"/>
    </xf>
    <xf numFmtId="167" fontId="19" fillId="15" borderId="38" xfId="0" applyNumberFormat="1" applyFont="1" applyFill="1" applyBorder="1" applyAlignment="1" applyProtection="1">
      <alignment vertical="center" wrapText="1"/>
      <protection locked="0"/>
    </xf>
    <xf numFmtId="49" fontId="21" fillId="15" borderId="37" xfId="0" applyNumberFormat="1" applyFont="1" applyFill="1" applyBorder="1" applyAlignment="1" applyProtection="1">
      <alignment vertical="top" wrapText="1"/>
      <protection locked="0"/>
    </xf>
    <xf numFmtId="167" fontId="12" fillId="15" borderId="34" xfId="0" applyNumberFormat="1" applyFont="1" applyFill="1" applyBorder="1" applyAlignment="1" applyProtection="1">
      <alignment horizontal="center" vertical="top" wrapText="1"/>
      <protection locked="0"/>
    </xf>
    <xf numFmtId="168" fontId="6" fillId="10" borderId="36" xfId="0" applyNumberFormat="1" applyFont="1" applyFill="1" applyBorder="1" applyAlignment="1" applyProtection="1">
      <alignment horizontal="center" vertical="distributed"/>
      <protection locked="0"/>
    </xf>
    <xf numFmtId="168" fontId="6" fillId="10" borderId="37" xfId="0" applyNumberFormat="1" applyFont="1" applyFill="1" applyBorder="1" applyAlignment="1" applyProtection="1">
      <alignment horizontal="center" vertical="center" wrapText="1"/>
      <protection locked="0"/>
    </xf>
    <xf numFmtId="168" fontId="6" fillId="1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22" borderId="10" xfId="0" applyFont="1" applyFill="1" applyBorder="1" applyAlignment="1">
      <alignment horizontal="right" vertical="center" wrapText="1"/>
    </xf>
    <xf numFmtId="0" fontId="2" fillId="22" borderId="11" xfId="0" applyFont="1" applyFill="1" applyBorder="1" applyAlignment="1">
      <alignment horizontal="right" vertical="center" wrapText="1"/>
    </xf>
    <xf numFmtId="169" fontId="5" fillId="22" borderId="83" xfId="0" applyNumberFormat="1" applyFont="1" applyFill="1" applyBorder="1" applyAlignment="1">
      <alignment vertical="center" wrapText="1"/>
    </xf>
    <xf numFmtId="169" fontId="5" fillId="22" borderId="84" xfId="0" applyNumberFormat="1" applyFont="1" applyFill="1" applyBorder="1" applyAlignment="1">
      <alignment vertical="center" wrapText="1"/>
    </xf>
    <xf numFmtId="0" fontId="44" fillId="22" borderId="84" xfId="0" applyNumberFormat="1" applyFont="1" applyFill="1" applyBorder="1" applyAlignment="1">
      <alignment vertical="center" wrapText="1"/>
    </xf>
    <xf numFmtId="171" fontId="44" fillId="22" borderId="83" xfId="0" applyNumberFormat="1" applyFont="1" applyFill="1" applyBorder="1" applyAlignment="1">
      <alignment vertical="center" wrapText="1"/>
    </xf>
    <xf numFmtId="166" fontId="5" fillId="22" borderId="85" xfId="0" applyNumberFormat="1" applyFont="1" applyFill="1" applyBorder="1" applyAlignment="1">
      <alignment vertical="center" wrapText="1"/>
    </xf>
    <xf numFmtId="0" fontId="4" fillId="22" borderId="2" xfId="0" applyNumberFormat="1" applyFont="1" applyFill="1" applyBorder="1" applyAlignment="1">
      <alignment horizontal="right" vertical="top" wrapText="1"/>
    </xf>
    <xf numFmtId="0" fontId="4" fillId="22" borderId="11" xfId="0" applyNumberFormat="1" applyFont="1" applyFill="1" applyBorder="1" applyAlignment="1">
      <alignment horizontal="right" vertical="top" wrapText="1"/>
    </xf>
    <xf numFmtId="3" fontId="36" fillId="22" borderId="16" xfId="0" applyNumberFormat="1" applyFont="1" applyFill="1" applyBorder="1" applyAlignment="1">
      <alignment horizontal="right" vertical="center" wrapText="1"/>
    </xf>
    <xf numFmtId="9" fontId="67" fillId="22" borderId="83" xfId="0" applyNumberFormat="1" applyFont="1" applyFill="1" applyBorder="1" applyAlignment="1"/>
    <xf numFmtId="3" fontId="2" fillId="22" borderId="85" xfId="2" applyNumberFormat="1" applyFont="1" applyFill="1" applyBorder="1" applyAlignment="1"/>
    <xf numFmtId="3" fontId="2" fillId="22" borderId="13" xfId="2" applyNumberFormat="1" applyFont="1" applyFill="1" applyBorder="1" applyAlignment="1"/>
    <xf numFmtId="3" fontId="21" fillId="22" borderId="59" xfId="2" applyNumberFormat="1" applyFont="1" applyFill="1" applyBorder="1" applyAlignment="1"/>
    <xf numFmtId="0" fontId="38" fillId="22" borderId="4" xfId="0" applyFont="1" applyFill="1" applyBorder="1" applyAlignment="1">
      <alignment horizontal="right" vertical="center" wrapText="1"/>
    </xf>
    <xf numFmtId="0" fontId="3" fillId="22" borderId="5" xfId="0" applyFont="1" applyFill="1" applyBorder="1" applyAlignment="1">
      <alignment horizontal="right" vertical="center" wrapText="1"/>
    </xf>
    <xf numFmtId="169" fontId="4" fillId="22" borderId="62" xfId="0" applyNumberFormat="1" applyFont="1" applyFill="1" applyBorder="1" applyAlignment="1">
      <alignment vertical="center" wrapText="1"/>
    </xf>
    <xf numFmtId="169" fontId="4" fillId="22" borderId="63" xfId="0" applyNumberFormat="1" applyFont="1" applyFill="1" applyBorder="1" applyAlignment="1">
      <alignment vertical="center" wrapText="1"/>
    </xf>
    <xf numFmtId="0" fontId="44" fillId="22" borderId="63" xfId="0" applyNumberFormat="1" applyFont="1" applyFill="1" applyBorder="1" applyAlignment="1">
      <alignment vertical="center" wrapText="1"/>
    </xf>
    <xf numFmtId="171" fontId="44" fillId="22" borderId="62" xfId="0" applyNumberFormat="1" applyFont="1" applyFill="1" applyBorder="1" applyAlignment="1">
      <alignment vertical="center" wrapText="1"/>
    </xf>
    <xf numFmtId="0" fontId="4" fillId="22" borderId="3" xfId="0" applyNumberFormat="1" applyFont="1" applyFill="1" applyBorder="1" applyAlignment="1">
      <alignment horizontal="right" vertical="top" wrapText="1"/>
    </xf>
    <xf numFmtId="0" fontId="4" fillId="22" borderId="5" xfId="0" applyNumberFormat="1" applyFont="1" applyFill="1" applyBorder="1" applyAlignment="1">
      <alignment horizontal="right" vertical="top" wrapText="1"/>
    </xf>
    <xf numFmtId="9" fontId="67" fillId="22" borderId="62" xfId="0" applyNumberFormat="1" applyFont="1" applyFill="1" applyBorder="1" applyAlignment="1"/>
    <xf numFmtId="3" fontId="2" fillId="22" borderId="64" xfId="2" applyNumberFormat="1" applyFont="1" applyFill="1" applyBorder="1" applyAlignment="1"/>
    <xf numFmtId="3" fontId="2" fillId="22" borderId="1" xfId="2" applyNumberFormat="1" applyFont="1" applyFill="1" applyBorder="1" applyAlignment="1"/>
    <xf numFmtId="3" fontId="21" fillId="22" borderId="48" xfId="2" applyNumberFormat="1" applyFont="1" applyFill="1" applyBorder="1" applyAlignment="1"/>
    <xf numFmtId="0" fontId="36" fillId="20" borderId="4" xfId="0" applyFont="1" applyFill="1" applyBorder="1" applyAlignment="1">
      <alignment horizontal="right" vertical="center" wrapText="1"/>
    </xf>
    <xf numFmtId="0" fontId="2" fillId="20" borderId="5" xfId="0" applyFont="1" applyFill="1" applyBorder="1" applyAlignment="1">
      <alignment horizontal="right" vertical="center" wrapText="1"/>
    </xf>
    <xf numFmtId="169" fontId="5" fillId="20" borderId="62" xfId="0" applyNumberFormat="1" applyFont="1" applyFill="1" applyBorder="1" applyAlignment="1">
      <alignment vertical="center" wrapText="1"/>
    </xf>
    <xf numFmtId="169" fontId="5" fillId="20" borderId="63" xfId="0" applyNumberFormat="1" applyFont="1" applyFill="1" applyBorder="1" applyAlignment="1">
      <alignment vertical="center" wrapText="1"/>
    </xf>
    <xf numFmtId="0" fontId="44" fillId="20" borderId="63" xfId="0" applyNumberFormat="1" applyFont="1" applyFill="1" applyBorder="1" applyAlignment="1">
      <alignment vertical="center" wrapText="1"/>
    </xf>
    <xf numFmtId="171" fontId="44" fillId="20" borderId="62" xfId="0" applyNumberFormat="1" applyFont="1" applyFill="1" applyBorder="1" applyAlignment="1">
      <alignment vertical="center" wrapText="1"/>
    </xf>
    <xf numFmtId="169" fontId="9" fillId="20" borderId="63" xfId="0" applyNumberFormat="1" applyFont="1" applyFill="1" applyBorder="1" applyAlignment="1">
      <alignment vertical="center" wrapText="1"/>
    </xf>
    <xf numFmtId="166" fontId="5" fillId="20" borderId="64" xfId="0" applyNumberFormat="1" applyFont="1" applyFill="1" applyBorder="1" applyAlignment="1">
      <alignment vertical="center" wrapText="1"/>
    </xf>
    <xf numFmtId="0" fontId="4" fillId="20" borderId="3" xfId="0" applyNumberFormat="1" applyFont="1" applyFill="1" applyBorder="1" applyAlignment="1">
      <alignment horizontal="right" vertical="top" wrapText="1"/>
    </xf>
    <xf numFmtId="0" fontId="4" fillId="20" borderId="5" xfId="0" applyNumberFormat="1" applyFont="1" applyFill="1" applyBorder="1" applyAlignment="1">
      <alignment horizontal="right" vertical="top" wrapText="1"/>
    </xf>
    <xf numFmtId="3" fontId="36" fillId="20" borderId="14" xfId="0" applyNumberFormat="1" applyFont="1" applyFill="1" applyBorder="1" applyAlignment="1">
      <alignment horizontal="right" vertical="center" wrapText="1"/>
    </xf>
    <xf numFmtId="9" fontId="67" fillId="20" borderId="62" xfId="0" applyNumberFormat="1" applyFont="1" applyFill="1" applyBorder="1" applyAlignment="1"/>
    <xf numFmtId="3" fontId="2" fillId="20" borderId="64" xfId="2" applyNumberFormat="1" applyFont="1" applyFill="1" applyBorder="1" applyAlignment="1"/>
    <xf numFmtId="3" fontId="2" fillId="20" borderId="1" xfId="2" applyNumberFormat="1" applyFont="1" applyFill="1" applyBorder="1" applyAlignment="1"/>
    <xf numFmtId="3" fontId="21" fillId="20" borderId="48" xfId="2" applyNumberFormat="1" applyFont="1" applyFill="1" applyBorder="1" applyAlignment="1"/>
    <xf numFmtId="0" fontId="36" fillId="22" borderId="4" xfId="0" applyFont="1" applyFill="1" applyBorder="1" applyAlignment="1">
      <alignment horizontal="right" vertical="center" wrapText="1"/>
    </xf>
    <xf numFmtId="0" fontId="2" fillId="22" borderId="5" xfId="0" applyFont="1" applyFill="1" applyBorder="1" applyAlignment="1">
      <alignment horizontal="right" vertical="center" wrapText="1"/>
    </xf>
    <xf numFmtId="169" fontId="5" fillId="22" borderId="62" xfId="0" applyNumberFormat="1" applyFont="1" applyFill="1" applyBorder="1" applyAlignment="1">
      <alignment vertical="center" wrapText="1"/>
    </xf>
    <xf numFmtId="169" fontId="5" fillId="22" borderId="63" xfId="0" applyNumberFormat="1" applyFont="1" applyFill="1" applyBorder="1" applyAlignment="1">
      <alignment vertical="center" wrapText="1"/>
    </xf>
    <xf numFmtId="169" fontId="9" fillId="22" borderId="63" xfId="0" applyNumberFormat="1" applyFont="1" applyFill="1" applyBorder="1" applyAlignment="1">
      <alignment vertical="center" wrapText="1"/>
    </xf>
    <xf numFmtId="166" fontId="5" fillId="22" borderId="64" xfId="0" applyNumberFormat="1" applyFont="1" applyFill="1" applyBorder="1" applyAlignment="1">
      <alignment vertical="center" wrapText="1"/>
    </xf>
    <xf numFmtId="3" fontId="36" fillId="22" borderId="14" xfId="0" applyNumberFormat="1" applyFont="1" applyFill="1" applyBorder="1" applyAlignment="1">
      <alignment horizontal="right" vertical="center" wrapText="1"/>
    </xf>
    <xf numFmtId="0" fontId="5" fillId="22" borderId="3" xfId="0" applyNumberFormat="1" applyFont="1" applyFill="1" applyBorder="1" applyAlignment="1">
      <alignment horizontal="right" vertical="top" wrapText="1"/>
    </xf>
    <xf numFmtId="0" fontId="5" fillId="22" borderId="5" xfId="0" applyNumberFormat="1" applyFont="1" applyFill="1" applyBorder="1" applyAlignment="1">
      <alignment horizontal="right" vertical="top" wrapText="1"/>
    </xf>
    <xf numFmtId="0" fontId="5" fillId="20" borderId="3" xfId="0" applyNumberFormat="1" applyFont="1" applyFill="1" applyBorder="1" applyAlignment="1">
      <alignment horizontal="right" vertical="top" wrapText="1"/>
    </xf>
    <xf numFmtId="0" fontId="5" fillId="20" borderId="5" xfId="0" applyNumberFormat="1" applyFont="1" applyFill="1" applyBorder="1" applyAlignment="1">
      <alignment horizontal="right" vertical="top" wrapText="1"/>
    </xf>
    <xf numFmtId="0" fontId="38" fillId="20" borderId="4" xfId="0" applyFont="1" applyFill="1" applyBorder="1" applyAlignment="1">
      <alignment horizontal="right" vertical="center" wrapText="1"/>
    </xf>
    <xf numFmtId="0" fontId="3" fillId="20" borderId="5" xfId="0" applyFont="1" applyFill="1" applyBorder="1" applyAlignment="1">
      <alignment horizontal="right" vertical="center" wrapText="1"/>
    </xf>
    <xf numFmtId="169" fontId="4" fillId="20" borderId="62" xfId="0" applyNumberFormat="1" applyFont="1" applyFill="1" applyBorder="1" applyAlignment="1">
      <alignment vertical="center" wrapText="1"/>
    </xf>
    <xf numFmtId="169" fontId="4" fillId="20" borderId="63" xfId="0" applyNumberFormat="1" applyFont="1" applyFill="1" applyBorder="1" applyAlignment="1">
      <alignment vertical="center" wrapText="1"/>
    </xf>
    <xf numFmtId="0" fontId="38" fillId="10" borderId="4" xfId="0" applyFont="1" applyFill="1" applyBorder="1" applyAlignment="1">
      <alignment horizontal="right" vertical="center" wrapText="1"/>
    </xf>
    <xf numFmtId="0" fontId="3" fillId="10" borderId="5" xfId="0" applyFont="1" applyFill="1" applyBorder="1" applyAlignment="1">
      <alignment horizontal="right" vertical="center" wrapText="1"/>
    </xf>
    <xf numFmtId="169" fontId="4" fillId="10" borderId="62" xfId="0" applyNumberFormat="1" applyFont="1" applyFill="1" applyBorder="1" applyAlignment="1">
      <alignment vertical="center" wrapText="1"/>
    </xf>
    <xf numFmtId="169" fontId="4" fillId="10" borderId="63" xfId="0" applyNumberFormat="1" applyFont="1" applyFill="1" applyBorder="1" applyAlignment="1">
      <alignment vertical="center" wrapText="1"/>
    </xf>
    <xf numFmtId="0" fontId="44" fillId="10" borderId="63" xfId="0" applyNumberFormat="1" applyFont="1" applyFill="1" applyBorder="1" applyAlignment="1">
      <alignment vertical="center" wrapText="1"/>
    </xf>
    <xf numFmtId="171" fontId="44" fillId="10" borderId="62" xfId="0" applyNumberFormat="1" applyFont="1" applyFill="1" applyBorder="1" applyAlignment="1">
      <alignment vertical="center" wrapText="1"/>
    </xf>
    <xf numFmtId="169" fontId="44" fillId="10" borderId="63" xfId="0" applyNumberFormat="1" applyFont="1" applyFill="1" applyBorder="1" applyAlignment="1">
      <alignment vertical="center" wrapText="1"/>
    </xf>
    <xf numFmtId="166" fontId="12" fillId="10" borderId="64" xfId="0" applyNumberFormat="1" applyFont="1" applyFill="1" applyBorder="1" applyAlignment="1">
      <alignment vertical="center" wrapText="1"/>
    </xf>
    <xf numFmtId="0" fontId="4" fillId="10" borderId="3" xfId="0" applyNumberFormat="1" applyFont="1" applyFill="1" applyBorder="1" applyAlignment="1">
      <alignment horizontal="right" vertical="top" wrapText="1"/>
    </xf>
    <xf numFmtId="0" fontId="4" fillId="10" borderId="5" xfId="0" applyNumberFormat="1" applyFont="1" applyFill="1" applyBorder="1" applyAlignment="1">
      <alignment horizontal="right" vertical="top" wrapText="1"/>
    </xf>
    <xf numFmtId="9" fontId="67" fillId="10" borderId="62" xfId="0" applyNumberFormat="1" applyFont="1" applyFill="1" applyBorder="1" applyAlignment="1"/>
    <xf numFmtId="3" fontId="2" fillId="10" borderId="64" xfId="2" applyNumberFormat="1" applyFont="1" applyFill="1" applyBorder="1" applyAlignment="1"/>
    <xf numFmtId="3" fontId="2" fillId="10" borderId="1" xfId="2" applyNumberFormat="1" applyFont="1" applyFill="1" applyBorder="1" applyAlignment="1"/>
    <xf numFmtId="3" fontId="21" fillId="10" borderId="48" xfId="2" applyNumberFormat="1" applyFont="1" applyFill="1" applyBorder="1" applyAlignment="1"/>
    <xf numFmtId="0" fontId="38" fillId="21" borderId="4" xfId="0" applyFont="1" applyFill="1" applyBorder="1" applyAlignment="1">
      <alignment horizontal="right" vertical="center" wrapText="1"/>
    </xf>
    <xf numFmtId="0" fontId="3" fillId="21" borderId="5" xfId="0" applyFont="1" applyFill="1" applyBorder="1" applyAlignment="1">
      <alignment horizontal="right" vertical="center" wrapText="1"/>
    </xf>
    <xf numFmtId="169" fontId="4" fillId="21" borderId="62" xfId="0" applyNumberFormat="1" applyFont="1" applyFill="1" applyBorder="1" applyAlignment="1">
      <alignment vertical="center" wrapText="1"/>
    </xf>
    <xf numFmtId="169" fontId="4" fillId="21" borderId="63" xfId="0" applyNumberFormat="1" applyFont="1" applyFill="1" applyBorder="1" applyAlignment="1">
      <alignment vertical="center" wrapText="1"/>
    </xf>
    <xf numFmtId="0" fontId="44" fillId="21" borderId="63" xfId="0" applyNumberFormat="1" applyFont="1" applyFill="1" applyBorder="1" applyAlignment="1">
      <alignment vertical="center" wrapText="1"/>
    </xf>
    <xf numFmtId="171" fontId="44" fillId="21" borderId="62" xfId="0" applyNumberFormat="1" applyFont="1" applyFill="1" applyBorder="1" applyAlignment="1">
      <alignment vertical="center" wrapText="1"/>
    </xf>
    <xf numFmtId="169" fontId="44" fillId="21" borderId="63" xfId="0" applyNumberFormat="1" applyFont="1" applyFill="1" applyBorder="1" applyAlignment="1">
      <alignment vertical="center" wrapText="1"/>
    </xf>
    <xf numFmtId="166" fontId="12" fillId="21" borderId="64" xfId="0" applyNumberFormat="1" applyFont="1" applyFill="1" applyBorder="1" applyAlignment="1">
      <alignment vertical="center" wrapText="1"/>
    </xf>
    <xf numFmtId="0" fontId="4" fillId="21" borderId="3" xfId="0" applyNumberFormat="1" applyFont="1" applyFill="1" applyBorder="1" applyAlignment="1">
      <alignment horizontal="right" vertical="top" wrapText="1"/>
    </xf>
    <xf numFmtId="0" fontId="4" fillId="21" borderId="5" xfId="0" applyNumberFormat="1" applyFont="1" applyFill="1" applyBorder="1" applyAlignment="1">
      <alignment horizontal="right" vertical="top" wrapText="1"/>
    </xf>
    <xf numFmtId="9" fontId="67" fillId="21" borderId="62" xfId="0" applyNumberFormat="1" applyFont="1" applyFill="1" applyBorder="1" applyAlignment="1"/>
    <xf numFmtId="3" fontId="2" fillId="21" borderId="64" xfId="2" applyNumberFormat="1" applyFont="1" applyFill="1" applyBorder="1" applyAlignment="1"/>
    <xf numFmtId="3" fontId="2" fillId="21" borderId="1" xfId="2" applyNumberFormat="1" applyFont="1" applyFill="1" applyBorder="1" applyAlignment="1"/>
    <xf numFmtId="3" fontId="21" fillId="21" borderId="48" xfId="2" applyNumberFormat="1" applyFont="1" applyFill="1" applyBorder="1" applyAlignment="1"/>
    <xf numFmtId="0" fontId="5" fillId="21" borderId="5" xfId="0" applyNumberFormat="1" applyFont="1" applyFill="1" applyBorder="1" applyAlignment="1">
      <alignment horizontal="right" vertical="top" wrapText="1"/>
    </xf>
    <xf numFmtId="3" fontId="36" fillId="21" borderId="14" xfId="0" applyNumberFormat="1" applyFont="1" applyFill="1" applyBorder="1" applyAlignment="1">
      <alignment horizontal="right" vertical="center" wrapText="1"/>
    </xf>
    <xf numFmtId="0" fontId="5" fillId="10" borderId="5" xfId="0" applyNumberFormat="1" applyFont="1" applyFill="1" applyBorder="1" applyAlignment="1">
      <alignment horizontal="right" vertical="top" wrapText="1"/>
    </xf>
    <xf numFmtId="3" fontId="36" fillId="10" borderId="14" xfId="0" applyNumberFormat="1" applyFont="1" applyFill="1" applyBorder="1" applyAlignment="1">
      <alignment horizontal="right" vertical="center" wrapText="1"/>
    </xf>
    <xf numFmtId="0" fontId="0" fillId="10" borderId="0" xfId="0" applyFill="1"/>
    <xf numFmtId="169" fontId="4" fillId="10" borderId="60" xfId="0" applyNumberFormat="1" applyFont="1" applyFill="1" applyBorder="1" applyAlignment="1">
      <alignment vertical="center" wrapText="1"/>
    </xf>
    <xf numFmtId="169" fontId="4" fillId="10" borderId="61" xfId="0" applyNumberFormat="1" applyFont="1" applyFill="1" applyBorder="1" applyAlignment="1">
      <alignment vertical="center" wrapText="1"/>
    </xf>
    <xf numFmtId="0" fontId="44" fillId="10" borderId="61" xfId="0" applyNumberFormat="1" applyFont="1" applyFill="1" applyBorder="1" applyAlignment="1">
      <alignment vertical="center" wrapText="1"/>
    </xf>
    <xf numFmtId="171" fontId="44" fillId="10" borderId="60" xfId="0" applyNumberFormat="1" applyFont="1" applyFill="1" applyBorder="1" applyAlignment="1">
      <alignment vertical="center" wrapText="1"/>
    </xf>
    <xf numFmtId="169" fontId="44" fillId="10" borderId="61" xfId="0" applyNumberFormat="1" applyFont="1" applyFill="1" applyBorder="1" applyAlignment="1">
      <alignment vertical="center" wrapText="1"/>
    </xf>
    <xf numFmtId="0" fontId="0" fillId="11" borderId="0" xfId="0" applyFill="1"/>
    <xf numFmtId="0" fontId="52" fillId="10" borderId="74" xfId="0" applyNumberFormat="1" applyFont="1" applyFill="1" applyBorder="1" applyAlignment="1" applyProtection="1">
      <alignment vertical="top" textRotation="255"/>
      <protection locked="0"/>
    </xf>
    <xf numFmtId="0" fontId="12" fillId="10" borderId="38" xfId="0" applyNumberFormat="1" applyFont="1" applyFill="1" applyBorder="1" applyAlignment="1" applyProtection="1">
      <alignment vertical="top" wrapText="1"/>
      <protection locked="0"/>
    </xf>
    <xf numFmtId="49" fontId="19" fillId="10" borderId="38" xfId="0" applyNumberFormat="1" applyFont="1" applyFill="1" applyBorder="1" applyAlignment="1" applyProtection="1">
      <alignment vertical="top" wrapText="1"/>
      <protection locked="0"/>
    </xf>
    <xf numFmtId="0" fontId="25" fillId="10" borderId="76" xfId="0" applyNumberFormat="1" applyFont="1" applyFill="1" applyBorder="1" applyAlignment="1" applyProtection="1">
      <alignment vertical="center" wrapText="1"/>
      <protection locked="0"/>
    </xf>
    <xf numFmtId="169" fontId="54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46" fillId="10" borderId="77" xfId="0" applyNumberFormat="1" applyFont="1" applyFill="1" applyBorder="1" applyAlignment="1" applyProtection="1">
      <alignment vertical="top" wrapText="1"/>
      <protection locked="0"/>
    </xf>
    <xf numFmtId="49" fontId="24" fillId="10" borderId="77" xfId="0" applyNumberFormat="1" applyFont="1" applyFill="1" applyBorder="1" applyAlignment="1" applyProtection="1">
      <alignment horizontal="left" vertical="center" wrapText="1"/>
      <protection locked="0"/>
    </xf>
    <xf numFmtId="9" fontId="29" fillId="11" borderId="19" xfId="2" applyNumberFormat="1" applyFont="1" applyFill="1" applyBorder="1" applyAlignment="1">
      <alignment vertical="center"/>
    </xf>
    <xf numFmtId="9" fontId="29" fillId="11" borderId="5" xfId="2" applyNumberFormat="1" applyFont="1" applyFill="1" applyBorder="1" applyAlignment="1">
      <alignment vertical="center"/>
    </xf>
    <xf numFmtId="9" fontId="83" fillId="11" borderId="5" xfId="2" applyNumberFormat="1" applyFont="1" applyFill="1" applyBorder="1" applyAlignment="1">
      <alignment vertical="center"/>
    </xf>
    <xf numFmtId="168" fontId="77" fillId="11" borderId="5" xfId="2" applyNumberFormat="1" applyFont="1" applyFill="1" applyBorder="1" applyAlignment="1">
      <alignment vertical="center"/>
    </xf>
    <xf numFmtId="168" fontId="77" fillId="11" borderId="7" xfId="2" applyNumberFormat="1" applyFont="1" applyFill="1" applyBorder="1" applyAlignment="1">
      <alignment vertical="center"/>
    </xf>
    <xf numFmtId="9" fontId="26" fillId="11" borderId="18" xfId="2" applyNumberFormat="1" applyFont="1" applyFill="1" applyBorder="1" applyAlignment="1">
      <alignment horizontal="center" vertical="center"/>
    </xf>
    <xf numFmtId="9" fontId="83" fillId="11" borderId="4" xfId="2" applyNumberFormat="1" applyFont="1" applyFill="1" applyBorder="1" applyAlignment="1">
      <alignment vertical="center"/>
    </xf>
    <xf numFmtId="9" fontId="29" fillId="11" borderId="4" xfId="2" applyNumberFormat="1" applyFont="1" applyFill="1" applyBorder="1" applyAlignment="1">
      <alignment vertical="center"/>
    </xf>
    <xf numFmtId="172" fontId="26" fillId="11" borderId="65" xfId="2" applyNumberFormat="1" applyFont="1" applyFill="1" applyBorder="1" applyAlignment="1">
      <alignment horizontal="right" vertical="center" wrapText="1"/>
    </xf>
    <xf numFmtId="168" fontId="78" fillId="11" borderId="5" xfId="2" applyNumberFormat="1" applyFont="1" applyFill="1" applyBorder="1" applyAlignment="1">
      <alignment vertical="center"/>
    </xf>
    <xf numFmtId="9" fontId="45" fillId="11" borderId="4" xfId="2" applyNumberFormat="1" applyFont="1" applyFill="1" applyBorder="1" applyAlignment="1">
      <alignment vertical="center"/>
    </xf>
    <xf numFmtId="168" fontId="80" fillId="11" borderId="5" xfId="2" applyNumberFormat="1" applyFont="1" applyFill="1" applyBorder="1" applyAlignment="1">
      <alignment vertical="center"/>
    </xf>
    <xf numFmtId="9" fontId="29" fillId="11" borderId="6" xfId="2" applyNumberFormat="1" applyFont="1" applyFill="1" applyBorder="1" applyAlignment="1">
      <alignment vertical="center"/>
    </xf>
    <xf numFmtId="172" fontId="26" fillId="11" borderId="56" xfId="2" applyNumberFormat="1" applyFont="1" applyFill="1" applyBorder="1" applyAlignment="1">
      <alignment horizontal="right" vertical="center"/>
    </xf>
    <xf numFmtId="168" fontId="79" fillId="11" borderId="7" xfId="2" applyNumberFormat="1" applyFont="1" applyFill="1" applyBorder="1" applyAlignment="1">
      <alignment vertical="center"/>
    </xf>
    <xf numFmtId="0" fontId="38" fillId="10" borderId="10" xfId="0" applyFont="1" applyFill="1" applyBorder="1" applyAlignment="1">
      <alignment horizontal="right" vertical="center" wrapText="1"/>
    </xf>
    <xf numFmtId="0" fontId="3" fillId="10" borderId="11" xfId="0" applyFont="1" applyFill="1" applyBorder="1" applyAlignment="1">
      <alignment horizontal="right" vertical="center" wrapText="1"/>
    </xf>
    <xf numFmtId="166" fontId="12" fillId="10" borderId="85" xfId="0" applyNumberFormat="1" applyFont="1" applyFill="1" applyBorder="1" applyAlignment="1">
      <alignment vertical="center" wrapText="1"/>
    </xf>
    <xf numFmtId="0" fontId="4" fillId="10" borderId="2" xfId="0" applyNumberFormat="1" applyFont="1" applyFill="1" applyBorder="1" applyAlignment="1">
      <alignment horizontal="right" vertical="top" wrapText="1"/>
    </xf>
    <xf numFmtId="0" fontId="4" fillId="10" borderId="11" xfId="0" applyNumberFormat="1" applyFont="1" applyFill="1" applyBorder="1" applyAlignment="1">
      <alignment horizontal="right" vertical="top" wrapText="1"/>
    </xf>
    <xf numFmtId="172" fontId="26" fillId="11" borderId="65" xfId="2" applyNumberFormat="1" applyFont="1" applyFill="1" applyBorder="1" applyAlignment="1">
      <alignment horizontal="right" vertical="center"/>
    </xf>
    <xf numFmtId="168" fontId="79" fillId="11" borderId="5" xfId="2" applyNumberFormat="1" applyFont="1" applyFill="1" applyBorder="1" applyAlignment="1">
      <alignment vertical="center"/>
    </xf>
    <xf numFmtId="9" fontId="67" fillId="10" borderId="83" xfId="0" applyNumberFormat="1" applyFont="1" applyFill="1" applyBorder="1" applyAlignment="1"/>
    <xf numFmtId="3" fontId="2" fillId="10" borderId="85" xfId="2" applyNumberFormat="1" applyFont="1" applyFill="1" applyBorder="1" applyAlignment="1"/>
    <xf numFmtId="3" fontId="2" fillId="10" borderId="13" xfId="2" applyNumberFormat="1" applyFont="1" applyFill="1" applyBorder="1" applyAlignment="1"/>
    <xf numFmtId="3" fontId="21" fillId="10" borderId="59" xfId="2" applyNumberFormat="1" applyFont="1" applyFill="1" applyBorder="1" applyAlignment="1"/>
    <xf numFmtId="168" fontId="5" fillId="22" borderId="11" xfId="0" applyNumberFormat="1" applyFont="1" applyFill="1" applyBorder="1" applyAlignment="1">
      <alignment horizontal="left" vertical="top" wrapText="1"/>
    </xf>
    <xf numFmtId="3" fontId="36" fillId="22" borderId="16" xfId="0" applyNumberFormat="1" applyFont="1" applyFill="1" applyBorder="1" applyAlignment="1">
      <alignment horizontal="left" vertical="center" wrapText="1"/>
    </xf>
    <xf numFmtId="3" fontId="36" fillId="22" borderId="14" xfId="0" applyNumberFormat="1" applyFont="1" applyFill="1" applyBorder="1" applyAlignment="1">
      <alignment horizontal="left" vertical="center" wrapText="1"/>
    </xf>
    <xf numFmtId="0" fontId="5" fillId="22" borderId="5" xfId="0" applyNumberFormat="1" applyFont="1" applyFill="1" applyBorder="1" applyAlignment="1">
      <alignment horizontal="left" vertical="top" wrapText="1"/>
    </xf>
    <xf numFmtId="168" fontId="5" fillId="20" borderId="5" xfId="0" applyNumberFormat="1" applyFont="1" applyFill="1" applyBorder="1" applyAlignment="1">
      <alignment horizontal="left" vertical="top" wrapText="1"/>
    </xf>
    <xf numFmtId="3" fontId="36" fillId="20" borderId="14" xfId="0" applyNumberFormat="1" applyFont="1" applyFill="1" applyBorder="1" applyAlignment="1">
      <alignment horizontal="left" vertical="center" wrapText="1"/>
    </xf>
    <xf numFmtId="0" fontId="5" fillId="20" borderId="5" xfId="0" applyNumberFormat="1" applyFont="1" applyFill="1" applyBorder="1" applyAlignment="1">
      <alignment horizontal="left" vertical="top" wrapText="1"/>
    </xf>
    <xf numFmtId="0" fontId="5" fillId="22" borderId="72" xfId="0" applyNumberFormat="1" applyFont="1" applyFill="1" applyBorder="1" applyAlignment="1">
      <alignment horizontal="left" vertical="top" wrapText="1"/>
    </xf>
    <xf numFmtId="3" fontId="36" fillId="22" borderId="39" xfId="0" applyNumberFormat="1" applyFont="1" applyFill="1" applyBorder="1" applyAlignment="1">
      <alignment horizontal="left" vertical="center" wrapText="1"/>
    </xf>
    <xf numFmtId="0" fontId="5" fillId="10" borderId="11" xfId="0" applyNumberFormat="1" applyFont="1" applyFill="1" applyBorder="1" applyAlignment="1">
      <alignment horizontal="right" vertical="top" wrapText="1"/>
    </xf>
    <xf numFmtId="3" fontId="36" fillId="10" borderId="16" xfId="0" applyNumberFormat="1" applyFont="1" applyFill="1" applyBorder="1" applyAlignment="1">
      <alignment horizontal="right" vertical="center" wrapText="1"/>
    </xf>
    <xf numFmtId="9" fontId="67" fillId="10" borderId="89" xfId="0" applyNumberFormat="1" applyFont="1" applyFill="1" applyBorder="1" applyAlignment="1"/>
    <xf numFmtId="9" fontId="21" fillId="11" borderId="1" xfId="0" applyNumberFormat="1" applyFont="1" applyFill="1" applyBorder="1" applyAlignment="1"/>
    <xf numFmtId="168" fontId="77" fillId="11" borderId="26" xfId="2" applyNumberFormat="1" applyFont="1" applyFill="1" applyBorder="1" applyAlignment="1">
      <alignment vertical="center"/>
    </xf>
    <xf numFmtId="168" fontId="77" fillId="11" borderId="23" xfId="2" applyNumberFormat="1" applyFont="1" applyFill="1" applyBorder="1" applyAlignment="1">
      <alignment vertical="center"/>
    </xf>
    <xf numFmtId="168" fontId="77" fillId="11" borderId="25" xfId="2" applyNumberFormat="1" applyFont="1" applyFill="1" applyBorder="1" applyAlignment="1">
      <alignment vertical="center"/>
    </xf>
    <xf numFmtId="168" fontId="77" fillId="11" borderId="31" xfId="2" applyNumberFormat="1" applyFont="1" applyFill="1" applyBorder="1" applyAlignment="1">
      <alignment vertical="center"/>
    </xf>
    <xf numFmtId="168" fontId="77" fillId="11" borderId="0" xfId="2" applyNumberFormat="1" applyFont="1" applyFill="1" applyBorder="1" applyAlignment="1">
      <alignment vertical="center"/>
    </xf>
    <xf numFmtId="168" fontId="77" fillId="11" borderId="9" xfId="2" applyNumberFormat="1" applyFont="1" applyFill="1" applyBorder="1" applyAlignment="1">
      <alignment vertical="center"/>
    </xf>
    <xf numFmtId="168" fontId="77" fillId="15" borderId="27" xfId="2" applyNumberFormat="1" applyFont="1" applyFill="1" applyBorder="1" applyAlignment="1">
      <alignment vertical="center"/>
    </xf>
    <xf numFmtId="168" fontId="77" fillId="15" borderId="32" xfId="2" applyNumberFormat="1" applyFont="1" applyFill="1" applyBorder="1" applyAlignment="1">
      <alignment vertical="center"/>
    </xf>
    <xf numFmtId="168" fontId="77" fillId="15" borderId="28" xfId="2" applyNumberFormat="1" applyFont="1" applyFill="1" applyBorder="1" applyAlignment="1">
      <alignment vertical="center"/>
    </xf>
    <xf numFmtId="168" fontId="21" fillId="15" borderId="43" xfId="2" applyNumberFormat="1" applyFont="1" applyFill="1" applyBorder="1" applyAlignment="1">
      <alignment vertical="center" wrapText="1"/>
    </xf>
    <xf numFmtId="168" fontId="21" fillId="15" borderId="8" xfId="2" applyNumberFormat="1" applyFont="1" applyFill="1" applyBorder="1" applyAlignment="1">
      <alignment vertical="center" wrapText="1"/>
    </xf>
    <xf numFmtId="168" fontId="77" fillId="15" borderId="21" xfId="2" applyNumberFormat="1" applyFont="1" applyFill="1" applyBorder="1" applyAlignment="1">
      <alignment vertical="center"/>
    </xf>
    <xf numFmtId="168" fontId="77" fillId="15" borderId="53" xfId="2" applyNumberFormat="1" applyFont="1" applyFill="1" applyBorder="1" applyAlignment="1">
      <alignment vertical="center"/>
    </xf>
    <xf numFmtId="168" fontId="77" fillId="15" borderId="8" xfId="2" applyNumberFormat="1" applyFont="1" applyFill="1" applyBorder="1" applyAlignment="1">
      <alignment vertical="center"/>
    </xf>
    <xf numFmtId="168" fontId="77" fillId="15" borderId="7" xfId="2" applyNumberFormat="1" applyFont="1" applyFill="1" applyBorder="1" applyAlignment="1">
      <alignment vertical="center"/>
    </xf>
    <xf numFmtId="9" fontId="29" fillId="15" borderId="6" xfId="2" applyNumberFormat="1" applyFont="1" applyFill="1" applyBorder="1" applyAlignment="1">
      <alignment vertical="center"/>
    </xf>
    <xf numFmtId="172" fontId="26" fillId="15" borderId="56" xfId="2" applyNumberFormat="1" applyFont="1" applyFill="1" applyBorder="1" applyAlignment="1">
      <alignment horizontal="right" vertical="center"/>
    </xf>
    <xf numFmtId="168" fontId="79" fillId="15" borderId="7" xfId="2" applyNumberFormat="1" applyFont="1" applyFill="1" applyBorder="1" applyAlignment="1">
      <alignment vertical="center"/>
    </xf>
    <xf numFmtId="168" fontId="29" fillId="15" borderId="6" xfId="2" applyNumberFormat="1" applyFont="1" applyFill="1" applyBorder="1" applyAlignment="1">
      <alignment vertical="center" wrapText="1"/>
    </xf>
    <xf numFmtId="168" fontId="29" fillId="15" borderId="56" xfId="2" applyNumberFormat="1" applyFont="1" applyFill="1" applyBorder="1" applyAlignment="1">
      <alignment vertical="center" wrapText="1"/>
    </xf>
    <xf numFmtId="168" fontId="29" fillId="15" borderId="7" xfId="2" applyNumberFormat="1" applyFont="1" applyFill="1" applyBorder="1" applyAlignment="1">
      <alignment vertical="center" wrapText="1"/>
    </xf>
    <xf numFmtId="168" fontId="2" fillId="10" borderId="17" xfId="0" applyNumberFormat="1" applyFont="1" applyFill="1" applyBorder="1" applyAlignment="1" applyProtection="1">
      <alignment horizontal="center" vertical="center" wrapText="1"/>
      <protection locked="0"/>
    </xf>
    <xf numFmtId="168" fontId="26" fillId="10" borderId="14" xfId="0" applyNumberFormat="1" applyFont="1" applyFill="1" applyBorder="1" applyAlignment="1" applyProtection="1">
      <alignment vertical="center"/>
      <protection locked="0"/>
    </xf>
    <xf numFmtId="168" fontId="2" fillId="10" borderId="15" xfId="0" applyNumberFormat="1" applyFont="1" applyFill="1" applyBorder="1" applyAlignment="1" applyProtection="1">
      <alignment vertical="center"/>
      <protection locked="0"/>
    </xf>
    <xf numFmtId="0" fontId="2" fillId="7" borderId="37" xfId="0" applyNumberFormat="1" applyFont="1" applyFill="1" applyBorder="1" applyAlignment="1" applyProtection="1">
      <alignment horizontal="right" vertical="center" wrapText="1"/>
      <protection locked="0"/>
    </xf>
    <xf numFmtId="0" fontId="75" fillId="7" borderId="37" xfId="0" applyFont="1" applyFill="1" applyBorder="1" applyAlignment="1" applyProtection="1">
      <alignment horizontal="right" vertical="center" wrapText="1"/>
      <protection locked="0"/>
    </xf>
    <xf numFmtId="0" fontId="7" fillId="7" borderId="45" xfId="0" applyNumberFormat="1" applyFont="1" applyFill="1" applyBorder="1" applyAlignment="1" applyProtection="1">
      <alignment horizontal="right" vertical="center" wrapText="1"/>
      <protection locked="0"/>
    </xf>
    <xf numFmtId="49" fontId="43" fillId="24" borderId="14" xfId="0" applyNumberFormat="1" applyFont="1" applyFill="1" applyBorder="1" applyAlignment="1" applyProtection="1">
      <alignment vertical="center"/>
      <protection locked="0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2" fillId="25" borderId="17" xfId="0" applyNumberFormat="1" applyFont="1" applyFill="1" applyBorder="1" applyAlignment="1" applyProtection="1">
      <alignment vertical="center"/>
      <protection locked="0"/>
    </xf>
    <xf numFmtId="0" fontId="74" fillId="25" borderId="14" xfId="0" applyNumberFormat="1" applyFont="1" applyFill="1" applyBorder="1" applyAlignment="1" applyProtection="1">
      <alignment vertical="center" wrapText="1"/>
      <protection locked="0"/>
    </xf>
    <xf numFmtId="0" fontId="8" fillId="25" borderId="15" xfId="0" applyFont="1" applyFill="1" applyBorder="1" applyAlignment="1" applyProtection="1">
      <alignment horizontal="left" vertical="center" wrapText="1"/>
      <protection locked="0"/>
    </xf>
    <xf numFmtId="49" fontId="2" fillId="26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6" borderId="14" xfId="0" applyNumberFormat="1" applyFont="1" applyFill="1" applyBorder="1" applyAlignment="1" applyProtection="1">
      <alignment horizontal="center" vertical="center" wrapText="1"/>
      <protection locked="0"/>
    </xf>
    <xf numFmtId="9" fontId="2" fillId="26" borderId="15" xfId="0" applyNumberFormat="1" applyFont="1" applyFill="1" applyBorder="1" applyAlignment="1" applyProtection="1">
      <alignment horizontal="center" vertical="center"/>
      <protection locked="0"/>
    </xf>
    <xf numFmtId="168" fontId="2" fillId="2" borderId="17" xfId="0" applyNumberFormat="1" applyFont="1" applyFill="1" applyBorder="1" applyAlignment="1" applyProtection="1">
      <alignment vertical="center" wrapText="1"/>
      <protection locked="0"/>
    </xf>
    <xf numFmtId="168" fontId="26" fillId="2" borderId="14" xfId="0" applyNumberFormat="1" applyFont="1" applyFill="1" applyBorder="1" applyAlignment="1" applyProtection="1">
      <alignment vertical="center"/>
      <protection locked="0"/>
    </xf>
    <xf numFmtId="168" fontId="2" fillId="2" borderId="15" xfId="0" applyNumberFormat="1" applyFont="1" applyFill="1" applyBorder="1" applyAlignment="1" applyProtection="1">
      <alignment vertical="center"/>
      <protection locked="0"/>
    </xf>
    <xf numFmtId="49" fontId="46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vertical="top" wrapText="1"/>
      <protection locked="0"/>
    </xf>
    <xf numFmtId="49" fontId="46" fillId="0" borderId="87" xfId="0" applyNumberFormat="1" applyFont="1" applyFill="1" applyBorder="1" applyAlignment="1" applyProtection="1">
      <alignment vertical="top" wrapText="1"/>
      <protection locked="0"/>
    </xf>
    <xf numFmtId="9" fontId="42" fillId="10" borderId="38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8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71" xfId="0" applyNumberFormat="1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Border="1" applyAlignment="1" applyProtection="1">
      <alignment vertical="center" textRotation="255"/>
      <protection locked="0"/>
    </xf>
    <xf numFmtId="0" fontId="48" fillId="0" borderId="0" xfId="0" applyFont="1" applyFill="1" applyBorder="1" applyAlignment="1" applyProtection="1">
      <alignment vertical="center" textRotation="255"/>
      <protection locked="0"/>
    </xf>
    <xf numFmtId="168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0" xfId="0" applyNumberFormat="1" applyFont="1" applyFill="1" applyBorder="1" applyAlignment="1" applyProtection="1">
      <alignment vertical="top" wrapText="1"/>
      <protection locked="0"/>
    </xf>
    <xf numFmtId="49" fontId="55" fillId="0" borderId="0" xfId="0" applyNumberFormat="1" applyFont="1" applyFill="1" applyBorder="1" applyAlignment="1" applyProtection="1">
      <alignment horizontal="left" vertical="top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167" fontId="15" fillId="0" borderId="0" xfId="0" applyNumberFormat="1" applyFont="1" applyFill="1" applyBorder="1" applyAlignment="1" applyProtection="1">
      <alignment vertical="center" wrapText="1"/>
      <protection locked="0"/>
    </xf>
    <xf numFmtId="169" fontId="51" fillId="0" borderId="0" xfId="0" applyNumberFormat="1" applyFont="1" applyFill="1" applyBorder="1" applyAlignment="1" applyProtection="1">
      <alignment vertical="center" textRotation="255" wrapText="1"/>
      <protection locked="0"/>
    </xf>
    <xf numFmtId="49" fontId="11" fillId="5" borderId="33" xfId="0" applyNumberFormat="1" applyFont="1" applyFill="1" applyBorder="1" applyAlignment="1" applyProtection="1">
      <alignment horizontal="right" vertical="center"/>
      <protection locked="0"/>
    </xf>
    <xf numFmtId="164" fontId="26" fillId="24" borderId="33" xfId="0" applyNumberFormat="1" applyFont="1" applyFill="1" applyBorder="1" applyAlignment="1" applyProtection="1">
      <alignment horizontal="right" vertical="center" wrapText="1"/>
      <protection locked="0"/>
    </xf>
    <xf numFmtId="0" fontId="53" fillId="24" borderId="3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34" xfId="0" applyFont="1" applyFill="1" applyBorder="1" applyAlignment="1" applyProtection="1">
      <alignment horizontal="left" vertical="center"/>
      <protection locked="0"/>
    </xf>
    <xf numFmtId="168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6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4" xfId="0" applyNumberFormat="1" applyFont="1" applyFill="1" applyBorder="1" applyAlignment="1" applyProtection="1">
      <alignment horizontal="center" vertical="top" wrapText="1"/>
      <protection locked="0"/>
    </xf>
    <xf numFmtId="0" fontId="35" fillId="20" borderId="34" xfId="1" applyFont="1" applyFill="1" applyBorder="1" applyAlignment="1" applyProtection="1">
      <alignment vertical="center" textRotation="255"/>
      <protection locked="0"/>
    </xf>
    <xf numFmtId="0" fontId="2" fillId="24" borderId="17" xfId="0" applyNumberFormat="1" applyFont="1" applyFill="1" applyBorder="1" applyAlignment="1" applyProtection="1">
      <alignment vertical="center"/>
      <protection locked="0"/>
    </xf>
    <xf numFmtId="49" fontId="43" fillId="27" borderId="34" xfId="0" applyNumberFormat="1" applyFont="1" applyFill="1" applyBorder="1" applyAlignment="1" applyProtection="1">
      <alignment horizontal="left" vertical="top" wrapText="1"/>
      <protection locked="0"/>
    </xf>
    <xf numFmtId="169" fontId="6" fillId="27" borderId="33" xfId="0" applyNumberFormat="1" applyFont="1" applyFill="1" applyBorder="1" applyAlignment="1" applyProtection="1">
      <alignment horizontal="center" vertical="top" textRotation="255"/>
      <protection locked="0"/>
    </xf>
    <xf numFmtId="169" fontId="6" fillId="27" borderId="37" xfId="0" applyNumberFormat="1" applyFont="1" applyFill="1" applyBorder="1" applyAlignment="1" applyProtection="1">
      <alignment horizontal="center" vertical="top" textRotation="255"/>
      <protection locked="0"/>
    </xf>
    <xf numFmtId="0" fontId="12" fillId="27" borderId="37" xfId="0" applyNumberFormat="1" applyFont="1" applyFill="1" applyBorder="1" applyAlignment="1" applyProtection="1">
      <alignment horizontal="center" vertical="top" textRotation="255"/>
    </xf>
    <xf numFmtId="167" fontId="12" fillId="27" borderId="37" xfId="0" applyNumberFormat="1" applyFont="1" applyFill="1" applyBorder="1" applyAlignment="1" applyProtection="1">
      <alignment horizontal="center" vertical="top" textRotation="255"/>
    </xf>
    <xf numFmtId="169" fontId="6" fillId="27" borderId="34" xfId="0" applyNumberFormat="1" applyFont="1" applyFill="1" applyBorder="1" applyAlignment="1" applyProtection="1">
      <alignment horizontal="center" vertical="top" textRotation="255"/>
      <protection locked="0"/>
    </xf>
    <xf numFmtId="0" fontId="52" fillId="20" borderId="33" xfId="0" applyNumberFormat="1" applyFont="1" applyFill="1" applyBorder="1" applyAlignment="1" applyProtection="1">
      <alignment horizontal="center" vertical="top" textRotation="255"/>
    </xf>
    <xf numFmtId="169" fontId="43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20" borderId="37" xfId="0" applyNumberFormat="1" applyFont="1" applyFill="1" applyBorder="1" applyAlignment="1" applyProtection="1">
      <alignment vertical="top" wrapText="1"/>
      <protection locked="0"/>
    </xf>
    <xf numFmtId="0" fontId="91" fillId="20" borderId="37" xfId="0" applyNumberFormat="1" applyFont="1" applyFill="1" applyBorder="1" applyAlignment="1" applyProtection="1">
      <alignment horizontal="left" vertical="center" wrapText="1"/>
      <protection locked="0"/>
    </xf>
    <xf numFmtId="0" fontId="14" fillId="20" borderId="33" xfId="1" applyFill="1" applyBorder="1" applyAlignment="1" applyProtection="1">
      <alignment vertical="center" textRotation="255"/>
      <protection locked="0"/>
    </xf>
    <xf numFmtId="9" fontId="5" fillId="2" borderId="23" xfId="0" applyNumberFormat="1" applyFont="1" applyFill="1" applyBorder="1" applyAlignment="1" applyProtection="1">
      <alignment horizontal="center" vertical="top" textRotation="255"/>
      <protection locked="0"/>
    </xf>
    <xf numFmtId="9" fontId="5" fillId="2" borderId="32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7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4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58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71" xfId="0" applyNumberFormat="1" applyFont="1" applyFill="1" applyBorder="1" applyAlignment="1" applyProtection="1">
      <alignment horizontal="center" vertical="top" wrapText="1"/>
      <protection locked="0"/>
    </xf>
    <xf numFmtId="49" fontId="87" fillId="23" borderId="0" xfId="0" applyNumberFormat="1" applyFont="1" applyFill="1" applyBorder="1" applyAlignment="1" applyProtection="1">
      <alignment horizontal="center" vertical="center"/>
      <protection locked="0"/>
    </xf>
    <xf numFmtId="49" fontId="87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0" xfId="0" applyNumberFormat="1" applyFont="1" applyFill="1" applyBorder="1" applyAlignment="1" applyProtection="1">
      <alignment horizontal="center" vertical="center"/>
      <protection locked="0"/>
    </xf>
    <xf numFmtId="49" fontId="85" fillId="23" borderId="9" xfId="0" applyNumberFormat="1" applyFont="1" applyFill="1" applyBorder="1" applyAlignment="1" applyProtection="1">
      <alignment horizontal="center" vertical="center"/>
      <protection locked="0"/>
    </xf>
    <xf numFmtId="49" fontId="85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28" xfId="0" applyNumberFormat="1" applyFont="1" applyFill="1" applyBorder="1" applyAlignment="1" applyProtection="1">
      <alignment horizontal="center" vertical="center"/>
      <protection locked="0"/>
    </xf>
    <xf numFmtId="167" fontId="90" fillId="2" borderId="9" xfId="0" applyNumberFormat="1" applyFont="1" applyFill="1" applyBorder="1" applyAlignment="1" applyProtection="1">
      <alignment horizontal="center" vertical="top" textRotation="255"/>
      <protection locked="0"/>
    </xf>
    <xf numFmtId="167" fontId="90" fillId="2" borderId="2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5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1" xfId="0" applyNumberFormat="1" applyFont="1" applyFill="1" applyBorder="1" applyAlignment="1" applyProtection="1">
      <alignment horizontal="center" vertical="top" textRotation="255"/>
      <protection locked="0"/>
    </xf>
    <xf numFmtId="167" fontId="6" fillId="2" borderId="73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74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46" xfId="0" applyNumberFormat="1" applyFont="1" applyFill="1" applyBorder="1" applyAlignment="1" applyProtection="1">
      <alignment horizontal="center" vertical="top" wrapText="1"/>
      <protection locked="0"/>
    </xf>
    <xf numFmtId="167" fontId="6" fillId="2" borderId="38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38" xfId="0" applyNumberFormat="1" applyFont="1" applyFill="1" applyBorder="1" applyAlignment="1" applyProtection="1">
      <alignment horizontal="center" vertical="top" wrapText="1"/>
      <protection locked="0"/>
    </xf>
    <xf numFmtId="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0" fontId="2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4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46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7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6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3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6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4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7" xfId="0" applyNumberFormat="1" applyFont="1" applyFill="1" applyBorder="1" applyAlignment="1" applyProtection="1">
      <alignment horizontal="center" vertical="top" wrapText="1"/>
      <protection locked="0"/>
    </xf>
    <xf numFmtId="0" fontId="5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77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7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38" xfId="0" applyNumberFormat="1" applyFont="1" applyFill="1" applyBorder="1" applyAlignment="1" applyProtection="1">
      <alignment horizontal="center" vertical="top" textRotation="255"/>
      <protection locked="0"/>
    </xf>
    <xf numFmtId="0" fontId="7" fillId="7" borderId="33" xfId="0" applyNumberFormat="1" applyFont="1" applyFill="1" applyBorder="1" applyAlignment="1" applyProtection="1">
      <alignment horizontal="right" vertical="center"/>
      <protection locked="0"/>
    </xf>
    <xf numFmtId="0" fontId="53" fillId="7" borderId="34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4" fontId="51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74" xfId="0" applyNumberFormat="1" applyFont="1" applyFill="1" applyBorder="1" applyAlignment="1" applyProtection="1">
      <alignment horizontal="center" vertical="center" wrapText="1"/>
      <protection locked="0"/>
    </xf>
    <xf numFmtId="0" fontId="60" fillId="2" borderId="31" xfId="0" applyFont="1" applyFill="1" applyBorder="1" applyAlignment="1" applyProtection="1">
      <alignment horizontal="center" vertical="top" wrapText="1"/>
    </xf>
    <xf numFmtId="0" fontId="60" fillId="2" borderId="0" xfId="0" applyFont="1" applyFill="1" applyBorder="1" applyAlignment="1" applyProtection="1">
      <alignment horizontal="center" vertical="top" wrapText="1"/>
    </xf>
    <xf numFmtId="0" fontId="60" fillId="2" borderId="9" xfId="0" applyFont="1" applyFill="1" applyBorder="1" applyAlignment="1" applyProtection="1">
      <alignment horizontal="center" vertical="top" wrapText="1"/>
    </xf>
    <xf numFmtId="0" fontId="5" fillId="2" borderId="77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38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9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9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9" fontId="5" fillId="2" borderId="38" xfId="0" applyNumberFormat="1" applyFont="1" applyFill="1" applyBorder="1" applyAlignment="1" applyProtection="1">
      <alignment horizontal="center" vertical="top" wrapText="1"/>
      <protection locked="0"/>
    </xf>
    <xf numFmtId="169" fontId="5" fillId="2" borderId="58" xfId="0" applyNumberFormat="1" applyFont="1" applyFill="1" applyBorder="1" applyAlignment="1" applyProtection="1">
      <alignment horizontal="center" vertical="top" textRotation="255"/>
      <protection locked="0"/>
    </xf>
    <xf numFmtId="169" fontId="5" fillId="2" borderId="71" xfId="0" applyNumberFormat="1" applyFont="1" applyFill="1" applyBorder="1" applyAlignment="1" applyProtection="1">
      <alignment horizontal="center" vertical="top" textRotation="255"/>
      <protection locked="0"/>
    </xf>
    <xf numFmtId="168" fontId="2" fillId="9" borderId="41" xfId="0" applyNumberFormat="1" applyFont="1" applyFill="1" applyBorder="1" applyAlignment="1" applyProtection="1">
      <alignment horizontal="center" vertical="center"/>
      <protection locked="0"/>
    </xf>
    <xf numFmtId="168" fontId="2" fillId="9" borderId="52" xfId="0" applyNumberFormat="1" applyFont="1" applyFill="1" applyBorder="1" applyAlignment="1" applyProtection="1">
      <alignment horizontal="center" vertical="center"/>
      <protection locked="0"/>
    </xf>
    <xf numFmtId="168" fontId="2" fillId="9" borderId="42" xfId="0" applyNumberFormat="1" applyFont="1" applyFill="1" applyBorder="1" applyAlignment="1" applyProtection="1">
      <alignment horizontal="center" vertical="center"/>
      <protection locked="0"/>
    </xf>
    <xf numFmtId="168" fontId="37" fillId="9" borderId="48" xfId="0" applyNumberFormat="1" applyFont="1" applyFill="1" applyBorder="1" applyAlignment="1" applyProtection="1">
      <alignment horizontal="center" vertical="center" wrapText="1"/>
      <protection locked="0"/>
    </xf>
    <xf numFmtId="168" fontId="37" fillId="9" borderId="49" xfId="0" applyNumberFormat="1" applyFont="1" applyFill="1" applyBorder="1" applyAlignment="1" applyProtection="1">
      <alignment horizontal="center" vertical="center" wrapText="1"/>
      <protection locked="0"/>
    </xf>
    <xf numFmtId="168" fontId="37" fillId="9" borderId="50" xfId="0" applyNumberFormat="1" applyFont="1" applyFill="1" applyBorder="1" applyAlignment="1" applyProtection="1">
      <alignment horizontal="center" vertical="center" wrapText="1"/>
      <protection locked="0"/>
    </xf>
    <xf numFmtId="168" fontId="37" fillId="9" borderId="43" xfId="0" applyNumberFormat="1" applyFont="1" applyFill="1" applyBorder="1" applyAlignment="1" applyProtection="1">
      <alignment horizontal="center" vertical="center" wrapText="1"/>
      <protection locked="0"/>
    </xf>
    <xf numFmtId="168" fontId="37" fillId="9" borderId="53" xfId="0" applyNumberFormat="1" applyFont="1" applyFill="1" applyBorder="1" applyAlignment="1" applyProtection="1">
      <alignment horizontal="center" vertical="center" wrapText="1"/>
      <protection locked="0"/>
    </xf>
    <xf numFmtId="168" fontId="37" fillId="9" borderId="44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7" xfId="0" applyNumberFormat="1" applyFont="1" applyFill="1" applyBorder="1" applyAlignment="1" applyProtection="1">
      <alignment horizontal="center" vertical="center"/>
      <protection locked="0"/>
    </xf>
    <xf numFmtId="3" fontId="9" fillId="5" borderId="14" xfId="0" applyNumberFormat="1" applyFont="1" applyFill="1" applyBorder="1" applyAlignment="1" applyProtection="1">
      <alignment horizontal="center" vertical="top" wrapText="1"/>
      <protection locked="0"/>
    </xf>
    <xf numFmtId="3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41" xfId="0" applyNumberFormat="1" applyFont="1" applyFill="1" applyBorder="1" applyAlignment="1">
      <alignment horizontal="center" vertical="center" wrapText="1"/>
    </xf>
    <xf numFmtId="4" fontId="41" fillId="3" borderId="52" xfId="0" applyNumberFormat="1" applyFont="1" applyFill="1" applyBorder="1" applyAlignment="1">
      <alignment horizontal="center" vertical="center" wrapText="1"/>
    </xf>
    <xf numFmtId="4" fontId="41" fillId="3" borderId="42" xfId="0" applyNumberFormat="1" applyFont="1" applyFill="1" applyBorder="1" applyAlignment="1">
      <alignment horizontal="center" vertical="center" wrapText="1"/>
    </xf>
    <xf numFmtId="4" fontId="66" fillId="11" borderId="41" xfId="0" applyNumberFormat="1" applyFont="1" applyFill="1" applyBorder="1" applyAlignment="1">
      <alignment horizontal="center" vertical="center" wrapText="1"/>
    </xf>
    <xf numFmtId="4" fontId="66" fillId="11" borderId="52" xfId="0" applyNumberFormat="1" applyFont="1" applyFill="1" applyBorder="1" applyAlignment="1">
      <alignment horizontal="center" vertical="center" wrapText="1"/>
    </xf>
    <xf numFmtId="4" fontId="66" fillId="11" borderId="42" xfId="0" applyNumberFormat="1" applyFont="1" applyFill="1" applyBorder="1" applyAlignment="1">
      <alignment horizontal="center" vertical="center" wrapText="1"/>
    </xf>
    <xf numFmtId="4" fontId="66" fillId="14" borderId="54" xfId="0" applyNumberFormat="1" applyFont="1" applyFill="1" applyBorder="1" applyAlignment="1">
      <alignment horizontal="center" vertical="center" wrapText="1"/>
    </xf>
    <xf numFmtId="4" fontId="27" fillId="12" borderId="54" xfId="0" applyNumberFormat="1" applyFont="1" applyFill="1" applyBorder="1" applyAlignment="1">
      <alignment horizontal="center" vertical="center" wrapText="1"/>
    </xf>
    <xf numFmtId="4" fontId="27" fillId="12" borderId="19" xfId="0" applyNumberFormat="1" applyFont="1" applyFill="1" applyBorder="1" applyAlignment="1">
      <alignment horizontal="center" vertical="center" wrapText="1"/>
    </xf>
    <xf numFmtId="4" fontId="66" fillId="16" borderId="41" xfId="0" applyNumberFormat="1" applyFont="1" applyFill="1" applyBorder="1" applyAlignment="1">
      <alignment horizontal="center" vertical="center" wrapText="1"/>
    </xf>
    <xf numFmtId="4" fontId="66" fillId="16" borderId="42" xfId="0" applyNumberFormat="1" applyFont="1" applyFill="1" applyBorder="1" applyAlignment="1">
      <alignment horizontal="center" vertical="center" wrapText="1"/>
    </xf>
    <xf numFmtId="4" fontId="39" fillId="2" borderId="41" xfId="0" applyNumberFormat="1" applyFont="1" applyFill="1" applyBorder="1" applyAlignment="1">
      <alignment horizontal="center" vertical="center" wrapText="1"/>
    </xf>
    <xf numFmtId="4" fontId="39" fillId="2" borderId="42" xfId="0" applyNumberFormat="1" applyFont="1" applyFill="1" applyBorder="1" applyAlignment="1">
      <alignment horizontal="center" vertical="center" wrapText="1"/>
    </xf>
    <xf numFmtId="0" fontId="39" fillId="3" borderId="66" xfId="0" applyNumberFormat="1" applyFont="1" applyFill="1" applyBorder="1" applyAlignment="1">
      <alignment horizontal="center" vertical="center" wrapText="1"/>
    </xf>
    <xf numFmtId="0" fontId="39" fillId="3" borderId="67" xfId="0" applyNumberFormat="1" applyFont="1" applyFill="1" applyBorder="1" applyAlignment="1">
      <alignment horizontal="center" vertical="center" wrapText="1"/>
    </xf>
    <xf numFmtId="0" fontId="39" fillId="3" borderId="27" xfId="0" applyNumberFormat="1" applyFont="1" applyFill="1" applyBorder="1" applyAlignment="1">
      <alignment horizontal="center" vertical="center" wrapText="1"/>
    </xf>
    <xf numFmtId="0" fontId="39" fillId="3" borderId="32" xfId="0" applyNumberFormat="1" applyFont="1" applyFill="1" applyBorder="1" applyAlignment="1">
      <alignment horizontal="center" vertical="center" wrapText="1"/>
    </xf>
    <xf numFmtId="0" fontId="30" fillId="17" borderId="39" xfId="0" applyNumberFormat="1" applyFont="1" applyFill="1" applyBorder="1" applyAlignment="1">
      <alignment horizontal="right" vertical="center" wrapText="1"/>
    </xf>
    <xf numFmtId="0" fontId="30" fillId="17" borderId="13" xfId="0" applyNumberFormat="1" applyFont="1" applyFill="1" applyBorder="1" applyAlignment="1">
      <alignment horizontal="right" vertical="center" wrapText="1"/>
    </xf>
    <xf numFmtId="0" fontId="40" fillId="11" borderId="48" xfId="0" applyNumberFormat="1" applyFont="1" applyFill="1" applyBorder="1" applyAlignment="1">
      <alignment horizontal="center" vertical="center" wrapText="1"/>
    </xf>
    <xf numFmtId="0" fontId="40" fillId="11" borderId="49" xfId="0" applyNumberFormat="1" applyFont="1" applyFill="1" applyBorder="1" applyAlignment="1">
      <alignment horizontal="center" vertical="center" wrapText="1"/>
    </xf>
    <xf numFmtId="0" fontId="40" fillId="11" borderId="50" xfId="0" applyNumberFormat="1" applyFont="1" applyFill="1" applyBorder="1" applyAlignment="1">
      <alignment horizontal="center" vertical="center" wrapText="1"/>
    </xf>
    <xf numFmtId="0" fontId="40" fillId="11" borderId="43" xfId="0" applyNumberFormat="1" applyFont="1" applyFill="1" applyBorder="1" applyAlignment="1">
      <alignment horizontal="center" vertical="center" wrapText="1"/>
    </xf>
    <xf numFmtId="0" fontId="40" fillId="11" borderId="53" xfId="0" applyNumberFormat="1" applyFont="1" applyFill="1" applyBorder="1" applyAlignment="1">
      <alignment horizontal="center" vertical="center" wrapText="1"/>
    </xf>
    <xf numFmtId="0" fontId="40" fillId="11" borderId="44" xfId="0" applyNumberFormat="1" applyFont="1" applyFill="1" applyBorder="1" applyAlignment="1">
      <alignment horizontal="center" vertical="center" wrapText="1"/>
    </xf>
    <xf numFmtId="0" fontId="39" fillId="14" borderId="4" xfId="0" applyNumberFormat="1" applyFont="1" applyFill="1" applyBorder="1" applyAlignment="1">
      <alignment horizontal="center" vertical="center" wrapText="1"/>
    </xf>
    <xf numFmtId="0" fontId="39" fillId="14" borderId="6" xfId="0" applyNumberFormat="1" applyFont="1" applyFill="1" applyBorder="1" applyAlignment="1">
      <alignment horizontal="center" vertical="center" wrapText="1"/>
    </xf>
    <xf numFmtId="0" fontId="39" fillId="14" borderId="65" xfId="0" applyNumberFormat="1" applyFont="1" applyFill="1" applyBorder="1" applyAlignment="1">
      <alignment horizontal="center" vertical="center" wrapText="1"/>
    </xf>
    <xf numFmtId="0" fontId="39" fillId="14" borderId="56" xfId="0" applyNumberFormat="1" applyFont="1" applyFill="1" applyBorder="1" applyAlignment="1">
      <alignment horizontal="center" vertical="center" wrapText="1"/>
    </xf>
    <xf numFmtId="0" fontId="27" fillId="12" borderId="65" xfId="0" applyNumberFormat="1" applyFont="1" applyFill="1" applyBorder="1" applyAlignment="1">
      <alignment horizontal="center" vertical="center" wrapText="1"/>
    </xf>
    <xf numFmtId="0" fontId="27" fillId="12" borderId="5" xfId="0" applyNumberFormat="1" applyFont="1" applyFill="1" applyBorder="1" applyAlignment="1">
      <alignment horizontal="center" vertical="center" wrapText="1"/>
    </xf>
    <xf numFmtId="0" fontId="27" fillId="12" borderId="56" xfId="0" applyNumberFormat="1" applyFont="1" applyFill="1" applyBorder="1" applyAlignment="1">
      <alignment horizontal="center" vertical="center" wrapText="1"/>
    </xf>
    <xf numFmtId="0" fontId="27" fillId="12" borderId="7" xfId="0" applyNumberFormat="1" applyFont="1" applyFill="1" applyBorder="1" applyAlignment="1">
      <alignment horizontal="center" vertical="center" wrapText="1"/>
    </xf>
    <xf numFmtId="168" fontId="39" fillId="16" borderId="48" xfId="0" applyNumberFormat="1" applyFont="1" applyFill="1" applyBorder="1" applyAlignment="1">
      <alignment horizontal="center" vertical="center" wrapText="1"/>
    </xf>
    <xf numFmtId="168" fontId="39" fillId="16" borderId="50" xfId="0" applyNumberFormat="1" applyFont="1" applyFill="1" applyBorder="1" applyAlignment="1">
      <alignment horizontal="center" vertical="center" wrapText="1"/>
    </xf>
    <xf numFmtId="168" fontId="39" fillId="16" borderId="43" xfId="0" applyNumberFormat="1" applyFont="1" applyFill="1" applyBorder="1" applyAlignment="1">
      <alignment horizontal="center" vertical="center" wrapText="1"/>
    </xf>
    <xf numFmtId="168" fontId="39" fillId="16" borderId="44" xfId="0" applyNumberFormat="1" applyFont="1" applyFill="1" applyBorder="1" applyAlignment="1">
      <alignment horizontal="center" vertical="center" wrapText="1"/>
    </xf>
    <xf numFmtId="168" fontId="39" fillId="2" borderId="48" xfId="0" applyNumberFormat="1" applyFont="1" applyFill="1" applyBorder="1" applyAlignment="1">
      <alignment horizontal="center" vertical="center" wrapText="1"/>
    </xf>
    <xf numFmtId="168" fontId="39" fillId="2" borderId="50" xfId="0" applyNumberFormat="1" applyFont="1" applyFill="1" applyBorder="1" applyAlignment="1">
      <alignment horizontal="center" vertical="center" wrapText="1"/>
    </xf>
    <xf numFmtId="168" fontId="39" fillId="2" borderId="43" xfId="0" applyNumberFormat="1" applyFont="1" applyFill="1" applyBorder="1" applyAlignment="1">
      <alignment horizontal="center" vertical="center" wrapText="1"/>
    </xf>
    <xf numFmtId="168" fontId="39" fillId="2" borderId="44" xfId="0" applyNumberFormat="1" applyFont="1" applyFill="1" applyBorder="1" applyAlignment="1">
      <alignment horizontal="center" vertical="center" wrapText="1"/>
    </xf>
    <xf numFmtId="168" fontId="29" fillId="11" borderId="66" xfId="2" applyNumberFormat="1" applyFont="1" applyFill="1" applyBorder="1" applyAlignment="1">
      <alignment horizontal="center" vertical="center" wrapText="1"/>
    </xf>
    <xf numFmtId="168" fontId="29" fillId="11" borderId="67" xfId="2" applyNumberFormat="1" applyFont="1" applyFill="1" applyBorder="1" applyAlignment="1">
      <alignment horizontal="center" vertical="center" wrapText="1"/>
    </xf>
    <xf numFmtId="168" fontId="29" fillId="11" borderId="51" xfId="2" applyNumberFormat="1" applyFont="1" applyFill="1" applyBorder="1" applyAlignment="1">
      <alignment horizontal="center" vertical="center" wrapText="1"/>
    </xf>
    <xf numFmtId="168" fontId="29" fillId="11" borderId="59" xfId="2" applyNumberFormat="1" applyFont="1" applyFill="1" applyBorder="1" applyAlignment="1">
      <alignment horizontal="center" vertical="center" wrapText="1"/>
    </xf>
    <xf numFmtId="168" fontId="29" fillId="11" borderId="24" xfId="2" applyNumberFormat="1" applyFont="1" applyFill="1" applyBorder="1" applyAlignment="1">
      <alignment horizontal="center" vertical="center" wrapText="1"/>
    </xf>
    <xf numFmtId="168" fontId="29" fillId="11" borderId="47" xfId="2" applyNumberFormat="1" applyFont="1" applyFill="1" applyBorder="1" applyAlignment="1">
      <alignment horizontal="center" vertical="center" wrapText="1"/>
    </xf>
    <xf numFmtId="0" fontId="19" fillId="11" borderId="73" xfId="0" applyNumberFormat="1" applyFont="1" applyFill="1" applyBorder="1" applyAlignment="1">
      <alignment horizontal="right" vertical="center" textRotation="255"/>
    </xf>
    <xf numFmtId="0" fontId="19" fillId="11" borderId="74" xfId="0" applyNumberFormat="1" applyFont="1" applyFill="1" applyBorder="1" applyAlignment="1">
      <alignment horizontal="right" vertical="center" textRotation="255"/>
    </xf>
    <xf numFmtId="0" fontId="68" fillId="11" borderId="40" xfId="0" applyNumberFormat="1" applyFont="1" applyFill="1" applyBorder="1" applyAlignment="1">
      <alignment horizontal="center" vertical="center" textRotation="255"/>
    </xf>
    <xf numFmtId="0" fontId="68" fillId="11" borderId="71" xfId="0" applyNumberFormat="1" applyFont="1" applyFill="1" applyBorder="1" applyAlignment="1">
      <alignment horizontal="center" vertical="center" textRotation="255"/>
    </xf>
    <xf numFmtId="169" fontId="33" fillId="11" borderId="73" xfId="0" applyNumberFormat="1" applyFont="1" applyFill="1" applyBorder="1" applyAlignment="1">
      <alignment horizontal="center" vertical="top" wrapText="1"/>
    </xf>
    <xf numFmtId="169" fontId="33" fillId="11" borderId="74" xfId="0" applyNumberFormat="1" applyFont="1" applyFill="1" applyBorder="1" applyAlignment="1">
      <alignment horizontal="center" vertical="top" wrapText="1"/>
    </xf>
    <xf numFmtId="0" fontId="58" fillId="11" borderId="55" xfId="0" applyNumberFormat="1" applyFont="1" applyFill="1" applyBorder="1" applyAlignment="1">
      <alignment horizontal="center" vertical="center" wrapText="1"/>
    </xf>
    <xf numFmtId="0" fontId="58" fillId="11" borderId="82" xfId="0" applyNumberFormat="1" applyFont="1" applyFill="1" applyBorder="1" applyAlignment="1">
      <alignment horizontal="center" vertical="center" wrapText="1"/>
    </xf>
    <xf numFmtId="0" fontId="32" fillId="11" borderId="40" xfId="0" applyNumberFormat="1" applyFont="1" applyFill="1" applyBorder="1" applyAlignment="1">
      <alignment horizontal="center" vertical="center" wrapText="1"/>
    </xf>
    <xf numFmtId="0" fontId="32" fillId="11" borderId="71" xfId="0" applyNumberFormat="1" applyFont="1" applyFill="1" applyBorder="1" applyAlignment="1">
      <alignment horizontal="center" vertical="center" wrapText="1"/>
    </xf>
    <xf numFmtId="168" fontId="29" fillId="11" borderId="4" xfId="2" applyNumberFormat="1" applyFont="1" applyFill="1" applyBorder="1" applyAlignment="1">
      <alignment horizontal="center" vertical="center" wrapText="1"/>
    </xf>
    <xf numFmtId="168" fontId="29" fillId="11" borderId="65" xfId="2" applyNumberFormat="1" applyFont="1" applyFill="1" applyBorder="1" applyAlignment="1">
      <alignment horizontal="center" vertical="center" wrapText="1"/>
    </xf>
    <xf numFmtId="168" fontId="29" fillId="11" borderId="5" xfId="2" applyNumberFormat="1" applyFont="1" applyFill="1" applyBorder="1" applyAlignment="1">
      <alignment horizontal="center" vertical="center" wrapText="1"/>
    </xf>
    <xf numFmtId="168" fontId="29" fillId="11" borderId="6" xfId="2" applyNumberFormat="1" applyFont="1" applyFill="1" applyBorder="1" applyAlignment="1">
      <alignment horizontal="center" vertical="center" wrapText="1"/>
    </xf>
    <xf numFmtId="168" fontId="29" fillId="11" borderId="56" xfId="2" applyNumberFormat="1" applyFont="1" applyFill="1" applyBorder="1" applyAlignment="1">
      <alignment horizontal="center" vertical="center" wrapText="1"/>
    </xf>
    <xf numFmtId="168" fontId="29" fillId="11" borderId="7" xfId="2" applyNumberFormat="1" applyFont="1" applyFill="1" applyBorder="1" applyAlignment="1">
      <alignment horizontal="center" vertical="center" wrapText="1"/>
    </xf>
    <xf numFmtId="168" fontId="21" fillId="11" borderId="4" xfId="2" applyNumberFormat="1" applyFont="1" applyFill="1" applyBorder="1" applyAlignment="1">
      <alignment horizontal="center" vertical="center" wrapText="1"/>
    </xf>
    <xf numFmtId="168" fontId="21" fillId="11" borderId="65" xfId="2" applyNumberFormat="1" applyFont="1" applyFill="1" applyBorder="1" applyAlignment="1">
      <alignment horizontal="center" vertical="center" wrapText="1"/>
    </xf>
    <xf numFmtId="168" fontId="77" fillId="11" borderId="65" xfId="2" applyNumberFormat="1" applyFont="1" applyFill="1" applyBorder="1" applyAlignment="1">
      <alignment horizontal="center" vertical="center"/>
    </xf>
    <xf numFmtId="168" fontId="21" fillId="11" borderId="43" xfId="2" applyNumberFormat="1" applyFont="1" applyFill="1" applyBorder="1" applyAlignment="1">
      <alignment horizontal="center" vertical="center" wrapText="1"/>
    </xf>
    <xf numFmtId="168" fontId="21" fillId="11" borderId="8" xfId="2" applyNumberFormat="1" applyFont="1" applyFill="1" applyBorder="1" applyAlignment="1">
      <alignment horizontal="center" vertical="center" wrapText="1"/>
    </xf>
    <xf numFmtId="168" fontId="12" fillId="11" borderId="72" xfId="0" applyNumberFormat="1" applyFont="1" applyFill="1" applyBorder="1" applyAlignment="1">
      <alignment horizontal="center" vertical="top" wrapText="1"/>
    </xf>
    <xf numFmtId="168" fontId="12" fillId="11" borderId="11" xfId="0" applyNumberFormat="1" applyFont="1" applyFill="1" applyBorder="1" applyAlignment="1">
      <alignment horizontal="center" vertical="top" wrapText="1"/>
    </xf>
    <xf numFmtId="3" fontId="69" fillId="11" borderId="39" xfId="0" applyNumberFormat="1" applyFont="1" applyFill="1" applyBorder="1" applyAlignment="1">
      <alignment horizontal="center" vertical="center" wrapText="1"/>
    </xf>
    <xf numFmtId="3" fontId="69" fillId="11" borderId="16" xfId="0" applyNumberFormat="1" applyFont="1" applyFill="1" applyBorder="1" applyAlignment="1">
      <alignment horizontal="center" vertical="center" wrapText="1"/>
    </xf>
    <xf numFmtId="0" fontId="29" fillId="11" borderId="10" xfId="2" applyNumberFormat="1" applyFont="1" applyFill="1" applyBorder="1" applyAlignment="1">
      <alignment horizontal="center" vertical="center" wrapText="1"/>
    </xf>
    <xf numFmtId="0" fontId="29" fillId="11" borderId="88" xfId="2" applyNumberFormat="1" applyFont="1" applyFill="1" applyBorder="1" applyAlignment="1">
      <alignment horizontal="center" vertical="center" wrapText="1"/>
    </xf>
    <xf numFmtId="0" fontId="29" fillId="11" borderId="11" xfId="2" applyNumberFormat="1" applyFont="1" applyFill="1" applyBorder="1" applyAlignment="1">
      <alignment horizontal="center" vertical="center" wrapText="1"/>
    </xf>
    <xf numFmtId="0" fontId="29" fillId="11" borderId="4" xfId="2" applyNumberFormat="1" applyFont="1" applyFill="1" applyBorder="1" applyAlignment="1">
      <alignment horizontal="center" vertical="center" wrapText="1"/>
    </xf>
    <xf numFmtId="0" fontId="29" fillId="11" borderId="65" xfId="2" applyNumberFormat="1" applyFont="1" applyFill="1" applyBorder="1" applyAlignment="1">
      <alignment horizontal="center" vertical="center" wrapText="1"/>
    </xf>
    <xf numFmtId="0" fontId="29" fillId="11" borderId="5" xfId="2" applyNumberFormat="1" applyFont="1" applyFill="1" applyBorder="1" applyAlignment="1">
      <alignment horizontal="center" vertical="center" wrapText="1"/>
    </xf>
    <xf numFmtId="168" fontId="12" fillId="11" borderId="12" xfId="0" applyNumberFormat="1" applyFont="1" applyFill="1" applyBorder="1" applyAlignment="1">
      <alignment horizontal="center" vertical="center" wrapText="1"/>
    </xf>
    <xf numFmtId="168" fontId="12" fillId="11" borderId="22" xfId="0" applyNumberFormat="1" applyFont="1" applyFill="1" applyBorder="1" applyAlignment="1">
      <alignment horizontal="center" vertical="center" wrapText="1"/>
    </xf>
    <xf numFmtId="168" fontId="12" fillId="11" borderId="13" xfId="0" applyNumberFormat="1" applyFont="1" applyFill="1" applyBorder="1" applyAlignment="1">
      <alignment horizontal="center" vertical="center" wrapText="1"/>
    </xf>
    <xf numFmtId="3" fontId="69" fillId="11" borderId="12" xfId="0" applyNumberFormat="1" applyFont="1" applyFill="1" applyBorder="1" applyAlignment="1">
      <alignment horizontal="center" vertical="center" wrapText="1"/>
    </xf>
    <xf numFmtId="3" fontId="69" fillId="11" borderId="22" xfId="0" applyNumberFormat="1" applyFont="1" applyFill="1" applyBorder="1" applyAlignment="1">
      <alignment horizontal="center" vertical="center" wrapText="1"/>
    </xf>
    <xf numFmtId="3" fontId="69" fillId="11" borderId="13" xfId="0" applyNumberFormat="1" applyFont="1" applyFill="1" applyBorder="1" applyAlignment="1">
      <alignment horizontal="center" vertical="center" wrapText="1"/>
    </xf>
    <xf numFmtId="172" fontId="21" fillId="11" borderId="54" xfId="2" applyNumberFormat="1" applyFont="1" applyFill="1" applyBorder="1" applyAlignment="1">
      <alignment horizontal="right" vertical="center" wrapText="1"/>
    </xf>
    <xf numFmtId="172" fontId="21" fillId="11" borderId="65" xfId="2" applyNumberFormat="1" applyFont="1" applyFill="1" applyBorder="1" applyAlignment="1">
      <alignment horizontal="right" vertical="center" wrapText="1"/>
    </xf>
    <xf numFmtId="172" fontId="82" fillId="11" borderId="65" xfId="2" applyNumberFormat="1" applyFont="1" applyFill="1" applyBorder="1" applyAlignment="1">
      <alignment horizontal="right" vertical="center" wrapText="1"/>
    </xf>
    <xf numFmtId="168" fontId="77" fillId="11" borderId="18" xfId="2" applyNumberFormat="1" applyFont="1" applyFill="1" applyBorder="1" applyAlignment="1">
      <alignment horizontal="center" vertical="center"/>
    </xf>
    <xf numFmtId="168" fontId="77" fillId="11" borderId="54" xfId="2" applyNumberFormat="1" applyFont="1" applyFill="1" applyBorder="1" applyAlignment="1">
      <alignment horizontal="center" vertical="center"/>
    </xf>
    <xf numFmtId="168" fontId="77" fillId="11" borderId="4" xfId="2" applyNumberFormat="1" applyFont="1" applyFill="1" applyBorder="1" applyAlignment="1">
      <alignment horizontal="center" vertical="center"/>
    </xf>
    <xf numFmtId="168" fontId="81" fillId="11" borderId="4" xfId="2" applyNumberFormat="1" applyFont="1" applyFill="1" applyBorder="1" applyAlignment="1">
      <alignment horizontal="center" vertical="center"/>
    </xf>
    <xf numFmtId="168" fontId="81" fillId="11" borderId="65" xfId="2" applyNumberFormat="1" applyFont="1" applyFill="1" applyBorder="1" applyAlignment="1">
      <alignment horizontal="center" vertical="center"/>
    </xf>
    <xf numFmtId="168" fontId="77" fillId="11" borderId="21" xfId="2" applyNumberFormat="1" applyFont="1" applyFill="1" applyBorder="1" applyAlignment="1">
      <alignment horizontal="center" vertical="center"/>
    </xf>
    <xf numFmtId="168" fontId="77" fillId="11" borderId="53" xfId="2" applyNumberFormat="1" applyFont="1" applyFill="1" applyBorder="1" applyAlignment="1">
      <alignment horizontal="center" vertical="center"/>
    </xf>
    <xf numFmtId="168" fontId="77" fillId="11" borderId="8" xfId="2" applyNumberFormat="1" applyFont="1" applyFill="1" applyBorder="1" applyAlignment="1">
      <alignment horizontal="center" vertical="center"/>
    </xf>
    <xf numFmtId="0" fontId="92" fillId="11" borderId="29" xfId="2" applyNumberFormat="1" applyFont="1" applyFill="1" applyBorder="1" applyAlignment="1">
      <alignment horizontal="center" vertical="center" wrapText="1"/>
    </xf>
    <xf numFmtId="0" fontId="92" fillId="11" borderId="35" xfId="2" applyNumberFormat="1" applyFont="1" applyFill="1" applyBorder="1" applyAlignment="1">
      <alignment horizontal="center" vertical="center" wrapText="1"/>
    </xf>
    <xf numFmtId="0" fontId="92" fillId="11" borderId="30" xfId="2" applyNumberFormat="1" applyFont="1" applyFill="1" applyBorder="1" applyAlignment="1">
      <alignment horizontal="center" vertical="center" wrapText="1"/>
    </xf>
    <xf numFmtId="0" fontId="92" fillId="11" borderId="33" xfId="2" applyNumberFormat="1" applyFont="1" applyFill="1" applyBorder="1" applyAlignment="1">
      <alignment horizontal="center" vertical="center" wrapText="1"/>
    </xf>
    <xf numFmtId="0" fontId="92" fillId="11" borderId="37" xfId="2" applyNumberFormat="1" applyFont="1" applyFill="1" applyBorder="1" applyAlignment="1">
      <alignment horizontal="center" vertical="center" wrapText="1"/>
    </xf>
    <xf numFmtId="168" fontId="77" fillId="11" borderId="26" xfId="2" applyNumberFormat="1" applyFont="1" applyFill="1" applyBorder="1" applyAlignment="1">
      <alignment horizontal="center" vertical="center"/>
    </xf>
    <xf numFmtId="168" fontId="77" fillId="11" borderId="23" xfId="2" applyNumberFormat="1" applyFont="1" applyFill="1" applyBorder="1" applyAlignment="1">
      <alignment horizontal="center" vertical="center"/>
    </xf>
    <xf numFmtId="168" fontId="77" fillId="11" borderId="25" xfId="2" applyNumberFormat="1" applyFont="1" applyFill="1" applyBorder="1" applyAlignment="1">
      <alignment horizontal="center" vertical="center"/>
    </xf>
    <xf numFmtId="168" fontId="77" fillId="11" borderId="31" xfId="2" applyNumberFormat="1" applyFont="1" applyFill="1" applyBorder="1" applyAlignment="1">
      <alignment horizontal="center" vertical="center"/>
    </xf>
    <xf numFmtId="168" fontId="77" fillId="11" borderId="0" xfId="2" applyNumberFormat="1" applyFont="1" applyFill="1" applyBorder="1" applyAlignment="1">
      <alignment horizontal="center" vertical="center"/>
    </xf>
    <xf numFmtId="168" fontId="77" fillId="11" borderId="9" xfId="2" applyNumberFormat="1" applyFont="1" applyFill="1" applyBorder="1" applyAlignment="1">
      <alignment horizontal="center" vertical="center"/>
    </xf>
    <xf numFmtId="168" fontId="77" fillId="11" borderId="27" xfId="2" applyNumberFormat="1" applyFont="1" applyFill="1" applyBorder="1" applyAlignment="1">
      <alignment horizontal="center" vertical="center"/>
    </xf>
    <xf numFmtId="168" fontId="77" fillId="11" borderId="32" xfId="2" applyNumberFormat="1" applyFont="1" applyFill="1" applyBorder="1" applyAlignment="1">
      <alignment horizontal="center" vertical="center"/>
    </xf>
    <xf numFmtId="168" fontId="77" fillId="11" borderId="28" xfId="2" applyNumberFormat="1" applyFont="1" applyFill="1" applyBorder="1" applyAlignment="1">
      <alignment horizontal="center" vertical="center"/>
    </xf>
  </cellXfs>
  <cellStyles count="5">
    <cellStyle name="Comma" xfId="2" builtinId="3"/>
    <cellStyle name="Hyperlink" xfId="1" builtinId="8"/>
    <cellStyle name="Normal" xfId="0" builtinId="0"/>
    <cellStyle name="Гиперссылка 2" xfId="4"/>
    <cellStyle name="Обычный 2" xfId="3"/>
  </cellStyles>
  <dxfs count="19">
    <dxf>
      <fill>
        <patternFill>
          <bgColor theme="3" tint="-0.24994659260841701"/>
        </patternFill>
      </fill>
    </dxf>
    <dxf>
      <fill>
        <patternFill>
          <bgColor theme="3" tint="0.39994506668294322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8BBC00"/>
      <color rgb="FF548235"/>
      <color rgb="FF00B050"/>
      <color rgb="FFCCFF33"/>
      <color rgb="FF99FF33"/>
      <color rgb="FFFFFF00"/>
      <color rgb="FFCCFF66"/>
      <color rgb="FFFFFF66"/>
      <color rgb="FF66FFC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&#1056;&#1086;&#1073;&#1086;&#1095;&#1080;&#1081;%20&#1076;&#1080;&#1089;&#1082;/&#1040;&#1044;&#1052;&#1030;&#1053;/2016%20&#1088;&#1110;&#1082;/&#1043;&#1088;&#1072;&#1092;&#1080;&#1082;%20&#1088;&#1072;&#1073;&#1086;&#1090;&#1099;%20&#1089;&#1086;&#1090;&#1088;&#1091;&#1076;&#1085;&#1080;&#1082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&#1056;&#1086;&#1073;&#1086;&#1095;&#1080;&#1081;%20&#1076;&#1080;&#1089;&#1082;/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BI1030"/>
  <sheetViews>
    <sheetView zoomScale="138" zoomScaleNormal="138" zoomScalePageLayoutView="162" workbookViewId="0">
      <pane ySplit="6" topLeftCell="A8" activePane="bottomLeft" state="frozen"/>
      <selection pane="bottomLeft" activeCell="B9" sqref="B9"/>
    </sheetView>
  </sheetViews>
  <sheetFormatPr defaultColWidth="9.140625" defaultRowHeight="20.25" thickTop="1" thickBottom="1" x14ac:dyDescent="0.2"/>
  <cols>
    <col min="1" max="1" width="1.140625" style="29" customWidth="1"/>
    <col min="2" max="2" width="1.7109375" style="100" customWidth="1"/>
    <col min="3" max="3" width="1.42578125" style="93" customWidth="1"/>
    <col min="4" max="4" width="1.85546875" style="92" customWidth="1"/>
    <col min="5" max="5" width="7.7109375" style="102" customWidth="1"/>
    <col min="6" max="6" width="7.7109375" style="101" customWidth="1"/>
    <col min="7" max="7" width="1.42578125" style="89" customWidth="1"/>
    <col min="8" max="8" width="7.7109375" style="103" customWidth="1"/>
    <col min="9" max="9" width="14.7109375" style="96" customWidth="1"/>
    <col min="10" max="10" width="9.7109375" style="20" customWidth="1"/>
    <col min="11" max="11" width="10.7109375" style="164" customWidth="1"/>
    <col min="12" max="12" width="1.7109375" style="169" customWidth="1"/>
    <col min="13" max="15" width="1.7109375" style="160" customWidth="1"/>
    <col min="16" max="16" width="2.42578125" style="159" customWidth="1"/>
    <col min="17" max="17" width="2.42578125" style="170" customWidth="1"/>
    <col min="18" max="18" width="5.28515625" style="171" customWidth="1"/>
    <col min="19" max="19" width="2.7109375" style="17" customWidth="1"/>
    <col min="20" max="20" width="1.85546875" style="35" customWidth="1"/>
    <col min="21" max="25" width="1.85546875" style="19" customWidth="1"/>
    <col min="26" max="26" width="1.85546875" style="36" customWidth="1"/>
    <col min="27" max="27" width="1.85546875" style="27" customWidth="1"/>
    <col min="28" max="28" width="1.85546875" style="28" customWidth="1"/>
    <col min="29" max="29" width="1.85546875" style="90" customWidth="1"/>
    <col min="30" max="30" width="1.85546875" style="94" customWidth="1"/>
    <col min="31" max="31" width="1.85546875" style="95" customWidth="1"/>
    <col min="32" max="32" width="1.85546875" style="91" customWidth="1"/>
    <col min="33" max="33" width="1.85546875" style="97" customWidth="1"/>
    <col min="34" max="34" width="1.85546875" style="281" customWidth="1"/>
    <col min="35" max="35" width="1.85546875" style="282" customWidth="1"/>
    <col min="36" max="36" width="2.28515625" style="283" customWidth="1"/>
    <col min="37" max="37" width="1.85546875" style="284" customWidth="1"/>
    <col min="38" max="38" width="11.7109375" style="76" customWidth="1"/>
    <col min="39" max="39" width="10.7109375" style="7" customWidth="1"/>
    <col min="40" max="40" width="0.5703125" style="10" customWidth="1"/>
    <col min="41" max="41" width="9.140625" style="10"/>
    <col min="42" max="43" width="1.7109375" style="10" customWidth="1"/>
    <col min="44" max="45" width="12.7109375" style="30" customWidth="1"/>
    <col min="46" max="46" width="2.28515625" style="31" customWidth="1"/>
    <col min="47" max="47" width="3.7109375" style="32" customWidth="1"/>
    <col min="48" max="48" width="2.7109375" style="33" customWidth="1"/>
    <col min="49" max="50" width="7.28515625" style="30" customWidth="1"/>
    <col min="51" max="51" width="3.42578125" style="10" customWidth="1"/>
    <col min="52" max="52" width="7.28515625" style="30" customWidth="1"/>
    <col min="53" max="54" width="7.28515625" style="10" customWidth="1"/>
    <col min="55" max="59" width="7.28515625" style="30" customWidth="1"/>
    <col min="60" max="60" width="8.28515625" style="34" customWidth="1"/>
    <col min="61" max="61" width="10.7109375" style="10" customWidth="1"/>
    <col min="62" max="16384" width="9.140625" style="10"/>
  </cols>
  <sheetData>
    <row r="1" spans="1:61" ht="9.9499999999999993" customHeight="1" thickTop="1" thickBot="1" x14ac:dyDescent="0.2">
      <c r="A1" s="475" t="s">
        <v>94</v>
      </c>
      <c r="B1" s="476"/>
      <c r="C1" s="476"/>
      <c r="D1" s="477"/>
      <c r="E1" s="359" t="s">
        <v>95</v>
      </c>
      <c r="F1" s="345" t="s">
        <v>96</v>
      </c>
      <c r="G1" s="484" t="s">
        <v>91</v>
      </c>
      <c r="H1" s="484"/>
      <c r="I1" s="356" t="s">
        <v>97</v>
      </c>
      <c r="J1" s="353" t="s">
        <v>98</v>
      </c>
      <c r="K1" s="390" t="s">
        <v>103</v>
      </c>
      <c r="L1" s="429" t="s">
        <v>102</v>
      </c>
      <c r="M1" s="430"/>
      <c r="N1" s="430"/>
      <c r="O1" s="430"/>
      <c r="P1" s="430"/>
      <c r="Q1" s="431"/>
      <c r="R1" s="409" t="s">
        <v>76</v>
      </c>
      <c r="S1" s="409"/>
      <c r="T1" s="409"/>
      <c r="U1" s="409"/>
      <c r="V1" s="409"/>
      <c r="W1" s="411" t="s">
        <v>32</v>
      </c>
      <c r="X1" s="411"/>
      <c r="Y1" s="411"/>
      <c r="Z1" s="412"/>
      <c r="AA1" s="404" t="s">
        <v>86</v>
      </c>
      <c r="AB1" s="449" t="s">
        <v>87</v>
      </c>
      <c r="AC1" s="467" t="s">
        <v>81</v>
      </c>
      <c r="AD1" s="467" t="s">
        <v>82</v>
      </c>
      <c r="AE1" s="423" t="s">
        <v>36</v>
      </c>
      <c r="AF1" s="470" t="s">
        <v>83</v>
      </c>
      <c r="AG1" s="473" t="s">
        <v>84</v>
      </c>
      <c r="AH1" s="445" t="s">
        <v>50</v>
      </c>
      <c r="AI1" s="448" t="s">
        <v>49</v>
      </c>
      <c r="AJ1" s="451" t="s">
        <v>18</v>
      </c>
      <c r="AK1" s="440" t="s">
        <v>17</v>
      </c>
      <c r="AL1" s="456" t="s">
        <v>7</v>
      </c>
      <c r="AM1" s="457">
        <f>COUNTA(P7:P9)</f>
        <v>1</v>
      </c>
      <c r="AN1" s="13"/>
      <c r="AO1" s="13"/>
    </row>
    <row r="2" spans="1:61" ht="12" customHeight="1" thickTop="1" thickBot="1" x14ac:dyDescent="0.25">
      <c r="A2" s="478"/>
      <c r="B2" s="479"/>
      <c r="C2" s="479"/>
      <c r="D2" s="480"/>
      <c r="E2" s="360"/>
      <c r="F2" s="346"/>
      <c r="G2" s="485"/>
      <c r="H2" s="485"/>
      <c r="I2" s="357"/>
      <c r="J2" s="354"/>
      <c r="K2" s="351"/>
      <c r="L2" s="432"/>
      <c r="M2" s="433"/>
      <c r="N2" s="433"/>
      <c r="O2" s="433"/>
      <c r="P2" s="433"/>
      <c r="Q2" s="434"/>
      <c r="R2" s="410"/>
      <c r="S2" s="410"/>
      <c r="T2" s="410"/>
      <c r="U2" s="410"/>
      <c r="V2" s="410"/>
      <c r="W2" s="413"/>
      <c r="X2" s="413"/>
      <c r="Y2" s="413"/>
      <c r="Z2" s="414"/>
      <c r="AA2" s="404"/>
      <c r="AB2" s="449"/>
      <c r="AC2" s="467"/>
      <c r="AD2" s="467"/>
      <c r="AE2" s="469"/>
      <c r="AF2" s="471"/>
      <c r="AG2" s="473"/>
      <c r="AH2" s="446"/>
      <c r="AI2" s="449"/>
      <c r="AJ2" s="452"/>
      <c r="AK2" s="441"/>
      <c r="AL2" s="456"/>
      <c r="AM2" s="457"/>
      <c r="AN2" s="13"/>
      <c r="AO2" s="13"/>
      <c r="AP2" s="38" t="s">
        <v>28</v>
      </c>
      <c r="AQ2" s="39"/>
      <c r="AR2" s="40" t="s">
        <v>39</v>
      </c>
      <c r="AS2" s="41" t="s">
        <v>40</v>
      </c>
      <c r="AT2" s="42" t="s">
        <v>41</v>
      </c>
      <c r="AU2" s="41" t="s">
        <v>45</v>
      </c>
      <c r="AV2" s="43" t="s">
        <v>46</v>
      </c>
      <c r="AW2" s="44" t="s">
        <v>38</v>
      </c>
      <c r="AX2" s="44" t="s">
        <v>4</v>
      </c>
      <c r="AY2" s="45" t="s">
        <v>47</v>
      </c>
      <c r="AZ2" s="38" t="s">
        <v>5</v>
      </c>
      <c r="BA2" s="46" t="s">
        <v>42</v>
      </c>
      <c r="BB2" s="47" t="s">
        <v>26</v>
      </c>
      <c r="BC2" s="48" t="s">
        <v>27</v>
      </c>
      <c r="BD2" s="47" t="s">
        <v>31</v>
      </c>
      <c r="BE2" s="48" t="s">
        <v>43</v>
      </c>
      <c r="BF2" s="48" t="s">
        <v>10</v>
      </c>
      <c r="BG2" s="48" t="s">
        <v>12</v>
      </c>
      <c r="BH2" s="49" t="s">
        <v>44</v>
      </c>
      <c r="BI2" s="26" t="s">
        <v>11</v>
      </c>
    </row>
    <row r="3" spans="1:61" ht="12" customHeight="1" thickTop="1" thickBot="1" x14ac:dyDescent="0.3">
      <c r="A3" s="481"/>
      <c r="B3" s="482"/>
      <c r="C3" s="482"/>
      <c r="D3" s="483"/>
      <c r="E3" s="361"/>
      <c r="F3" s="347"/>
      <c r="G3" s="486"/>
      <c r="H3" s="486"/>
      <c r="I3" s="358"/>
      <c r="J3" s="355"/>
      <c r="K3" s="352"/>
      <c r="L3" s="435"/>
      <c r="M3" s="436"/>
      <c r="N3" s="436"/>
      <c r="O3" s="436"/>
      <c r="P3" s="436"/>
      <c r="Q3" s="437"/>
      <c r="R3" s="406" t="s">
        <v>55</v>
      </c>
      <c r="S3" s="415" t="s">
        <v>85</v>
      </c>
      <c r="T3" s="443" t="s">
        <v>58</v>
      </c>
      <c r="U3" s="454" t="s">
        <v>59</v>
      </c>
      <c r="V3" s="454" t="s">
        <v>79</v>
      </c>
      <c r="W3" s="454" t="s">
        <v>35</v>
      </c>
      <c r="X3" s="454" t="s">
        <v>60</v>
      </c>
      <c r="Y3" s="454" t="s">
        <v>80</v>
      </c>
      <c r="Z3" s="417" t="s">
        <v>52</v>
      </c>
      <c r="AA3" s="404"/>
      <c r="AB3" s="449"/>
      <c r="AC3" s="467"/>
      <c r="AD3" s="467"/>
      <c r="AE3" s="469"/>
      <c r="AF3" s="471"/>
      <c r="AG3" s="473"/>
      <c r="AH3" s="446"/>
      <c r="AI3" s="449"/>
      <c r="AJ3" s="452"/>
      <c r="AK3" s="441"/>
      <c r="AL3" s="378" t="s">
        <v>101</v>
      </c>
      <c r="AM3" s="381"/>
      <c r="AN3" s="13"/>
      <c r="AO3" s="13"/>
      <c r="AP3" s="464" t="s">
        <v>48</v>
      </c>
      <c r="AQ3" s="465"/>
      <c r="AR3" s="465"/>
      <c r="AS3" s="465"/>
      <c r="AT3" s="465"/>
      <c r="AU3" s="465"/>
      <c r="AV3" s="466"/>
      <c r="AW3" s="44"/>
      <c r="AX3" s="44"/>
      <c r="AY3" s="50"/>
      <c r="AZ3" s="38"/>
      <c r="BA3" s="46"/>
      <c r="BB3" s="47"/>
      <c r="BC3" s="48"/>
      <c r="BD3" s="47"/>
      <c r="BE3" s="48"/>
      <c r="BF3" s="48"/>
      <c r="BG3" s="48"/>
      <c r="BH3" s="49"/>
      <c r="BI3" s="26"/>
    </row>
    <row r="4" spans="1:61" s="11" customFormat="1" ht="20.100000000000001" customHeight="1" thickTop="1" thickBot="1" x14ac:dyDescent="0.3">
      <c r="A4" s="24"/>
      <c r="B4" s="458" t="s">
        <v>19</v>
      </c>
      <c r="C4" s="459"/>
      <c r="D4" s="462" t="s">
        <v>57</v>
      </c>
      <c r="E4" s="180">
        <f>SUBTOTAL(9,E7:E9)</f>
        <v>0</v>
      </c>
      <c r="F4" s="181">
        <f>SUBTOTAL(9,F7:F9)</f>
        <v>0</v>
      </c>
      <c r="G4" s="402" t="e">
        <f>F4/E4</f>
        <v>#DIV/0!</v>
      </c>
      <c r="H4" s="182">
        <f>E4-F4</f>
        <v>0</v>
      </c>
      <c r="I4" s="348" t="s">
        <v>99</v>
      </c>
      <c r="J4" s="349"/>
      <c r="K4" s="350"/>
      <c r="L4" s="419" t="s">
        <v>88</v>
      </c>
      <c r="M4" s="421" t="s">
        <v>89</v>
      </c>
      <c r="N4" s="423" t="s">
        <v>90</v>
      </c>
      <c r="O4" s="438" t="s">
        <v>77</v>
      </c>
      <c r="P4" s="425" t="s">
        <v>51</v>
      </c>
      <c r="Q4" s="427" t="s">
        <v>78</v>
      </c>
      <c r="R4" s="407"/>
      <c r="S4" s="415"/>
      <c r="T4" s="443"/>
      <c r="U4" s="454"/>
      <c r="V4" s="454"/>
      <c r="W4" s="454"/>
      <c r="X4" s="454"/>
      <c r="Y4" s="454"/>
      <c r="Z4" s="417"/>
      <c r="AA4" s="404"/>
      <c r="AB4" s="449"/>
      <c r="AC4" s="467"/>
      <c r="AD4" s="467"/>
      <c r="AE4" s="469"/>
      <c r="AF4" s="471"/>
      <c r="AG4" s="473"/>
      <c r="AH4" s="446"/>
      <c r="AI4" s="449"/>
      <c r="AJ4" s="452"/>
      <c r="AK4" s="441"/>
      <c r="AL4" s="379" t="s">
        <v>100</v>
      </c>
      <c r="AM4" s="380"/>
      <c r="AN4" s="14"/>
      <c r="AO4" s="22"/>
      <c r="AP4" s="464"/>
      <c r="AQ4" s="465"/>
      <c r="AR4" s="465"/>
      <c r="AS4" s="465"/>
      <c r="AT4" s="465"/>
      <c r="AU4" s="465"/>
      <c r="AV4" s="466"/>
      <c r="AW4" s="51">
        <f>SUBTOTAL(9,AW7:AW9)</f>
        <v>0</v>
      </c>
      <c r="AX4" s="51">
        <f>SUBTOTAL(9,AX7:AX9)</f>
        <v>0</v>
      </c>
      <c r="AY4" s="52" t="e">
        <f>AX4/AW4</f>
        <v>#DIV/0!</v>
      </c>
      <c r="AZ4" s="51" t="e">
        <f t="shared" ref="AZ4:BH4" si="0">SUBTOTAL(9,AZ7:AZ9)</f>
        <v>#VALUE!</v>
      </c>
      <c r="BA4" s="51" t="e">
        <f t="shared" ca="1" si="0"/>
        <v>#REF!</v>
      </c>
      <c r="BB4" s="51" t="e">
        <f t="shared" ca="1" si="0"/>
        <v>#REF!</v>
      </c>
      <c r="BC4" s="51" t="e">
        <f t="shared" ca="1" si="0"/>
        <v>#REF!</v>
      </c>
      <c r="BD4" s="51" t="e">
        <f t="shared" ca="1" si="0"/>
        <v>#REF!</v>
      </c>
      <c r="BE4" s="51" t="e">
        <f t="shared" ca="1" si="0"/>
        <v>#REF!</v>
      </c>
      <c r="BF4" s="51" t="e">
        <f t="shared" ca="1" si="0"/>
        <v>#REF!</v>
      </c>
      <c r="BG4" s="51" t="e">
        <f t="shared" ca="1" si="0"/>
        <v>#REF!</v>
      </c>
      <c r="BH4" s="53" t="e">
        <f t="shared" ca="1" si="0"/>
        <v>#VALUE!</v>
      </c>
      <c r="BI4" s="26"/>
    </row>
    <row r="5" spans="1:61" s="12" customFormat="1" ht="20.100000000000001" customHeight="1" thickTop="1" thickBot="1" x14ac:dyDescent="0.3">
      <c r="A5" s="24"/>
      <c r="B5" s="460"/>
      <c r="C5" s="461"/>
      <c r="D5" s="463"/>
      <c r="E5" s="386" t="s">
        <v>34</v>
      </c>
      <c r="F5" s="382" t="s">
        <v>53</v>
      </c>
      <c r="G5" s="403"/>
      <c r="H5" s="382" t="s">
        <v>12</v>
      </c>
      <c r="I5" s="383" t="s">
        <v>56</v>
      </c>
      <c r="J5" s="384" t="s">
        <v>54</v>
      </c>
      <c r="K5" s="385" t="s">
        <v>37</v>
      </c>
      <c r="L5" s="420"/>
      <c r="M5" s="422"/>
      <c r="N5" s="424"/>
      <c r="O5" s="439"/>
      <c r="P5" s="426"/>
      <c r="Q5" s="428"/>
      <c r="R5" s="408"/>
      <c r="S5" s="416"/>
      <c r="T5" s="444"/>
      <c r="U5" s="455"/>
      <c r="V5" s="455"/>
      <c r="W5" s="455"/>
      <c r="X5" s="455"/>
      <c r="Y5" s="455"/>
      <c r="Z5" s="418"/>
      <c r="AA5" s="405"/>
      <c r="AB5" s="450"/>
      <c r="AC5" s="468"/>
      <c r="AD5" s="468"/>
      <c r="AE5" s="424"/>
      <c r="AF5" s="472"/>
      <c r="AG5" s="474"/>
      <c r="AH5" s="447"/>
      <c r="AI5" s="450"/>
      <c r="AJ5" s="453"/>
      <c r="AK5" s="442"/>
      <c r="AL5" s="387" t="s">
        <v>61</v>
      </c>
      <c r="AM5" s="388" t="s">
        <v>11</v>
      </c>
      <c r="AN5" s="13"/>
      <c r="AO5" s="23"/>
      <c r="AP5" s="54"/>
      <c r="AQ5" s="54"/>
      <c r="AR5" s="55"/>
      <c r="AS5" s="56"/>
      <c r="AT5" s="57"/>
      <c r="AU5" s="57"/>
      <c r="AV5" s="58"/>
      <c r="AW5" s="59"/>
      <c r="AX5" s="60"/>
      <c r="AY5" s="61"/>
      <c r="AZ5" s="62"/>
      <c r="BA5" s="62"/>
      <c r="BB5" s="62"/>
      <c r="BC5" s="62"/>
      <c r="BD5" s="62"/>
      <c r="BE5" s="62"/>
      <c r="BF5" s="62"/>
      <c r="BG5" s="62"/>
      <c r="BH5" s="63"/>
      <c r="BI5" s="25"/>
    </row>
    <row r="6" spans="1:61" s="145" customFormat="1" ht="12" customHeight="1" thickTop="1" thickBot="1" x14ac:dyDescent="0.3">
      <c r="A6" s="24"/>
      <c r="B6" s="122"/>
      <c r="C6" s="123"/>
      <c r="D6" s="124"/>
      <c r="E6" s="125"/>
      <c r="F6" s="125"/>
      <c r="G6" s="126"/>
      <c r="H6" s="127"/>
      <c r="I6" s="128"/>
      <c r="J6" s="129"/>
      <c r="K6" s="161"/>
      <c r="L6" s="176"/>
      <c r="M6" s="137"/>
      <c r="N6" s="177"/>
      <c r="O6" s="138"/>
      <c r="P6" s="130"/>
      <c r="Q6" s="178"/>
      <c r="R6" s="179"/>
      <c r="S6" s="139"/>
      <c r="T6" s="140"/>
      <c r="U6" s="141"/>
      <c r="V6" s="141"/>
      <c r="W6" s="141"/>
      <c r="X6" s="141"/>
      <c r="Y6" s="141"/>
      <c r="Z6" s="142"/>
      <c r="AA6" s="131"/>
      <c r="AB6" s="132"/>
      <c r="AC6" s="133"/>
      <c r="AD6" s="133"/>
      <c r="AE6" s="134"/>
      <c r="AF6" s="135"/>
      <c r="AG6" s="136"/>
      <c r="AH6" s="278"/>
      <c r="AI6" s="279"/>
      <c r="AJ6" s="280"/>
      <c r="AK6" s="280"/>
      <c r="AL6" s="143"/>
      <c r="AM6" s="144"/>
      <c r="AN6" s="13"/>
      <c r="AO6" s="23"/>
      <c r="AP6" s="54"/>
      <c r="AQ6" s="120"/>
      <c r="AR6" s="120"/>
      <c r="AS6" s="120"/>
      <c r="AT6" s="120"/>
      <c r="AU6" s="120"/>
      <c r="AV6" s="121"/>
      <c r="AW6" s="60"/>
      <c r="AX6" s="60"/>
      <c r="AY6" s="61"/>
      <c r="AZ6" s="62"/>
      <c r="BA6" s="62"/>
      <c r="BB6" s="62"/>
      <c r="BC6" s="62"/>
      <c r="BD6" s="62"/>
      <c r="BE6" s="62"/>
      <c r="BF6" s="62"/>
      <c r="BG6" s="62"/>
      <c r="BH6" s="63"/>
      <c r="BI6" s="25"/>
    </row>
    <row r="7" spans="1:61" ht="54.95" customHeight="1" thickTop="1" thickBot="1" x14ac:dyDescent="0.25">
      <c r="A7" s="37">
        <v>1</v>
      </c>
      <c r="B7" s="401">
        <f>HYPERLINK("#"&amp;ADDRESS(MATCH($A7,ЗАРПЛАТА!$O:$O,0),15,,1,"ЗАРПЛАТА"),$A7)</f>
        <v>1</v>
      </c>
      <c r="C7" s="389">
        <v>2017</v>
      </c>
      <c r="D7" s="149">
        <v>42723</v>
      </c>
      <c r="E7" s="150" t="s">
        <v>104</v>
      </c>
      <c r="F7" s="151"/>
      <c r="G7" s="146">
        <v>1</v>
      </c>
      <c r="H7" s="147" t="e">
        <f t="shared" ref="H7" si="1">E7-F7</f>
        <v>#VALUE!</v>
      </c>
      <c r="I7" s="152" t="s">
        <v>104</v>
      </c>
      <c r="J7" s="153" t="s">
        <v>105</v>
      </c>
      <c r="K7" s="162" t="s">
        <v>104</v>
      </c>
      <c r="L7" s="174"/>
      <c r="M7" s="175"/>
      <c r="N7" s="173"/>
      <c r="O7" s="172"/>
      <c r="P7" s="158">
        <v>0.5</v>
      </c>
      <c r="Q7" s="166"/>
      <c r="R7" s="167"/>
      <c r="S7" s="165" t="s">
        <v>104</v>
      </c>
      <c r="T7" s="154" t="s">
        <v>63</v>
      </c>
      <c r="U7" s="154" t="s">
        <v>71</v>
      </c>
      <c r="V7" s="154" t="s">
        <v>72</v>
      </c>
      <c r="W7" s="156"/>
      <c r="X7" s="156"/>
      <c r="Y7" s="156"/>
      <c r="Z7" s="157"/>
      <c r="AA7" s="392"/>
      <c r="AB7" s="393"/>
      <c r="AC7" s="394" t="str">
        <f t="shared" ref="AC7" si="2">IF(ISNUMBER(AB7)*(AA7),AB7-AA7,"*")</f>
        <v>*</v>
      </c>
      <c r="AD7" s="394" t="str">
        <f t="shared" ref="AD7" ca="1" si="3">IF(ISNUMBER(AB7),AB7-TODAY(),"*")</f>
        <v>*</v>
      </c>
      <c r="AE7" s="395" t="str">
        <f t="shared" ref="AE7" si="4">IF(ISNUMBER(AC7-(AF7-AA7)),AC7-(AF7-AA7),"*")</f>
        <v>*</v>
      </c>
      <c r="AF7" s="393"/>
      <c r="AG7" s="396"/>
      <c r="AH7" s="397" t="str">
        <f t="shared" ref="AH7" ca="1" si="5">IF(ISNUMBER(AI7),AI7-TODAY(),"*")</f>
        <v>*</v>
      </c>
      <c r="AI7" s="398"/>
      <c r="AJ7" s="399" t="s">
        <v>104</v>
      </c>
      <c r="AK7" s="400"/>
      <c r="AL7" s="155"/>
      <c r="AM7" s="148" t="s">
        <v>64</v>
      </c>
      <c r="AN7" s="13"/>
      <c r="AO7" s="23"/>
      <c r="AP7" s="16">
        <f>AP4+1</f>
        <v>1</v>
      </c>
      <c r="AQ7" s="15">
        <f t="shared" ref="AQ7:AQ9" si="6">C7</f>
        <v>2017</v>
      </c>
      <c r="AR7" s="64" t="e">
        <f>#REF!</f>
        <v>#REF!</v>
      </c>
      <c r="AS7" s="64" t="e">
        <f>#REF!</f>
        <v>#REF!</v>
      </c>
      <c r="AT7" s="65" t="e">
        <f>#REF!</f>
        <v>#REF!</v>
      </c>
      <c r="AU7" s="66" t="str">
        <f t="shared" ref="AU7:AU9" si="7">AC7</f>
        <v>*</v>
      </c>
      <c r="AV7" s="67">
        <f t="shared" ref="AV7:AV9" si="8">P7</f>
        <v>0.5</v>
      </c>
      <c r="AW7" s="70" t="str">
        <f t="shared" ref="AW7:AW9" si="9">E7</f>
        <v xml:space="preserve"> </v>
      </c>
      <c r="AX7" s="70">
        <f t="shared" ref="AX7:AX9" si="10">F7</f>
        <v>0</v>
      </c>
      <c r="AY7" s="67">
        <f t="shared" ref="AY7:AY9" si="11">G7</f>
        <v>1</v>
      </c>
      <c r="AZ7" s="74" t="e">
        <f t="shared" ref="AZ7:AZ9" si="12">H7</f>
        <v>#VALUE!</v>
      </c>
      <c r="BA7" s="69" t="e">
        <f t="shared" ref="BA7:BA9" ca="1" si="13">BB7+BC7+BD7</f>
        <v>#REF!</v>
      </c>
      <c r="BB7" s="68" t="e">
        <f ca="1">INDIRECT("'ВІДОМІСТЬ ЗАРПЛАТИ'!M"&amp;(ROW(AP2)*33-25))</f>
        <v>#REF!</v>
      </c>
      <c r="BC7" s="70" t="e">
        <f ca="1">INDIRECT("'ВІДОМІСТЬ ЗАРПЛАТИ'!O"&amp;(ROW(AP2)*33-25))</f>
        <v>#REF!</v>
      </c>
      <c r="BD7" s="70" t="e">
        <f ca="1">INDIRECT("'ВІДОМІСТЬ ЗАРПЛАТИ'!Q"&amp;(ROW(AP2)*33-25))</f>
        <v>#REF!</v>
      </c>
      <c r="BE7" s="70" t="e">
        <f t="shared" ref="BE7:BE9" ca="1" si="14">BC7+BD7</f>
        <v>#REF!</v>
      </c>
      <c r="BF7" s="70" t="e">
        <f ca="1">INDIRECT("'ВІДОМІСТЬ ЗАРПЛАТИ'!R"&amp;(ROW(AP2)*33-25))</f>
        <v>#REF!</v>
      </c>
      <c r="BG7" s="71" t="e">
        <f ca="1">INDIRECT("'ВІДОМІСТЬ ЗАРПЛАТИ'!S"&amp;(ROW(AP2)*33-25))</f>
        <v>#REF!</v>
      </c>
      <c r="BH7" s="72" t="e">
        <f t="shared" ref="BH7:BH9" ca="1" si="15">AW7-BE7</f>
        <v>#VALUE!</v>
      </c>
      <c r="BI7" s="73" t="str">
        <f>AM7</f>
        <v>ДП "Паркінг"</v>
      </c>
    </row>
    <row r="8" spans="1:61" ht="54.95" customHeight="1" thickTop="1" thickBot="1" x14ac:dyDescent="0.25">
      <c r="A8" s="37">
        <v>2</v>
      </c>
      <c r="B8" s="401">
        <f>HYPERLINK("#"&amp;ADDRESS(MATCH($A8,ЗАРПЛАТА!$O:$O,0),15,,1,"ЗАРПЛАТА"),$A8)</f>
        <v>2</v>
      </c>
      <c r="C8" s="389">
        <v>2017</v>
      </c>
      <c r="D8" s="149">
        <v>42705</v>
      </c>
      <c r="E8" s="150"/>
      <c r="F8" s="151"/>
      <c r="G8" s="146">
        <v>2</v>
      </c>
      <c r="H8" s="147">
        <f t="shared" ref="H8:H9" si="16">E8-F8</f>
        <v>0</v>
      </c>
      <c r="I8" s="152"/>
      <c r="J8" s="153"/>
      <c r="K8" s="162"/>
      <c r="L8" s="174"/>
      <c r="M8" s="175"/>
      <c r="N8" s="173"/>
      <c r="O8" s="172"/>
      <c r="P8" s="158"/>
      <c r="Q8" s="166"/>
      <c r="R8" s="391"/>
      <c r="S8" s="165"/>
      <c r="T8" s="154"/>
      <c r="U8" s="154"/>
      <c r="V8" s="154"/>
      <c r="W8" s="156"/>
      <c r="X8" s="156"/>
      <c r="Y8" s="156"/>
      <c r="Z8" s="157"/>
      <c r="AA8" s="392"/>
      <c r="AB8" s="393"/>
      <c r="AC8" s="394"/>
      <c r="AD8" s="394"/>
      <c r="AE8" s="395"/>
      <c r="AF8" s="393"/>
      <c r="AG8" s="396"/>
      <c r="AH8" s="397"/>
      <c r="AI8" s="398"/>
      <c r="AJ8" s="399"/>
      <c r="AK8" s="400"/>
      <c r="AL8" s="155"/>
      <c r="AM8" s="148"/>
      <c r="AN8" s="13"/>
      <c r="AO8" s="23"/>
      <c r="AP8" s="16">
        <f t="shared" ref="AP8:AP9" si="17">AP7+1</f>
        <v>2</v>
      </c>
      <c r="AQ8" s="15">
        <f t="shared" si="6"/>
        <v>2017</v>
      </c>
      <c r="AR8" s="64" t="e">
        <f>#REF!</f>
        <v>#REF!</v>
      </c>
      <c r="AS8" s="64" t="e">
        <f>#REF!</f>
        <v>#REF!</v>
      </c>
      <c r="AT8" s="65" t="e">
        <f>#REF!</f>
        <v>#REF!</v>
      </c>
      <c r="AU8" s="66">
        <f t="shared" si="7"/>
        <v>0</v>
      </c>
      <c r="AV8" s="67">
        <f t="shared" si="8"/>
        <v>0</v>
      </c>
      <c r="AW8" s="70">
        <f t="shared" si="9"/>
        <v>0</v>
      </c>
      <c r="AX8" s="70">
        <f t="shared" si="10"/>
        <v>0</v>
      </c>
      <c r="AY8" s="67">
        <f t="shared" si="11"/>
        <v>2</v>
      </c>
      <c r="AZ8" s="74">
        <f t="shared" si="12"/>
        <v>0</v>
      </c>
      <c r="BA8" s="69" t="e">
        <f t="shared" ca="1" si="13"/>
        <v>#REF!</v>
      </c>
      <c r="BB8" s="68" t="e">
        <f ca="1">INDIRECT("'ВІДОМІСТЬ ЗАРПЛАТИ'!M"&amp;(ROW(AP3)*33-25))</f>
        <v>#REF!</v>
      </c>
      <c r="BC8" s="70" t="e">
        <f ca="1">INDIRECT("'ВІДОМІСТЬ ЗАРПЛАТИ'!O"&amp;(ROW(AP3)*33-25))</f>
        <v>#REF!</v>
      </c>
      <c r="BD8" s="70" t="e">
        <f ca="1">INDIRECT("'ВІДОМІСТЬ ЗАРПЛАТИ'!Q"&amp;(ROW(AP3)*33-25))</f>
        <v>#REF!</v>
      </c>
      <c r="BE8" s="70" t="e">
        <f t="shared" ca="1" si="14"/>
        <v>#REF!</v>
      </c>
      <c r="BF8" s="70" t="e">
        <f ca="1">INDIRECT("'ВІДОМІСТЬ ЗАРПЛАТИ'!R"&amp;(ROW(AP3)*33-25))</f>
        <v>#REF!</v>
      </c>
      <c r="BG8" s="71" t="e">
        <f ca="1">INDIRECT("'ВІДОМІСТЬ ЗАРПЛАТИ'!S"&amp;(ROW(AP3)*33-25))</f>
        <v>#REF!</v>
      </c>
      <c r="BH8" s="72" t="e">
        <f t="shared" ca="1" si="15"/>
        <v>#REF!</v>
      </c>
      <c r="BI8" s="73">
        <f t="shared" ref="BI8:BI9" si="18">AM8</f>
        <v>0</v>
      </c>
    </row>
    <row r="9" spans="1:61" ht="54.95" customHeight="1" thickTop="1" thickBot="1" x14ac:dyDescent="0.25">
      <c r="A9" s="37">
        <v>3</v>
      </c>
      <c r="B9" s="401">
        <f>HYPERLINK("#"&amp;ADDRESS(MATCH($A9,ЗАРПЛАТА!$O:$O,0),15,,1,"ЗАРПЛАТА"),$A9)</f>
        <v>3</v>
      </c>
      <c r="C9" s="389">
        <v>2017</v>
      </c>
      <c r="D9" s="149"/>
      <c r="E9" s="150"/>
      <c r="F9" s="151"/>
      <c r="G9" s="146">
        <v>3</v>
      </c>
      <c r="H9" s="147">
        <f t="shared" si="16"/>
        <v>0</v>
      </c>
      <c r="I9" s="152"/>
      <c r="J9" s="153"/>
      <c r="K9" s="163"/>
      <c r="L9" s="174"/>
      <c r="M9" s="175"/>
      <c r="N9" s="173"/>
      <c r="O9" s="172"/>
      <c r="P9" s="158"/>
      <c r="Q9" s="166"/>
      <c r="R9" s="168"/>
      <c r="S9" s="165"/>
      <c r="T9" s="154"/>
      <c r="U9" s="154"/>
      <c r="V9" s="154"/>
      <c r="W9" s="156"/>
      <c r="X9" s="156"/>
      <c r="Y9" s="156"/>
      <c r="Z9" s="157"/>
      <c r="AA9" s="392"/>
      <c r="AB9" s="393"/>
      <c r="AC9" s="394"/>
      <c r="AD9" s="394"/>
      <c r="AE9" s="395"/>
      <c r="AF9" s="393"/>
      <c r="AG9" s="396"/>
      <c r="AH9" s="397"/>
      <c r="AI9" s="398"/>
      <c r="AJ9" s="399"/>
      <c r="AK9" s="400"/>
      <c r="AL9" s="155"/>
      <c r="AM9" s="148"/>
      <c r="AN9" s="13"/>
      <c r="AO9" s="23"/>
      <c r="AP9" s="16">
        <f t="shared" si="17"/>
        <v>3</v>
      </c>
      <c r="AQ9" s="15">
        <f t="shared" si="6"/>
        <v>2017</v>
      </c>
      <c r="AR9" s="64" t="e">
        <f>#REF!</f>
        <v>#REF!</v>
      </c>
      <c r="AS9" s="64" t="e">
        <f>#REF!</f>
        <v>#REF!</v>
      </c>
      <c r="AT9" s="65" t="e">
        <f>#REF!</f>
        <v>#REF!</v>
      </c>
      <c r="AU9" s="66">
        <f t="shared" si="7"/>
        <v>0</v>
      </c>
      <c r="AV9" s="67">
        <f t="shared" si="8"/>
        <v>0</v>
      </c>
      <c r="AW9" s="70">
        <f t="shared" si="9"/>
        <v>0</v>
      </c>
      <c r="AX9" s="70">
        <f t="shared" si="10"/>
        <v>0</v>
      </c>
      <c r="AY9" s="67">
        <f t="shared" si="11"/>
        <v>3</v>
      </c>
      <c r="AZ9" s="74">
        <f t="shared" si="12"/>
        <v>0</v>
      </c>
      <c r="BA9" s="69" t="e">
        <f t="shared" ca="1" si="13"/>
        <v>#REF!</v>
      </c>
      <c r="BB9" s="68" t="e">
        <f ca="1">INDIRECT("'ВІДОМІСТЬ ЗАРПЛАТИ'!M"&amp;(ROW(AP4)*33-25))</f>
        <v>#REF!</v>
      </c>
      <c r="BC9" s="70" t="e">
        <f ca="1">INDIRECT("'ВІДОМІСТЬ ЗАРПЛАТИ'!O"&amp;(ROW(AP4)*33-25))</f>
        <v>#REF!</v>
      </c>
      <c r="BD9" s="70" t="e">
        <f ca="1">INDIRECT("'ВІДОМІСТЬ ЗАРПЛАТИ'!Q"&amp;(ROW(AP4)*33-25))</f>
        <v>#REF!</v>
      </c>
      <c r="BE9" s="70" t="e">
        <f t="shared" ca="1" si="14"/>
        <v>#REF!</v>
      </c>
      <c r="BF9" s="70" t="e">
        <f ca="1">INDIRECT("'ВІДОМІСТЬ ЗАРПЛАТИ'!R"&amp;(ROW(AP4)*33-25))</f>
        <v>#REF!</v>
      </c>
      <c r="BG9" s="71" t="e">
        <f ca="1">INDIRECT("'ВІДОМІСТЬ ЗАРПЛАТИ'!S"&amp;(ROW(AP4)*33-25))</f>
        <v>#REF!</v>
      </c>
      <c r="BH9" s="72" t="e">
        <f t="shared" ca="1" si="15"/>
        <v>#REF!</v>
      </c>
      <c r="BI9" s="73">
        <f t="shared" si="18"/>
        <v>0</v>
      </c>
    </row>
    <row r="10" spans="1:61" ht="19.5" thickTop="1" x14ac:dyDescent="0.15">
      <c r="B10" s="368"/>
      <c r="C10" s="369"/>
      <c r="D10" s="18"/>
      <c r="H10" s="370"/>
      <c r="I10" s="17"/>
      <c r="J10" s="7"/>
      <c r="K10" s="371"/>
      <c r="L10" s="6"/>
      <c r="M10" s="6"/>
      <c r="N10" s="6"/>
      <c r="O10" s="6"/>
      <c r="P10" s="6"/>
      <c r="Q10" s="372"/>
      <c r="R10" s="373"/>
      <c r="T10" s="19"/>
      <c r="Z10" s="19"/>
      <c r="AA10" s="18"/>
      <c r="AB10" s="18"/>
      <c r="AC10" s="374"/>
      <c r="AD10" s="375"/>
      <c r="AE10" s="376"/>
      <c r="AF10" s="377"/>
      <c r="AG10" s="377"/>
      <c r="AH10" s="9"/>
      <c r="AI10" s="18"/>
      <c r="AJ10" s="371"/>
      <c r="AK10" s="8"/>
      <c r="AL10" s="7"/>
    </row>
    <row r="11" spans="1:61" ht="18.75" x14ac:dyDescent="0.15">
      <c r="B11" s="368"/>
      <c r="C11" s="369"/>
      <c r="D11" s="18"/>
      <c r="H11" s="370"/>
      <c r="I11" s="17"/>
      <c r="J11" s="7"/>
      <c r="K11" s="371"/>
      <c r="L11" s="6"/>
      <c r="M11" s="6"/>
      <c r="N11" s="6"/>
      <c r="O11" s="6"/>
      <c r="P11" s="6"/>
      <c r="Q11" s="372"/>
      <c r="R11" s="373"/>
      <c r="T11" s="19"/>
      <c r="Z11" s="19"/>
      <c r="AA11" s="18"/>
      <c r="AB11" s="18"/>
      <c r="AC11" s="374"/>
      <c r="AD11" s="375"/>
      <c r="AE11" s="376"/>
      <c r="AF11" s="377"/>
      <c r="AG11" s="377"/>
      <c r="AH11" s="9"/>
      <c r="AI11" s="18"/>
      <c r="AJ11" s="371"/>
      <c r="AK11" s="8"/>
      <c r="AL11" s="7"/>
    </row>
    <row r="12" spans="1:61" ht="18.75" x14ac:dyDescent="0.15">
      <c r="B12" s="368"/>
      <c r="C12" s="369"/>
      <c r="D12" s="18"/>
      <c r="H12" s="370"/>
      <c r="I12" s="17"/>
      <c r="J12" s="7"/>
      <c r="K12" s="371"/>
      <c r="L12" s="6"/>
      <c r="M12" s="6"/>
      <c r="N12" s="6"/>
      <c r="O12" s="6"/>
      <c r="P12" s="6"/>
      <c r="Q12" s="372"/>
      <c r="R12" s="373"/>
      <c r="T12" s="19"/>
      <c r="Z12" s="19"/>
      <c r="AA12" s="18"/>
      <c r="AB12" s="18"/>
      <c r="AC12" s="374"/>
      <c r="AD12" s="375"/>
      <c r="AE12" s="376"/>
      <c r="AF12" s="377"/>
      <c r="AG12" s="377"/>
      <c r="AH12" s="9"/>
      <c r="AI12" s="18"/>
      <c r="AJ12" s="371"/>
      <c r="AK12" s="8"/>
      <c r="AL12" s="7"/>
    </row>
    <row r="13" spans="1:61" ht="18.75" x14ac:dyDescent="0.15">
      <c r="B13" s="368"/>
      <c r="C13" s="369"/>
      <c r="D13" s="18"/>
      <c r="H13" s="370"/>
      <c r="I13" s="17"/>
      <c r="J13" s="7"/>
      <c r="K13" s="371"/>
      <c r="L13" s="6"/>
      <c r="M13" s="6"/>
      <c r="N13" s="6"/>
      <c r="O13" s="6"/>
      <c r="P13" s="6"/>
      <c r="Q13" s="372"/>
      <c r="R13" s="373"/>
      <c r="T13" s="19"/>
      <c r="Z13" s="19"/>
      <c r="AA13" s="18"/>
      <c r="AB13" s="18"/>
      <c r="AC13" s="374"/>
      <c r="AD13" s="375"/>
      <c r="AE13" s="376"/>
      <c r="AF13" s="377"/>
      <c r="AG13" s="377"/>
      <c r="AH13" s="9"/>
      <c r="AI13" s="18"/>
      <c r="AJ13" s="371"/>
      <c r="AK13" s="8"/>
      <c r="AL13" s="7"/>
    </row>
    <row r="14" spans="1:61" ht="18.75" x14ac:dyDescent="0.15">
      <c r="B14" s="368"/>
      <c r="C14" s="369"/>
      <c r="D14" s="18"/>
      <c r="H14" s="370"/>
      <c r="I14" s="17"/>
      <c r="J14" s="7"/>
      <c r="K14" s="371"/>
      <c r="L14" s="6"/>
      <c r="M14" s="6"/>
      <c r="N14" s="6"/>
      <c r="O14" s="6"/>
      <c r="P14" s="6"/>
      <c r="Q14" s="372"/>
      <c r="R14" s="373"/>
      <c r="T14" s="19"/>
      <c r="Z14" s="19"/>
      <c r="AA14" s="18"/>
      <c r="AB14" s="18"/>
      <c r="AC14" s="374"/>
      <c r="AD14" s="375"/>
      <c r="AE14" s="376"/>
      <c r="AF14" s="377"/>
      <c r="AG14" s="377"/>
      <c r="AH14" s="9"/>
      <c r="AI14" s="18"/>
      <c r="AJ14" s="371"/>
      <c r="AK14" s="8"/>
      <c r="AL14" s="7"/>
    </row>
    <row r="15" spans="1:61" ht="18.75" x14ac:dyDescent="0.15">
      <c r="B15" s="368"/>
      <c r="C15" s="369"/>
      <c r="D15" s="18"/>
      <c r="H15" s="370"/>
      <c r="I15" s="17"/>
      <c r="J15" s="7"/>
      <c r="K15" s="371"/>
      <c r="L15" s="6"/>
      <c r="M15" s="6"/>
      <c r="N15" s="6"/>
      <c r="O15" s="6"/>
      <c r="P15" s="6"/>
      <c r="Q15" s="372"/>
      <c r="R15" s="373"/>
      <c r="T15" s="19"/>
      <c r="Z15" s="19"/>
      <c r="AA15" s="18"/>
      <c r="AB15" s="18"/>
      <c r="AC15" s="374"/>
      <c r="AD15" s="375"/>
      <c r="AE15" s="376"/>
      <c r="AF15" s="377"/>
      <c r="AG15" s="377"/>
      <c r="AH15" s="9"/>
      <c r="AI15" s="18"/>
      <c r="AJ15" s="371"/>
      <c r="AK15" s="8"/>
      <c r="AL15" s="7"/>
    </row>
    <row r="16" spans="1:61" ht="18.75" x14ac:dyDescent="0.15">
      <c r="B16" s="368"/>
      <c r="C16" s="369"/>
      <c r="D16" s="18"/>
      <c r="H16" s="370"/>
      <c r="I16" s="17"/>
      <c r="J16" s="7"/>
      <c r="K16" s="371"/>
      <c r="L16" s="6"/>
      <c r="M16" s="6"/>
      <c r="N16" s="6"/>
      <c r="O16" s="6"/>
      <c r="P16" s="6"/>
      <c r="Q16" s="372"/>
      <c r="R16" s="373"/>
      <c r="T16" s="19"/>
      <c r="Z16" s="19"/>
      <c r="AA16" s="18"/>
      <c r="AB16" s="18"/>
      <c r="AC16" s="374"/>
      <c r="AD16" s="375"/>
      <c r="AE16" s="376"/>
      <c r="AF16" s="377"/>
      <c r="AG16" s="377"/>
      <c r="AH16" s="9"/>
      <c r="AI16" s="18"/>
      <c r="AJ16" s="371"/>
      <c r="AK16" s="8"/>
      <c r="AL16" s="7"/>
    </row>
    <row r="17" spans="2:38" ht="18.75" x14ac:dyDescent="0.15">
      <c r="B17" s="368"/>
      <c r="C17" s="369"/>
      <c r="D17" s="18"/>
      <c r="H17" s="370"/>
      <c r="I17" s="17"/>
      <c r="J17" s="7"/>
      <c r="K17" s="371"/>
      <c r="L17" s="6"/>
      <c r="M17" s="6"/>
      <c r="N17" s="6"/>
      <c r="O17" s="6"/>
      <c r="P17" s="6"/>
      <c r="Q17" s="372"/>
      <c r="R17" s="373"/>
      <c r="T17" s="19"/>
      <c r="Z17" s="19"/>
      <c r="AA17" s="18"/>
      <c r="AB17" s="18"/>
      <c r="AC17" s="374"/>
      <c r="AD17" s="375"/>
      <c r="AE17" s="376"/>
      <c r="AF17" s="377"/>
      <c r="AG17" s="377"/>
      <c r="AH17" s="9"/>
      <c r="AI17" s="18"/>
      <c r="AJ17" s="371"/>
      <c r="AK17" s="8"/>
      <c r="AL17" s="7"/>
    </row>
    <row r="18" spans="2:38" ht="18.75" x14ac:dyDescent="0.15">
      <c r="B18" s="368"/>
      <c r="C18" s="369"/>
      <c r="D18" s="18"/>
      <c r="H18" s="370"/>
      <c r="I18" s="17"/>
      <c r="J18" s="7"/>
      <c r="K18" s="371"/>
      <c r="L18" s="6"/>
      <c r="M18" s="6"/>
      <c r="N18" s="6"/>
      <c r="O18" s="6"/>
      <c r="P18" s="6"/>
      <c r="Q18" s="372"/>
      <c r="R18" s="373"/>
      <c r="T18" s="19"/>
      <c r="Z18" s="19"/>
      <c r="AA18" s="18"/>
      <c r="AB18" s="18"/>
      <c r="AC18" s="374"/>
      <c r="AD18" s="375"/>
      <c r="AE18" s="376"/>
      <c r="AF18" s="377"/>
      <c r="AG18" s="377"/>
      <c r="AH18" s="9"/>
      <c r="AI18" s="18"/>
      <c r="AJ18" s="371"/>
      <c r="AK18" s="8"/>
      <c r="AL18" s="7"/>
    </row>
    <row r="19" spans="2:38" ht="18.75" x14ac:dyDescent="0.15">
      <c r="B19" s="368"/>
      <c r="C19" s="369"/>
      <c r="D19" s="18"/>
      <c r="H19" s="370"/>
      <c r="I19" s="17"/>
      <c r="J19" s="7"/>
      <c r="K19" s="371"/>
      <c r="L19" s="6"/>
      <c r="M19" s="6"/>
      <c r="N19" s="6"/>
      <c r="O19" s="6"/>
      <c r="P19" s="6"/>
      <c r="Q19" s="372"/>
      <c r="R19" s="373"/>
      <c r="T19" s="19"/>
      <c r="Z19" s="19"/>
      <c r="AA19" s="18"/>
      <c r="AB19" s="18"/>
      <c r="AC19" s="374"/>
      <c r="AD19" s="375"/>
      <c r="AE19" s="376"/>
      <c r="AF19" s="377"/>
      <c r="AG19" s="377"/>
      <c r="AH19" s="9"/>
      <c r="AI19" s="18"/>
      <c r="AJ19" s="371"/>
      <c r="AK19" s="8"/>
      <c r="AL19" s="7"/>
    </row>
    <row r="20" spans="2:38" ht="18.75" x14ac:dyDescent="0.15">
      <c r="B20" s="368"/>
      <c r="C20" s="369"/>
      <c r="D20" s="18"/>
      <c r="H20" s="370"/>
      <c r="I20" s="17"/>
      <c r="J20" s="7"/>
      <c r="K20" s="371"/>
      <c r="L20" s="6"/>
      <c r="M20" s="6"/>
      <c r="N20" s="6"/>
      <c r="O20" s="6"/>
      <c r="P20" s="6"/>
      <c r="Q20" s="372"/>
      <c r="R20" s="373"/>
      <c r="T20" s="19"/>
      <c r="Z20" s="19"/>
      <c r="AA20" s="18"/>
      <c r="AB20" s="18"/>
      <c r="AC20" s="374"/>
      <c r="AD20" s="375"/>
      <c r="AE20" s="376"/>
      <c r="AF20" s="377"/>
      <c r="AG20" s="377"/>
      <c r="AH20" s="9"/>
      <c r="AI20" s="18"/>
      <c r="AJ20" s="371"/>
      <c r="AK20" s="8"/>
      <c r="AL20" s="7"/>
    </row>
    <row r="21" spans="2:38" ht="18.75" x14ac:dyDescent="0.15">
      <c r="B21" s="368"/>
      <c r="C21" s="369"/>
      <c r="D21" s="18"/>
      <c r="H21" s="370"/>
      <c r="I21" s="17"/>
      <c r="J21" s="7"/>
      <c r="K21" s="371"/>
      <c r="L21" s="6"/>
      <c r="M21" s="6"/>
      <c r="N21" s="6"/>
      <c r="O21" s="6"/>
      <c r="P21" s="6"/>
      <c r="Q21" s="372"/>
      <c r="R21" s="373"/>
      <c r="T21" s="19"/>
      <c r="Z21" s="19"/>
      <c r="AA21" s="18"/>
      <c r="AB21" s="18"/>
      <c r="AC21" s="374"/>
      <c r="AD21" s="375"/>
      <c r="AE21" s="376"/>
      <c r="AF21" s="377"/>
      <c r="AG21" s="377"/>
      <c r="AH21" s="9"/>
      <c r="AI21" s="18"/>
      <c r="AJ21" s="371"/>
      <c r="AK21" s="8"/>
      <c r="AL21" s="7"/>
    </row>
    <row r="22" spans="2:38" ht="18.75" x14ac:dyDescent="0.15">
      <c r="B22" s="368"/>
      <c r="C22" s="369"/>
      <c r="D22" s="18"/>
      <c r="H22" s="370"/>
      <c r="I22" s="17"/>
      <c r="J22" s="7"/>
      <c r="K22" s="371"/>
      <c r="L22" s="6"/>
      <c r="M22" s="6"/>
      <c r="N22" s="6"/>
      <c r="O22" s="6"/>
      <c r="P22" s="6"/>
      <c r="Q22" s="372"/>
      <c r="R22" s="373"/>
      <c r="T22" s="19"/>
      <c r="Z22" s="19"/>
      <c r="AA22" s="18"/>
      <c r="AB22" s="18"/>
      <c r="AC22" s="374"/>
      <c r="AD22" s="375"/>
      <c r="AE22" s="376"/>
      <c r="AF22" s="377"/>
      <c r="AG22" s="377"/>
      <c r="AH22" s="9"/>
      <c r="AI22" s="18"/>
      <c r="AJ22" s="371"/>
      <c r="AK22" s="8"/>
      <c r="AL22" s="7"/>
    </row>
    <row r="23" spans="2:38" ht="18.75" x14ac:dyDescent="0.15">
      <c r="B23" s="368"/>
      <c r="C23" s="369"/>
      <c r="D23" s="18"/>
      <c r="H23" s="370"/>
      <c r="I23" s="17"/>
      <c r="J23" s="7"/>
      <c r="K23" s="371"/>
      <c r="L23" s="6"/>
      <c r="M23" s="6"/>
      <c r="N23" s="6"/>
      <c r="O23" s="6"/>
      <c r="P23" s="6"/>
      <c r="Q23" s="372"/>
      <c r="R23" s="373"/>
      <c r="T23" s="19"/>
      <c r="Z23" s="19"/>
      <c r="AA23" s="18"/>
      <c r="AB23" s="18"/>
      <c r="AC23" s="374"/>
      <c r="AD23" s="375"/>
      <c r="AE23" s="376"/>
      <c r="AF23" s="377"/>
      <c r="AG23" s="377"/>
      <c r="AH23" s="9"/>
      <c r="AI23" s="18"/>
      <c r="AJ23" s="371"/>
      <c r="AK23" s="8"/>
      <c r="AL23" s="7"/>
    </row>
    <row r="24" spans="2:38" ht="18.75" x14ac:dyDescent="0.15">
      <c r="B24" s="368"/>
      <c r="C24" s="369"/>
      <c r="D24" s="18"/>
      <c r="H24" s="370"/>
      <c r="I24" s="17"/>
      <c r="J24" s="7"/>
      <c r="K24" s="371"/>
      <c r="L24" s="6"/>
      <c r="M24" s="6"/>
      <c r="N24" s="6"/>
      <c r="O24" s="6"/>
      <c r="P24" s="6"/>
      <c r="Q24" s="372"/>
      <c r="R24" s="373"/>
      <c r="T24" s="19"/>
      <c r="Z24" s="19"/>
      <c r="AA24" s="18"/>
      <c r="AB24" s="18"/>
      <c r="AC24" s="374"/>
      <c r="AD24" s="375"/>
      <c r="AE24" s="376"/>
      <c r="AF24" s="377"/>
      <c r="AG24" s="377"/>
      <c r="AH24" s="9"/>
      <c r="AI24" s="18"/>
      <c r="AJ24" s="371"/>
      <c r="AK24" s="8"/>
      <c r="AL24" s="7"/>
    </row>
    <row r="25" spans="2:38" ht="18.75" x14ac:dyDescent="0.15">
      <c r="B25" s="368"/>
      <c r="C25" s="369"/>
      <c r="D25" s="18"/>
      <c r="H25" s="370"/>
      <c r="I25" s="17"/>
      <c r="J25" s="7"/>
      <c r="K25" s="371"/>
      <c r="L25" s="6"/>
      <c r="M25" s="6"/>
      <c r="N25" s="6"/>
      <c r="O25" s="6"/>
      <c r="P25" s="6"/>
      <c r="Q25" s="372"/>
      <c r="R25" s="373"/>
      <c r="T25" s="19"/>
      <c r="Z25" s="19"/>
      <c r="AA25" s="18"/>
      <c r="AB25" s="18"/>
      <c r="AC25" s="374"/>
      <c r="AD25" s="375"/>
      <c r="AE25" s="376"/>
      <c r="AF25" s="377"/>
      <c r="AG25" s="377"/>
      <c r="AH25" s="9"/>
      <c r="AI25" s="18"/>
      <c r="AJ25" s="371"/>
      <c r="AK25" s="8"/>
      <c r="AL25" s="7"/>
    </row>
    <row r="26" spans="2:38" ht="18.75" x14ac:dyDescent="0.15">
      <c r="B26" s="368"/>
      <c r="C26" s="369"/>
      <c r="D26" s="18"/>
      <c r="H26" s="370"/>
      <c r="I26" s="17"/>
      <c r="J26" s="7"/>
      <c r="K26" s="371"/>
      <c r="L26" s="6"/>
      <c r="M26" s="6"/>
      <c r="N26" s="6"/>
      <c r="O26" s="6"/>
      <c r="P26" s="6"/>
      <c r="Q26" s="372"/>
      <c r="R26" s="373"/>
      <c r="T26" s="19"/>
      <c r="Z26" s="19"/>
      <c r="AA26" s="18"/>
      <c r="AB26" s="18"/>
      <c r="AC26" s="374"/>
      <c r="AD26" s="375"/>
      <c r="AE26" s="376"/>
      <c r="AF26" s="377"/>
      <c r="AG26" s="377"/>
      <c r="AH26" s="9"/>
      <c r="AI26" s="18"/>
      <c r="AJ26" s="371"/>
      <c r="AK26" s="8"/>
      <c r="AL26" s="7"/>
    </row>
    <row r="27" spans="2:38" ht="18.75" x14ac:dyDescent="0.15">
      <c r="B27" s="368"/>
      <c r="C27" s="369"/>
      <c r="D27" s="18"/>
      <c r="H27" s="370"/>
      <c r="I27" s="17"/>
      <c r="J27" s="7"/>
      <c r="K27" s="371"/>
      <c r="L27" s="6"/>
      <c r="M27" s="6"/>
      <c r="N27" s="6"/>
      <c r="O27" s="6"/>
      <c r="P27" s="6"/>
      <c r="Q27" s="372"/>
      <c r="R27" s="373"/>
      <c r="T27" s="19"/>
      <c r="Z27" s="19"/>
      <c r="AA27" s="18"/>
      <c r="AB27" s="18"/>
      <c r="AC27" s="374"/>
      <c r="AD27" s="375"/>
      <c r="AE27" s="376"/>
      <c r="AF27" s="377"/>
      <c r="AG27" s="377"/>
      <c r="AH27" s="9"/>
      <c r="AI27" s="18"/>
      <c r="AJ27" s="371"/>
      <c r="AK27" s="8"/>
      <c r="AL27" s="7"/>
    </row>
    <row r="28" spans="2:38" ht="18.75" x14ac:dyDescent="0.15">
      <c r="B28" s="368"/>
      <c r="C28" s="369"/>
      <c r="D28" s="18"/>
      <c r="H28" s="370"/>
      <c r="I28" s="17"/>
      <c r="J28" s="7"/>
      <c r="K28" s="371"/>
      <c r="L28" s="6"/>
      <c r="M28" s="6"/>
      <c r="N28" s="6"/>
      <c r="O28" s="6"/>
      <c r="P28" s="6"/>
      <c r="Q28" s="372"/>
      <c r="R28" s="373"/>
      <c r="T28" s="19"/>
      <c r="Z28" s="19"/>
      <c r="AA28" s="18"/>
      <c r="AB28" s="18"/>
      <c r="AC28" s="374"/>
      <c r="AD28" s="375"/>
      <c r="AE28" s="376"/>
      <c r="AF28" s="377"/>
      <c r="AG28" s="377"/>
      <c r="AH28" s="9"/>
      <c r="AI28" s="18"/>
      <c r="AJ28" s="371"/>
      <c r="AK28" s="8"/>
      <c r="AL28" s="7"/>
    </row>
    <row r="29" spans="2:38" ht="18.75" x14ac:dyDescent="0.15">
      <c r="B29" s="368"/>
      <c r="C29" s="369"/>
      <c r="D29" s="18"/>
      <c r="H29" s="370"/>
      <c r="I29" s="17"/>
      <c r="J29" s="7"/>
      <c r="K29" s="371"/>
      <c r="L29" s="6"/>
      <c r="M29" s="6"/>
      <c r="N29" s="6"/>
      <c r="O29" s="6"/>
      <c r="P29" s="6"/>
      <c r="Q29" s="372"/>
      <c r="R29" s="373"/>
      <c r="T29" s="19"/>
      <c r="Z29" s="19"/>
      <c r="AA29" s="18"/>
      <c r="AB29" s="18"/>
      <c r="AC29" s="374"/>
      <c r="AD29" s="375"/>
      <c r="AE29" s="376"/>
      <c r="AF29" s="377"/>
      <c r="AG29" s="377"/>
      <c r="AH29" s="9"/>
      <c r="AI29" s="18"/>
      <c r="AJ29" s="371"/>
      <c r="AK29" s="8"/>
      <c r="AL29" s="7"/>
    </row>
    <row r="30" spans="2:38" ht="18.75" x14ac:dyDescent="0.15">
      <c r="B30" s="368"/>
      <c r="C30" s="369"/>
      <c r="D30" s="18"/>
      <c r="H30" s="370"/>
      <c r="I30" s="17"/>
      <c r="J30" s="7"/>
      <c r="K30" s="371"/>
      <c r="L30" s="6"/>
      <c r="M30" s="6"/>
      <c r="N30" s="6"/>
      <c r="O30" s="6"/>
      <c r="P30" s="6"/>
      <c r="Q30" s="372"/>
      <c r="R30" s="373"/>
      <c r="T30" s="19"/>
      <c r="Z30" s="19"/>
      <c r="AA30" s="18"/>
      <c r="AB30" s="18"/>
      <c r="AC30" s="374"/>
      <c r="AD30" s="375"/>
      <c r="AE30" s="376"/>
      <c r="AF30" s="377"/>
      <c r="AG30" s="377"/>
      <c r="AH30" s="9"/>
      <c r="AI30" s="18"/>
      <c r="AJ30" s="371"/>
      <c r="AK30" s="8"/>
      <c r="AL30" s="7"/>
    </row>
    <row r="31" spans="2:38" ht="18.75" x14ac:dyDescent="0.15">
      <c r="B31" s="368"/>
      <c r="C31" s="369"/>
      <c r="D31" s="18"/>
      <c r="H31" s="370"/>
      <c r="I31" s="17"/>
      <c r="J31" s="7"/>
      <c r="K31" s="371"/>
      <c r="L31" s="6"/>
      <c r="M31" s="6"/>
      <c r="N31" s="6"/>
      <c r="O31" s="6"/>
      <c r="P31" s="6"/>
      <c r="Q31" s="372"/>
      <c r="R31" s="373"/>
      <c r="T31" s="19"/>
      <c r="Z31" s="19"/>
      <c r="AA31" s="18"/>
      <c r="AB31" s="18"/>
      <c r="AC31" s="374"/>
      <c r="AD31" s="375"/>
      <c r="AE31" s="376"/>
      <c r="AF31" s="377"/>
      <c r="AG31" s="377"/>
      <c r="AH31" s="9"/>
      <c r="AI31" s="18"/>
      <c r="AJ31" s="371"/>
      <c r="AK31" s="8"/>
      <c r="AL31" s="7"/>
    </row>
    <row r="32" spans="2:38" ht="18.75" x14ac:dyDescent="0.15">
      <c r="B32" s="368"/>
      <c r="C32" s="369"/>
      <c r="D32" s="18"/>
      <c r="H32" s="370"/>
      <c r="I32" s="17"/>
      <c r="J32" s="7"/>
      <c r="K32" s="371"/>
      <c r="L32" s="6"/>
      <c r="M32" s="6"/>
      <c r="N32" s="6"/>
      <c r="O32" s="6"/>
      <c r="P32" s="6"/>
      <c r="Q32" s="372"/>
      <c r="R32" s="373"/>
      <c r="T32" s="19"/>
      <c r="Z32" s="19"/>
      <c r="AA32" s="18"/>
      <c r="AB32" s="18"/>
      <c r="AC32" s="374"/>
      <c r="AD32" s="375"/>
      <c r="AE32" s="376"/>
      <c r="AF32" s="377"/>
      <c r="AG32" s="377"/>
      <c r="AH32" s="9"/>
      <c r="AI32" s="18"/>
      <c r="AJ32" s="371"/>
      <c r="AK32" s="8"/>
      <c r="AL32" s="7"/>
    </row>
    <row r="33" spans="2:38" ht="18.75" x14ac:dyDescent="0.15">
      <c r="B33" s="368"/>
      <c r="C33" s="369"/>
      <c r="D33" s="18"/>
      <c r="H33" s="370"/>
      <c r="I33" s="17"/>
      <c r="J33" s="7"/>
      <c r="K33" s="371"/>
      <c r="L33" s="6"/>
      <c r="M33" s="6"/>
      <c r="N33" s="6"/>
      <c r="O33" s="6"/>
      <c r="P33" s="6"/>
      <c r="Q33" s="372"/>
      <c r="R33" s="373"/>
      <c r="T33" s="19"/>
      <c r="Z33" s="19"/>
      <c r="AA33" s="18"/>
      <c r="AB33" s="18"/>
      <c r="AC33" s="374"/>
      <c r="AD33" s="375"/>
      <c r="AE33" s="376"/>
      <c r="AF33" s="377"/>
      <c r="AG33" s="377"/>
      <c r="AH33" s="9"/>
      <c r="AI33" s="18"/>
      <c r="AJ33" s="371"/>
      <c r="AK33" s="8"/>
      <c r="AL33" s="7"/>
    </row>
    <row r="34" spans="2:38" ht="18.75" x14ac:dyDescent="0.15">
      <c r="B34" s="368"/>
      <c r="C34" s="369"/>
      <c r="D34" s="18"/>
      <c r="H34" s="370"/>
      <c r="I34" s="17"/>
      <c r="J34" s="7"/>
      <c r="K34" s="371"/>
      <c r="L34" s="6"/>
      <c r="M34" s="6"/>
      <c r="N34" s="6"/>
      <c r="O34" s="6"/>
      <c r="P34" s="6"/>
      <c r="Q34" s="372"/>
      <c r="R34" s="373"/>
      <c r="T34" s="19"/>
      <c r="Z34" s="19"/>
      <c r="AA34" s="18"/>
      <c r="AB34" s="18"/>
      <c r="AC34" s="374"/>
      <c r="AD34" s="375"/>
      <c r="AE34" s="376"/>
      <c r="AF34" s="377"/>
      <c r="AG34" s="377"/>
      <c r="AH34" s="9"/>
      <c r="AI34" s="18"/>
      <c r="AJ34" s="371"/>
      <c r="AK34" s="8"/>
      <c r="AL34" s="7"/>
    </row>
    <row r="35" spans="2:38" ht="18.75" x14ac:dyDescent="0.15">
      <c r="B35" s="368"/>
      <c r="C35" s="369"/>
      <c r="D35" s="18"/>
      <c r="H35" s="370"/>
      <c r="I35" s="17"/>
      <c r="J35" s="7"/>
      <c r="K35" s="371"/>
      <c r="L35" s="6"/>
      <c r="M35" s="6"/>
      <c r="N35" s="6"/>
      <c r="O35" s="6"/>
      <c r="P35" s="6"/>
      <c r="Q35" s="372"/>
      <c r="R35" s="373"/>
      <c r="T35" s="19"/>
      <c r="Z35" s="19"/>
      <c r="AA35" s="18"/>
      <c r="AB35" s="18"/>
      <c r="AC35" s="374"/>
      <c r="AD35" s="375"/>
      <c r="AE35" s="376"/>
      <c r="AF35" s="377"/>
      <c r="AG35" s="377"/>
      <c r="AH35" s="9"/>
      <c r="AI35" s="18"/>
      <c r="AJ35" s="371"/>
      <c r="AK35" s="8"/>
      <c r="AL35" s="7"/>
    </row>
    <row r="36" spans="2:38" ht="18.75" x14ac:dyDescent="0.15">
      <c r="B36" s="368"/>
      <c r="C36" s="369"/>
      <c r="D36" s="18"/>
      <c r="H36" s="370"/>
      <c r="I36" s="17"/>
      <c r="J36" s="7"/>
      <c r="K36" s="371"/>
      <c r="L36" s="6"/>
      <c r="M36" s="6"/>
      <c r="N36" s="6"/>
      <c r="O36" s="6"/>
      <c r="P36" s="6"/>
      <c r="Q36" s="372"/>
      <c r="R36" s="373"/>
      <c r="T36" s="19"/>
      <c r="Z36" s="19"/>
      <c r="AA36" s="18"/>
      <c r="AB36" s="18"/>
      <c r="AC36" s="374"/>
      <c r="AD36" s="375"/>
      <c r="AE36" s="376"/>
      <c r="AF36" s="377"/>
      <c r="AG36" s="377"/>
      <c r="AH36" s="9"/>
      <c r="AI36" s="18"/>
      <c r="AJ36" s="371"/>
      <c r="AK36" s="8"/>
      <c r="AL36" s="7"/>
    </row>
    <row r="37" spans="2:38" ht="18.75" x14ac:dyDescent="0.15">
      <c r="B37" s="368"/>
      <c r="C37" s="369"/>
      <c r="D37" s="18"/>
      <c r="H37" s="370"/>
      <c r="I37" s="17"/>
      <c r="J37" s="7"/>
      <c r="K37" s="371"/>
      <c r="L37" s="6"/>
      <c r="M37" s="6"/>
      <c r="N37" s="6"/>
      <c r="O37" s="6"/>
      <c r="P37" s="6"/>
      <c r="Q37" s="372"/>
      <c r="R37" s="373"/>
      <c r="T37" s="19"/>
      <c r="Z37" s="19"/>
      <c r="AA37" s="18"/>
      <c r="AB37" s="18"/>
      <c r="AC37" s="374"/>
      <c r="AD37" s="375"/>
      <c r="AE37" s="376"/>
      <c r="AF37" s="377"/>
      <c r="AG37" s="377"/>
      <c r="AH37" s="9"/>
      <c r="AI37" s="18"/>
      <c r="AJ37" s="371"/>
      <c r="AK37" s="8"/>
      <c r="AL37" s="7"/>
    </row>
    <row r="38" spans="2:38" ht="18.75" x14ac:dyDescent="0.15">
      <c r="B38" s="368"/>
      <c r="C38" s="369"/>
      <c r="D38" s="18"/>
      <c r="H38" s="370"/>
      <c r="I38" s="17"/>
      <c r="J38" s="7"/>
      <c r="K38" s="371"/>
      <c r="L38" s="6"/>
      <c r="M38" s="6"/>
      <c r="N38" s="6"/>
      <c r="O38" s="6"/>
      <c r="P38" s="6"/>
      <c r="Q38" s="372"/>
      <c r="R38" s="373"/>
      <c r="T38" s="19"/>
      <c r="Z38" s="19"/>
      <c r="AA38" s="18"/>
      <c r="AB38" s="18"/>
      <c r="AC38" s="374"/>
      <c r="AD38" s="375"/>
      <c r="AE38" s="376"/>
      <c r="AF38" s="377"/>
      <c r="AG38" s="377"/>
      <c r="AH38" s="9"/>
      <c r="AI38" s="18"/>
      <c r="AJ38" s="371"/>
      <c r="AK38" s="8"/>
      <c r="AL38" s="7"/>
    </row>
    <row r="39" spans="2:38" ht="18.75" x14ac:dyDescent="0.15">
      <c r="B39" s="368"/>
      <c r="C39" s="369"/>
      <c r="D39" s="18"/>
      <c r="H39" s="370"/>
      <c r="I39" s="17"/>
      <c r="J39" s="7"/>
      <c r="K39" s="371"/>
      <c r="L39" s="6"/>
      <c r="M39" s="6"/>
      <c r="N39" s="6"/>
      <c r="O39" s="6"/>
      <c r="P39" s="6"/>
      <c r="Q39" s="372"/>
      <c r="R39" s="373"/>
      <c r="T39" s="19"/>
      <c r="Z39" s="19"/>
      <c r="AA39" s="18"/>
      <c r="AB39" s="18"/>
      <c r="AC39" s="374"/>
      <c r="AD39" s="375"/>
      <c r="AE39" s="376"/>
      <c r="AF39" s="377"/>
      <c r="AG39" s="377"/>
      <c r="AH39" s="9"/>
      <c r="AI39" s="18"/>
      <c r="AJ39" s="371"/>
      <c r="AK39" s="8"/>
      <c r="AL39" s="7"/>
    </row>
    <row r="40" spans="2:38" ht="18.75" x14ac:dyDescent="0.15">
      <c r="B40" s="368"/>
      <c r="C40" s="369"/>
      <c r="D40" s="18"/>
      <c r="H40" s="370"/>
      <c r="I40" s="17"/>
      <c r="J40" s="7"/>
      <c r="K40" s="371"/>
      <c r="L40" s="6"/>
      <c r="M40" s="6"/>
      <c r="N40" s="6"/>
      <c r="O40" s="6"/>
      <c r="P40" s="6"/>
      <c r="Q40" s="372"/>
      <c r="R40" s="373"/>
      <c r="T40" s="19"/>
      <c r="Z40" s="19"/>
      <c r="AA40" s="18"/>
      <c r="AB40" s="18"/>
      <c r="AC40" s="374"/>
      <c r="AD40" s="375"/>
      <c r="AE40" s="376"/>
      <c r="AF40" s="377"/>
      <c r="AG40" s="377"/>
      <c r="AH40" s="9"/>
      <c r="AI40" s="18"/>
      <c r="AJ40" s="371"/>
      <c r="AK40" s="8"/>
      <c r="AL40" s="7"/>
    </row>
    <row r="41" spans="2:38" ht="18.75" x14ac:dyDescent="0.15">
      <c r="B41" s="368"/>
      <c r="C41" s="369"/>
      <c r="D41" s="18"/>
      <c r="H41" s="370"/>
      <c r="I41" s="17"/>
      <c r="J41" s="7"/>
      <c r="K41" s="371"/>
      <c r="L41" s="6"/>
      <c r="M41" s="6"/>
      <c r="N41" s="6"/>
      <c r="O41" s="6"/>
      <c r="P41" s="6"/>
      <c r="Q41" s="372"/>
      <c r="R41" s="373"/>
      <c r="T41" s="19"/>
      <c r="Z41" s="19"/>
      <c r="AA41" s="18"/>
      <c r="AB41" s="18"/>
      <c r="AC41" s="374"/>
      <c r="AD41" s="375"/>
      <c r="AE41" s="376"/>
      <c r="AF41" s="377"/>
      <c r="AG41" s="377"/>
      <c r="AH41" s="9"/>
      <c r="AI41" s="18"/>
      <c r="AJ41" s="371"/>
      <c r="AK41" s="8"/>
      <c r="AL41" s="7"/>
    </row>
    <row r="42" spans="2:38" ht="18.75" x14ac:dyDescent="0.15">
      <c r="B42" s="368"/>
      <c r="C42" s="369"/>
      <c r="D42" s="18"/>
      <c r="H42" s="370"/>
      <c r="I42" s="17"/>
      <c r="J42" s="7"/>
      <c r="K42" s="371"/>
      <c r="L42" s="6"/>
      <c r="M42" s="6"/>
      <c r="N42" s="6"/>
      <c r="O42" s="6"/>
      <c r="P42" s="6"/>
      <c r="Q42" s="372"/>
      <c r="R42" s="373"/>
      <c r="T42" s="19"/>
      <c r="Z42" s="19"/>
      <c r="AA42" s="18"/>
      <c r="AB42" s="18"/>
      <c r="AC42" s="374"/>
      <c r="AD42" s="375"/>
      <c r="AE42" s="376"/>
      <c r="AF42" s="377"/>
      <c r="AG42" s="377"/>
      <c r="AH42" s="9"/>
      <c r="AI42" s="18"/>
      <c r="AJ42" s="371"/>
      <c r="AK42" s="8"/>
      <c r="AL42" s="7"/>
    </row>
    <row r="43" spans="2:38" ht="18.75" x14ac:dyDescent="0.15">
      <c r="B43" s="368"/>
      <c r="C43" s="369"/>
      <c r="D43" s="18"/>
      <c r="H43" s="370"/>
      <c r="I43" s="17"/>
      <c r="J43" s="7"/>
      <c r="K43" s="371"/>
      <c r="L43" s="6"/>
      <c r="M43" s="6"/>
      <c r="N43" s="6"/>
      <c r="O43" s="6"/>
      <c r="P43" s="6"/>
      <c r="Q43" s="372"/>
      <c r="R43" s="373"/>
      <c r="T43" s="19"/>
      <c r="Z43" s="19"/>
      <c r="AA43" s="18"/>
      <c r="AB43" s="18"/>
      <c r="AC43" s="374"/>
      <c r="AD43" s="375"/>
      <c r="AE43" s="376"/>
      <c r="AF43" s="377"/>
      <c r="AG43" s="377"/>
      <c r="AH43" s="9"/>
      <c r="AI43" s="18"/>
      <c r="AJ43" s="371"/>
      <c r="AK43" s="8"/>
      <c r="AL43" s="7"/>
    </row>
    <row r="44" spans="2:38" ht="18.75" x14ac:dyDescent="0.15">
      <c r="B44" s="368"/>
      <c r="C44" s="369"/>
      <c r="D44" s="18"/>
      <c r="H44" s="370"/>
      <c r="I44" s="17"/>
      <c r="J44" s="7"/>
      <c r="K44" s="371"/>
      <c r="L44" s="6"/>
      <c r="M44" s="6"/>
      <c r="N44" s="6"/>
      <c r="O44" s="6"/>
      <c r="P44" s="6"/>
      <c r="Q44" s="372"/>
      <c r="R44" s="373"/>
      <c r="T44" s="19"/>
      <c r="Z44" s="19"/>
      <c r="AA44" s="18"/>
      <c r="AB44" s="18"/>
      <c r="AC44" s="374"/>
      <c r="AD44" s="375"/>
      <c r="AE44" s="376"/>
      <c r="AF44" s="377"/>
      <c r="AG44" s="377"/>
      <c r="AH44" s="9"/>
      <c r="AI44" s="18"/>
      <c r="AJ44" s="371"/>
      <c r="AK44" s="8"/>
      <c r="AL44" s="7"/>
    </row>
    <row r="45" spans="2:38" ht="18.75" x14ac:dyDescent="0.15">
      <c r="B45" s="368"/>
      <c r="C45" s="369"/>
      <c r="D45" s="18"/>
      <c r="H45" s="370"/>
      <c r="I45" s="17"/>
      <c r="J45" s="7"/>
      <c r="K45" s="371"/>
      <c r="L45" s="6"/>
      <c r="M45" s="6"/>
      <c r="N45" s="6"/>
      <c r="O45" s="6"/>
      <c r="P45" s="6"/>
      <c r="Q45" s="372"/>
      <c r="R45" s="373"/>
      <c r="T45" s="19"/>
      <c r="Z45" s="19"/>
      <c r="AA45" s="18"/>
      <c r="AB45" s="18"/>
      <c r="AC45" s="374"/>
      <c r="AD45" s="375"/>
      <c r="AE45" s="376"/>
      <c r="AF45" s="377"/>
      <c r="AG45" s="377"/>
      <c r="AH45" s="9"/>
      <c r="AI45" s="18"/>
      <c r="AJ45" s="371"/>
      <c r="AK45" s="8"/>
      <c r="AL45" s="7"/>
    </row>
    <row r="46" spans="2:38" ht="18.75" x14ac:dyDescent="0.15">
      <c r="B46" s="368"/>
      <c r="C46" s="369"/>
      <c r="D46" s="18"/>
      <c r="H46" s="370"/>
      <c r="I46" s="17"/>
      <c r="J46" s="7"/>
      <c r="K46" s="371"/>
      <c r="L46" s="6"/>
      <c r="M46" s="6"/>
      <c r="N46" s="6"/>
      <c r="O46" s="6"/>
      <c r="P46" s="6"/>
      <c r="Q46" s="372"/>
      <c r="R46" s="373"/>
      <c r="T46" s="19"/>
      <c r="Z46" s="19"/>
      <c r="AA46" s="18"/>
      <c r="AB46" s="18"/>
      <c r="AC46" s="374"/>
      <c r="AD46" s="375"/>
      <c r="AE46" s="376"/>
      <c r="AF46" s="377"/>
      <c r="AG46" s="377"/>
      <c r="AH46" s="9"/>
      <c r="AI46" s="18"/>
      <c r="AJ46" s="371"/>
      <c r="AK46" s="8"/>
      <c r="AL46" s="7"/>
    </row>
    <row r="47" spans="2:38" ht="18.75" x14ac:dyDescent="0.15">
      <c r="B47" s="368"/>
      <c r="C47" s="369"/>
      <c r="D47" s="18"/>
      <c r="H47" s="370"/>
      <c r="I47" s="17"/>
      <c r="J47" s="7"/>
      <c r="K47" s="371"/>
      <c r="L47" s="6"/>
      <c r="M47" s="6"/>
      <c r="N47" s="6"/>
      <c r="O47" s="6"/>
      <c r="P47" s="6"/>
      <c r="Q47" s="372"/>
      <c r="R47" s="373"/>
      <c r="T47" s="19"/>
      <c r="Z47" s="19"/>
      <c r="AA47" s="18"/>
      <c r="AB47" s="18"/>
      <c r="AC47" s="374"/>
      <c r="AD47" s="375"/>
      <c r="AE47" s="376"/>
      <c r="AF47" s="377"/>
      <c r="AG47" s="377"/>
      <c r="AH47" s="9"/>
      <c r="AI47" s="18"/>
      <c r="AJ47" s="371"/>
      <c r="AK47" s="8"/>
      <c r="AL47" s="7"/>
    </row>
    <row r="48" spans="2:38" ht="18.75" x14ac:dyDescent="0.15">
      <c r="B48" s="368"/>
      <c r="C48" s="369"/>
      <c r="D48" s="18"/>
      <c r="H48" s="370"/>
      <c r="I48" s="17"/>
      <c r="J48" s="7"/>
      <c r="K48" s="371"/>
      <c r="L48" s="6"/>
      <c r="M48" s="6"/>
      <c r="N48" s="6"/>
      <c r="O48" s="6"/>
      <c r="P48" s="6"/>
      <c r="Q48" s="372"/>
      <c r="R48" s="373"/>
      <c r="T48" s="19"/>
      <c r="Z48" s="19"/>
      <c r="AA48" s="18"/>
      <c r="AB48" s="18"/>
      <c r="AC48" s="374"/>
      <c r="AD48" s="375"/>
      <c r="AE48" s="376"/>
      <c r="AF48" s="377"/>
      <c r="AG48" s="377"/>
      <c r="AH48" s="9"/>
      <c r="AI48" s="18"/>
      <c r="AJ48" s="371"/>
      <c r="AK48" s="8"/>
      <c r="AL48" s="7"/>
    </row>
    <row r="49" spans="2:38" ht="18.75" x14ac:dyDescent="0.15">
      <c r="B49" s="368"/>
      <c r="C49" s="369"/>
      <c r="D49" s="18"/>
      <c r="H49" s="370"/>
      <c r="I49" s="17"/>
      <c r="J49" s="7"/>
      <c r="K49" s="371"/>
      <c r="L49" s="6"/>
      <c r="M49" s="6"/>
      <c r="N49" s="6"/>
      <c r="O49" s="6"/>
      <c r="P49" s="6"/>
      <c r="Q49" s="372"/>
      <c r="R49" s="373"/>
      <c r="T49" s="19"/>
      <c r="Z49" s="19"/>
      <c r="AA49" s="18"/>
      <c r="AB49" s="18"/>
      <c r="AC49" s="374"/>
      <c r="AD49" s="375"/>
      <c r="AE49" s="376"/>
      <c r="AF49" s="377"/>
      <c r="AG49" s="377"/>
      <c r="AH49" s="9"/>
      <c r="AI49" s="18"/>
      <c r="AJ49" s="371"/>
      <c r="AK49" s="8"/>
      <c r="AL49" s="7"/>
    </row>
    <row r="50" spans="2:38" ht="18.75" x14ac:dyDescent="0.15">
      <c r="B50" s="368"/>
      <c r="C50" s="369"/>
      <c r="D50" s="18"/>
      <c r="H50" s="370"/>
      <c r="I50" s="17"/>
      <c r="J50" s="7"/>
      <c r="K50" s="371"/>
      <c r="L50" s="6"/>
      <c r="M50" s="6"/>
      <c r="N50" s="6"/>
      <c r="O50" s="6"/>
      <c r="P50" s="6"/>
      <c r="Q50" s="372"/>
      <c r="R50" s="373"/>
      <c r="T50" s="19"/>
      <c r="Z50" s="19"/>
      <c r="AA50" s="18"/>
      <c r="AB50" s="18"/>
      <c r="AC50" s="374"/>
      <c r="AD50" s="375"/>
      <c r="AE50" s="376"/>
      <c r="AF50" s="377"/>
      <c r="AG50" s="377"/>
      <c r="AH50" s="9"/>
      <c r="AI50" s="18"/>
      <c r="AJ50" s="371"/>
      <c r="AK50" s="8"/>
      <c r="AL50" s="7"/>
    </row>
    <row r="51" spans="2:38" ht="19.5" thickBot="1" x14ac:dyDescent="0.2">
      <c r="I51" s="362"/>
      <c r="J51" s="363"/>
      <c r="K51" s="364"/>
      <c r="P51" s="365"/>
      <c r="Q51" s="366"/>
      <c r="R51" s="367"/>
    </row>
    <row r="52" spans="2:38" ht="18.75" x14ac:dyDescent="0.15"/>
    <row r="53" spans="2:38" ht="18.75" x14ac:dyDescent="0.15"/>
    <row r="54" spans="2:38" ht="18.75" x14ac:dyDescent="0.15"/>
    <row r="55" spans="2:38" ht="18.75" x14ac:dyDescent="0.15"/>
    <row r="56" spans="2:38" ht="18.75" x14ac:dyDescent="0.15"/>
    <row r="57" spans="2:38" ht="18.75" x14ac:dyDescent="0.15"/>
    <row r="58" spans="2:38" ht="18.75" x14ac:dyDescent="0.15"/>
    <row r="59" spans="2:38" ht="18.75" x14ac:dyDescent="0.15"/>
    <row r="60" spans="2:38" ht="18.75" x14ac:dyDescent="0.15"/>
    <row r="61" spans="2:38" ht="18.75" x14ac:dyDescent="0.15"/>
    <row r="62" spans="2:38" ht="18.75" x14ac:dyDescent="0.15"/>
    <row r="63" spans="2:38" ht="18.75" x14ac:dyDescent="0.15"/>
    <row r="64" spans="2:38" ht="18.75" x14ac:dyDescent="0.15"/>
    <row r="65" ht="18.75" x14ac:dyDescent="0.15"/>
    <row r="66" ht="18.75" x14ac:dyDescent="0.15"/>
    <row r="67" ht="18.75" x14ac:dyDescent="0.15"/>
    <row r="68" ht="18.75" x14ac:dyDescent="0.15"/>
    <row r="69" ht="18.75" x14ac:dyDescent="0.15"/>
    <row r="70" ht="18.75" x14ac:dyDescent="0.15"/>
    <row r="71" ht="18.75" x14ac:dyDescent="0.15"/>
    <row r="72" ht="18.75" x14ac:dyDescent="0.15"/>
    <row r="73" ht="18.75" x14ac:dyDescent="0.15"/>
    <row r="74" ht="18.75" x14ac:dyDescent="0.15"/>
    <row r="75" ht="18.75" x14ac:dyDescent="0.15"/>
    <row r="76" ht="18.75" x14ac:dyDescent="0.15"/>
    <row r="77" ht="18.75" x14ac:dyDescent="0.15"/>
    <row r="78" ht="18.75" x14ac:dyDescent="0.15"/>
    <row r="79" ht="18.75" x14ac:dyDescent="0.15"/>
    <row r="80" ht="18.75" x14ac:dyDescent="0.15"/>
    <row r="81" ht="18.75" x14ac:dyDescent="0.15"/>
    <row r="82" ht="18.75" x14ac:dyDescent="0.15"/>
    <row r="83" ht="18.75" x14ac:dyDescent="0.15"/>
    <row r="84" ht="18.75" x14ac:dyDescent="0.15"/>
    <row r="85" ht="18.75" x14ac:dyDescent="0.15"/>
    <row r="86" ht="18.75" x14ac:dyDescent="0.15"/>
    <row r="87" ht="18.75" x14ac:dyDescent="0.15"/>
    <row r="88" ht="18.75" x14ac:dyDescent="0.15"/>
    <row r="89" ht="18.75" x14ac:dyDescent="0.15"/>
    <row r="90" ht="18.75" x14ac:dyDescent="0.15"/>
    <row r="91" ht="18.75" x14ac:dyDescent="0.15"/>
    <row r="92" ht="18.75" x14ac:dyDescent="0.15"/>
    <row r="93" ht="18.75" x14ac:dyDescent="0.15"/>
    <row r="94" ht="18.75" x14ac:dyDescent="0.15"/>
    <row r="95" ht="18.75" x14ac:dyDescent="0.15"/>
    <row r="96" ht="18.75" x14ac:dyDescent="0.15"/>
    <row r="97" ht="18.75" x14ac:dyDescent="0.15"/>
    <row r="98" ht="18.75" x14ac:dyDescent="0.15"/>
    <row r="99" ht="18.75" x14ac:dyDescent="0.15"/>
    <row r="100" ht="18.75" x14ac:dyDescent="0.15"/>
    <row r="101" ht="18.75" x14ac:dyDescent="0.15"/>
    <row r="102" ht="18.75" x14ac:dyDescent="0.15"/>
    <row r="103" ht="18.75" x14ac:dyDescent="0.15"/>
    <row r="104" ht="18.75" x14ac:dyDescent="0.15"/>
    <row r="105" ht="18.75" x14ac:dyDescent="0.15"/>
    <row r="106" ht="18.75" x14ac:dyDescent="0.15"/>
    <row r="107" ht="18.75" x14ac:dyDescent="0.15"/>
    <row r="108" ht="18.75" x14ac:dyDescent="0.15"/>
    <row r="109" ht="18.75" x14ac:dyDescent="0.15"/>
    <row r="110" ht="18.75" x14ac:dyDescent="0.15"/>
    <row r="111" ht="18.75" x14ac:dyDescent="0.15"/>
    <row r="112" ht="18.75" x14ac:dyDescent="0.15"/>
    <row r="113" ht="18.75" x14ac:dyDescent="0.15"/>
    <row r="114" ht="18.75" x14ac:dyDescent="0.15"/>
    <row r="115" ht="18.75" x14ac:dyDescent="0.15"/>
    <row r="116" ht="18.75" x14ac:dyDescent="0.15"/>
    <row r="117" ht="18.75" x14ac:dyDescent="0.15"/>
    <row r="118" ht="18.75" x14ac:dyDescent="0.15"/>
    <row r="119" ht="18.75" x14ac:dyDescent="0.15"/>
    <row r="120" ht="18.75" x14ac:dyDescent="0.15"/>
    <row r="121" ht="18.75" x14ac:dyDescent="0.15"/>
    <row r="122" ht="18.75" x14ac:dyDescent="0.15"/>
    <row r="123" ht="18.75" x14ac:dyDescent="0.15"/>
    <row r="124" ht="18.75" x14ac:dyDescent="0.15"/>
    <row r="125" ht="18.75" x14ac:dyDescent="0.15"/>
    <row r="126" ht="18.75" x14ac:dyDescent="0.15"/>
    <row r="127" ht="18.75" x14ac:dyDescent="0.15"/>
    <row r="128" ht="18.75" x14ac:dyDescent="0.15"/>
    <row r="129" ht="18.75" x14ac:dyDescent="0.15"/>
    <row r="130" ht="18.75" x14ac:dyDescent="0.15"/>
    <row r="131" ht="18.75" x14ac:dyDescent="0.15"/>
    <row r="132" ht="18.75" x14ac:dyDescent="0.15"/>
    <row r="133" ht="18.75" x14ac:dyDescent="0.15"/>
    <row r="134" ht="18.75" x14ac:dyDescent="0.15"/>
    <row r="135" ht="18.75" x14ac:dyDescent="0.15"/>
    <row r="136" ht="18.75" x14ac:dyDescent="0.15"/>
    <row r="137" ht="18.75" x14ac:dyDescent="0.15"/>
    <row r="138" ht="18.75" x14ac:dyDescent="0.15"/>
    <row r="139" ht="18.75" x14ac:dyDescent="0.15"/>
    <row r="140" ht="18.75" x14ac:dyDescent="0.15"/>
    <row r="141" ht="18.75" x14ac:dyDescent="0.15"/>
    <row r="142" ht="18.75" x14ac:dyDescent="0.15"/>
    <row r="143" ht="18.75" x14ac:dyDescent="0.15"/>
    <row r="144" ht="18.75" x14ac:dyDescent="0.15"/>
    <row r="145" ht="18.75" x14ac:dyDescent="0.15"/>
    <row r="146" ht="18.75" x14ac:dyDescent="0.15"/>
    <row r="147" ht="18.75" x14ac:dyDescent="0.15"/>
    <row r="148" ht="18.75" x14ac:dyDescent="0.15"/>
    <row r="149" ht="18.75" x14ac:dyDescent="0.15"/>
    <row r="150" ht="18.75" x14ac:dyDescent="0.15"/>
    <row r="151" ht="18.75" x14ac:dyDescent="0.15"/>
    <row r="152" ht="18.75" x14ac:dyDescent="0.15"/>
    <row r="153" ht="18.75" x14ac:dyDescent="0.15"/>
    <row r="154" ht="18.75" x14ac:dyDescent="0.15"/>
    <row r="155" ht="18.75" x14ac:dyDescent="0.15"/>
    <row r="156" ht="18.75" x14ac:dyDescent="0.15"/>
    <row r="157" ht="18.75" x14ac:dyDescent="0.15"/>
    <row r="158" ht="18.75" x14ac:dyDescent="0.15"/>
    <row r="159" ht="18.75" x14ac:dyDescent="0.15"/>
    <row r="160" ht="18.75" x14ac:dyDescent="0.15"/>
    <row r="161" ht="18.75" x14ac:dyDescent="0.15"/>
    <row r="162" ht="18.75" x14ac:dyDescent="0.15"/>
    <row r="163" ht="18.75" x14ac:dyDescent="0.15"/>
    <row r="164" ht="18.75" x14ac:dyDescent="0.15"/>
    <row r="165" ht="18.75" x14ac:dyDescent="0.15"/>
    <row r="166" ht="18.75" x14ac:dyDescent="0.15"/>
    <row r="167" ht="18.75" x14ac:dyDescent="0.15"/>
    <row r="168" ht="18.75" x14ac:dyDescent="0.15"/>
    <row r="169" ht="18.75" x14ac:dyDescent="0.15"/>
    <row r="170" ht="18.75" x14ac:dyDescent="0.15"/>
    <row r="171" ht="18.75" x14ac:dyDescent="0.15"/>
    <row r="172" ht="18.75" x14ac:dyDescent="0.15"/>
    <row r="173" ht="18.75" x14ac:dyDescent="0.15"/>
    <row r="174" ht="18.75" x14ac:dyDescent="0.15"/>
    <row r="175" ht="18.75" x14ac:dyDescent="0.15"/>
    <row r="176" ht="18.75" x14ac:dyDescent="0.15"/>
    <row r="177" ht="18.75" x14ac:dyDescent="0.15"/>
    <row r="178" ht="18.75" x14ac:dyDescent="0.15"/>
    <row r="179" ht="18.75" x14ac:dyDescent="0.15"/>
    <row r="180" ht="18.75" x14ac:dyDescent="0.15"/>
    <row r="181" ht="18.75" x14ac:dyDescent="0.15"/>
    <row r="182" ht="18.75" x14ac:dyDescent="0.15"/>
    <row r="183" ht="18.75" x14ac:dyDescent="0.15"/>
    <row r="184" ht="18.75" x14ac:dyDescent="0.15"/>
    <row r="185" ht="18.75" x14ac:dyDescent="0.15"/>
    <row r="186" ht="18.75" x14ac:dyDescent="0.15"/>
    <row r="187" ht="18.75" x14ac:dyDescent="0.15"/>
    <row r="188" ht="18.75" x14ac:dyDescent="0.15"/>
    <row r="189" ht="18.75" x14ac:dyDescent="0.15"/>
    <row r="190" ht="18.75" x14ac:dyDescent="0.15"/>
    <row r="191" ht="18.75" x14ac:dyDescent="0.15"/>
    <row r="192" ht="18.75" x14ac:dyDescent="0.15"/>
    <row r="193" ht="18.75" x14ac:dyDescent="0.15"/>
    <row r="194" ht="18.75" x14ac:dyDescent="0.15"/>
    <row r="195" ht="18.75" x14ac:dyDescent="0.15"/>
    <row r="196" ht="18.75" x14ac:dyDescent="0.15"/>
    <row r="197" ht="18.75" x14ac:dyDescent="0.15"/>
    <row r="198" ht="18.75" x14ac:dyDescent="0.15"/>
    <row r="199" ht="18.75" x14ac:dyDescent="0.15"/>
    <row r="200" ht="18.75" x14ac:dyDescent="0.15"/>
    <row r="201" ht="18.75" x14ac:dyDescent="0.15"/>
    <row r="202" ht="18.75" x14ac:dyDescent="0.15"/>
    <row r="203" ht="18.75" x14ac:dyDescent="0.15"/>
    <row r="204" ht="18.75" x14ac:dyDescent="0.15"/>
    <row r="205" ht="18.75" x14ac:dyDescent="0.15"/>
    <row r="206" ht="18.75" x14ac:dyDescent="0.15"/>
    <row r="207" ht="18.75" x14ac:dyDescent="0.15"/>
    <row r="208" ht="18.75" x14ac:dyDescent="0.15"/>
    <row r="209" ht="18.75" x14ac:dyDescent="0.15"/>
    <row r="210" ht="18.75" x14ac:dyDescent="0.15"/>
    <row r="211" ht="18.75" x14ac:dyDescent="0.15"/>
    <row r="212" ht="18.75" x14ac:dyDescent="0.15"/>
    <row r="213" ht="18.75" x14ac:dyDescent="0.15"/>
    <row r="214" ht="18.75" x14ac:dyDescent="0.15"/>
    <row r="215" ht="18.75" x14ac:dyDescent="0.15"/>
    <row r="216" ht="18.75" x14ac:dyDescent="0.15"/>
    <row r="217" ht="18.75" x14ac:dyDescent="0.15"/>
    <row r="218" ht="18.75" x14ac:dyDescent="0.15"/>
    <row r="219" ht="18.75" x14ac:dyDescent="0.15"/>
    <row r="220" ht="18.75" x14ac:dyDescent="0.15"/>
    <row r="221" ht="18.75" x14ac:dyDescent="0.15"/>
    <row r="222" ht="18.75" x14ac:dyDescent="0.15"/>
    <row r="223" ht="18.75" x14ac:dyDescent="0.15"/>
    <row r="224" ht="18.75" x14ac:dyDescent="0.15"/>
    <row r="225" ht="18.75" x14ac:dyDescent="0.15"/>
    <row r="226" ht="18.75" x14ac:dyDescent="0.15"/>
    <row r="227" ht="18.75" x14ac:dyDescent="0.15"/>
    <row r="228" ht="18.75" x14ac:dyDescent="0.15"/>
    <row r="229" ht="18.75" x14ac:dyDescent="0.15"/>
    <row r="230" ht="18.75" x14ac:dyDescent="0.15"/>
    <row r="231" ht="18.75" x14ac:dyDescent="0.15"/>
    <row r="232" ht="18.75" x14ac:dyDescent="0.15"/>
    <row r="233" ht="18.75" x14ac:dyDescent="0.15"/>
    <row r="234" ht="18.75" x14ac:dyDescent="0.15"/>
    <row r="235" ht="18.75" x14ac:dyDescent="0.15"/>
    <row r="236" ht="18.75" x14ac:dyDescent="0.15"/>
    <row r="237" ht="18.75" x14ac:dyDescent="0.15"/>
    <row r="238" ht="18.75" x14ac:dyDescent="0.15"/>
    <row r="239" ht="18.75" x14ac:dyDescent="0.15"/>
    <row r="240" ht="18.75" x14ac:dyDescent="0.15"/>
    <row r="241" ht="18.75" x14ac:dyDescent="0.15"/>
    <row r="242" ht="18.75" x14ac:dyDescent="0.15"/>
    <row r="243" ht="18.75" x14ac:dyDescent="0.15"/>
    <row r="244" ht="18.75" x14ac:dyDescent="0.15"/>
    <row r="245" ht="18.75" x14ac:dyDescent="0.15"/>
    <row r="246" ht="18.75" x14ac:dyDescent="0.15"/>
    <row r="247" ht="18.75" x14ac:dyDescent="0.15"/>
    <row r="248" ht="18.75" x14ac:dyDescent="0.15"/>
    <row r="249" ht="18.75" x14ac:dyDescent="0.15"/>
    <row r="250" ht="18.75" x14ac:dyDescent="0.15"/>
    <row r="251" ht="18.75" x14ac:dyDescent="0.15"/>
    <row r="252" ht="18.75" x14ac:dyDescent="0.15"/>
    <row r="253" ht="18.75" x14ac:dyDescent="0.15"/>
    <row r="254" ht="18.75" x14ac:dyDescent="0.15"/>
    <row r="255" ht="18.75" x14ac:dyDescent="0.15"/>
    <row r="256" ht="18.75" x14ac:dyDescent="0.15"/>
    <row r="257" ht="18.75" x14ac:dyDescent="0.15"/>
    <row r="258" ht="18.75" x14ac:dyDescent="0.15"/>
    <row r="259" ht="18.75" x14ac:dyDescent="0.15"/>
    <row r="260" ht="18.75" x14ac:dyDescent="0.15"/>
    <row r="261" ht="18.75" x14ac:dyDescent="0.15"/>
    <row r="262" ht="18.75" x14ac:dyDescent="0.15"/>
    <row r="263" ht="18.75" x14ac:dyDescent="0.15"/>
    <row r="264" ht="18.75" x14ac:dyDescent="0.15"/>
    <row r="265" ht="18.75" x14ac:dyDescent="0.15"/>
    <row r="266" ht="18.75" x14ac:dyDescent="0.15"/>
    <row r="267" ht="18.75" x14ac:dyDescent="0.15"/>
    <row r="268" ht="18.75" x14ac:dyDescent="0.15"/>
    <row r="269" ht="18.75" x14ac:dyDescent="0.15"/>
    <row r="270" ht="18.75" x14ac:dyDescent="0.15"/>
    <row r="271" ht="18.75" x14ac:dyDescent="0.15"/>
    <row r="272" ht="18.75" x14ac:dyDescent="0.15"/>
    <row r="273" ht="18.75" x14ac:dyDescent="0.15"/>
    <row r="274" ht="18.75" x14ac:dyDescent="0.15"/>
    <row r="275" ht="18.75" x14ac:dyDescent="0.15"/>
    <row r="276" ht="18.75" x14ac:dyDescent="0.15"/>
    <row r="277" ht="18.75" x14ac:dyDescent="0.15"/>
    <row r="278" ht="18.75" x14ac:dyDescent="0.15"/>
    <row r="279" ht="18.75" x14ac:dyDescent="0.15"/>
    <row r="280" ht="18.75" x14ac:dyDescent="0.15"/>
    <row r="281" ht="18.75" x14ac:dyDescent="0.15"/>
    <row r="282" ht="18.75" x14ac:dyDescent="0.15"/>
    <row r="283" ht="18.75" x14ac:dyDescent="0.15"/>
    <row r="284" ht="18.75" x14ac:dyDescent="0.15"/>
    <row r="285" ht="18.75" x14ac:dyDescent="0.15"/>
    <row r="286" ht="18.75" x14ac:dyDescent="0.15"/>
    <row r="287" ht="18.75" x14ac:dyDescent="0.15"/>
    <row r="288" ht="18.75" x14ac:dyDescent="0.15"/>
    <row r="289" ht="18.75" x14ac:dyDescent="0.15"/>
    <row r="290" ht="18.75" x14ac:dyDescent="0.15"/>
    <row r="291" ht="18.75" x14ac:dyDescent="0.15"/>
    <row r="292" ht="18.75" x14ac:dyDescent="0.15"/>
    <row r="293" ht="18.75" x14ac:dyDescent="0.15"/>
    <row r="294" ht="18.75" x14ac:dyDescent="0.15"/>
    <row r="295" ht="18.75" x14ac:dyDescent="0.15"/>
    <row r="296" ht="18.75" x14ac:dyDescent="0.15"/>
    <row r="297" ht="18.75" x14ac:dyDescent="0.15"/>
    <row r="298" ht="18.75" x14ac:dyDescent="0.15"/>
    <row r="299" ht="18.75" x14ac:dyDescent="0.15"/>
    <row r="300" ht="18.75" x14ac:dyDescent="0.15"/>
    <row r="301" ht="18.75" x14ac:dyDescent="0.15"/>
    <row r="302" ht="18.75" x14ac:dyDescent="0.15"/>
    <row r="303" ht="18.75" x14ac:dyDescent="0.15"/>
    <row r="304" ht="18.75" x14ac:dyDescent="0.15"/>
    <row r="305" ht="18.75" x14ac:dyDescent="0.15"/>
    <row r="306" ht="18.75" x14ac:dyDescent="0.15"/>
    <row r="307" ht="18.75" x14ac:dyDescent="0.15"/>
    <row r="308" ht="18.75" x14ac:dyDescent="0.15"/>
    <row r="309" ht="18.75" x14ac:dyDescent="0.15"/>
    <row r="310" ht="18.75" x14ac:dyDescent="0.15"/>
    <row r="311" ht="18.75" x14ac:dyDescent="0.15"/>
    <row r="312" ht="18.75" x14ac:dyDescent="0.15"/>
    <row r="313" ht="18.75" x14ac:dyDescent="0.15"/>
    <row r="314" ht="18.75" x14ac:dyDescent="0.15"/>
    <row r="315" ht="18.75" x14ac:dyDescent="0.15"/>
    <row r="316" ht="18.75" x14ac:dyDescent="0.15"/>
    <row r="317" ht="18.75" x14ac:dyDescent="0.15"/>
    <row r="318" ht="18.75" x14ac:dyDescent="0.15"/>
    <row r="319" ht="18.75" x14ac:dyDescent="0.15"/>
    <row r="320" ht="18.75" x14ac:dyDescent="0.15"/>
    <row r="321" ht="18.75" x14ac:dyDescent="0.15"/>
    <row r="322" ht="18.75" x14ac:dyDescent="0.15"/>
    <row r="323" ht="18.75" x14ac:dyDescent="0.15"/>
    <row r="324" ht="18.75" x14ac:dyDescent="0.15"/>
    <row r="325" ht="18.75" x14ac:dyDescent="0.15"/>
    <row r="326" ht="18.75" x14ac:dyDescent="0.15"/>
    <row r="327" ht="18.75" x14ac:dyDescent="0.15"/>
    <row r="328" ht="18.75" x14ac:dyDescent="0.15"/>
    <row r="329" ht="18.75" x14ac:dyDescent="0.15"/>
    <row r="330" ht="18.75" x14ac:dyDescent="0.15"/>
    <row r="331" ht="18.75" x14ac:dyDescent="0.15"/>
    <row r="332" ht="18.75" x14ac:dyDescent="0.15"/>
    <row r="333" ht="18.75" x14ac:dyDescent="0.15"/>
    <row r="334" ht="18.75" x14ac:dyDescent="0.15"/>
    <row r="335" ht="18.75" x14ac:dyDescent="0.15"/>
    <row r="336" ht="18.75" x14ac:dyDescent="0.15"/>
    <row r="337" ht="18.75" x14ac:dyDescent="0.15"/>
    <row r="338" ht="18.75" x14ac:dyDescent="0.15"/>
    <row r="339" ht="18.75" x14ac:dyDescent="0.15"/>
    <row r="340" ht="18.75" x14ac:dyDescent="0.15"/>
    <row r="341" ht="18.75" x14ac:dyDescent="0.15"/>
    <row r="342" ht="18.75" x14ac:dyDescent="0.15"/>
    <row r="343" ht="18.75" x14ac:dyDescent="0.15"/>
    <row r="344" ht="18.75" x14ac:dyDescent="0.15"/>
    <row r="345" ht="18.75" x14ac:dyDescent="0.15"/>
    <row r="346" ht="18.75" x14ac:dyDescent="0.15"/>
    <row r="347" ht="18.75" x14ac:dyDescent="0.15"/>
    <row r="348" ht="18.75" x14ac:dyDescent="0.15"/>
    <row r="349" ht="18.75" x14ac:dyDescent="0.15"/>
    <row r="350" ht="18.75" x14ac:dyDescent="0.15"/>
    <row r="351" ht="18.75" x14ac:dyDescent="0.15"/>
    <row r="352" ht="18.75" x14ac:dyDescent="0.15"/>
    <row r="353" ht="18.75" x14ac:dyDescent="0.15"/>
    <row r="354" ht="18.75" x14ac:dyDescent="0.15"/>
    <row r="355" ht="18.75" x14ac:dyDescent="0.15"/>
    <row r="356" ht="18.75" x14ac:dyDescent="0.15"/>
    <row r="357" ht="18.75" x14ac:dyDescent="0.15"/>
    <row r="358" ht="18.75" x14ac:dyDescent="0.15"/>
    <row r="359" ht="18.75" x14ac:dyDescent="0.15"/>
    <row r="360" ht="18.75" x14ac:dyDescent="0.15"/>
    <row r="361" ht="18.75" x14ac:dyDescent="0.15"/>
    <row r="362" ht="18.75" x14ac:dyDescent="0.15"/>
    <row r="363" ht="18.75" x14ac:dyDescent="0.15"/>
    <row r="364" ht="18.75" x14ac:dyDescent="0.15"/>
    <row r="365" ht="18.75" x14ac:dyDescent="0.15"/>
    <row r="366" ht="18.75" x14ac:dyDescent="0.15"/>
    <row r="367" ht="18.75" x14ac:dyDescent="0.15"/>
    <row r="368" ht="18.75" x14ac:dyDescent="0.15"/>
    <row r="369" ht="18.75" x14ac:dyDescent="0.15"/>
    <row r="370" ht="18.75" x14ac:dyDescent="0.15"/>
    <row r="371" ht="18.75" x14ac:dyDescent="0.15"/>
    <row r="372" ht="18.75" x14ac:dyDescent="0.15"/>
    <row r="373" ht="18.75" x14ac:dyDescent="0.15"/>
    <row r="374" ht="18.75" x14ac:dyDescent="0.15"/>
    <row r="375" ht="18.75" x14ac:dyDescent="0.15"/>
    <row r="376" ht="18.75" x14ac:dyDescent="0.15"/>
    <row r="377" ht="18.75" x14ac:dyDescent="0.15"/>
    <row r="378" ht="18.75" x14ac:dyDescent="0.15"/>
    <row r="379" ht="18.75" x14ac:dyDescent="0.15"/>
    <row r="380" ht="18.75" x14ac:dyDescent="0.15"/>
    <row r="381" ht="18.75" x14ac:dyDescent="0.15"/>
    <row r="382" ht="18.75" x14ac:dyDescent="0.15"/>
    <row r="383" ht="18.75" x14ac:dyDescent="0.15"/>
    <row r="384" ht="18.75" x14ac:dyDescent="0.15"/>
    <row r="385" ht="18.75" x14ac:dyDescent="0.15"/>
    <row r="386" ht="18.75" x14ac:dyDescent="0.15"/>
    <row r="387" ht="18.75" x14ac:dyDescent="0.15"/>
    <row r="388" ht="18.75" x14ac:dyDescent="0.15"/>
    <row r="389" ht="18.75" x14ac:dyDescent="0.15"/>
    <row r="390" ht="18.75" x14ac:dyDescent="0.15"/>
    <row r="391" ht="18.75" x14ac:dyDescent="0.15"/>
    <row r="392" ht="18.75" x14ac:dyDescent="0.15"/>
    <row r="393" ht="18.75" x14ac:dyDescent="0.15"/>
    <row r="394" ht="18.75" x14ac:dyDescent="0.15"/>
    <row r="395" ht="18.75" x14ac:dyDescent="0.15"/>
    <row r="396" ht="18.75" x14ac:dyDescent="0.15"/>
    <row r="397" ht="18.75" x14ac:dyDescent="0.15"/>
    <row r="398" ht="18.75" x14ac:dyDescent="0.15"/>
    <row r="399" ht="18.75" x14ac:dyDescent="0.15"/>
    <row r="400" ht="18.75" x14ac:dyDescent="0.15"/>
    <row r="401" ht="18.75" x14ac:dyDescent="0.15"/>
    <row r="402" ht="18.75" x14ac:dyDescent="0.15"/>
    <row r="403" ht="18.75" x14ac:dyDescent="0.15"/>
    <row r="404" ht="18.75" x14ac:dyDescent="0.15"/>
    <row r="405" ht="18.75" x14ac:dyDescent="0.15"/>
    <row r="406" ht="18.75" x14ac:dyDescent="0.15"/>
    <row r="407" ht="18.75" x14ac:dyDescent="0.15"/>
    <row r="408" ht="18.75" x14ac:dyDescent="0.15"/>
    <row r="409" ht="18.75" x14ac:dyDescent="0.15"/>
    <row r="410" ht="18.75" x14ac:dyDescent="0.15"/>
    <row r="411" ht="18.75" x14ac:dyDescent="0.15"/>
    <row r="412" ht="18.75" x14ac:dyDescent="0.15"/>
    <row r="413" ht="18.75" x14ac:dyDescent="0.15"/>
    <row r="414" ht="18.75" x14ac:dyDescent="0.15"/>
    <row r="415" ht="18.75" x14ac:dyDescent="0.15"/>
    <row r="416" ht="18.75" x14ac:dyDescent="0.15"/>
    <row r="417" ht="18.75" x14ac:dyDescent="0.15"/>
    <row r="418" ht="18.75" x14ac:dyDescent="0.15"/>
    <row r="419" ht="18.75" x14ac:dyDescent="0.15"/>
    <row r="420" ht="18.75" x14ac:dyDescent="0.15"/>
    <row r="421" ht="18.75" x14ac:dyDescent="0.15"/>
    <row r="422" ht="18.75" x14ac:dyDescent="0.15"/>
    <row r="423" ht="18.75" x14ac:dyDescent="0.15"/>
    <row r="424" ht="18.75" x14ac:dyDescent="0.15"/>
    <row r="425" ht="18.75" x14ac:dyDescent="0.15"/>
    <row r="426" ht="18.75" x14ac:dyDescent="0.15"/>
    <row r="427" ht="18.75" x14ac:dyDescent="0.15"/>
    <row r="428" ht="18.75" x14ac:dyDescent="0.15"/>
    <row r="429" ht="18.75" x14ac:dyDescent="0.15"/>
    <row r="430" ht="18.75" x14ac:dyDescent="0.15"/>
    <row r="431" ht="18.75" x14ac:dyDescent="0.15"/>
    <row r="432" ht="18.75" x14ac:dyDescent="0.15"/>
    <row r="433" ht="18.75" x14ac:dyDescent="0.15"/>
    <row r="434" ht="18.75" x14ac:dyDescent="0.15"/>
    <row r="435" ht="18.75" x14ac:dyDescent="0.15"/>
    <row r="436" ht="18.75" x14ac:dyDescent="0.15"/>
    <row r="437" ht="18.75" x14ac:dyDescent="0.15"/>
    <row r="438" ht="18.75" x14ac:dyDescent="0.15"/>
    <row r="439" ht="18.75" x14ac:dyDescent="0.15"/>
    <row r="440" ht="18.75" x14ac:dyDescent="0.15"/>
    <row r="441" ht="18.75" x14ac:dyDescent="0.15"/>
    <row r="442" ht="18.75" x14ac:dyDescent="0.15"/>
    <row r="443" ht="18.75" x14ac:dyDescent="0.15"/>
    <row r="444" ht="18.75" x14ac:dyDescent="0.15"/>
    <row r="445" ht="18.75" x14ac:dyDescent="0.15"/>
    <row r="446" ht="18.75" x14ac:dyDescent="0.15"/>
    <row r="447" ht="18.75" x14ac:dyDescent="0.15"/>
    <row r="448" ht="18.75" x14ac:dyDescent="0.15"/>
    <row r="449" ht="18.75" x14ac:dyDescent="0.15"/>
    <row r="450" ht="18.75" x14ac:dyDescent="0.15"/>
    <row r="451" ht="18.75" x14ac:dyDescent="0.15"/>
    <row r="452" ht="18.75" x14ac:dyDescent="0.15"/>
    <row r="453" ht="18.75" x14ac:dyDescent="0.15"/>
    <row r="454" ht="18.75" x14ac:dyDescent="0.15"/>
    <row r="455" ht="18.75" x14ac:dyDescent="0.15"/>
    <row r="456" ht="18.75" x14ac:dyDescent="0.15"/>
    <row r="457" ht="18.75" x14ac:dyDescent="0.15"/>
    <row r="458" ht="18.75" x14ac:dyDescent="0.15"/>
    <row r="459" ht="18.75" x14ac:dyDescent="0.15"/>
    <row r="460" ht="18.75" x14ac:dyDescent="0.15"/>
    <row r="461" ht="18.75" x14ac:dyDescent="0.15"/>
    <row r="462" ht="18.75" x14ac:dyDescent="0.15"/>
    <row r="463" ht="18.75" x14ac:dyDescent="0.15"/>
    <row r="464" ht="18.75" x14ac:dyDescent="0.15"/>
    <row r="465" ht="18.75" x14ac:dyDescent="0.15"/>
    <row r="466" ht="18.75" x14ac:dyDescent="0.15"/>
    <row r="467" ht="18.75" x14ac:dyDescent="0.15"/>
    <row r="468" ht="18.75" x14ac:dyDescent="0.15"/>
    <row r="469" ht="18.75" x14ac:dyDescent="0.15"/>
    <row r="470" ht="18.75" x14ac:dyDescent="0.15"/>
    <row r="471" ht="18.75" x14ac:dyDescent="0.15"/>
    <row r="472" ht="18.75" x14ac:dyDescent="0.15"/>
    <row r="473" ht="18.75" x14ac:dyDescent="0.15"/>
    <row r="474" ht="18.75" x14ac:dyDescent="0.15"/>
    <row r="475" ht="18.75" x14ac:dyDescent="0.15"/>
    <row r="476" ht="18.75" x14ac:dyDescent="0.15"/>
    <row r="477" ht="18.75" x14ac:dyDescent="0.15"/>
    <row r="478" ht="18.75" x14ac:dyDescent="0.15"/>
    <row r="479" ht="18.75" x14ac:dyDescent="0.15"/>
    <row r="480" ht="18.75" x14ac:dyDescent="0.15"/>
    <row r="481" ht="18.75" x14ac:dyDescent="0.15"/>
    <row r="482" ht="18.75" x14ac:dyDescent="0.15"/>
    <row r="483" ht="18.75" x14ac:dyDescent="0.15"/>
    <row r="484" ht="18.75" x14ac:dyDescent="0.15"/>
    <row r="485" ht="18.75" x14ac:dyDescent="0.15"/>
    <row r="486" ht="18.75" x14ac:dyDescent="0.15"/>
    <row r="487" ht="18.75" x14ac:dyDescent="0.15"/>
    <row r="488" ht="18.75" x14ac:dyDescent="0.15"/>
    <row r="489" ht="18.75" x14ac:dyDescent="0.15"/>
    <row r="490" ht="18.75" x14ac:dyDescent="0.15"/>
    <row r="491" ht="18.75" x14ac:dyDescent="0.15"/>
    <row r="492" ht="18.75" x14ac:dyDescent="0.15"/>
    <row r="493" ht="18.75" x14ac:dyDescent="0.15"/>
    <row r="494" ht="18.75" x14ac:dyDescent="0.15"/>
    <row r="495" ht="18.75" x14ac:dyDescent="0.15"/>
    <row r="496" ht="18.75" x14ac:dyDescent="0.15"/>
    <row r="497" ht="18.75" x14ac:dyDescent="0.15"/>
    <row r="498" ht="18.75" x14ac:dyDescent="0.15"/>
    <row r="499" ht="18.75" x14ac:dyDescent="0.15"/>
    <row r="500" ht="18.75" x14ac:dyDescent="0.15"/>
    <row r="501" ht="18.75" x14ac:dyDescent="0.15"/>
    <row r="502" ht="18.75" x14ac:dyDescent="0.15"/>
    <row r="503" ht="18.75" x14ac:dyDescent="0.15"/>
    <row r="504" ht="18.75" x14ac:dyDescent="0.15"/>
    <row r="505" ht="18.75" x14ac:dyDescent="0.15"/>
    <row r="506" ht="18.75" x14ac:dyDescent="0.15"/>
    <row r="507" ht="18.75" x14ac:dyDescent="0.15"/>
    <row r="508" ht="18.75" x14ac:dyDescent="0.15"/>
    <row r="509" ht="18.75" x14ac:dyDescent="0.15"/>
    <row r="510" ht="18.75" x14ac:dyDescent="0.15"/>
    <row r="511" ht="18.75" x14ac:dyDescent="0.15"/>
    <row r="512" ht="18.75" x14ac:dyDescent="0.15"/>
    <row r="513" ht="18.75" x14ac:dyDescent="0.15"/>
    <row r="514" ht="18.75" x14ac:dyDescent="0.15"/>
    <row r="515" ht="18.75" x14ac:dyDescent="0.15"/>
    <row r="516" ht="18.75" x14ac:dyDescent="0.15"/>
    <row r="517" ht="18.75" x14ac:dyDescent="0.15"/>
    <row r="518" ht="18.75" x14ac:dyDescent="0.15"/>
    <row r="519" ht="18.75" x14ac:dyDescent="0.15"/>
    <row r="520" ht="18.75" x14ac:dyDescent="0.15"/>
    <row r="521" ht="18.75" x14ac:dyDescent="0.15"/>
    <row r="522" ht="18.75" x14ac:dyDescent="0.15"/>
    <row r="523" ht="18.75" x14ac:dyDescent="0.15"/>
    <row r="524" ht="18.75" x14ac:dyDescent="0.15"/>
    <row r="525" ht="18.75" x14ac:dyDescent="0.15"/>
    <row r="526" ht="18.75" x14ac:dyDescent="0.15"/>
    <row r="527" ht="18.75" x14ac:dyDescent="0.15"/>
    <row r="528" ht="18.75" x14ac:dyDescent="0.15"/>
    <row r="529" ht="18.75" x14ac:dyDescent="0.15"/>
    <row r="530" ht="18.75" x14ac:dyDescent="0.15"/>
    <row r="531" ht="18.75" x14ac:dyDescent="0.15"/>
    <row r="532" ht="18.75" x14ac:dyDescent="0.15"/>
    <row r="533" ht="18.75" x14ac:dyDescent="0.15"/>
    <row r="534" ht="18.75" x14ac:dyDescent="0.15"/>
    <row r="535" ht="18.75" x14ac:dyDescent="0.15"/>
    <row r="536" ht="18.75" x14ac:dyDescent="0.15"/>
    <row r="537" ht="18.75" x14ac:dyDescent="0.15"/>
    <row r="538" ht="18.75" x14ac:dyDescent="0.15"/>
    <row r="539" ht="18.75" x14ac:dyDescent="0.15"/>
    <row r="540" ht="18.75" x14ac:dyDescent="0.15"/>
    <row r="541" ht="18.75" x14ac:dyDescent="0.15"/>
    <row r="542" ht="18.75" x14ac:dyDescent="0.15"/>
    <row r="543" ht="18.75" x14ac:dyDescent="0.15"/>
    <row r="544" ht="18.75" x14ac:dyDescent="0.15"/>
    <row r="545" ht="18.75" x14ac:dyDescent="0.15"/>
    <row r="546" ht="18.75" x14ac:dyDescent="0.15"/>
    <row r="547" ht="18.75" x14ac:dyDescent="0.15"/>
    <row r="548" ht="18.75" x14ac:dyDescent="0.15"/>
    <row r="549" ht="18.75" x14ac:dyDescent="0.15"/>
    <row r="550" ht="18.75" x14ac:dyDescent="0.15"/>
    <row r="551" ht="18.75" x14ac:dyDescent="0.15"/>
    <row r="552" ht="18.75" x14ac:dyDescent="0.15"/>
    <row r="553" ht="18.75" x14ac:dyDescent="0.15"/>
    <row r="554" ht="18.75" x14ac:dyDescent="0.15"/>
    <row r="555" ht="18.75" x14ac:dyDescent="0.15"/>
    <row r="556" ht="18.75" x14ac:dyDescent="0.15"/>
    <row r="557" ht="18.75" x14ac:dyDescent="0.15"/>
    <row r="558" ht="18.75" x14ac:dyDescent="0.15"/>
    <row r="559" ht="18.75" x14ac:dyDescent="0.15"/>
    <row r="560" ht="18.75" x14ac:dyDescent="0.15"/>
    <row r="561" ht="18.75" x14ac:dyDescent="0.15"/>
    <row r="562" ht="18.75" x14ac:dyDescent="0.15"/>
    <row r="563" ht="18.75" x14ac:dyDescent="0.15"/>
    <row r="564" ht="18.75" x14ac:dyDescent="0.15"/>
    <row r="565" ht="18.75" x14ac:dyDescent="0.15"/>
    <row r="566" ht="18.75" x14ac:dyDescent="0.15"/>
    <row r="567" ht="18.75" x14ac:dyDescent="0.15"/>
    <row r="568" ht="18.75" x14ac:dyDescent="0.15"/>
    <row r="569" ht="18.75" x14ac:dyDescent="0.15"/>
    <row r="570" ht="18.75" x14ac:dyDescent="0.15"/>
    <row r="571" ht="18.75" x14ac:dyDescent="0.15"/>
    <row r="572" ht="18.75" x14ac:dyDescent="0.15"/>
    <row r="573" ht="18.75" x14ac:dyDescent="0.15"/>
    <row r="574" ht="18.75" x14ac:dyDescent="0.15"/>
    <row r="575" ht="18.75" x14ac:dyDescent="0.15"/>
    <row r="576" ht="18.75" x14ac:dyDescent="0.15"/>
    <row r="577" ht="18.75" x14ac:dyDescent="0.15"/>
    <row r="578" ht="18.75" x14ac:dyDescent="0.15"/>
    <row r="579" ht="18.75" x14ac:dyDescent="0.15"/>
    <row r="580" ht="18.75" x14ac:dyDescent="0.15"/>
    <row r="581" ht="18.75" x14ac:dyDescent="0.15"/>
    <row r="582" ht="18.75" x14ac:dyDescent="0.15"/>
    <row r="583" ht="18.75" x14ac:dyDescent="0.15"/>
    <row r="584" ht="18.75" x14ac:dyDescent="0.15"/>
    <row r="585" ht="18.75" x14ac:dyDescent="0.15"/>
    <row r="586" ht="18.75" x14ac:dyDescent="0.15"/>
    <row r="587" ht="18.75" x14ac:dyDescent="0.15"/>
    <row r="588" ht="18.75" x14ac:dyDescent="0.15"/>
    <row r="589" ht="18.75" x14ac:dyDescent="0.15"/>
    <row r="590" ht="18.75" x14ac:dyDescent="0.15"/>
    <row r="591" ht="18.75" x14ac:dyDescent="0.15"/>
    <row r="592" ht="18.75" x14ac:dyDescent="0.15"/>
    <row r="593" ht="18.75" x14ac:dyDescent="0.15"/>
    <row r="594" ht="18.75" x14ac:dyDescent="0.15"/>
    <row r="595" ht="18.75" x14ac:dyDescent="0.15"/>
    <row r="596" ht="18.75" x14ac:dyDescent="0.15"/>
    <row r="597" ht="18.75" x14ac:dyDescent="0.15"/>
    <row r="598" ht="18.75" x14ac:dyDescent="0.15"/>
    <row r="599" ht="18.75" x14ac:dyDescent="0.15"/>
    <row r="600" ht="18.75" x14ac:dyDescent="0.15"/>
    <row r="601" ht="18.75" x14ac:dyDescent="0.15"/>
    <row r="602" ht="18.75" x14ac:dyDescent="0.15"/>
    <row r="603" ht="18.75" x14ac:dyDescent="0.15"/>
    <row r="604" ht="18.75" x14ac:dyDescent="0.15"/>
    <row r="605" ht="18.75" x14ac:dyDescent="0.15"/>
    <row r="606" ht="18.75" x14ac:dyDescent="0.15"/>
    <row r="607" ht="18.75" x14ac:dyDescent="0.15"/>
    <row r="608" ht="18.75" x14ac:dyDescent="0.15"/>
    <row r="609" ht="18.75" x14ac:dyDescent="0.15"/>
    <row r="610" ht="18.75" x14ac:dyDescent="0.15"/>
    <row r="611" ht="18.75" x14ac:dyDescent="0.15"/>
    <row r="612" ht="18.75" x14ac:dyDescent="0.15"/>
    <row r="613" ht="18.75" x14ac:dyDescent="0.15"/>
    <row r="614" ht="18.75" x14ac:dyDescent="0.15"/>
    <row r="615" ht="18.75" x14ac:dyDescent="0.15"/>
    <row r="616" ht="18.75" x14ac:dyDescent="0.15"/>
    <row r="617" ht="18.75" x14ac:dyDescent="0.15"/>
    <row r="618" ht="18.75" x14ac:dyDescent="0.15"/>
    <row r="619" ht="18.75" x14ac:dyDescent="0.15"/>
    <row r="620" ht="18.75" x14ac:dyDescent="0.15"/>
    <row r="621" ht="18.75" x14ac:dyDescent="0.15"/>
    <row r="622" ht="18.75" x14ac:dyDescent="0.15"/>
    <row r="623" ht="18.75" x14ac:dyDescent="0.15"/>
    <row r="624" ht="18.75" x14ac:dyDescent="0.15"/>
    <row r="625" ht="18.75" x14ac:dyDescent="0.15"/>
    <row r="626" ht="18.75" x14ac:dyDescent="0.15"/>
    <row r="627" ht="18.75" x14ac:dyDescent="0.15"/>
    <row r="628" ht="18.75" x14ac:dyDescent="0.15"/>
    <row r="629" ht="18.75" x14ac:dyDescent="0.15"/>
    <row r="630" ht="18.75" x14ac:dyDescent="0.15"/>
    <row r="631" ht="18.75" x14ac:dyDescent="0.15"/>
    <row r="632" ht="18.75" x14ac:dyDescent="0.15"/>
    <row r="633" ht="18.75" x14ac:dyDescent="0.15"/>
    <row r="634" ht="18.75" x14ac:dyDescent="0.15"/>
    <row r="635" ht="18.75" x14ac:dyDescent="0.15"/>
    <row r="636" ht="18.75" x14ac:dyDescent="0.15"/>
    <row r="637" ht="18.75" x14ac:dyDescent="0.15"/>
    <row r="638" ht="18.75" x14ac:dyDescent="0.15"/>
    <row r="639" ht="18.75" x14ac:dyDescent="0.15"/>
    <row r="640" ht="18.75" x14ac:dyDescent="0.15"/>
    <row r="641" ht="18.75" x14ac:dyDescent="0.15"/>
    <row r="642" ht="18.75" x14ac:dyDescent="0.15"/>
    <row r="643" ht="18.75" x14ac:dyDescent="0.15"/>
    <row r="644" ht="18.75" x14ac:dyDescent="0.15"/>
    <row r="645" ht="18.75" x14ac:dyDescent="0.15"/>
    <row r="646" ht="18.75" x14ac:dyDescent="0.15"/>
    <row r="647" ht="18.75" x14ac:dyDescent="0.15"/>
    <row r="648" ht="18.75" x14ac:dyDescent="0.15"/>
    <row r="649" ht="18.75" x14ac:dyDescent="0.15"/>
    <row r="650" ht="18.75" x14ac:dyDescent="0.15"/>
    <row r="651" ht="18.75" x14ac:dyDescent="0.15"/>
    <row r="652" ht="18.75" x14ac:dyDescent="0.15"/>
    <row r="653" ht="18.75" x14ac:dyDescent="0.15"/>
    <row r="654" ht="18.75" x14ac:dyDescent="0.15"/>
    <row r="655" ht="18.75" x14ac:dyDescent="0.15"/>
    <row r="656" ht="18.75" x14ac:dyDescent="0.15"/>
    <row r="657" ht="18.75" x14ac:dyDescent="0.15"/>
    <row r="658" ht="18.75" x14ac:dyDescent="0.15"/>
    <row r="659" ht="18.75" x14ac:dyDescent="0.15"/>
    <row r="660" ht="18.75" x14ac:dyDescent="0.15"/>
    <row r="661" ht="18.75" x14ac:dyDescent="0.15"/>
    <row r="662" ht="18.75" x14ac:dyDescent="0.15"/>
    <row r="663" ht="18.75" x14ac:dyDescent="0.15"/>
    <row r="664" ht="18.75" x14ac:dyDescent="0.15"/>
    <row r="665" ht="18.75" x14ac:dyDescent="0.15"/>
    <row r="666" ht="18.75" x14ac:dyDescent="0.15"/>
    <row r="667" ht="18.75" x14ac:dyDescent="0.15"/>
    <row r="668" ht="18.75" x14ac:dyDescent="0.15"/>
    <row r="669" ht="18.75" x14ac:dyDescent="0.15"/>
    <row r="670" ht="18.75" x14ac:dyDescent="0.15"/>
    <row r="671" ht="18.75" x14ac:dyDescent="0.15"/>
    <row r="672" ht="18.75" x14ac:dyDescent="0.15"/>
    <row r="673" ht="18.75" x14ac:dyDescent="0.15"/>
    <row r="674" ht="18.75" x14ac:dyDescent="0.15"/>
    <row r="675" ht="18.75" x14ac:dyDescent="0.15"/>
    <row r="676" ht="18.75" x14ac:dyDescent="0.15"/>
    <row r="677" ht="18.75" x14ac:dyDescent="0.15"/>
    <row r="678" ht="18.75" x14ac:dyDescent="0.15"/>
    <row r="679" ht="18.75" x14ac:dyDescent="0.15"/>
    <row r="680" ht="18.75" x14ac:dyDescent="0.15"/>
    <row r="681" ht="18.75" x14ac:dyDescent="0.15"/>
    <row r="682" ht="18.75" x14ac:dyDescent="0.15"/>
    <row r="683" ht="18.75" x14ac:dyDescent="0.15"/>
    <row r="684" ht="18.75" x14ac:dyDescent="0.15"/>
    <row r="685" ht="18.75" x14ac:dyDescent="0.15"/>
    <row r="686" ht="18.75" x14ac:dyDescent="0.15"/>
    <row r="687" ht="18.75" x14ac:dyDescent="0.15"/>
    <row r="688" ht="18.75" x14ac:dyDescent="0.15"/>
    <row r="689" ht="18.75" x14ac:dyDescent="0.15"/>
    <row r="690" ht="18.75" x14ac:dyDescent="0.15"/>
    <row r="691" ht="18.75" x14ac:dyDescent="0.15"/>
    <row r="692" ht="18.75" x14ac:dyDescent="0.15"/>
    <row r="693" ht="18.75" x14ac:dyDescent="0.15"/>
    <row r="694" ht="18.75" x14ac:dyDescent="0.15"/>
    <row r="695" ht="18.75" x14ac:dyDescent="0.15"/>
    <row r="696" ht="18.75" x14ac:dyDescent="0.15"/>
    <row r="697" ht="18.75" x14ac:dyDescent="0.15"/>
    <row r="698" ht="18.75" x14ac:dyDescent="0.15"/>
    <row r="699" ht="18.75" x14ac:dyDescent="0.15"/>
    <row r="700" ht="18.75" x14ac:dyDescent="0.15"/>
    <row r="701" ht="18.75" x14ac:dyDescent="0.15"/>
    <row r="702" ht="18.75" x14ac:dyDescent="0.15"/>
    <row r="703" ht="18.75" x14ac:dyDescent="0.15"/>
    <row r="704" ht="18.75" x14ac:dyDescent="0.15"/>
    <row r="705" ht="18.75" x14ac:dyDescent="0.15"/>
    <row r="706" ht="18.75" x14ac:dyDescent="0.15"/>
    <row r="707" ht="18.75" x14ac:dyDescent="0.15"/>
    <row r="708" ht="18.75" x14ac:dyDescent="0.15"/>
    <row r="709" ht="18.75" x14ac:dyDescent="0.15"/>
    <row r="710" ht="18.75" x14ac:dyDescent="0.15"/>
    <row r="711" ht="18.75" x14ac:dyDescent="0.15"/>
    <row r="712" ht="18.75" x14ac:dyDescent="0.15"/>
    <row r="713" ht="18.75" x14ac:dyDescent="0.15"/>
    <row r="714" ht="18.75" x14ac:dyDescent="0.15"/>
    <row r="715" ht="18.75" x14ac:dyDescent="0.15"/>
    <row r="716" ht="18.75" x14ac:dyDescent="0.15"/>
    <row r="717" ht="18.75" x14ac:dyDescent="0.15"/>
    <row r="718" ht="18.75" x14ac:dyDescent="0.15"/>
    <row r="719" ht="18.75" x14ac:dyDescent="0.15"/>
    <row r="720" ht="18.75" x14ac:dyDescent="0.15"/>
    <row r="721" ht="18.75" x14ac:dyDescent="0.15"/>
    <row r="722" ht="18.75" x14ac:dyDescent="0.15"/>
    <row r="723" ht="18.75" x14ac:dyDescent="0.15"/>
    <row r="724" ht="18.75" x14ac:dyDescent="0.15"/>
    <row r="725" ht="18.75" x14ac:dyDescent="0.15"/>
    <row r="726" ht="18.75" x14ac:dyDescent="0.15"/>
    <row r="727" ht="18.75" x14ac:dyDescent="0.15"/>
    <row r="728" ht="18.75" x14ac:dyDescent="0.15"/>
    <row r="729" ht="18.75" x14ac:dyDescent="0.15"/>
    <row r="730" ht="18.75" x14ac:dyDescent="0.15"/>
    <row r="731" ht="18.75" x14ac:dyDescent="0.15"/>
    <row r="732" ht="18.75" x14ac:dyDescent="0.15"/>
    <row r="733" ht="18.75" x14ac:dyDescent="0.15"/>
    <row r="734" ht="18.75" x14ac:dyDescent="0.15"/>
    <row r="735" ht="18.75" x14ac:dyDescent="0.15"/>
    <row r="736" ht="18.75" x14ac:dyDescent="0.15"/>
    <row r="737" ht="18.75" x14ac:dyDescent="0.15"/>
    <row r="738" ht="18.75" x14ac:dyDescent="0.15"/>
    <row r="739" ht="18.75" x14ac:dyDescent="0.15"/>
    <row r="740" ht="18.75" x14ac:dyDescent="0.15"/>
    <row r="741" ht="18.75" x14ac:dyDescent="0.15"/>
    <row r="742" ht="18.75" x14ac:dyDescent="0.15"/>
    <row r="743" ht="18.75" x14ac:dyDescent="0.15"/>
    <row r="744" ht="18.75" x14ac:dyDescent="0.15"/>
    <row r="745" ht="18.75" x14ac:dyDescent="0.15"/>
    <row r="746" ht="18.75" x14ac:dyDescent="0.15"/>
    <row r="747" ht="18.75" x14ac:dyDescent="0.15"/>
    <row r="748" ht="18.75" x14ac:dyDescent="0.15"/>
    <row r="749" ht="18.75" x14ac:dyDescent="0.15"/>
    <row r="750" ht="18.75" x14ac:dyDescent="0.15"/>
    <row r="751" ht="18.75" x14ac:dyDescent="0.15"/>
    <row r="752" ht="18.75" x14ac:dyDescent="0.15"/>
    <row r="753" ht="18.75" x14ac:dyDescent="0.15"/>
    <row r="754" ht="18.75" x14ac:dyDescent="0.15"/>
    <row r="755" ht="18.75" x14ac:dyDescent="0.15"/>
    <row r="756" ht="18.75" x14ac:dyDescent="0.15"/>
    <row r="757" ht="18.75" x14ac:dyDescent="0.15"/>
    <row r="758" ht="18.75" x14ac:dyDescent="0.15"/>
    <row r="759" ht="18.75" x14ac:dyDescent="0.15"/>
    <row r="760" ht="18.75" x14ac:dyDescent="0.15"/>
    <row r="761" ht="18.75" x14ac:dyDescent="0.15"/>
    <row r="762" ht="18.75" x14ac:dyDescent="0.15"/>
    <row r="763" ht="18.75" x14ac:dyDescent="0.15"/>
    <row r="764" ht="18.75" x14ac:dyDescent="0.15"/>
    <row r="765" ht="18.75" x14ac:dyDescent="0.15"/>
    <row r="766" ht="18.75" x14ac:dyDescent="0.15"/>
    <row r="767" ht="18.75" x14ac:dyDescent="0.15"/>
    <row r="768" ht="18.75" x14ac:dyDescent="0.15"/>
    <row r="769" ht="18.75" x14ac:dyDescent="0.15"/>
    <row r="770" ht="18.75" x14ac:dyDescent="0.15"/>
    <row r="771" ht="18.75" x14ac:dyDescent="0.15"/>
    <row r="772" ht="18.75" x14ac:dyDescent="0.15"/>
    <row r="773" ht="18.75" x14ac:dyDescent="0.15"/>
    <row r="774" ht="18.75" x14ac:dyDescent="0.15"/>
    <row r="775" ht="18.75" x14ac:dyDescent="0.15"/>
    <row r="776" ht="18.75" x14ac:dyDescent="0.15"/>
    <row r="777" ht="18.75" x14ac:dyDescent="0.15"/>
    <row r="778" ht="18.75" x14ac:dyDescent="0.15"/>
    <row r="779" ht="18.75" x14ac:dyDescent="0.15"/>
    <row r="780" ht="18.75" x14ac:dyDescent="0.15"/>
    <row r="781" ht="18.75" x14ac:dyDescent="0.15"/>
    <row r="782" ht="18.75" x14ac:dyDescent="0.15"/>
    <row r="783" ht="18.75" x14ac:dyDescent="0.15"/>
    <row r="784" ht="18.75" x14ac:dyDescent="0.15"/>
    <row r="785" ht="18.75" x14ac:dyDescent="0.15"/>
    <row r="786" ht="18.75" x14ac:dyDescent="0.15"/>
    <row r="787" ht="18.75" x14ac:dyDescent="0.15"/>
    <row r="788" ht="18.75" x14ac:dyDescent="0.15"/>
    <row r="789" ht="18.75" x14ac:dyDescent="0.15"/>
    <row r="790" ht="18.75" x14ac:dyDescent="0.15"/>
    <row r="791" ht="18.75" x14ac:dyDescent="0.15"/>
    <row r="792" ht="18.75" x14ac:dyDescent="0.15"/>
    <row r="793" ht="18.75" x14ac:dyDescent="0.15"/>
    <row r="794" ht="18.75" x14ac:dyDescent="0.15"/>
    <row r="795" ht="18.75" x14ac:dyDescent="0.15"/>
    <row r="796" ht="18.75" x14ac:dyDescent="0.15"/>
    <row r="797" ht="18.75" x14ac:dyDescent="0.15"/>
    <row r="798" ht="18.75" x14ac:dyDescent="0.15"/>
    <row r="799" ht="18.75" x14ac:dyDescent="0.15"/>
    <row r="800" ht="18.75" x14ac:dyDescent="0.15"/>
    <row r="801" ht="18.75" x14ac:dyDescent="0.15"/>
    <row r="802" ht="18.75" x14ac:dyDescent="0.15"/>
    <row r="803" ht="18.75" x14ac:dyDescent="0.15"/>
    <row r="804" ht="18.75" x14ac:dyDescent="0.15"/>
    <row r="805" ht="18.75" x14ac:dyDescent="0.15"/>
    <row r="806" ht="18.75" x14ac:dyDescent="0.15"/>
    <row r="807" ht="18.75" x14ac:dyDescent="0.15"/>
    <row r="808" ht="18.75" x14ac:dyDescent="0.15"/>
    <row r="809" ht="18.75" x14ac:dyDescent="0.15"/>
    <row r="810" ht="18.75" x14ac:dyDescent="0.15"/>
    <row r="811" ht="18.75" x14ac:dyDescent="0.15"/>
    <row r="812" ht="18.75" x14ac:dyDescent="0.15"/>
    <row r="813" ht="18.75" x14ac:dyDescent="0.15"/>
    <row r="814" ht="18.75" x14ac:dyDescent="0.15"/>
    <row r="815" ht="18.75" x14ac:dyDescent="0.15"/>
    <row r="816" ht="18.75" x14ac:dyDescent="0.15"/>
    <row r="817" ht="18.75" x14ac:dyDescent="0.15"/>
    <row r="818" ht="18.75" x14ac:dyDescent="0.15"/>
    <row r="819" ht="18.75" x14ac:dyDescent="0.15"/>
    <row r="820" ht="18.75" x14ac:dyDescent="0.15"/>
    <row r="821" ht="18.75" x14ac:dyDescent="0.15"/>
    <row r="822" ht="18.75" x14ac:dyDescent="0.15"/>
    <row r="823" ht="18.75" x14ac:dyDescent="0.15"/>
    <row r="824" ht="18.75" x14ac:dyDescent="0.15"/>
    <row r="825" ht="18.75" x14ac:dyDescent="0.15"/>
    <row r="826" ht="18.75" x14ac:dyDescent="0.15"/>
    <row r="827" ht="18.75" x14ac:dyDescent="0.15"/>
    <row r="828" ht="18.75" x14ac:dyDescent="0.15"/>
    <row r="829" ht="18.75" x14ac:dyDescent="0.15"/>
    <row r="830" ht="18.75" x14ac:dyDescent="0.15"/>
    <row r="831" ht="18.75" x14ac:dyDescent="0.15"/>
    <row r="832" ht="18.75" x14ac:dyDescent="0.15"/>
    <row r="833" ht="18.75" x14ac:dyDescent="0.15"/>
    <row r="834" ht="18.75" x14ac:dyDescent="0.15"/>
    <row r="835" ht="18.75" x14ac:dyDescent="0.15"/>
    <row r="836" ht="18.75" x14ac:dyDescent="0.15"/>
    <row r="837" ht="18.75" x14ac:dyDescent="0.15"/>
    <row r="838" ht="18.75" x14ac:dyDescent="0.15"/>
    <row r="839" ht="18.75" x14ac:dyDescent="0.15"/>
    <row r="840" ht="18.75" x14ac:dyDescent="0.15"/>
    <row r="841" ht="18.75" x14ac:dyDescent="0.15"/>
    <row r="842" ht="18.75" x14ac:dyDescent="0.15"/>
    <row r="843" ht="18.75" x14ac:dyDescent="0.15"/>
    <row r="844" ht="18.75" x14ac:dyDescent="0.15"/>
    <row r="845" ht="18.75" x14ac:dyDescent="0.15"/>
    <row r="846" ht="18.75" x14ac:dyDescent="0.15"/>
    <row r="847" ht="18.75" x14ac:dyDescent="0.15"/>
    <row r="848" ht="18.75" x14ac:dyDescent="0.15"/>
    <row r="849" ht="18.75" x14ac:dyDescent="0.15"/>
    <row r="850" ht="18.75" x14ac:dyDescent="0.15"/>
    <row r="851" ht="18.75" x14ac:dyDescent="0.15"/>
    <row r="852" ht="18.75" x14ac:dyDescent="0.15"/>
    <row r="853" ht="18.75" x14ac:dyDescent="0.15"/>
    <row r="854" ht="18.75" x14ac:dyDescent="0.15"/>
    <row r="855" ht="18.75" x14ac:dyDescent="0.15"/>
    <row r="856" ht="18.75" x14ac:dyDescent="0.15"/>
    <row r="857" ht="18.75" x14ac:dyDescent="0.15"/>
    <row r="858" ht="18.75" x14ac:dyDescent="0.15"/>
    <row r="859" ht="18.75" x14ac:dyDescent="0.15"/>
    <row r="860" ht="18.75" x14ac:dyDescent="0.15"/>
    <row r="861" ht="18.75" x14ac:dyDescent="0.15"/>
    <row r="862" ht="18.75" x14ac:dyDescent="0.15"/>
    <row r="863" ht="18.75" x14ac:dyDescent="0.15"/>
    <row r="864" ht="18.75" x14ac:dyDescent="0.15"/>
    <row r="865" ht="18.75" x14ac:dyDescent="0.15"/>
    <row r="866" ht="18.75" x14ac:dyDescent="0.15"/>
    <row r="867" ht="18.75" x14ac:dyDescent="0.15"/>
    <row r="868" ht="18.75" x14ac:dyDescent="0.15"/>
    <row r="869" ht="18.75" x14ac:dyDescent="0.15"/>
    <row r="870" ht="18.75" x14ac:dyDescent="0.15"/>
    <row r="871" ht="18.75" x14ac:dyDescent="0.15"/>
    <row r="872" ht="18.75" x14ac:dyDescent="0.15"/>
    <row r="873" ht="18.75" x14ac:dyDescent="0.15"/>
    <row r="874" ht="18.75" x14ac:dyDescent="0.15"/>
    <row r="875" ht="18.75" x14ac:dyDescent="0.15"/>
    <row r="876" ht="18.75" x14ac:dyDescent="0.15"/>
    <row r="877" ht="18.75" x14ac:dyDescent="0.15"/>
    <row r="878" ht="18.75" x14ac:dyDescent="0.15"/>
    <row r="879" ht="18.75" x14ac:dyDescent="0.15"/>
    <row r="880" ht="18.75" x14ac:dyDescent="0.15"/>
    <row r="881" ht="18.75" x14ac:dyDescent="0.15"/>
    <row r="882" ht="18.75" x14ac:dyDescent="0.15"/>
    <row r="883" ht="18.75" x14ac:dyDescent="0.15"/>
    <row r="884" ht="18.75" x14ac:dyDescent="0.15"/>
    <row r="885" ht="18.75" x14ac:dyDescent="0.15"/>
    <row r="886" ht="18.75" x14ac:dyDescent="0.15"/>
    <row r="887" ht="18.75" x14ac:dyDescent="0.15"/>
    <row r="888" ht="18.75" x14ac:dyDescent="0.15"/>
    <row r="889" ht="18.75" x14ac:dyDescent="0.15"/>
    <row r="890" ht="18.75" x14ac:dyDescent="0.15"/>
    <row r="891" ht="18.75" x14ac:dyDescent="0.15"/>
    <row r="892" ht="18.75" x14ac:dyDescent="0.15"/>
    <row r="893" ht="18.75" x14ac:dyDescent="0.15"/>
    <row r="894" ht="18.75" x14ac:dyDescent="0.15"/>
    <row r="895" ht="18.75" x14ac:dyDescent="0.15"/>
    <row r="896" ht="18.75" x14ac:dyDescent="0.15"/>
    <row r="897" ht="18.75" x14ac:dyDescent="0.15"/>
    <row r="898" ht="18.75" x14ac:dyDescent="0.15"/>
    <row r="899" ht="18.75" x14ac:dyDescent="0.15"/>
    <row r="900" ht="18.75" x14ac:dyDescent="0.15"/>
    <row r="901" ht="18.75" x14ac:dyDescent="0.15"/>
    <row r="902" ht="18.75" x14ac:dyDescent="0.15"/>
    <row r="903" ht="18.75" x14ac:dyDescent="0.15"/>
    <row r="904" ht="18.75" x14ac:dyDescent="0.15"/>
    <row r="905" ht="18.75" x14ac:dyDescent="0.15"/>
    <row r="906" ht="18.75" x14ac:dyDescent="0.15"/>
    <row r="907" ht="18.75" x14ac:dyDescent="0.15"/>
    <row r="908" ht="18.75" x14ac:dyDescent="0.15"/>
    <row r="909" ht="18.75" x14ac:dyDescent="0.15"/>
    <row r="910" ht="18.75" x14ac:dyDescent="0.15"/>
    <row r="911" ht="18.75" x14ac:dyDescent="0.15"/>
    <row r="912" ht="18.75" x14ac:dyDescent="0.15"/>
    <row r="913" ht="18.75" x14ac:dyDescent="0.15"/>
    <row r="914" ht="18.75" x14ac:dyDescent="0.15"/>
    <row r="915" ht="18.75" x14ac:dyDescent="0.15"/>
    <row r="916" ht="18.75" x14ac:dyDescent="0.15"/>
    <row r="917" ht="18.75" x14ac:dyDescent="0.15"/>
    <row r="918" ht="18.75" x14ac:dyDescent="0.15"/>
    <row r="919" ht="18.75" x14ac:dyDescent="0.15"/>
    <row r="920" ht="18.75" x14ac:dyDescent="0.15"/>
    <row r="921" ht="18.75" x14ac:dyDescent="0.15"/>
    <row r="922" ht="18.75" x14ac:dyDescent="0.15"/>
    <row r="923" ht="18.75" x14ac:dyDescent="0.15"/>
    <row r="924" ht="18.75" x14ac:dyDescent="0.15"/>
    <row r="925" ht="18.75" x14ac:dyDescent="0.15"/>
    <row r="926" ht="18.75" x14ac:dyDescent="0.15"/>
    <row r="927" ht="18.75" x14ac:dyDescent="0.15"/>
    <row r="928" ht="18.75" x14ac:dyDescent="0.15"/>
    <row r="929" ht="18.75" x14ac:dyDescent="0.15"/>
    <row r="930" ht="18.75" x14ac:dyDescent="0.15"/>
    <row r="931" ht="18.75" x14ac:dyDescent="0.15"/>
    <row r="932" ht="18.75" x14ac:dyDescent="0.15"/>
    <row r="933" ht="18.75" x14ac:dyDescent="0.15"/>
    <row r="934" ht="18.75" x14ac:dyDescent="0.15"/>
    <row r="935" ht="18.75" x14ac:dyDescent="0.15"/>
    <row r="936" ht="18.75" x14ac:dyDescent="0.15"/>
    <row r="937" ht="18.75" x14ac:dyDescent="0.15"/>
    <row r="938" ht="18.75" x14ac:dyDescent="0.15"/>
    <row r="939" ht="18.75" x14ac:dyDescent="0.15"/>
    <row r="940" ht="18.75" x14ac:dyDescent="0.15"/>
    <row r="941" ht="18.75" x14ac:dyDescent="0.15"/>
    <row r="942" ht="18.75" x14ac:dyDescent="0.15"/>
    <row r="943" ht="18.75" x14ac:dyDescent="0.15"/>
    <row r="944" ht="18.75" x14ac:dyDescent="0.15"/>
    <row r="945" ht="18.75" x14ac:dyDescent="0.15"/>
    <row r="946" ht="18.75" x14ac:dyDescent="0.15"/>
    <row r="947" ht="18.75" x14ac:dyDescent="0.15"/>
    <row r="948" ht="18.75" x14ac:dyDescent="0.15"/>
    <row r="949" ht="18.75" x14ac:dyDescent="0.15"/>
    <row r="950" ht="18.75" x14ac:dyDescent="0.15"/>
    <row r="951" ht="18.75" x14ac:dyDescent="0.15"/>
    <row r="952" ht="18.75" x14ac:dyDescent="0.15"/>
    <row r="953" ht="18.75" x14ac:dyDescent="0.15"/>
    <row r="954" ht="18.75" x14ac:dyDescent="0.15"/>
    <row r="955" ht="18.75" x14ac:dyDescent="0.15"/>
    <row r="956" ht="18.75" x14ac:dyDescent="0.15"/>
    <row r="957" ht="18.75" x14ac:dyDescent="0.15"/>
    <row r="958" ht="18.75" x14ac:dyDescent="0.15"/>
    <row r="959" ht="18.75" x14ac:dyDescent="0.15"/>
    <row r="960" ht="18.75" x14ac:dyDescent="0.15"/>
    <row r="961" ht="18.75" x14ac:dyDescent="0.15"/>
    <row r="962" ht="18.75" x14ac:dyDescent="0.15"/>
    <row r="963" ht="18.75" x14ac:dyDescent="0.15"/>
    <row r="964" ht="18.75" x14ac:dyDescent="0.15"/>
    <row r="965" ht="18.75" x14ac:dyDescent="0.15"/>
    <row r="966" ht="18.75" x14ac:dyDescent="0.15"/>
    <row r="967" ht="18.75" x14ac:dyDescent="0.15"/>
    <row r="968" ht="18.75" x14ac:dyDescent="0.15"/>
    <row r="969" ht="18.75" x14ac:dyDescent="0.15"/>
    <row r="970" ht="18.75" x14ac:dyDescent="0.15"/>
    <row r="971" ht="18.75" x14ac:dyDescent="0.15"/>
    <row r="972" ht="18.75" x14ac:dyDescent="0.15"/>
    <row r="973" ht="18.75" x14ac:dyDescent="0.15"/>
    <row r="974" ht="18.75" x14ac:dyDescent="0.15"/>
    <row r="975" ht="18.75" x14ac:dyDescent="0.15"/>
    <row r="976" ht="18.75" x14ac:dyDescent="0.15"/>
    <row r="977" ht="18.75" x14ac:dyDescent="0.15"/>
    <row r="978" ht="18.75" x14ac:dyDescent="0.15"/>
    <row r="979" ht="18.75" x14ac:dyDescent="0.15"/>
    <row r="980" ht="18.75" x14ac:dyDescent="0.15"/>
    <row r="981" ht="18.75" x14ac:dyDescent="0.15"/>
    <row r="982" ht="18.75" x14ac:dyDescent="0.15"/>
    <row r="983" ht="18.75" x14ac:dyDescent="0.15"/>
    <row r="984" ht="18.75" x14ac:dyDescent="0.15"/>
    <row r="985" ht="18.75" x14ac:dyDescent="0.15"/>
    <row r="986" ht="18.75" x14ac:dyDescent="0.15"/>
    <row r="987" ht="18.75" x14ac:dyDescent="0.15"/>
    <row r="988" ht="18.75" x14ac:dyDescent="0.15"/>
    <row r="989" ht="18.75" x14ac:dyDescent="0.15"/>
    <row r="990" ht="18.75" x14ac:dyDescent="0.15"/>
    <row r="991" ht="18.75" x14ac:dyDescent="0.15"/>
    <row r="992" ht="18.75" x14ac:dyDescent="0.15"/>
    <row r="993" ht="18.75" x14ac:dyDescent="0.15"/>
    <row r="994" ht="18.75" x14ac:dyDescent="0.15"/>
    <row r="995" ht="18.75" x14ac:dyDescent="0.15"/>
    <row r="996" ht="18.75" x14ac:dyDescent="0.15"/>
    <row r="997" ht="18.75" x14ac:dyDescent="0.15"/>
    <row r="998" ht="18.75" x14ac:dyDescent="0.15"/>
    <row r="999" ht="18.75" x14ac:dyDescent="0.15"/>
    <row r="1000" ht="18.75" x14ac:dyDescent="0.15"/>
    <row r="1001" ht="18.75" x14ac:dyDescent="0.15"/>
    <row r="1002" ht="18.75" x14ac:dyDescent="0.15"/>
    <row r="1003" ht="18.75" x14ac:dyDescent="0.15"/>
    <row r="1004" ht="18.75" x14ac:dyDescent="0.15"/>
    <row r="1005" ht="18.75" x14ac:dyDescent="0.15"/>
    <row r="1006" ht="18.75" x14ac:dyDescent="0.15"/>
    <row r="1007" ht="18.75" x14ac:dyDescent="0.15"/>
    <row r="1008" ht="18.75" x14ac:dyDescent="0.15"/>
    <row r="1009" ht="18.75" x14ac:dyDescent="0.15"/>
    <row r="1010" ht="18.75" x14ac:dyDescent="0.15"/>
    <row r="1011" ht="18.75" x14ac:dyDescent="0.15"/>
    <row r="1012" ht="18.75" x14ac:dyDescent="0.15"/>
    <row r="1013" ht="18.75" x14ac:dyDescent="0.15"/>
    <row r="1014" ht="18.75" x14ac:dyDescent="0.15"/>
    <row r="1015" ht="18.75" x14ac:dyDescent="0.15"/>
    <row r="1016" ht="18.75" x14ac:dyDescent="0.15"/>
    <row r="1017" ht="18.75" x14ac:dyDescent="0.15"/>
    <row r="1018" ht="18.75" x14ac:dyDescent="0.15"/>
    <row r="1019" ht="18.75" x14ac:dyDescent="0.15"/>
    <row r="1020" ht="18.75" x14ac:dyDescent="0.15"/>
    <row r="1021" ht="18.75" x14ac:dyDescent="0.15"/>
    <row r="1022" ht="18.75" x14ac:dyDescent="0.15"/>
    <row r="1023" ht="18.75" x14ac:dyDescent="0.15"/>
    <row r="1024" ht="18.75" x14ac:dyDescent="0.15"/>
    <row r="1025" ht="18.75" x14ac:dyDescent="0.15"/>
    <row r="1026" ht="18.75" x14ac:dyDescent="0.15"/>
    <row r="1027" ht="18.75" x14ac:dyDescent="0.15"/>
    <row r="1028" ht="18.75" x14ac:dyDescent="0.15"/>
    <row r="1029" ht="18.75" x14ac:dyDescent="0.15"/>
    <row r="1030" ht="18.75" x14ac:dyDescent="0.15"/>
  </sheetData>
  <sheetProtection formatCells="0" formatColumns="0" formatRows="0" insertColumns="0" insertRows="0" insertHyperlinks="0" deleteColumns="0" deleteRows="0" sort="0" autoFilter="0" pivotTables="0"/>
  <autoFilter ref="A6:AM9">
    <sortState ref="A7:AM306">
      <sortCondition ref="A6:A306"/>
    </sortState>
  </autoFilter>
  <mergeCells count="43">
    <mergeCell ref="AL1:AL2"/>
    <mergeCell ref="AM1:AM2"/>
    <mergeCell ref="B4:C5"/>
    <mergeCell ref="D4:D5"/>
    <mergeCell ref="AP3:AV4"/>
    <mergeCell ref="AC1:AC5"/>
    <mergeCell ref="AD1:AD5"/>
    <mergeCell ref="AE1:AE5"/>
    <mergeCell ref="AF1:AF5"/>
    <mergeCell ref="AG1:AG5"/>
    <mergeCell ref="A1:D1"/>
    <mergeCell ref="A2:D2"/>
    <mergeCell ref="A3:D3"/>
    <mergeCell ref="G1:H1"/>
    <mergeCell ref="G2:H2"/>
    <mergeCell ref="G3:H3"/>
    <mergeCell ref="AK1:AK5"/>
    <mergeCell ref="T3:T5"/>
    <mergeCell ref="AH1:AH5"/>
    <mergeCell ref="AI1:AI5"/>
    <mergeCell ref="AJ1:AJ5"/>
    <mergeCell ref="AB1:AB5"/>
    <mergeCell ref="U3:U5"/>
    <mergeCell ref="V3:V5"/>
    <mergeCell ref="W3:W5"/>
    <mergeCell ref="X3:X5"/>
    <mergeCell ref="Y3:Y5"/>
    <mergeCell ref="G4:G5"/>
    <mergeCell ref="AA1:AA5"/>
    <mergeCell ref="R3:R5"/>
    <mergeCell ref="R1:V2"/>
    <mergeCell ref="W1:Z2"/>
    <mergeCell ref="S3:S5"/>
    <mergeCell ref="Z3:Z5"/>
    <mergeCell ref="L4:L5"/>
    <mergeCell ref="M4:M5"/>
    <mergeCell ref="N4:N5"/>
    <mergeCell ref="P4:P5"/>
    <mergeCell ref="Q4:Q5"/>
    <mergeCell ref="L1:Q1"/>
    <mergeCell ref="L2:Q2"/>
    <mergeCell ref="L3:Q3"/>
    <mergeCell ref="O4:O5"/>
  </mergeCells>
  <conditionalFormatting sqref="B7:AM9">
    <cfRule type="expression" dxfId="1" priority="4">
      <formula>MOD(ROW(),2)</formula>
    </cfRule>
  </conditionalFormatting>
  <conditionalFormatting sqref="L7:R9 AA7:AG9">
    <cfRule type="expression" dxfId="0" priority="1">
      <formula>MOD(ROW(),2)</formula>
    </cfRule>
  </conditionalFormatting>
  <hyperlinks>
    <hyperlink ref="AP7" location="Відомість1" display="Відомість1"/>
    <hyperlink ref="AP9" location="Відомість3" display="Відомість3"/>
    <hyperlink ref="AP8" location="Відомість2" display="Відомість2"/>
    <hyperlink ref="B7" location="Sheet1!A1" display="Sheet1!A1"/>
    <hyperlink ref="B8" location="Sheet1!A1" display="Sheet1!A1"/>
    <hyperlink ref="B9" location="Sheet1!A1" display="Sheet1!A1"/>
  </hyperlinks>
  <pageMargins left="0.19685039370078741" right="0.19685039370078741" top="0.43307086614173229" bottom="0.19685039370078741" header="0.19685039370078741" footer="0"/>
  <pageSetup paperSize="9" scale="35" fitToWidth="0" fitToHeight="0" orientation="portrait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V184"/>
  <sheetViews>
    <sheetView tabSelected="1" zoomScaleNormal="100" zoomScalePageLayoutView="115" workbookViewId="0">
      <selection activeCell="O4" sqref="O4:P4"/>
    </sheetView>
  </sheetViews>
  <sheetFormatPr defaultColWidth="9.140625" defaultRowHeight="19.350000000000001" customHeight="1" x14ac:dyDescent="0.25"/>
  <cols>
    <col min="1" max="1" width="3" style="277" customWidth="1"/>
    <col min="2" max="2" width="3.140625" style="277" customWidth="1"/>
    <col min="3" max="3" width="8.5703125" style="110" customWidth="1"/>
    <col min="4" max="4" width="11.42578125" style="111" customWidth="1"/>
    <col min="5" max="6" width="5.7109375" customWidth="1"/>
    <col min="7" max="8" width="3" customWidth="1"/>
    <col min="9" max="9" width="3.140625" customWidth="1"/>
    <col min="10" max="10" width="5.7109375" customWidth="1"/>
    <col min="11" max="11" width="5.42578125" style="107" customWidth="1"/>
    <col min="12" max="12" width="25" customWidth="1"/>
    <col min="13" max="13" width="16" customWidth="1"/>
    <col min="14" max="14" width="6.140625" customWidth="1"/>
    <col min="15" max="15" width="5.7109375" customWidth="1"/>
    <col min="16" max="16" width="6.7109375" customWidth="1"/>
    <col min="17" max="17" width="5.7109375" customWidth="1"/>
    <col min="18" max="20" width="6.7109375" customWidth="1"/>
    <col min="21" max="22" width="40.140625" style="106" customWidth="1"/>
  </cols>
  <sheetData>
    <row r="1" spans="1:22" ht="19.350000000000001" customHeight="1" thickTop="1" x14ac:dyDescent="0.25">
      <c r="A1" s="487"/>
      <c r="B1" s="488"/>
      <c r="C1" s="489"/>
      <c r="D1" s="78">
        <f>L1+M1</f>
        <v>0</v>
      </c>
      <c r="E1" s="490" t="e">
        <f>SUBTOTAL(9,N9:N183)</f>
        <v>#VALUE!</v>
      </c>
      <c r="F1" s="491"/>
      <c r="G1" s="491"/>
      <c r="H1" s="491"/>
      <c r="I1" s="491"/>
      <c r="J1" s="491"/>
      <c r="K1" s="492"/>
      <c r="L1" s="77">
        <f>SUBTOTAL(9,P9:P183)</f>
        <v>0</v>
      </c>
      <c r="M1" s="493">
        <f>SUBTOTAL(9,R9:R183)</f>
        <v>0</v>
      </c>
      <c r="N1" s="493"/>
      <c r="O1" s="494"/>
      <c r="P1" s="495"/>
      <c r="Q1" s="496">
        <f>SUBTOTAL(9,S9:S183)</f>
        <v>0</v>
      </c>
      <c r="R1" s="497"/>
      <c r="S1" s="498">
        <f>SUBTOTAL(9,T9:T183)</f>
        <v>0</v>
      </c>
      <c r="T1" s="499"/>
    </row>
    <row r="2" spans="1:22" ht="19.350000000000001" customHeight="1" x14ac:dyDescent="0.25">
      <c r="A2" s="500" t="s">
        <v>15</v>
      </c>
      <c r="B2" s="501"/>
      <c r="C2" s="501"/>
      <c r="D2" s="504" t="s">
        <v>22</v>
      </c>
      <c r="E2" s="506" t="s">
        <v>23</v>
      </c>
      <c r="F2" s="507"/>
      <c r="G2" s="507"/>
      <c r="H2" s="507"/>
      <c r="I2" s="507"/>
      <c r="J2" s="507"/>
      <c r="K2" s="508"/>
      <c r="L2" s="512" t="s">
        <v>24</v>
      </c>
      <c r="M2" s="514" t="s">
        <v>25</v>
      </c>
      <c r="N2" s="514"/>
      <c r="O2" s="516"/>
      <c r="P2" s="517"/>
      <c r="Q2" s="520" t="s">
        <v>9</v>
      </c>
      <c r="R2" s="521"/>
      <c r="S2" s="524" t="s">
        <v>8</v>
      </c>
      <c r="T2" s="525"/>
    </row>
    <row r="3" spans="1:22" ht="19.350000000000001" customHeight="1" thickBot="1" x14ac:dyDescent="0.3">
      <c r="A3" s="502"/>
      <c r="B3" s="503"/>
      <c r="C3" s="503"/>
      <c r="D3" s="505"/>
      <c r="E3" s="509"/>
      <c r="F3" s="510"/>
      <c r="G3" s="510"/>
      <c r="H3" s="510"/>
      <c r="I3" s="510"/>
      <c r="J3" s="510"/>
      <c r="K3" s="511"/>
      <c r="L3" s="513"/>
      <c r="M3" s="515"/>
      <c r="N3" s="515"/>
      <c r="O3" s="518"/>
      <c r="P3" s="519"/>
      <c r="Q3" s="522"/>
      <c r="R3" s="523"/>
      <c r="S3" s="526"/>
      <c r="T3" s="527"/>
    </row>
    <row r="4" spans="1:22" ht="19.350000000000001" customHeight="1" thickTop="1" thickBot="1" x14ac:dyDescent="0.3">
      <c r="A4" s="324"/>
      <c r="B4" s="325"/>
      <c r="C4" s="325"/>
      <c r="D4" s="326"/>
      <c r="E4" s="574" t="s">
        <v>33</v>
      </c>
      <c r="F4" s="575"/>
      <c r="G4" s="571">
        <f>SUM(R11:R24,P11:P24)</f>
        <v>0</v>
      </c>
      <c r="H4" s="571"/>
      <c r="I4" s="571"/>
      <c r="J4" s="285" t="e">
        <f>G4/M4</f>
        <v>#VALUE!</v>
      </c>
      <c r="K4" s="290"/>
      <c r="L4" s="116" t="s">
        <v>70</v>
      </c>
      <c r="M4" s="117" t="str">
        <f>VLOOKUP(ROW(A1),'ОБ''ЄКТИ'!$A$7:$AM$9,5,0)</f>
        <v xml:space="preserve"> </v>
      </c>
      <c r="N4" s="290" t="s">
        <v>3</v>
      </c>
      <c r="O4" s="585">
        <f>INDEX('ОБ''ЄКТИ'!$A:$A,MATCH(ROW(A1),'ОБ''ЄКТИ'!$A:$A,0))</f>
        <v>1</v>
      </c>
      <c r="P4" s="586"/>
      <c r="Q4" s="582">
        <f>VLOOKUP(ROW(A1),'ОБ''ЄКТИ'!$A$7:$AM$9,3,0)</f>
        <v>2017</v>
      </c>
      <c r="R4" s="583"/>
      <c r="S4" s="583"/>
      <c r="T4" s="584"/>
      <c r="U4" s="565" t="str">
        <f>U25</f>
        <v xml:space="preserve">Розміщення автомобільної стоянки за адресою:  </v>
      </c>
      <c r="V4" s="568" t="str">
        <f>V25</f>
        <v xml:space="preserve"> </v>
      </c>
    </row>
    <row r="5" spans="1:22" ht="19.350000000000001" customHeight="1" thickTop="1" x14ac:dyDescent="0.25">
      <c r="A5" s="327"/>
      <c r="B5" s="328"/>
      <c r="C5" s="328"/>
      <c r="D5" s="329"/>
      <c r="E5" s="576" t="s">
        <v>3</v>
      </c>
      <c r="F5" s="552"/>
      <c r="G5" s="572">
        <f>R26</f>
        <v>0</v>
      </c>
      <c r="H5" s="572"/>
      <c r="I5" s="572"/>
      <c r="J5" s="286" t="e">
        <f>G5/M4</f>
        <v>#VALUE!</v>
      </c>
      <c r="K5" s="291"/>
      <c r="L5" s="118" t="s">
        <v>69</v>
      </c>
      <c r="M5" s="119">
        <f>SUM(G4:I7)</f>
        <v>0</v>
      </c>
      <c r="N5" s="291" t="e">
        <f>M5/M4</f>
        <v>#VALUE!</v>
      </c>
      <c r="O5" s="559" t="str">
        <f>VLOOKUP(ROW(A1),'ОБ''ЄКТИ'!$A$7:$AM$9,10,0)</f>
        <v xml:space="preserve">Розміщення автомобільної стоянки за адресою:  </v>
      </c>
      <c r="P5" s="560"/>
      <c r="Q5" s="560"/>
      <c r="R5" s="560"/>
      <c r="S5" s="560"/>
      <c r="T5" s="561"/>
      <c r="U5" s="566"/>
      <c r="V5" s="569"/>
    </row>
    <row r="6" spans="1:22" ht="19.350000000000001" customHeight="1" x14ac:dyDescent="0.25">
      <c r="A6" s="327"/>
      <c r="B6" s="328"/>
      <c r="C6" s="328"/>
      <c r="D6" s="329"/>
      <c r="E6" s="576" t="s">
        <v>16</v>
      </c>
      <c r="F6" s="552"/>
      <c r="G6" s="572">
        <f>P26</f>
        <v>0</v>
      </c>
      <c r="H6" s="572"/>
      <c r="I6" s="572"/>
      <c r="J6" s="286" t="e">
        <f>G6/M4</f>
        <v>#VALUE!</v>
      </c>
      <c r="K6" s="292"/>
      <c r="L6" s="293" t="s">
        <v>68</v>
      </c>
      <c r="M6" s="294">
        <f>SUM(G4:I6)</f>
        <v>0</v>
      </c>
      <c r="N6" s="292" t="e">
        <f>M6/M4</f>
        <v>#VALUE!</v>
      </c>
      <c r="O6" s="562"/>
      <c r="P6" s="563"/>
      <c r="Q6" s="563"/>
      <c r="R6" s="563"/>
      <c r="S6" s="563"/>
      <c r="T6" s="564"/>
      <c r="U6" s="566"/>
      <c r="V6" s="569"/>
    </row>
    <row r="7" spans="1:22" ht="19.350000000000001" customHeight="1" x14ac:dyDescent="0.25">
      <c r="A7" s="327"/>
      <c r="B7" s="328"/>
      <c r="C7" s="328"/>
      <c r="D7" s="329"/>
      <c r="E7" s="577" t="s">
        <v>67</v>
      </c>
      <c r="F7" s="578"/>
      <c r="G7" s="573">
        <f>N26</f>
        <v>0</v>
      </c>
      <c r="H7" s="573"/>
      <c r="I7" s="573"/>
      <c r="J7" s="287" t="e">
        <f>G7/M4</f>
        <v>#VALUE!</v>
      </c>
      <c r="K7" s="295"/>
      <c r="L7" s="293" t="s">
        <v>65</v>
      </c>
      <c r="M7" s="294" t="e">
        <f>M4*N7</f>
        <v>#VALUE!</v>
      </c>
      <c r="N7" s="295">
        <v>0.3</v>
      </c>
      <c r="O7" s="562"/>
      <c r="P7" s="563"/>
      <c r="Q7" s="563"/>
      <c r="R7" s="563"/>
      <c r="S7" s="563"/>
      <c r="T7" s="564"/>
      <c r="U7" s="566"/>
      <c r="V7" s="569"/>
    </row>
    <row r="8" spans="1:22" ht="19.350000000000001" customHeight="1" x14ac:dyDescent="0.25">
      <c r="A8" s="327"/>
      <c r="B8" s="328"/>
      <c r="C8" s="328"/>
      <c r="D8" s="329"/>
      <c r="E8" s="550" t="s">
        <v>75</v>
      </c>
      <c r="F8" s="551"/>
      <c r="G8" s="552"/>
      <c r="H8" s="552"/>
      <c r="I8" s="552"/>
      <c r="J8" s="288"/>
      <c r="K8" s="291"/>
      <c r="L8" s="293" t="s">
        <v>66</v>
      </c>
      <c r="M8" s="296" t="e">
        <f>M7</f>
        <v>#VALUE!</v>
      </c>
      <c r="N8" s="291" t="e">
        <f>M8/M5</f>
        <v>#VALUE!</v>
      </c>
      <c r="O8" s="528" t="str">
        <f>VLOOKUP(ROW(A1),'ОБ''ЄКТИ'!$A$7:$AM$9,11,0)</f>
        <v xml:space="preserve"> </v>
      </c>
      <c r="P8" s="529"/>
      <c r="Q8" s="529"/>
      <c r="R8" s="529"/>
      <c r="S8" s="529"/>
      <c r="T8" s="530"/>
      <c r="U8" s="566"/>
      <c r="V8" s="569"/>
    </row>
    <row r="9" spans="1:22" ht="19.350000000000001" customHeight="1" x14ac:dyDescent="0.25">
      <c r="A9" s="327"/>
      <c r="B9" s="328"/>
      <c r="C9" s="328"/>
      <c r="D9" s="329"/>
      <c r="E9" s="550" t="s">
        <v>73</v>
      </c>
      <c r="F9" s="551"/>
      <c r="G9" s="552"/>
      <c r="H9" s="552"/>
      <c r="I9" s="552"/>
      <c r="J9" s="288"/>
      <c r="K9" s="292"/>
      <c r="L9" s="305" t="s">
        <v>74</v>
      </c>
      <c r="M9" s="306">
        <f>SUM(P22:P24,R22:R24)</f>
        <v>0</v>
      </c>
      <c r="N9" s="292" t="e">
        <f>M9/M4</f>
        <v>#VALUE!</v>
      </c>
      <c r="O9" s="531"/>
      <c r="P9" s="532"/>
      <c r="Q9" s="532"/>
      <c r="R9" s="532"/>
      <c r="S9" s="532"/>
      <c r="T9" s="533"/>
      <c r="U9" s="566"/>
      <c r="V9" s="569"/>
    </row>
    <row r="10" spans="1:22" ht="19.350000000000001" customHeight="1" thickBot="1" x14ac:dyDescent="0.3">
      <c r="A10" s="330"/>
      <c r="B10" s="331"/>
      <c r="C10" s="331"/>
      <c r="D10" s="332"/>
      <c r="E10" s="333"/>
      <c r="F10" s="334"/>
      <c r="G10" s="335"/>
      <c r="H10" s="336"/>
      <c r="I10" s="337"/>
      <c r="J10" s="338"/>
      <c r="K10" s="339"/>
      <c r="L10" s="340"/>
      <c r="M10" s="341"/>
      <c r="N10" s="339"/>
      <c r="O10" s="342"/>
      <c r="P10" s="343"/>
      <c r="Q10" s="343"/>
      <c r="R10" s="343"/>
      <c r="S10" s="343"/>
      <c r="T10" s="344"/>
      <c r="U10" s="567"/>
      <c r="V10" s="570"/>
    </row>
    <row r="11" spans="1:22" ht="19.350000000000001" customHeight="1" thickTop="1" thickBot="1" x14ac:dyDescent="0.3">
      <c r="A11" s="84">
        <f t="shared" ref="A11:A22" si="0">A12</f>
        <v>1</v>
      </c>
      <c r="B11" s="99">
        <f t="shared" ref="B11:B22" si="1">B12</f>
        <v>2017</v>
      </c>
      <c r="C11" s="253"/>
      <c r="D11" s="254"/>
      <c r="E11" s="255"/>
      <c r="F11" s="256"/>
      <c r="G11" s="257">
        <f t="shared" ref="G11" si="2">F11-E11</f>
        <v>0</v>
      </c>
      <c r="H11" s="257">
        <f t="shared" ref="H11" ca="1" si="3">F11-TODAY()</f>
        <v>-42770</v>
      </c>
      <c r="I11" s="258">
        <f t="shared" ref="I11" si="4">G11-(J11-E11)</f>
        <v>0</v>
      </c>
      <c r="J11" s="259"/>
      <c r="K11" s="260"/>
      <c r="L11" s="261"/>
      <c r="M11" s="262"/>
      <c r="N11" s="268"/>
      <c r="O11" s="263" t="e">
        <f>P11/M4</f>
        <v>#VALUE!</v>
      </c>
      <c r="P11" s="264"/>
      <c r="Q11" s="263" t="e">
        <f>R11/M7</f>
        <v>#VALUE!</v>
      </c>
      <c r="R11" s="264"/>
      <c r="S11" s="265"/>
      <c r="T11" s="266">
        <f t="shared" ref="T11" si="5">P11+R11-S11</f>
        <v>0</v>
      </c>
      <c r="U11" s="267" t="str">
        <f t="shared" ref="U11:U23" si="6">U12</f>
        <v xml:space="preserve">Розміщення автомобільної стоянки за адресою:  </v>
      </c>
      <c r="V11" s="268" t="str">
        <f t="shared" ref="V11:V23" si="7">V12</f>
        <v xml:space="preserve"> </v>
      </c>
    </row>
    <row r="12" spans="1:22" s="271" customFormat="1" ht="19.350000000000001" customHeight="1" thickTop="1" thickBot="1" x14ac:dyDescent="0.3">
      <c r="A12" s="84">
        <f t="shared" si="0"/>
        <v>1</v>
      </c>
      <c r="B12" s="99">
        <f t="shared" si="1"/>
        <v>2017</v>
      </c>
      <c r="C12" s="239"/>
      <c r="D12" s="240"/>
      <c r="E12" s="241"/>
      <c r="F12" s="242"/>
      <c r="G12" s="243">
        <f t="shared" ref="G12:G13" si="8">F12-E12</f>
        <v>0</v>
      </c>
      <c r="H12" s="243">
        <f t="shared" ref="H12:H13" ca="1" si="9">F12-TODAY()</f>
        <v>-42770</v>
      </c>
      <c r="I12" s="244">
        <f t="shared" ref="I12:I13" si="10">G12-(J12-E12)</f>
        <v>0</v>
      </c>
      <c r="J12" s="245"/>
      <c r="K12" s="246"/>
      <c r="L12" s="247"/>
      <c r="M12" s="248"/>
      <c r="N12" s="270"/>
      <c r="O12" s="249" t="e">
        <f>P12/M4</f>
        <v>#VALUE!</v>
      </c>
      <c r="P12" s="250"/>
      <c r="Q12" s="249" t="e">
        <f>R12/M7</f>
        <v>#VALUE!</v>
      </c>
      <c r="R12" s="250"/>
      <c r="S12" s="251"/>
      <c r="T12" s="252">
        <f t="shared" ref="T12:T13" si="11">P12+R12-S12</f>
        <v>0</v>
      </c>
      <c r="U12" s="269" t="str">
        <f t="shared" si="6"/>
        <v xml:space="preserve">Розміщення автомобільної стоянки за адресою:  </v>
      </c>
      <c r="V12" s="270" t="str">
        <f t="shared" si="7"/>
        <v xml:space="preserve"> </v>
      </c>
    </row>
    <row r="13" spans="1:22" ht="19.350000000000001" customHeight="1" thickTop="1" thickBot="1" x14ac:dyDescent="0.3">
      <c r="A13" s="84">
        <f t="shared" si="0"/>
        <v>1</v>
      </c>
      <c r="B13" s="99">
        <f t="shared" si="1"/>
        <v>2017</v>
      </c>
      <c r="C13" s="253"/>
      <c r="D13" s="254"/>
      <c r="E13" s="255"/>
      <c r="F13" s="256"/>
      <c r="G13" s="257">
        <f t="shared" si="8"/>
        <v>0</v>
      </c>
      <c r="H13" s="257">
        <f t="shared" ca="1" si="9"/>
        <v>-42770</v>
      </c>
      <c r="I13" s="258">
        <f t="shared" si="10"/>
        <v>0</v>
      </c>
      <c r="J13" s="259"/>
      <c r="K13" s="260"/>
      <c r="L13" s="261"/>
      <c r="M13" s="262"/>
      <c r="N13" s="268"/>
      <c r="O13" s="263" t="e">
        <f>P13/M4</f>
        <v>#VALUE!</v>
      </c>
      <c r="P13" s="264"/>
      <c r="Q13" s="263" t="e">
        <f>R13/M7</f>
        <v>#VALUE!</v>
      </c>
      <c r="R13" s="264"/>
      <c r="S13" s="265"/>
      <c r="T13" s="266">
        <f t="shared" si="11"/>
        <v>0</v>
      </c>
      <c r="U13" s="267" t="str">
        <f t="shared" si="6"/>
        <v xml:space="preserve">Розміщення автомобільної стоянки за адресою:  </v>
      </c>
      <c r="V13" s="268" t="str">
        <f t="shared" si="7"/>
        <v xml:space="preserve"> </v>
      </c>
    </row>
    <row r="14" spans="1:22" s="271" customFormat="1" ht="19.350000000000001" customHeight="1" thickTop="1" thickBot="1" x14ac:dyDescent="0.3">
      <c r="A14" s="84">
        <f t="shared" si="0"/>
        <v>1</v>
      </c>
      <c r="B14" s="99">
        <f t="shared" si="1"/>
        <v>2017</v>
      </c>
      <c r="C14" s="239"/>
      <c r="D14" s="240"/>
      <c r="E14" s="241"/>
      <c r="F14" s="242"/>
      <c r="G14" s="243">
        <f t="shared" ref="G14:G15" si="12">F14-E14</f>
        <v>0</v>
      </c>
      <c r="H14" s="243">
        <f t="shared" ref="H14:H15" ca="1" si="13">F14-TODAY()</f>
        <v>-42770</v>
      </c>
      <c r="I14" s="244">
        <f t="shared" ref="I14:I15" si="14">G14-(J14-E14)</f>
        <v>0</v>
      </c>
      <c r="J14" s="245"/>
      <c r="K14" s="246"/>
      <c r="L14" s="247"/>
      <c r="M14" s="248"/>
      <c r="N14" s="270"/>
      <c r="O14" s="249" t="e">
        <f>P14/M4</f>
        <v>#VALUE!</v>
      </c>
      <c r="P14" s="250"/>
      <c r="Q14" s="249" t="e">
        <f>R14/M7</f>
        <v>#VALUE!</v>
      </c>
      <c r="R14" s="250"/>
      <c r="S14" s="251"/>
      <c r="T14" s="252">
        <f t="shared" ref="T14:T15" si="15">P14+R14-S14</f>
        <v>0</v>
      </c>
      <c r="U14" s="269" t="str">
        <f t="shared" si="6"/>
        <v xml:space="preserve">Розміщення автомобільної стоянки за адресою:  </v>
      </c>
      <c r="V14" s="270" t="str">
        <f t="shared" si="7"/>
        <v xml:space="preserve"> </v>
      </c>
    </row>
    <row r="15" spans="1:22" ht="19.350000000000001" customHeight="1" thickTop="1" thickBot="1" x14ac:dyDescent="0.3">
      <c r="A15" s="84">
        <f t="shared" si="0"/>
        <v>1</v>
      </c>
      <c r="B15" s="99">
        <f t="shared" si="1"/>
        <v>2017</v>
      </c>
      <c r="C15" s="253"/>
      <c r="D15" s="254"/>
      <c r="E15" s="255"/>
      <c r="F15" s="256"/>
      <c r="G15" s="257">
        <f t="shared" si="12"/>
        <v>0</v>
      </c>
      <c r="H15" s="257">
        <f t="shared" ca="1" si="13"/>
        <v>-42770</v>
      </c>
      <c r="I15" s="258">
        <f t="shared" si="14"/>
        <v>0</v>
      </c>
      <c r="J15" s="259"/>
      <c r="K15" s="260"/>
      <c r="L15" s="261"/>
      <c r="M15" s="262"/>
      <c r="N15" s="268"/>
      <c r="O15" s="263" t="e">
        <f>P15/M4</f>
        <v>#VALUE!</v>
      </c>
      <c r="P15" s="264"/>
      <c r="Q15" s="263" t="e">
        <f>R15/M7</f>
        <v>#VALUE!</v>
      </c>
      <c r="R15" s="264"/>
      <c r="S15" s="265"/>
      <c r="T15" s="266">
        <f t="shared" si="15"/>
        <v>0</v>
      </c>
      <c r="U15" s="267" t="str">
        <f t="shared" si="6"/>
        <v xml:space="preserve">Розміщення автомобільної стоянки за адресою:  </v>
      </c>
      <c r="V15" s="268" t="str">
        <f t="shared" si="7"/>
        <v xml:space="preserve"> </v>
      </c>
    </row>
    <row r="16" spans="1:22" s="271" customFormat="1" ht="19.350000000000001" customHeight="1" thickTop="1" thickBot="1" x14ac:dyDescent="0.3">
      <c r="A16" s="84">
        <f t="shared" si="0"/>
        <v>1</v>
      </c>
      <c r="B16" s="99">
        <f t="shared" si="1"/>
        <v>2017</v>
      </c>
      <c r="C16" s="239"/>
      <c r="D16" s="240"/>
      <c r="E16" s="241"/>
      <c r="F16" s="242"/>
      <c r="G16" s="243">
        <f t="shared" ref="G16:G24" si="16">F16-E16</f>
        <v>0</v>
      </c>
      <c r="H16" s="243">
        <f t="shared" ref="H16:H24" ca="1" si="17">F16-TODAY()</f>
        <v>-42770</v>
      </c>
      <c r="I16" s="244">
        <f t="shared" ref="I16:I24" si="18">G16-(J16-E16)</f>
        <v>0</v>
      </c>
      <c r="J16" s="245"/>
      <c r="K16" s="246"/>
      <c r="L16" s="247"/>
      <c r="M16" s="248"/>
      <c r="N16" s="270"/>
      <c r="O16" s="249" t="e">
        <f>P16/M4</f>
        <v>#VALUE!</v>
      </c>
      <c r="P16" s="250"/>
      <c r="Q16" s="249" t="e">
        <f>R16/M7</f>
        <v>#VALUE!</v>
      </c>
      <c r="R16" s="250"/>
      <c r="S16" s="251"/>
      <c r="T16" s="252">
        <f t="shared" ref="T16:T24" si="19">P16+R16-S16</f>
        <v>0</v>
      </c>
      <c r="U16" s="269" t="str">
        <f t="shared" si="6"/>
        <v xml:space="preserve">Розміщення автомобільної стоянки за адресою:  </v>
      </c>
      <c r="V16" s="270" t="str">
        <f t="shared" si="7"/>
        <v xml:space="preserve"> </v>
      </c>
    </row>
    <row r="17" spans="1:22" ht="19.350000000000001" customHeight="1" thickTop="1" thickBot="1" x14ac:dyDescent="0.3">
      <c r="A17" s="84">
        <f t="shared" si="0"/>
        <v>1</v>
      </c>
      <c r="B17" s="99">
        <f t="shared" si="1"/>
        <v>2017</v>
      </c>
      <c r="C17" s="253"/>
      <c r="D17" s="254"/>
      <c r="E17" s="255"/>
      <c r="F17" s="256"/>
      <c r="G17" s="257">
        <f t="shared" si="16"/>
        <v>0</v>
      </c>
      <c r="H17" s="257">
        <f t="shared" ca="1" si="17"/>
        <v>-42770</v>
      </c>
      <c r="I17" s="258">
        <f t="shared" si="18"/>
        <v>0</v>
      </c>
      <c r="J17" s="259"/>
      <c r="K17" s="260"/>
      <c r="L17" s="261"/>
      <c r="M17" s="262"/>
      <c r="N17" s="268"/>
      <c r="O17" s="263" t="e">
        <f>P17/M4</f>
        <v>#VALUE!</v>
      </c>
      <c r="P17" s="264"/>
      <c r="Q17" s="263" t="e">
        <f>R17/M7</f>
        <v>#VALUE!</v>
      </c>
      <c r="R17" s="264"/>
      <c r="S17" s="265"/>
      <c r="T17" s="266">
        <f t="shared" si="19"/>
        <v>0</v>
      </c>
      <c r="U17" s="267" t="str">
        <f t="shared" si="6"/>
        <v xml:space="preserve">Розміщення автомобільної стоянки за адресою:  </v>
      </c>
      <c r="V17" s="268" t="str">
        <f t="shared" si="7"/>
        <v xml:space="preserve"> </v>
      </c>
    </row>
    <row r="18" spans="1:22" s="271" customFormat="1" ht="19.350000000000001" customHeight="1" thickTop="1" thickBot="1" x14ac:dyDescent="0.3">
      <c r="A18" s="84">
        <f t="shared" si="0"/>
        <v>1</v>
      </c>
      <c r="B18" s="99">
        <f t="shared" si="1"/>
        <v>2017</v>
      </c>
      <c r="C18" s="239"/>
      <c r="D18" s="240"/>
      <c r="E18" s="241"/>
      <c r="F18" s="242"/>
      <c r="G18" s="243">
        <f t="shared" si="16"/>
        <v>0</v>
      </c>
      <c r="H18" s="243">
        <f t="shared" ca="1" si="17"/>
        <v>-42770</v>
      </c>
      <c r="I18" s="244">
        <f t="shared" si="18"/>
        <v>0</v>
      </c>
      <c r="J18" s="245"/>
      <c r="K18" s="246"/>
      <c r="L18" s="247"/>
      <c r="M18" s="248"/>
      <c r="N18" s="270"/>
      <c r="O18" s="249" t="e">
        <f>P18/M4</f>
        <v>#VALUE!</v>
      </c>
      <c r="P18" s="250"/>
      <c r="Q18" s="249" t="e">
        <f>R18/M7</f>
        <v>#VALUE!</v>
      </c>
      <c r="R18" s="250"/>
      <c r="S18" s="251"/>
      <c r="T18" s="252">
        <f t="shared" si="19"/>
        <v>0</v>
      </c>
      <c r="U18" s="269" t="str">
        <f t="shared" si="6"/>
        <v xml:space="preserve">Розміщення автомобільної стоянки за адресою:  </v>
      </c>
      <c r="V18" s="270" t="str">
        <f t="shared" si="7"/>
        <v xml:space="preserve"> </v>
      </c>
    </row>
    <row r="19" spans="1:22" ht="19.350000000000001" customHeight="1" thickTop="1" thickBot="1" x14ac:dyDescent="0.3">
      <c r="A19" s="84">
        <f t="shared" si="0"/>
        <v>1</v>
      </c>
      <c r="B19" s="99">
        <f t="shared" si="1"/>
        <v>2017</v>
      </c>
      <c r="C19" s="253"/>
      <c r="D19" s="254"/>
      <c r="E19" s="255"/>
      <c r="F19" s="256"/>
      <c r="G19" s="257">
        <f t="shared" si="16"/>
        <v>0</v>
      </c>
      <c r="H19" s="257">
        <f t="shared" ca="1" si="17"/>
        <v>-42770</v>
      </c>
      <c r="I19" s="258">
        <f t="shared" si="18"/>
        <v>0</v>
      </c>
      <c r="J19" s="259"/>
      <c r="K19" s="260"/>
      <c r="L19" s="261"/>
      <c r="M19" s="262"/>
      <c r="N19" s="268"/>
      <c r="O19" s="263" t="e">
        <f>P19/M4</f>
        <v>#VALUE!</v>
      </c>
      <c r="P19" s="264"/>
      <c r="Q19" s="263" t="e">
        <f>R19/M7</f>
        <v>#VALUE!</v>
      </c>
      <c r="R19" s="264"/>
      <c r="S19" s="265"/>
      <c r="T19" s="266">
        <f t="shared" si="19"/>
        <v>0</v>
      </c>
      <c r="U19" s="267" t="str">
        <f t="shared" si="6"/>
        <v xml:space="preserve">Розміщення автомобільної стоянки за адресою:  </v>
      </c>
      <c r="V19" s="268" t="str">
        <f t="shared" si="7"/>
        <v xml:space="preserve"> </v>
      </c>
    </row>
    <row r="20" spans="1:22" s="271" customFormat="1" ht="19.350000000000001" customHeight="1" thickTop="1" thickBot="1" x14ac:dyDescent="0.3">
      <c r="A20" s="84">
        <f t="shared" si="0"/>
        <v>1</v>
      </c>
      <c r="B20" s="99">
        <f t="shared" si="1"/>
        <v>2017</v>
      </c>
      <c r="C20" s="239"/>
      <c r="D20" s="240"/>
      <c r="E20" s="241"/>
      <c r="F20" s="242"/>
      <c r="G20" s="243">
        <f t="shared" si="16"/>
        <v>0</v>
      </c>
      <c r="H20" s="243">
        <f t="shared" ca="1" si="17"/>
        <v>-42770</v>
      </c>
      <c r="I20" s="244">
        <f t="shared" si="18"/>
        <v>0</v>
      </c>
      <c r="J20" s="245"/>
      <c r="K20" s="246"/>
      <c r="L20" s="247"/>
      <c r="M20" s="248"/>
      <c r="N20" s="270"/>
      <c r="O20" s="249" t="e">
        <f>P20/M4</f>
        <v>#VALUE!</v>
      </c>
      <c r="P20" s="250"/>
      <c r="Q20" s="249" t="e">
        <f>R20/M7</f>
        <v>#VALUE!</v>
      </c>
      <c r="R20" s="250"/>
      <c r="S20" s="251"/>
      <c r="T20" s="252">
        <f t="shared" si="19"/>
        <v>0</v>
      </c>
      <c r="U20" s="269" t="str">
        <f t="shared" si="6"/>
        <v xml:space="preserve">Розміщення автомобільної стоянки за адресою:  </v>
      </c>
      <c r="V20" s="270" t="str">
        <f t="shared" si="7"/>
        <v xml:space="preserve"> </v>
      </c>
    </row>
    <row r="21" spans="1:22" ht="19.350000000000001" customHeight="1" thickTop="1" thickBot="1" x14ac:dyDescent="0.3">
      <c r="A21" s="84">
        <f t="shared" si="0"/>
        <v>1</v>
      </c>
      <c r="B21" s="99">
        <f t="shared" si="1"/>
        <v>2017</v>
      </c>
      <c r="C21" s="253"/>
      <c r="D21" s="254"/>
      <c r="E21" s="255"/>
      <c r="F21" s="256"/>
      <c r="G21" s="257">
        <f t="shared" si="16"/>
        <v>0</v>
      </c>
      <c r="H21" s="257">
        <f t="shared" ca="1" si="17"/>
        <v>-42770</v>
      </c>
      <c r="I21" s="258">
        <f t="shared" si="18"/>
        <v>0</v>
      </c>
      <c r="J21" s="259"/>
      <c r="K21" s="260"/>
      <c r="L21" s="261"/>
      <c r="M21" s="262"/>
      <c r="N21" s="268"/>
      <c r="O21" s="263" t="e">
        <f>P21/M4</f>
        <v>#VALUE!</v>
      </c>
      <c r="P21" s="264"/>
      <c r="Q21" s="263" t="e">
        <f>R21/M7</f>
        <v>#VALUE!</v>
      </c>
      <c r="R21" s="264"/>
      <c r="S21" s="265"/>
      <c r="T21" s="266">
        <f t="shared" si="19"/>
        <v>0</v>
      </c>
      <c r="U21" s="267" t="str">
        <f t="shared" si="6"/>
        <v xml:space="preserve">Розміщення автомобільної стоянки за адресою:  </v>
      </c>
      <c r="V21" s="268" t="str">
        <f t="shared" si="7"/>
        <v xml:space="preserve"> </v>
      </c>
    </row>
    <row r="22" spans="1:22" s="271" customFormat="1" ht="19.350000000000001" customHeight="1" thickTop="1" thickBot="1" x14ac:dyDescent="0.3">
      <c r="A22" s="84">
        <f t="shared" si="0"/>
        <v>1</v>
      </c>
      <c r="B22" s="99">
        <f t="shared" si="1"/>
        <v>2017</v>
      </c>
      <c r="C22" s="239"/>
      <c r="D22" s="240"/>
      <c r="E22" s="241"/>
      <c r="F22" s="242"/>
      <c r="G22" s="243">
        <f t="shared" si="16"/>
        <v>0</v>
      </c>
      <c r="H22" s="243">
        <f t="shared" ca="1" si="17"/>
        <v>-42770</v>
      </c>
      <c r="I22" s="244">
        <f t="shared" si="18"/>
        <v>0</v>
      </c>
      <c r="J22" s="245"/>
      <c r="K22" s="246"/>
      <c r="L22" s="247"/>
      <c r="M22" s="248"/>
      <c r="N22" s="270"/>
      <c r="O22" s="249" t="e">
        <f>P22/M4</f>
        <v>#VALUE!</v>
      </c>
      <c r="P22" s="250"/>
      <c r="Q22" s="249" t="e">
        <f>R22/M7</f>
        <v>#VALUE!</v>
      </c>
      <c r="R22" s="250"/>
      <c r="S22" s="251"/>
      <c r="T22" s="252">
        <f t="shared" si="19"/>
        <v>0</v>
      </c>
      <c r="U22" s="269" t="str">
        <f t="shared" si="6"/>
        <v xml:space="preserve">Розміщення автомобільної стоянки за адресою:  </v>
      </c>
      <c r="V22" s="270" t="str">
        <f t="shared" si="7"/>
        <v xml:space="preserve"> </v>
      </c>
    </row>
    <row r="23" spans="1:22" ht="19.350000000000001" customHeight="1" thickTop="1" thickBot="1" x14ac:dyDescent="0.3">
      <c r="A23" s="84">
        <f>A24</f>
        <v>1</v>
      </c>
      <c r="B23" s="99">
        <f>B24</f>
        <v>2017</v>
      </c>
      <c r="C23" s="253"/>
      <c r="D23" s="254"/>
      <c r="E23" s="255"/>
      <c r="F23" s="256"/>
      <c r="G23" s="257">
        <f t="shared" si="16"/>
        <v>0</v>
      </c>
      <c r="H23" s="257">
        <f t="shared" ca="1" si="17"/>
        <v>-42770</v>
      </c>
      <c r="I23" s="258">
        <f t="shared" si="18"/>
        <v>0</v>
      </c>
      <c r="J23" s="259"/>
      <c r="K23" s="260"/>
      <c r="L23" s="261"/>
      <c r="M23" s="262"/>
      <c r="N23" s="268"/>
      <c r="O23" s="263" t="e">
        <f>P23/M4</f>
        <v>#VALUE!</v>
      </c>
      <c r="P23" s="264"/>
      <c r="Q23" s="263" t="e">
        <f>R23/M7</f>
        <v>#VALUE!</v>
      </c>
      <c r="R23" s="264"/>
      <c r="S23" s="265"/>
      <c r="T23" s="266">
        <f t="shared" si="19"/>
        <v>0</v>
      </c>
      <c r="U23" s="267" t="str">
        <f t="shared" si="6"/>
        <v xml:space="preserve">Розміщення автомобільної стоянки за адресою:  </v>
      </c>
      <c r="V23" s="268" t="str">
        <f t="shared" si="7"/>
        <v xml:space="preserve"> </v>
      </c>
    </row>
    <row r="24" spans="1:22" s="271" customFormat="1" ht="19.350000000000001" customHeight="1" thickTop="1" thickBot="1" x14ac:dyDescent="0.3">
      <c r="A24" s="84">
        <f>A25</f>
        <v>1</v>
      </c>
      <c r="B24" s="99">
        <f>B25</f>
        <v>2017</v>
      </c>
      <c r="C24" s="239"/>
      <c r="D24" s="240"/>
      <c r="E24" s="241"/>
      <c r="F24" s="242"/>
      <c r="G24" s="243">
        <f t="shared" si="16"/>
        <v>0</v>
      </c>
      <c r="H24" s="243">
        <f t="shared" ca="1" si="17"/>
        <v>-42770</v>
      </c>
      <c r="I24" s="244">
        <f t="shared" si="18"/>
        <v>0</v>
      </c>
      <c r="J24" s="245"/>
      <c r="K24" s="246"/>
      <c r="L24" s="247"/>
      <c r="M24" s="248"/>
      <c r="N24" s="270"/>
      <c r="O24" s="322" t="e">
        <f>P24/M4</f>
        <v>#VALUE!</v>
      </c>
      <c r="P24" s="250"/>
      <c r="Q24" s="322" t="e">
        <f>R24/M7</f>
        <v>#VALUE!</v>
      </c>
      <c r="R24" s="250"/>
      <c r="S24" s="251"/>
      <c r="T24" s="252">
        <f t="shared" si="19"/>
        <v>0</v>
      </c>
      <c r="U24" s="269" t="str">
        <f>U4</f>
        <v xml:space="preserve">Розміщення автомобільної стоянки за адресою:  </v>
      </c>
      <c r="V24" s="270" t="str">
        <f>V4</f>
        <v xml:space="preserve"> </v>
      </c>
    </row>
    <row r="25" spans="1:22" ht="19.350000000000001" customHeight="1" thickTop="1" thickBot="1" x14ac:dyDescent="0.3">
      <c r="A25" s="534">
        <f>O4</f>
        <v>1</v>
      </c>
      <c r="B25" s="536">
        <f>Q4</f>
        <v>2017</v>
      </c>
      <c r="C25" s="112" t="s">
        <v>0</v>
      </c>
      <c r="D25" s="113" t="s">
        <v>1</v>
      </c>
      <c r="E25" s="1" t="s">
        <v>13</v>
      </c>
      <c r="F25" s="2" t="s">
        <v>14</v>
      </c>
      <c r="G25" s="2" t="s">
        <v>20</v>
      </c>
      <c r="H25" s="5" t="s">
        <v>29</v>
      </c>
      <c r="I25" s="538" t="s">
        <v>36</v>
      </c>
      <c r="J25" s="21" t="s">
        <v>30</v>
      </c>
      <c r="K25" s="108" t="s">
        <v>3</v>
      </c>
      <c r="L25" s="540" t="s">
        <v>21</v>
      </c>
      <c r="M25" s="542" t="s">
        <v>2</v>
      </c>
      <c r="N25" s="104" t="s">
        <v>62</v>
      </c>
      <c r="O25" s="323" t="e">
        <f>SUM(O11:O24)</f>
        <v>#VALUE!</v>
      </c>
      <c r="P25" s="105" t="s">
        <v>92</v>
      </c>
      <c r="Q25" s="323" t="e">
        <f>SUM(Q11:Q24)</f>
        <v>#VALUE!</v>
      </c>
      <c r="R25" s="4" t="s">
        <v>93</v>
      </c>
      <c r="S25" s="3" t="s">
        <v>4</v>
      </c>
      <c r="T25" s="75" t="s">
        <v>5</v>
      </c>
      <c r="U25" s="555" t="str">
        <f>O5</f>
        <v xml:space="preserve">Розміщення автомобільної стоянки за адресою:  </v>
      </c>
      <c r="V25" s="557" t="str">
        <f>O8</f>
        <v xml:space="preserve"> </v>
      </c>
    </row>
    <row r="26" spans="1:22" ht="19.350000000000001" customHeight="1" thickTop="1" thickBot="1" x14ac:dyDescent="0.3">
      <c r="A26" s="535"/>
      <c r="B26" s="537"/>
      <c r="C26" s="114" t="s">
        <v>6</v>
      </c>
      <c r="D26" s="115">
        <f t="array" ref="D26">SUM(IF(ISTEXT(D27:D61),1,))</f>
        <v>0</v>
      </c>
      <c r="E26" s="79">
        <f>MIN(E27:E61)</f>
        <v>0</v>
      </c>
      <c r="F26" s="80">
        <f>MAX(F27:F61)</f>
        <v>0</v>
      </c>
      <c r="G26" s="81">
        <f>F26-E26</f>
        <v>0</v>
      </c>
      <c r="H26" s="82">
        <f ca="1">MAX(H27:H61)</f>
        <v>-42770</v>
      </c>
      <c r="I26" s="539"/>
      <c r="J26" s="80">
        <f>MAX(J27:J61)</f>
        <v>0</v>
      </c>
      <c r="K26" s="109" t="e">
        <f>AVERAGE(K27:K61)</f>
        <v>#DIV/0!</v>
      </c>
      <c r="L26" s="541"/>
      <c r="M26" s="543"/>
      <c r="N26" s="85">
        <f>SUM(N27:N61,N11:N24)</f>
        <v>0</v>
      </c>
      <c r="O26" s="86" t="e">
        <f>SUM(O27:O61)</f>
        <v>#VALUE!</v>
      </c>
      <c r="P26" s="87">
        <f>SUM(P27:P61,P11:P24)</f>
        <v>0</v>
      </c>
      <c r="Q26" s="86" t="e">
        <f>SUM(Q27:Q61)</f>
        <v>#VALUE!</v>
      </c>
      <c r="R26" s="87">
        <f>SUM(R27:R183,R11:R24)</f>
        <v>0</v>
      </c>
      <c r="S26" s="87">
        <f>SUM(S27:S61,S11:S24)</f>
        <v>0</v>
      </c>
      <c r="T26" s="88">
        <f>SUM(T27:T61,T11:T24)</f>
        <v>0</v>
      </c>
      <c r="U26" s="556"/>
      <c r="V26" s="558"/>
    </row>
    <row r="27" spans="1:22" ht="19.350000000000001" customHeight="1" thickTop="1" thickBot="1" x14ac:dyDescent="0.3">
      <c r="A27" s="83">
        <f>A25</f>
        <v>1</v>
      </c>
      <c r="B27" s="98">
        <f>B25</f>
        <v>2017</v>
      </c>
      <c r="C27" s="183"/>
      <c r="D27" s="184"/>
      <c r="E27" s="185"/>
      <c r="F27" s="186"/>
      <c r="G27" s="187">
        <f>F27-E27</f>
        <v>0</v>
      </c>
      <c r="H27" s="187">
        <f ca="1">F27-TODAY()</f>
        <v>-42770</v>
      </c>
      <c r="I27" s="188">
        <f>G27-(J27-E27)</f>
        <v>0</v>
      </c>
      <c r="J27" s="186"/>
      <c r="K27" s="189"/>
      <c r="L27" s="190"/>
      <c r="M27" s="191"/>
      <c r="N27" s="192"/>
      <c r="O27" s="193" t="e">
        <f>P27/M4</f>
        <v>#VALUE!</v>
      </c>
      <c r="P27" s="194"/>
      <c r="Q27" s="193" t="e">
        <f>R27/M7</f>
        <v>#VALUE!</v>
      </c>
      <c r="R27" s="194"/>
      <c r="S27" s="195"/>
      <c r="T27" s="196">
        <f>P27+R27-S27</f>
        <v>0</v>
      </c>
      <c r="U27" s="311" t="str">
        <f>U25</f>
        <v xml:space="preserve">Розміщення автомобільної стоянки за адресою:  </v>
      </c>
      <c r="V27" s="312" t="str">
        <f>V25</f>
        <v xml:space="preserve"> </v>
      </c>
    </row>
    <row r="28" spans="1:22" ht="19.350000000000001" customHeight="1" thickTop="1" thickBot="1" x14ac:dyDescent="0.3">
      <c r="A28" s="84">
        <f t="shared" ref="A28:B43" si="20">A27</f>
        <v>1</v>
      </c>
      <c r="B28" s="99">
        <f>B27</f>
        <v>2017</v>
      </c>
      <c r="C28" s="209"/>
      <c r="D28" s="210"/>
      <c r="E28" s="211"/>
      <c r="F28" s="212"/>
      <c r="G28" s="213">
        <f t="shared" ref="G28:G53" si="21">F28-E28</f>
        <v>0</v>
      </c>
      <c r="H28" s="213">
        <f t="shared" ref="H28:H53" ca="1" si="22">F28-TODAY()</f>
        <v>-42770</v>
      </c>
      <c r="I28" s="214">
        <f>G28-(J28-E28)</f>
        <v>0</v>
      </c>
      <c r="J28" s="215"/>
      <c r="K28" s="216"/>
      <c r="L28" s="217"/>
      <c r="M28" s="218"/>
      <c r="N28" s="219"/>
      <c r="O28" s="220" t="e">
        <f>P28/M4</f>
        <v>#VALUE!</v>
      </c>
      <c r="P28" s="221"/>
      <c r="Q28" s="220" t="e">
        <f>R28/M7</f>
        <v>#VALUE!</v>
      </c>
      <c r="R28" s="221"/>
      <c r="S28" s="222"/>
      <c r="T28" s="223">
        <f t="shared" ref="T28:T53" si="23">P28+R28-S28</f>
        <v>0</v>
      </c>
      <c r="U28" s="315" t="str">
        <f>U27</f>
        <v xml:space="preserve">Розміщення автомобільної стоянки за адресою:  </v>
      </c>
      <c r="V28" s="316" t="str">
        <f>V27</f>
        <v xml:space="preserve"> </v>
      </c>
    </row>
    <row r="29" spans="1:22" ht="19.350000000000001" customHeight="1" thickTop="1" thickBot="1" x14ac:dyDescent="0.3">
      <c r="A29" s="84">
        <f t="shared" si="20"/>
        <v>1</v>
      </c>
      <c r="B29" s="99">
        <f t="shared" si="20"/>
        <v>2017</v>
      </c>
      <c r="C29" s="224"/>
      <c r="D29" s="225"/>
      <c r="E29" s="226"/>
      <c r="F29" s="227"/>
      <c r="G29" s="201">
        <f t="shared" si="21"/>
        <v>0</v>
      </c>
      <c r="H29" s="201">
        <f t="shared" ca="1" si="22"/>
        <v>-42770</v>
      </c>
      <c r="I29" s="202">
        <f t="shared" ref="I29:I53" si="24">G29-(J29-E29)</f>
        <v>0</v>
      </c>
      <c r="J29" s="228"/>
      <c r="K29" s="229"/>
      <c r="L29" s="231"/>
      <c r="M29" s="232"/>
      <c r="N29" s="230"/>
      <c r="O29" s="205" t="e">
        <f>P29/M4</f>
        <v>#VALUE!</v>
      </c>
      <c r="P29" s="206"/>
      <c r="Q29" s="205" t="e">
        <f>R29/M7</f>
        <v>#VALUE!</v>
      </c>
      <c r="R29" s="206"/>
      <c r="S29" s="207"/>
      <c r="T29" s="208">
        <f t="shared" si="23"/>
        <v>0</v>
      </c>
      <c r="U29" s="314" t="str">
        <f t="shared" ref="U29:U61" si="25">U28</f>
        <v xml:space="preserve">Розміщення автомобільної стоянки за адресою:  </v>
      </c>
      <c r="V29" s="313" t="str">
        <f t="shared" ref="V29:V61" si="26">V28</f>
        <v xml:space="preserve"> </v>
      </c>
    </row>
    <row r="30" spans="1:22" ht="19.350000000000001" customHeight="1" thickTop="1" thickBot="1" x14ac:dyDescent="0.3">
      <c r="A30" s="84">
        <f t="shared" si="20"/>
        <v>1</v>
      </c>
      <c r="B30" s="99">
        <f t="shared" si="20"/>
        <v>2017</v>
      </c>
      <c r="C30" s="209"/>
      <c r="D30" s="210"/>
      <c r="E30" s="211"/>
      <c r="F30" s="212"/>
      <c r="G30" s="213">
        <f t="shared" si="21"/>
        <v>0</v>
      </c>
      <c r="H30" s="213">
        <f t="shared" ca="1" si="22"/>
        <v>-42770</v>
      </c>
      <c r="I30" s="214">
        <f t="shared" si="24"/>
        <v>0</v>
      </c>
      <c r="J30" s="215"/>
      <c r="K30" s="216"/>
      <c r="L30" s="233"/>
      <c r="M30" s="234"/>
      <c r="N30" s="219"/>
      <c r="O30" s="220" t="e">
        <f>P30/M4</f>
        <v>#VALUE!</v>
      </c>
      <c r="P30" s="221"/>
      <c r="Q30" s="220" t="e">
        <f>R30/M7</f>
        <v>#VALUE!</v>
      </c>
      <c r="R30" s="221"/>
      <c r="S30" s="222"/>
      <c r="T30" s="223">
        <f t="shared" si="23"/>
        <v>0</v>
      </c>
      <c r="U30" s="317" t="str">
        <f t="shared" si="25"/>
        <v xml:space="preserve">Розміщення автомобільної стоянки за адресою:  </v>
      </c>
      <c r="V30" s="316" t="str">
        <f t="shared" si="26"/>
        <v xml:space="preserve"> </v>
      </c>
    </row>
    <row r="31" spans="1:22" ht="19.350000000000001" customHeight="1" thickTop="1" thickBot="1" x14ac:dyDescent="0.3">
      <c r="A31" s="84">
        <f t="shared" si="20"/>
        <v>1</v>
      </c>
      <c r="B31" s="99">
        <f t="shared" si="20"/>
        <v>2017</v>
      </c>
      <c r="C31" s="197"/>
      <c r="D31" s="198"/>
      <c r="E31" s="199"/>
      <c r="F31" s="200"/>
      <c r="G31" s="201">
        <f t="shared" si="21"/>
        <v>0</v>
      </c>
      <c r="H31" s="201">
        <f t="shared" ca="1" si="22"/>
        <v>-42770</v>
      </c>
      <c r="I31" s="202">
        <f t="shared" si="24"/>
        <v>0</v>
      </c>
      <c r="J31" s="228"/>
      <c r="K31" s="229"/>
      <c r="L31" s="203"/>
      <c r="M31" s="204"/>
      <c r="N31" s="230"/>
      <c r="O31" s="205" t="e">
        <f>P31/M4</f>
        <v>#VALUE!</v>
      </c>
      <c r="P31" s="206"/>
      <c r="Q31" s="205" t="e">
        <f>R31/M7</f>
        <v>#VALUE!</v>
      </c>
      <c r="R31" s="206"/>
      <c r="S31" s="207"/>
      <c r="T31" s="208">
        <f t="shared" si="23"/>
        <v>0</v>
      </c>
      <c r="U31" s="314" t="str">
        <f t="shared" si="25"/>
        <v xml:space="preserve">Розміщення автомобільної стоянки за адресою:  </v>
      </c>
      <c r="V31" s="313" t="str">
        <f t="shared" si="26"/>
        <v xml:space="preserve"> </v>
      </c>
    </row>
    <row r="32" spans="1:22" ht="19.350000000000001" customHeight="1" thickTop="1" thickBot="1" x14ac:dyDescent="0.3">
      <c r="A32" s="84">
        <f t="shared" si="20"/>
        <v>1</v>
      </c>
      <c r="B32" s="99">
        <f t="shared" si="20"/>
        <v>2017</v>
      </c>
      <c r="C32" s="235"/>
      <c r="D32" s="236"/>
      <c r="E32" s="237"/>
      <c r="F32" s="238"/>
      <c r="G32" s="213">
        <f t="shared" si="21"/>
        <v>0</v>
      </c>
      <c r="H32" s="213">
        <f t="shared" ca="1" si="22"/>
        <v>-42770</v>
      </c>
      <c r="I32" s="214">
        <f t="shared" si="24"/>
        <v>0</v>
      </c>
      <c r="J32" s="215"/>
      <c r="K32" s="216"/>
      <c r="L32" s="217"/>
      <c r="M32" s="218"/>
      <c r="N32" s="219"/>
      <c r="O32" s="220" t="e">
        <f>P32/M4</f>
        <v>#VALUE!</v>
      </c>
      <c r="P32" s="221"/>
      <c r="Q32" s="220" t="e">
        <f>R32/M7</f>
        <v>#VALUE!</v>
      </c>
      <c r="R32" s="221"/>
      <c r="S32" s="222"/>
      <c r="T32" s="223">
        <f t="shared" si="23"/>
        <v>0</v>
      </c>
      <c r="U32" s="317" t="str">
        <f t="shared" si="25"/>
        <v xml:space="preserve">Розміщення автомобільної стоянки за адресою:  </v>
      </c>
      <c r="V32" s="316" t="str">
        <f t="shared" si="26"/>
        <v xml:space="preserve"> </v>
      </c>
    </row>
    <row r="33" spans="1:22" ht="19.350000000000001" customHeight="1" thickTop="1" thickBot="1" x14ac:dyDescent="0.3">
      <c r="A33" s="84">
        <f t="shared" si="20"/>
        <v>1</v>
      </c>
      <c r="B33" s="99">
        <f t="shared" si="20"/>
        <v>2017</v>
      </c>
      <c r="C33" s="197"/>
      <c r="D33" s="198"/>
      <c r="E33" s="199"/>
      <c r="F33" s="200"/>
      <c r="G33" s="201">
        <f t="shared" si="21"/>
        <v>0</v>
      </c>
      <c r="H33" s="201">
        <f t="shared" ca="1" si="22"/>
        <v>-42770</v>
      </c>
      <c r="I33" s="202">
        <f t="shared" si="24"/>
        <v>0</v>
      </c>
      <c r="J33" s="228"/>
      <c r="K33" s="229"/>
      <c r="L33" s="203"/>
      <c r="M33" s="204"/>
      <c r="N33" s="230"/>
      <c r="O33" s="205" t="e">
        <f>P33/M4</f>
        <v>#VALUE!</v>
      </c>
      <c r="P33" s="206"/>
      <c r="Q33" s="205" t="e">
        <f>R33/M7</f>
        <v>#VALUE!</v>
      </c>
      <c r="R33" s="206"/>
      <c r="S33" s="207"/>
      <c r="T33" s="208">
        <f t="shared" si="23"/>
        <v>0</v>
      </c>
      <c r="U33" s="314" t="str">
        <f t="shared" si="25"/>
        <v xml:space="preserve">Розміщення автомобільної стоянки за адресою:  </v>
      </c>
      <c r="V33" s="313" t="str">
        <f t="shared" si="26"/>
        <v xml:space="preserve"> </v>
      </c>
    </row>
    <row r="34" spans="1:22" ht="19.350000000000001" customHeight="1" thickTop="1" thickBot="1" x14ac:dyDescent="0.3">
      <c r="A34" s="84">
        <f t="shared" si="20"/>
        <v>1</v>
      </c>
      <c r="B34" s="99">
        <f t="shared" si="20"/>
        <v>2017</v>
      </c>
      <c r="C34" s="235"/>
      <c r="D34" s="236"/>
      <c r="E34" s="237"/>
      <c r="F34" s="238"/>
      <c r="G34" s="213">
        <f t="shared" si="21"/>
        <v>0</v>
      </c>
      <c r="H34" s="213">
        <f t="shared" ca="1" si="22"/>
        <v>-42770</v>
      </c>
      <c r="I34" s="214">
        <f t="shared" si="24"/>
        <v>0</v>
      </c>
      <c r="J34" s="215"/>
      <c r="K34" s="216"/>
      <c r="L34" s="217"/>
      <c r="M34" s="218"/>
      <c r="N34" s="219"/>
      <c r="O34" s="220" t="e">
        <f>P34/M4</f>
        <v>#VALUE!</v>
      </c>
      <c r="P34" s="221"/>
      <c r="Q34" s="220" t="e">
        <f>R34/M7</f>
        <v>#VALUE!</v>
      </c>
      <c r="R34" s="221"/>
      <c r="S34" s="222"/>
      <c r="T34" s="223">
        <f t="shared" si="23"/>
        <v>0</v>
      </c>
      <c r="U34" s="317" t="str">
        <f t="shared" si="25"/>
        <v xml:space="preserve">Розміщення автомобільної стоянки за адресою:  </v>
      </c>
      <c r="V34" s="316" t="str">
        <f t="shared" si="26"/>
        <v xml:space="preserve"> </v>
      </c>
    </row>
    <row r="35" spans="1:22" ht="19.350000000000001" customHeight="1" thickTop="1" thickBot="1" x14ac:dyDescent="0.3">
      <c r="A35" s="84">
        <f t="shared" si="20"/>
        <v>1</v>
      </c>
      <c r="B35" s="99">
        <f t="shared" si="20"/>
        <v>2017</v>
      </c>
      <c r="C35" s="197"/>
      <c r="D35" s="198"/>
      <c r="E35" s="199"/>
      <c r="F35" s="200"/>
      <c r="G35" s="201">
        <f t="shared" si="21"/>
        <v>0</v>
      </c>
      <c r="H35" s="201">
        <f t="shared" ca="1" si="22"/>
        <v>-42770</v>
      </c>
      <c r="I35" s="202">
        <f t="shared" si="24"/>
        <v>0</v>
      </c>
      <c r="J35" s="228"/>
      <c r="K35" s="229"/>
      <c r="L35" s="203"/>
      <c r="M35" s="204"/>
      <c r="N35" s="230"/>
      <c r="O35" s="205" t="e">
        <f>P35/M4</f>
        <v>#VALUE!</v>
      </c>
      <c r="P35" s="206"/>
      <c r="Q35" s="205" t="e">
        <f>R35/M7</f>
        <v>#VALUE!</v>
      </c>
      <c r="R35" s="206"/>
      <c r="S35" s="207"/>
      <c r="T35" s="208">
        <f t="shared" si="23"/>
        <v>0</v>
      </c>
      <c r="U35" s="314" t="str">
        <f t="shared" si="25"/>
        <v xml:space="preserve">Розміщення автомобільної стоянки за адресою:  </v>
      </c>
      <c r="V35" s="313" t="str">
        <f t="shared" si="26"/>
        <v xml:space="preserve"> </v>
      </c>
    </row>
    <row r="36" spans="1:22" ht="19.350000000000001" customHeight="1" thickTop="1" thickBot="1" x14ac:dyDescent="0.3">
      <c r="A36" s="84">
        <f t="shared" si="20"/>
        <v>1</v>
      </c>
      <c r="B36" s="99">
        <f t="shared" si="20"/>
        <v>2017</v>
      </c>
      <c r="C36" s="235"/>
      <c r="D36" s="236"/>
      <c r="E36" s="237"/>
      <c r="F36" s="238"/>
      <c r="G36" s="213">
        <f t="shared" si="21"/>
        <v>0</v>
      </c>
      <c r="H36" s="213">
        <f t="shared" ca="1" si="22"/>
        <v>-42770</v>
      </c>
      <c r="I36" s="214">
        <f t="shared" si="24"/>
        <v>0</v>
      </c>
      <c r="J36" s="215"/>
      <c r="K36" s="216"/>
      <c r="L36" s="217"/>
      <c r="M36" s="218"/>
      <c r="N36" s="219"/>
      <c r="O36" s="220" t="e">
        <f>P36/M4</f>
        <v>#VALUE!</v>
      </c>
      <c r="P36" s="221"/>
      <c r="Q36" s="220" t="e">
        <f>R36/M7</f>
        <v>#VALUE!</v>
      </c>
      <c r="R36" s="221"/>
      <c r="S36" s="222"/>
      <c r="T36" s="223">
        <f t="shared" si="23"/>
        <v>0</v>
      </c>
      <c r="U36" s="317" t="str">
        <f t="shared" si="25"/>
        <v xml:space="preserve">Розміщення автомобільної стоянки за адресою:  </v>
      </c>
      <c r="V36" s="316" t="str">
        <f t="shared" si="26"/>
        <v xml:space="preserve"> </v>
      </c>
    </row>
    <row r="37" spans="1:22" ht="19.350000000000001" customHeight="1" thickTop="1" thickBot="1" x14ac:dyDescent="0.3">
      <c r="A37" s="84">
        <f t="shared" si="20"/>
        <v>1</v>
      </c>
      <c r="B37" s="99">
        <f t="shared" si="20"/>
        <v>2017</v>
      </c>
      <c r="C37" s="197"/>
      <c r="D37" s="198"/>
      <c r="E37" s="199"/>
      <c r="F37" s="200"/>
      <c r="G37" s="201">
        <f t="shared" si="21"/>
        <v>0</v>
      </c>
      <c r="H37" s="201">
        <f t="shared" ca="1" si="22"/>
        <v>-42770</v>
      </c>
      <c r="I37" s="202">
        <f t="shared" si="24"/>
        <v>0</v>
      </c>
      <c r="J37" s="228"/>
      <c r="K37" s="229"/>
      <c r="L37" s="203"/>
      <c r="M37" s="204"/>
      <c r="N37" s="230"/>
      <c r="O37" s="205" t="e">
        <f>P37/M4</f>
        <v>#VALUE!</v>
      </c>
      <c r="P37" s="206"/>
      <c r="Q37" s="205" t="e">
        <f>R37/M7</f>
        <v>#VALUE!</v>
      </c>
      <c r="R37" s="206"/>
      <c r="S37" s="207"/>
      <c r="T37" s="208">
        <f t="shared" si="23"/>
        <v>0</v>
      </c>
      <c r="U37" s="314" t="str">
        <f t="shared" si="25"/>
        <v xml:space="preserve">Розміщення автомобільної стоянки за адресою:  </v>
      </c>
      <c r="V37" s="313" t="str">
        <f t="shared" si="26"/>
        <v xml:space="preserve"> </v>
      </c>
    </row>
    <row r="38" spans="1:22" ht="19.350000000000001" customHeight="1" thickTop="1" thickBot="1" x14ac:dyDescent="0.3">
      <c r="A38" s="84">
        <f t="shared" si="20"/>
        <v>1</v>
      </c>
      <c r="B38" s="99">
        <f t="shared" si="20"/>
        <v>2017</v>
      </c>
      <c r="C38" s="235"/>
      <c r="D38" s="236"/>
      <c r="E38" s="237"/>
      <c r="F38" s="238"/>
      <c r="G38" s="213">
        <f t="shared" si="21"/>
        <v>0</v>
      </c>
      <c r="H38" s="213">
        <f t="shared" ca="1" si="22"/>
        <v>-42770</v>
      </c>
      <c r="I38" s="214">
        <f t="shared" si="24"/>
        <v>0</v>
      </c>
      <c r="J38" s="215"/>
      <c r="K38" s="216"/>
      <c r="L38" s="217"/>
      <c r="M38" s="218"/>
      <c r="N38" s="219"/>
      <c r="O38" s="220" t="e">
        <f>P38/M4</f>
        <v>#VALUE!</v>
      </c>
      <c r="P38" s="221"/>
      <c r="Q38" s="220" t="e">
        <f>R38/M7</f>
        <v>#VALUE!</v>
      </c>
      <c r="R38" s="221"/>
      <c r="S38" s="222"/>
      <c r="T38" s="223">
        <f t="shared" si="23"/>
        <v>0</v>
      </c>
      <c r="U38" s="317" t="str">
        <f t="shared" si="25"/>
        <v xml:space="preserve">Розміщення автомобільної стоянки за адресою:  </v>
      </c>
      <c r="V38" s="316" t="str">
        <f t="shared" si="26"/>
        <v xml:space="preserve"> </v>
      </c>
    </row>
    <row r="39" spans="1:22" ht="19.350000000000001" customHeight="1" thickTop="1" thickBot="1" x14ac:dyDescent="0.3">
      <c r="A39" s="84">
        <f t="shared" si="20"/>
        <v>1</v>
      </c>
      <c r="B39" s="99">
        <f t="shared" si="20"/>
        <v>2017</v>
      </c>
      <c r="C39" s="197"/>
      <c r="D39" s="198"/>
      <c r="E39" s="199"/>
      <c r="F39" s="200"/>
      <c r="G39" s="201">
        <f t="shared" si="21"/>
        <v>0</v>
      </c>
      <c r="H39" s="201">
        <f t="shared" ca="1" si="22"/>
        <v>-42770</v>
      </c>
      <c r="I39" s="202">
        <f t="shared" si="24"/>
        <v>0</v>
      </c>
      <c r="J39" s="228"/>
      <c r="K39" s="229"/>
      <c r="L39" s="203"/>
      <c r="M39" s="204"/>
      <c r="N39" s="230"/>
      <c r="O39" s="205" t="e">
        <f>P39/M4</f>
        <v>#VALUE!</v>
      </c>
      <c r="P39" s="206"/>
      <c r="Q39" s="205" t="e">
        <f>R39/M7</f>
        <v>#VALUE!</v>
      </c>
      <c r="R39" s="206"/>
      <c r="S39" s="207"/>
      <c r="T39" s="208">
        <f t="shared" si="23"/>
        <v>0</v>
      </c>
      <c r="U39" s="314" t="str">
        <f t="shared" si="25"/>
        <v xml:space="preserve">Розміщення автомобільної стоянки за адресою:  </v>
      </c>
      <c r="V39" s="313" t="str">
        <f t="shared" si="26"/>
        <v xml:space="preserve"> </v>
      </c>
    </row>
    <row r="40" spans="1:22" ht="19.350000000000001" customHeight="1" thickTop="1" thickBot="1" x14ac:dyDescent="0.3">
      <c r="A40" s="84">
        <f t="shared" si="20"/>
        <v>1</v>
      </c>
      <c r="B40" s="99">
        <f t="shared" si="20"/>
        <v>2017</v>
      </c>
      <c r="C40" s="235"/>
      <c r="D40" s="236"/>
      <c r="E40" s="237"/>
      <c r="F40" s="238"/>
      <c r="G40" s="213">
        <f t="shared" si="21"/>
        <v>0</v>
      </c>
      <c r="H40" s="213">
        <f t="shared" ca="1" si="22"/>
        <v>-42770</v>
      </c>
      <c r="I40" s="214">
        <f t="shared" si="24"/>
        <v>0</v>
      </c>
      <c r="J40" s="215"/>
      <c r="K40" s="216"/>
      <c r="L40" s="217"/>
      <c r="M40" s="218"/>
      <c r="N40" s="219"/>
      <c r="O40" s="220" t="e">
        <f>P40/M4</f>
        <v>#VALUE!</v>
      </c>
      <c r="P40" s="221"/>
      <c r="Q40" s="220" t="e">
        <f>R40/M7</f>
        <v>#VALUE!</v>
      </c>
      <c r="R40" s="221"/>
      <c r="S40" s="222"/>
      <c r="T40" s="223">
        <f t="shared" si="23"/>
        <v>0</v>
      </c>
      <c r="U40" s="317" t="str">
        <f t="shared" si="25"/>
        <v xml:space="preserve">Розміщення автомобільної стоянки за адресою:  </v>
      </c>
      <c r="V40" s="316" t="str">
        <f t="shared" si="26"/>
        <v xml:space="preserve"> </v>
      </c>
    </row>
    <row r="41" spans="1:22" ht="19.350000000000001" customHeight="1" thickTop="1" thickBot="1" x14ac:dyDescent="0.3">
      <c r="A41" s="84">
        <f t="shared" si="20"/>
        <v>1</v>
      </c>
      <c r="B41" s="99">
        <f t="shared" si="20"/>
        <v>2017</v>
      </c>
      <c r="C41" s="197"/>
      <c r="D41" s="198"/>
      <c r="E41" s="199"/>
      <c r="F41" s="200"/>
      <c r="G41" s="201">
        <f t="shared" si="21"/>
        <v>0</v>
      </c>
      <c r="H41" s="201">
        <f t="shared" ca="1" si="22"/>
        <v>-42770</v>
      </c>
      <c r="I41" s="202">
        <f t="shared" si="24"/>
        <v>0</v>
      </c>
      <c r="J41" s="228"/>
      <c r="K41" s="229"/>
      <c r="L41" s="203"/>
      <c r="M41" s="204"/>
      <c r="N41" s="230"/>
      <c r="O41" s="205" t="e">
        <f>P41/M4</f>
        <v>#VALUE!</v>
      </c>
      <c r="P41" s="206"/>
      <c r="Q41" s="205" t="e">
        <f>R41/M7</f>
        <v>#VALUE!</v>
      </c>
      <c r="R41" s="206"/>
      <c r="S41" s="207"/>
      <c r="T41" s="208">
        <f t="shared" si="23"/>
        <v>0</v>
      </c>
      <c r="U41" s="314" t="str">
        <f t="shared" si="25"/>
        <v xml:space="preserve">Розміщення автомобільної стоянки за адресою:  </v>
      </c>
      <c r="V41" s="313" t="str">
        <f t="shared" si="26"/>
        <v xml:space="preserve"> </v>
      </c>
    </row>
    <row r="42" spans="1:22" ht="19.350000000000001" customHeight="1" thickTop="1" thickBot="1" x14ac:dyDescent="0.3">
      <c r="A42" s="84">
        <f t="shared" si="20"/>
        <v>1</v>
      </c>
      <c r="B42" s="99">
        <f t="shared" si="20"/>
        <v>2017</v>
      </c>
      <c r="C42" s="235"/>
      <c r="D42" s="236"/>
      <c r="E42" s="237"/>
      <c r="F42" s="238"/>
      <c r="G42" s="213">
        <f t="shared" si="21"/>
        <v>0</v>
      </c>
      <c r="H42" s="213">
        <f t="shared" ca="1" si="22"/>
        <v>-42770</v>
      </c>
      <c r="I42" s="214">
        <f t="shared" si="24"/>
        <v>0</v>
      </c>
      <c r="J42" s="215"/>
      <c r="K42" s="216"/>
      <c r="L42" s="217"/>
      <c r="M42" s="218"/>
      <c r="N42" s="219"/>
      <c r="O42" s="220" t="e">
        <f>P42/M4</f>
        <v>#VALUE!</v>
      </c>
      <c r="P42" s="221"/>
      <c r="Q42" s="220" t="e">
        <f>R42/M7</f>
        <v>#VALUE!</v>
      </c>
      <c r="R42" s="221"/>
      <c r="S42" s="222"/>
      <c r="T42" s="223">
        <f t="shared" si="23"/>
        <v>0</v>
      </c>
      <c r="U42" s="317" t="str">
        <f t="shared" si="25"/>
        <v xml:space="preserve">Розміщення автомобільної стоянки за адресою:  </v>
      </c>
      <c r="V42" s="316" t="str">
        <f t="shared" si="26"/>
        <v xml:space="preserve"> </v>
      </c>
    </row>
    <row r="43" spans="1:22" ht="19.350000000000001" customHeight="1" thickTop="1" thickBot="1" x14ac:dyDescent="0.3">
      <c r="A43" s="84">
        <f t="shared" si="20"/>
        <v>1</v>
      </c>
      <c r="B43" s="99">
        <f t="shared" si="20"/>
        <v>2017</v>
      </c>
      <c r="C43" s="197"/>
      <c r="D43" s="198"/>
      <c r="E43" s="199"/>
      <c r="F43" s="200"/>
      <c r="G43" s="201">
        <f t="shared" si="21"/>
        <v>0</v>
      </c>
      <c r="H43" s="201">
        <f t="shared" ca="1" si="22"/>
        <v>-42770</v>
      </c>
      <c r="I43" s="202">
        <f t="shared" si="24"/>
        <v>0</v>
      </c>
      <c r="J43" s="228"/>
      <c r="K43" s="229"/>
      <c r="L43" s="203"/>
      <c r="M43" s="204"/>
      <c r="N43" s="230"/>
      <c r="O43" s="205" t="e">
        <f>P43/M4</f>
        <v>#VALUE!</v>
      </c>
      <c r="P43" s="206"/>
      <c r="Q43" s="205" t="e">
        <f>R43/M7</f>
        <v>#VALUE!</v>
      </c>
      <c r="R43" s="206"/>
      <c r="S43" s="207"/>
      <c r="T43" s="208">
        <f t="shared" si="23"/>
        <v>0</v>
      </c>
      <c r="U43" s="314" t="str">
        <f t="shared" si="25"/>
        <v xml:space="preserve">Розміщення автомобільної стоянки за адресою:  </v>
      </c>
      <c r="V43" s="313" t="str">
        <f t="shared" si="26"/>
        <v xml:space="preserve"> </v>
      </c>
    </row>
    <row r="44" spans="1:22" ht="19.350000000000001" customHeight="1" thickTop="1" thickBot="1" x14ac:dyDescent="0.3">
      <c r="A44" s="84">
        <f t="shared" ref="A44:B53" si="27">A43</f>
        <v>1</v>
      </c>
      <c r="B44" s="99">
        <f t="shared" si="27"/>
        <v>2017</v>
      </c>
      <c r="C44" s="235"/>
      <c r="D44" s="236"/>
      <c r="E44" s="237"/>
      <c r="F44" s="238"/>
      <c r="G44" s="213">
        <f t="shared" si="21"/>
        <v>0</v>
      </c>
      <c r="H44" s="213">
        <f t="shared" ca="1" si="22"/>
        <v>-42770</v>
      </c>
      <c r="I44" s="214">
        <f t="shared" si="24"/>
        <v>0</v>
      </c>
      <c r="J44" s="215"/>
      <c r="K44" s="216"/>
      <c r="L44" s="217"/>
      <c r="M44" s="218"/>
      <c r="N44" s="219"/>
      <c r="O44" s="220" t="e">
        <f>P44/M4</f>
        <v>#VALUE!</v>
      </c>
      <c r="P44" s="221"/>
      <c r="Q44" s="220" t="e">
        <f>R44/M7</f>
        <v>#VALUE!</v>
      </c>
      <c r="R44" s="221"/>
      <c r="S44" s="222"/>
      <c r="T44" s="223">
        <f t="shared" si="23"/>
        <v>0</v>
      </c>
      <c r="U44" s="317" t="str">
        <f t="shared" si="25"/>
        <v xml:space="preserve">Розміщення автомобільної стоянки за адресою:  </v>
      </c>
      <c r="V44" s="316" t="str">
        <f t="shared" si="26"/>
        <v xml:space="preserve"> </v>
      </c>
    </row>
    <row r="45" spans="1:22" ht="19.350000000000001" customHeight="1" thickTop="1" thickBot="1" x14ac:dyDescent="0.3">
      <c r="A45" s="84">
        <f t="shared" si="27"/>
        <v>1</v>
      </c>
      <c r="B45" s="99">
        <f t="shared" si="27"/>
        <v>2017</v>
      </c>
      <c r="C45" s="197"/>
      <c r="D45" s="198"/>
      <c r="E45" s="199"/>
      <c r="F45" s="200"/>
      <c r="G45" s="201">
        <f t="shared" si="21"/>
        <v>0</v>
      </c>
      <c r="H45" s="201">
        <f t="shared" ca="1" si="22"/>
        <v>-42770</v>
      </c>
      <c r="I45" s="202">
        <f t="shared" si="24"/>
        <v>0</v>
      </c>
      <c r="J45" s="228"/>
      <c r="K45" s="229"/>
      <c r="L45" s="203"/>
      <c r="M45" s="204"/>
      <c r="N45" s="230"/>
      <c r="O45" s="205" t="e">
        <f>P45/M4</f>
        <v>#VALUE!</v>
      </c>
      <c r="P45" s="206"/>
      <c r="Q45" s="205" t="e">
        <f>R45/M7</f>
        <v>#VALUE!</v>
      </c>
      <c r="R45" s="206"/>
      <c r="S45" s="207"/>
      <c r="T45" s="208">
        <f t="shared" si="23"/>
        <v>0</v>
      </c>
      <c r="U45" s="314" t="str">
        <f t="shared" si="25"/>
        <v xml:space="preserve">Розміщення автомобільної стоянки за адресою:  </v>
      </c>
      <c r="V45" s="313" t="str">
        <f t="shared" si="26"/>
        <v xml:space="preserve"> </v>
      </c>
    </row>
    <row r="46" spans="1:22" ht="19.350000000000001" customHeight="1" thickTop="1" thickBot="1" x14ac:dyDescent="0.3">
      <c r="A46" s="84">
        <f t="shared" si="27"/>
        <v>1</v>
      </c>
      <c r="B46" s="99">
        <f t="shared" si="27"/>
        <v>2017</v>
      </c>
      <c r="C46" s="235"/>
      <c r="D46" s="236"/>
      <c r="E46" s="237"/>
      <c r="F46" s="238"/>
      <c r="G46" s="213">
        <f t="shared" si="21"/>
        <v>0</v>
      </c>
      <c r="H46" s="213">
        <f t="shared" ca="1" si="22"/>
        <v>-42770</v>
      </c>
      <c r="I46" s="214">
        <f t="shared" si="24"/>
        <v>0</v>
      </c>
      <c r="J46" s="215"/>
      <c r="K46" s="216"/>
      <c r="L46" s="217"/>
      <c r="M46" s="218"/>
      <c r="N46" s="219"/>
      <c r="O46" s="220" t="e">
        <f>P46/M4</f>
        <v>#VALUE!</v>
      </c>
      <c r="P46" s="221"/>
      <c r="Q46" s="220" t="e">
        <f>R46/M7</f>
        <v>#VALUE!</v>
      </c>
      <c r="R46" s="221"/>
      <c r="S46" s="222"/>
      <c r="T46" s="223">
        <f t="shared" si="23"/>
        <v>0</v>
      </c>
      <c r="U46" s="317" t="str">
        <f t="shared" si="25"/>
        <v xml:space="preserve">Розміщення автомобільної стоянки за адресою:  </v>
      </c>
      <c r="V46" s="316" t="str">
        <f t="shared" si="26"/>
        <v xml:space="preserve"> </v>
      </c>
    </row>
    <row r="47" spans="1:22" ht="19.350000000000001" customHeight="1" thickTop="1" thickBot="1" x14ac:dyDescent="0.3">
      <c r="A47" s="84">
        <f t="shared" si="27"/>
        <v>1</v>
      </c>
      <c r="B47" s="99">
        <f t="shared" si="27"/>
        <v>2017</v>
      </c>
      <c r="C47" s="197"/>
      <c r="D47" s="198"/>
      <c r="E47" s="199"/>
      <c r="F47" s="200"/>
      <c r="G47" s="201">
        <f t="shared" si="21"/>
        <v>0</v>
      </c>
      <c r="H47" s="201">
        <f t="shared" ca="1" si="22"/>
        <v>-42770</v>
      </c>
      <c r="I47" s="202">
        <f t="shared" si="24"/>
        <v>0</v>
      </c>
      <c r="J47" s="228"/>
      <c r="K47" s="229"/>
      <c r="L47" s="203"/>
      <c r="M47" s="204"/>
      <c r="N47" s="230"/>
      <c r="O47" s="205" t="e">
        <f>P47/M4</f>
        <v>#VALUE!</v>
      </c>
      <c r="P47" s="206"/>
      <c r="Q47" s="205" t="e">
        <f>R47/M7</f>
        <v>#VALUE!</v>
      </c>
      <c r="R47" s="206"/>
      <c r="S47" s="207"/>
      <c r="T47" s="208">
        <f t="shared" si="23"/>
        <v>0</v>
      </c>
      <c r="U47" s="314" t="str">
        <f t="shared" si="25"/>
        <v xml:space="preserve">Розміщення автомобільної стоянки за адресою:  </v>
      </c>
      <c r="V47" s="313" t="str">
        <f t="shared" si="26"/>
        <v xml:space="preserve"> </v>
      </c>
    </row>
    <row r="48" spans="1:22" ht="19.350000000000001" customHeight="1" thickTop="1" thickBot="1" x14ac:dyDescent="0.3">
      <c r="A48" s="84">
        <f t="shared" si="27"/>
        <v>1</v>
      </c>
      <c r="B48" s="99">
        <f t="shared" si="27"/>
        <v>2017</v>
      </c>
      <c r="C48" s="235"/>
      <c r="D48" s="236"/>
      <c r="E48" s="237"/>
      <c r="F48" s="238"/>
      <c r="G48" s="213">
        <f t="shared" si="21"/>
        <v>0</v>
      </c>
      <c r="H48" s="213">
        <f t="shared" ca="1" si="22"/>
        <v>-42770</v>
      </c>
      <c r="I48" s="214">
        <f t="shared" si="24"/>
        <v>0</v>
      </c>
      <c r="J48" s="215"/>
      <c r="K48" s="216"/>
      <c r="L48" s="217"/>
      <c r="M48" s="218"/>
      <c r="N48" s="219"/>
      <c r="O48" s="220" t="e">
        <f>P48/M4</f>
        <v>#VALUE!</v>
      </c>
      <c r="P48" s="221"/>
      <c r="Q48" s="220" t="e">
        <f>R48/M7</f>
        <v>#VALUE!</v>
      </c>
      <c r="R48" s="221"/>
      <c r="S48" s="222"/>
      <c r="T48" s="223">
        <f t="shared" si="23"/>
        <v>0</v>
      </c>
      <c r="U48" s="317" t="str">
        <f t="shared" si="25"/>
        <v xml:space="preserve">Розміщення автомобільної стоянки за адресою:  </v>
      </c>
      <c r="V48" s="316" t="str">
        <f t="shared" si="26"/>
        <v xml:space="preserve"> </v>
      </c>
    </row>
    <row r="49" spans="1:22" ht="19.350000000000001" customHeight="1" thickTop="1" thickBot="1" x14ac:dyDescent="0.3">
      <c r="A49" s="84">
        <f t="shared" si="27"/>
        <v>1</v>
      </c>
      <c r="B49" s="99">
        <f t="shared" si="27"/>
        <v>2017</v>
      </c>
      <c r="C49" s="197"/>
      <c r="D49" s="198"/>
      <c r="E49" s="199"/>
      <c r="F49" s="200"/>
      <c r="G49" s="201">
        <f t="shared" si="21"/>
        <v>0</v>
      </c>
      <c r="H49" s="201">
        <f t="shared" ca="1" si="22"/>
        <v>-42770</v>
      </c>
      <c r="I49" s="202">
        <f t="shared" si="24"/>
        <v>0</v>
      </c>
      <c r="J49" s="228"/>
      <c r="K49" s="229"/>
      <c r="L49" s="203"/>
      <c r="M49" s="204"/>
      <c r="N49" s="230"/>
      <c r="O49" s="205" t="e">
        <f>P49/M4</f>
        <v>#VALUE!</v>
      </c>
      <c r="P49" s="206"/>
      <c r="Q49" s="205" t="e">
        <f>R49/M7</f>
        <v>#VALUE!</v>
      </c>
      <c r="R49" s="206"/>
      <c r="S49" s="207"/>
      <c r="T49" s="208">
        <f t="shared" si="23"/>
        <v>0</v>
      </c>
      <c r="U49" s="314" t="str">
        <f t="shared" si="25"/>
        <v xml:space="preserve">Розміщення автомобільної стоянки за адресою:  </v>
      </c>
      <c r="V49" s="313" t="str">
        <f t="shared" si="26"/>
        <v xml:space="preserve"> </v>
      </c>
    </row>
    <row r="50" spans="1:22" ht="19.350000000000001" customHeight="1" thickTop="1" thickBot="1" x14ac:dyDescent="0.3">
      <c r="A50" s="84">
        <f t="shared" si="27"/>
        <v>1</v>
      </c>
      <c r="B50" s="99">
        <f t="shared" si="27"/>
        <v>2017</v>
      </c>
      <c r="C50" s="235"/>
      <c r="D50" s="236"/>
      <c r="E50" s="237"/>
      <c r="F50" s="238"/>
      <c r="G50" s="213">
        <f t="shared" si="21"/>
        <v>0</v>
      </c>
      <c r="H50" s="213">
        <f t="shared" ca="1" si="22"/>
        <v>-42770</v>
      </c>
      <c r="I50" s="214">
        <f t="shared" si="24"/>
        <v>0</v>
      </c>
      <c r="J50" s="215"/>
      <c r="K50" s="216"/>
      <c r="L50" s="217"/>
      <c r="M50" s="218"/>
      <c r="N50" s="219"/>
      <c r="O50" s="220" t="e">
        <f>P50/M4</f>
        <v>#VALUE!</v>
      </c>
      <c r="P50" s="221"/>
      <c r="Q50" s="220" t="e">
        <f>R50/M7</f>
        <v>#VALUE!</v>
      </c>
      <c r="R50" s="221"/>
      <c r="S50" s="222"/>
      <c r="T50" s="223">
        <f t="shared" si="23"/>
        <v>0</v>
      </c>
      <c r="U50" s="317" t="str">
        <f t="shared" si="25"/>
        <v xml:space="preserve">Розміщення автомобільної стоянки за адресою:  </v>
      </c>
      <c r="V50" s="316" t="str">
        <f t="shared" si="26"/>
        <v xml:space="preserve"> </v>
      </c>
    </row>
    <row r="51" spans="1:22" ht="19.350000000000001" customHeight="1" thickTop="1" thickBot="1" x14ac:dyDescent="0.3">
      <c r="A51" s="84">
        <f t="shared" si="27"/>
        <v>1</v>
      </c>
      <c r="B51" s="99">
        <f t="shared" si="27"/>
        <v>2017</v>
      </c>
      <c r="C51" s="197"/>
      <c r="D51" s="198"/>
      <c r="E51" s="199"/>
      <c r="F51" s="200"/>
      <c r="G51" s="201">
        <f t="shared" si="21"/>
        <v>0</v>
      </c>
      <c r="H51" s="201">
        <f t="shared" ca="1" si="22"/>
        <v>-42770</v>
      </c>
      <c r="I51" s="202">
        <f t="shared" si="24"/>
        <v>0</v>
      </c>
      <c r="J51" s="228"/>
      <c r="K51" s="229"/>
      <c r="L51" s="203"/>
      <c r="M51" s="204"/>
      <c r="N51" s="230"/>
      <c r="O51" s="205" t="e">
        <f>P51/M4</f>
        <v>#VALUE!</v>
      </c>
      <c r="P51" s="206"/>
      <c r="Q51" s="205" t="e">
        <f>R51/M7</f>
        <v>#VALUE!</v>
      </c>
      <c r="R51" s="206"/>
      <c r="S51" s="207"/>
      <c r="T51" s="208">
        <f t="shared" si="23"/>
        <v>0</v>
      </c>
      <c r="U51" s="314" t="str">
        <f t="shared" si="25"/>
        <v xml:space="preserve">Розміщення автомобільної стоянки за адресою:  </v>
      </c>
      <c r="V51" s="313" t="str">
        <f t="shared" si="26"/>
        <v xml:space="preserve"> </v>
      </c>
    </row>
    <row r="52" spans="1:22" ht="19.350000000000001" customHeight="1" thickTop="1" thickBot="1" x14ac:dyDescent="0.3">
      <c r="A52" s="84">
        <f t="shared" si="27"/>
        <v>1</v>
      </c>
      <c r="B52" s="99">
        <f t="shared" si="27"/>
        <v>2017</v>
      </c>
      <c r="C52" s="235"/>
      <c r="D52" s="236"/>
      <c r="E52" s="237"/>
      <c r="F52" s="238"/>
      <c r="G52" s="213">
        <f t="shared" si="21"/>
        <v>0</v>
      </c>
      <c r="H52" s="213">
        <f t="shared" ca="1" si="22"/>
        <v>-42770</v>
      </c>
      <c r="I52" s="214">
        <f t="shared" si="24"/>
        <v>0</v>
      </c>
      <c r="J52" s="215"/>
      <c r="K52" s="216"/>
      <c r="L52" s="217"/>
      <c r="M52" s="218"/>
      <c r="N52" s="219"/>
      <c r="O52" s="220" t="e">
        <f>P52/M4</f>
        <v>#VALUE!</v>
      </c>
      <c r="P52" s="221"/>
      <c r="Q52" s="220" t="e">
        <f>R52/M7</f>
        <v>#VALUE!</v>
      </c>
      <c r="R52" s="221"/>
      <c r="S52" s="222"/>
      <c r="T52" s="223">
        <f t="shared" si="23"/>
        <v>0</v>
      </c>
      <c r="U52" s="317" t="str">
        <f t="shared" si="25"/>
        <v xml:space="preserve">Розміщення автомобільної стоянки за адресою:  </v>
      </c>
      <c r="V52" s="316" t="str">
        <f t="shared" si="26"/>
        <v xml:space="preserve"> </v>
      </c>
    </row>
    <row r="53" spans="1:22" ht="19.350000000000001" customHeight="1" thickTop="1" thickBot="1" x14ac:dyDescent="0.3">
      <c r="A53" s="84">
        <f t="shared" si="27"/>
        <v>1</v>
      </c>
      <c r="B53" s="99">
        <f t="shared" si="27"/>
        <v>2017</v>
      </c>
      <c r="C53" s="197"/>
      <c r="D53" s="198"/>
      <c r="E53" s="199"/>
      <c r="F53" s="200"/>
      <c r="G53" s="201">
        <f t="shared" si="21"/>
        <v>0</v>
      </c>
      <c r="H53" s="201">
        <f t="shared" ca="1" si="22"/>
        <v>-42770</v>
      </c>
      <c r="I53" s="202">
        <f t="shared" si="24"/>
        <v>0</v>
      </c>
      <c r="J53" s="228"/>
      <c r="K53" s="229"/>
      <c r="L53" s="203"/>
      <c r="M53" s="204"/>
      <c r="N53" s="230"/>
      <c r="O53" s="205" t="e">
        <f>P53/M4</f>
        <v>#VALUE!</v>
      </c>
      <c r="P53" s="206"/>
      <c r="Q53" s="205" t="e">
        <f>R53/M7</f>
        <v>#VALUE!</v>
      </c>
      <c r="R53" s="206"/>
      <c r="S53" s="207"/>
      <c r="T53" s="208">
        <f t="shared" si="23"/>
        <v>0</v>
      </c>
      <c r="U53" s="314" t="str">
        <f t="shared" si="25"/>
        <v xml:space="preserve">Розміщення автомобільної стоянки за адресою:  </v>
      </c>
      <c r="V53" s="313" t="str">
        <f t="shared" si="26"/>
        <v xml:space="preserve"> </v>
      </c>
    </row>
    <row r="54" spans="1:22" ht="19.350000000000001" customHeight="1" thickTop="1" thickBot="1" x14ac:dyDescent="0.3">
      <c r="A54" s="84">
        <f t="shared" ref="A54:B54" si="28">A53</f>
        <v>1</v>
      </c>
      <c r="B54" s="99">
        <f t="shared" si="28"/>
        <v>2017</v>
      </c>
      <c r="C54" s="235"/>
      <c r="D54" s="236"/>
      <c r="E54" s="237"/>
      <c r="F54" s="238"/>
      <c r="G54" s="213">
        <f t="shared" ref="G54:G59" si="29">F54-E54</f>
        <v>0</v>
      </c>
      <c r="H54" s="213">
        <f t="shared" ref="H54:H59" ca="1" si="30">F54-TODAY()</f>
        <v>-42770</v>
      </c>
      <c r="I54" s="214">
        <f t="shared" ref="I54:I59" si="31">G54-(J54-E54)</f>
        <v>0</v>
      </c>
      <c r="J54" s="215"/>
      <c r="K54" s="216"/>
      <c r="L54" s="217"/>
      <c r="M54" s="218"/>
      <c r="N54" s="219"/>
      <c r="O54" s="220" t="e">
        <f>P54/M4</f>
        <v>#VALUE!</v>
      </c>
      <c r="P54" s="221"/>
      <c r="Q54" s="220" t="e">
        <f>R54/M7</f>
        <v>#VALUE!</v>
      </c>
      <c r="R54" s="221"/>
      <c r="S54" s="222"/>
      <c r="T54" s="223">
        <f t="shared" ref="T54:T59" si="32">P54+R54-S54</f>
        <v>0</v>
      </c>
      <c r="U54" s="317" t="str">
        <f t="shared" si="25"/>
        <v xml:space="preserve">Розміщення автомобільної стоянки за адресою:  </v>
      </c>
      <c r="V54" s="316" t="str">
        <f t="shared" si="26"/>
        <v xml:space="preserve"> </v>
      </c>
    </row>
    <row r="55" spans="1:22" ht="19.350000000000001" customHeight="1" thickTop="1" thickBot="1" x14ac:dyDescent="0.3">
      <c r="A55" s="84">
        <f t="shared" ref="A55:B55" si="33">A54</f>
        <v>1</v>
      </c>
      <c r="B55" s="99">
        <f t="shared" si="33"/>
        <v>2017</v>
      </c>
      <c r="C55" s="197"/>
      <c r="D55" s="198"/>
      <c r="E55" s="199"/>
      <c r="F55" s="200"/>
      <c r="G55" s="201">
        <f t="shared" si="29"/>
        <v>0</v>
      </c>
      <c r="H55" s="201">
        <f t="shared" ca="1" si="30"/>
        <v>-42770</v>
      </c>
      <c r="I55" s="202">
        <f t="shared" si="31"/>
        <v>0</v>
      </c>
      <c r="J55" s="228"/>
      <c r="K55" s="229"/>
      <c r="L55" s="203"/>
      <c r="M55" s="204"/>
      <c r="N55" s="230"/>
      <c r="O55" s="205" t="e">
        <f>P55/M4</f>
        <v>#VALUE!</v>
      </c>
      <c r="P55" s="206"/>
      <c r="Q55" s="205" t="e">
        <f>R55/M7</f>
        <v>#VALUE!</v>
      </c>
      <c r="R55" s="206"/>
      <c r="S55" s="207"/>
      <c r="T55" s="208">
        <f t="shared" si="32"/>
        <v>0</v>
      </c>
      <c r="U55" s="314" t="str">
        <f t="shared" si="25"/>
        <v xml:space="preserve">Розміщення автомобільної стоянки за адресою:  </v>
      </c>
      <c r="V55" s="313" t="str">
        <f t="shared" si="26"/>
        <v xml:space="preserve"> </v>
      </c>
    </row>
    <row r="56" spans="1:22" ht="19.350000000000001" customHeight="1" thickTop="1" thickBot="1" x14ac:dyDescent="0.3">
      <c r="A56" s="84">
        <f t="shared" ref="A56:B56" si="34">A55</f>
        <v>1</v>
      </c>
      <c r="B56" s="99">
        <f t="shared" si="34"/>
        <v>2017</v>
      </c>
      <c r="C56" s="235"/>
      <c r="D56" s="236"/>
      <c r="E56" s="237"/>
      <c r="F56" s="238"/>
      <c r="G56" s="213">
        <f t="shared" si="29"/>
        <v>0</v>
      </c>
      <c r="H56" s="213">
        <f t="shared" ca="1" si="30"/>
        <v>-42770</v>
      </c>
      <c r="I56" s="214">
        <f t="shared" si="31"/>
        <v>0</v>
      </c>
      <c r="J56" s="215"/>
      <c r="K56" s="216"/>
      <c r="L56" s="217"/>
      <c r="M56" s="218"/>
      <c r="N56" s="219"/>
      <c r="O56" s="220" t="e">
        <f>P56/M4</f>
        <v>#VALUE!</v>
      </c>
      <c r="P56" s="221"/>
      <c r="Q56" s="220" t="e">
        <f>R56/M7</f>
        <v>#VALUE!</v>
      </c>
      <c r="R56" s="221"/>
      <c r="S56" s="222"/>
      <c r="T56" s="223">
        <f t="shared" si="32"/>
        <v>0</v>
      </c>
      <c r="U56" s="317" t="str">
        <f t="shared" si="25"/>
        <v xml:space="preserve">Розміщення автомобільної стоянки за адресою:  </v>
      </c>
      <c r="V56" s="316" t="str">
        <f t="shared" si="26"/>
        <v xml:space="preserve"> </v>
      </c>
    </row>
    <row r="57" spans="1:22" ht="19.350000000000001" customHeight="1" thickTop="1" thickBot="1" x14ac:dyDescent="0.3">
      <c r="A57" s="84">
        <f t="shared" ref="A57:B57" si="35">A56</f>
        <v>1</v>
      </c>
      <c r="B57" s="99">
        <f t="shared" si="35"/>
        <v>2017</v>
      </c>
      <c r="C57" s="197"/>
      <c r="D57" s="198"/>
      <c r="E57" s="199"/>
      <c r="F57" s="200"/>
      <c r="G57" s="201">
        <f t="shared" si="29"/>
        <v>0</v>
      </c>
      <c r="H57" s="201">
        <f t="shared" ca="1" si="30"/>
        <v>-42770</v>
      </c>
      <c r="I57" s="202">
        <f t="shared" si="31"/>
        <v>0</v>
      </c>
      <c r="J57" s="228"/>
      <c r="K57" s="229"/>
      <c r="L57" s="203"/>
      <c r="M57" s="204"/>
      <c r="N57" s="230"/>
      <c r="O57" s="205" t="e">
        <f>P57/M4</f>
        <v>#VALUE!</v>
      </c>
      <c r="P57" s="206"/>
      <c r="Q57" s="205" t="e">
        <f>R57/M7</f>
        <v>#VALUE!</v>
      </c>
      <c r="R57" s="206"/>
      <c r="S57" s="207"/>
      <c r="T57" s="208">
        <f t="shared" si="32"/>
        <v>0</v>
      </c>
      <c r="U57" s="314" t="str">
        <f t="shared" si="25"/>
        <v xml:space="preserve">Розміщення автомобільної стоянки за адресою:  </v>
      </c>
      <c r="V57" s="313" t="str">
        <f t="shared" si="26"/>
        <v xml:space="preserve"> </v>
      </c>
    </row>
    <row r="58" spans="1:22" ht="19.350000000000001" customHeight="1" thickTop="1" thickBot="1" x14ac:dyDescent="0.3">
      <c r="A58" s="84">
        <f t="shared" ref="A58:B58" si="36">A57</f>
        <v>1</v>
      </c>
      <c r="B58" s="99">
        <f t="shared" si="36"/>
        <v>2017</v>
      </c>
      <c r="C58" s="235"/>
      <c r="D58" s="236"/>
      <c r="E58" s="237"/>
      <c r="F58" s="238"/>
      <c r="G58" s="213">
        <f t="shared" si="29"/>
        <v>0</v>
      </c>
      <c r="H58" s="213">
        <f t="shared" ca="1" si="30"/>
        <v>-42770</v>
      </c>
      <c r="I58" s="214">
        <f t="shared" si="31"/>
        <v>0</v>
      </c>
      <c r="J58" s="215"/>
      <c r="K58" s="216"/>
      <c r="L58" s="217"/>
      <c r="M58" s="218"/>
      <c r="N58" s="219"/>
      <c r="O58" s="220" t="e">
        <f>P58/M4</f>
        <v>#VALUE!</v>
      </c>
      <c r="P58" s="221"/>
      <c r="Q58" s="220" t="e">
        <f>R58/M7</f>
        <v>#VALUE!</v>
      </c>
      <c r="R58" s="221"/>
      <c r="S58" s="222"/>
      <c r="T58" s="223">
        <f t="shared" si="32"/>
        <v>0</v>
      </c>
      <c r="U58" s="317" t="str">
        <f t="shared" si="25"/>
        <v xml:space="preserve">Розміщення автомобільної стоянки за адресою:  </v>
      </c>
      <c r="V58" s="316" t="str">
        <f t="shared" si="26"/>
        <v xml:space="preserve"> </v>
      </c>
    </row>
    <row r="59" spans="1:22" ht="19.350000000000001" customHeight="1" thickTop="1" thickBot="1" x14ac:dyDescent="0.3">
      <c r="A59" s="84">
        <f t="shared" ref="A59:B59" si="37">A58</f>
        <v>1</v>
      </c>
      <c r="B59" s="99">
        <f t="shared" si="37"/>
        <v>2017</v>
      </c>
      <c r="C59" s="197"/>
      <c r="D59" s="198"/>
      <c r="E59" s="199"/>
      <c r="F59" s="200"/>
      <c r="G59" s="201">
        <f t="shared" si="29"/>
        <v>0</v>
      </c>
      <c r="H59" s="201">
        <f t="shared" ca="1" si="30"/>
        <v>-42770</v>
      </c>
      <c r="I59" s="202">
        <f t="shared" si="31"/>
        <v>0</v>
      </c>
      <c r="J59" s="228"/>
      <c r="K59" s="229"/>
      <c r="L59" s="203"/>
      <c r="M59" s="204"/>
      <c r="N59" s="230"/>
      <c r="O59" s="205" t="e">
        <f>P59/M4</f>
        <v>#VALUE!</v>
      </c>
      <c r="P59" s="206"/>
      <c r="Q59" s="205" t="e">
        <f>R59/M7</f>
        <v>#VALUE!</v>
      </c>
      <c r="R59" s="206"/>
      <c r="S59" s="207"/>
      <c r="T59" s="208">
        <f t="shared" si="32"/>
        <v>0</v>
      </c>
      <c r="U59" s="314" t="str">
        <f t="shared" si="25"/>
        <v xml:space="preserve">Розміщення автомобільної стоянки за адресою:  </v>
      </c>
      <c r="V59" s="313" t="str">
        <f t="shared" si="26"/>
        <v xml:space="preserve"> </v>
      </c>
    </row>
    <row r="60" spans="1:22" ht="19.350000000000001" customHeight="1" thickTop="1" thickBot="1" x14ac:dyDescent="0.3">
      <c r="A60" s="84">
        <f t="shared" ref="A60:B60" si="38">A59</f>
        <v>1</v>
      </c>
      <c r="B60" s="99">
        <f t="shared" si="38"/>
        <v>2017</v>
      </c>
      <c r="C60" s="235"/>
      <c r="D60" s="236"/>
      <c r="E60" s="237"/>
      <c r="F60" s="238"/>
      <c r="G60" s="213">
        <f t="shared" ref="G60:G61" si="39">F60-E60</f>
        <v>0</v>
      </c>
      <c r="H60" s="213">
        <f t="shared" ref="H60:H61" ca="1" si="40">F60-TODAY()</f>
        <v>-42770</v>
      </c>
      <c r="I60" s="214">
        <f t="shared" ref="I60:I61" si="41">G60-(J60-E60)</f>
        <v>0</v>
      </c>
      <c r="J60" s="215"/>
      <c r="K60" s="216"/>
      <c r="L60" s="217"/>
      <c r="M60" s="218"/>
      <c r="N60" s="219"/>
      <c r="O60" s="220" t="e">
        <f>P60/M4</f>
        <v>#VALUE!</v>
      </c>
      <c r="P60" s="221"/>
      <c r="Q60" s="220" t="e">
        <f>R60/M7</f>
        <v>#VALUE!</v>
      </c>
      <c r="R60" s="221"/>
      <c r="S60" s="222"/>
      <c r="T60" s="223">
        <f t="shared" ref="T60:T61" si="42">P60+R60-S60</f>
        <v>0</v>
      </c>
      <c r="U60" s="317" t="str">
        <f t="shared" si="25"/>
        <v xml:space="preserve">Розміщення автомобільної стоянки за адресою:  </v>
      </c>
      <c r="V60" s="316" t="str">
        <f t="shared" si="26"/>
        <v xml:space="preserve"> </v>
      </c>
    </row>
    <row r="61" spans="1:22" ht="19.350000000000001" customHeight="1" thickTop="1" thickBot="1" x14ac:dyDescent="0.3">
      <c r="A61" s="84">
        <f t="shared" ref="A61:B61" si="43">A60</f>
        <v>1</v>
      </c>
      <c r="B61" s="99">
        <f t="shared" si="43"/>
        <v>2017</v>
      </c>
      <c r="C61" s="197"/>
      <c r="D61" s="198"/>
      <c r="E61" s="199"/>
      <c r="F61" s="200"/>
      <c r="G61" s="201">
        <f t="shared" si="39"/>
        <v>0</v>
      </c>
      <c r="H61" s="201">
        <f t="shared" ca="1" si="40"/>
        <v>-42770</v>
      </c>
      <c r="I61" s="202">
        <f t="shared" si="41"/>
        <v>0</v>
      </c>
      <c r="J61" s="228"/>
      <c r="K61" s="229"/>
      <c r="L61" s="203"/>
      <c r="M61" s="204"/>
      <c r="N61" s="230"/>
      <c r="O61" s="205" t="e">
        <f>P61/M4</f>
        <v>#VALUE!</v>
      </c>
      <c r="P61" s="206"/>
      <c r="Q61" s="205" t="e">
        <f>R61/M7</f>
        <v>#VALUE!</v>
      </c>
      <c r="R61" s="206"/>
      <c r="S61" s="207"/>
      <c r="T61" s="208">
        <f t="shared" si="42"/>
        <v>0</v>
      </c>
      <c r="U61" s="318" t="str">
        <f t="shared" si="25"/>
        <v xml:space="preserve">Розміщення автомобільної стоянки за адресою:  </v>
      </c>
      <c r="V61" s="319" t="str">
        <f t="shared" si="26"/>
        <v xml:space="preserve"> </v>
      </c>
    </row>
    <row r="62" spans="1:22" ht="19.350000000000001" customHeight="1" thickTop="1" thickBot="1" x14ac:dyDescent="0.3">
      <c r="A62" s="587"/>
      <c r="B62" s="588"/>
      <c r="C62" s="588"/>
      <c r="D62" s="589"/>
      <c r="E62" s="574" t="s">
        <v>33</v>
      </c>
      <c r="F62" s="575"/>
      <c r="G62" s="571">
        <f>SUM(R69:R85,P69:P85)</f>
        <v>0</v>
      </c>
      <c r="H62" s="571"/>
      <c r="I62" s="571"/>
      <c r="J62" s="285" t="e">
        <f>G62/M62</f>
        <v>#DIV/0!</v>
      </c>
      <c r="K62" s="290"/>
      <c r="L62" s="116" t="s">
        <v>70</v>
      </c>
      <c r="M62" s="117">
        <f>VLOOKUP(ROW(A2),'ОБ''ЄКТИ'!$A$7:$AM$9,5,0)</f>
        <v>0</v>
      </c>
      <c r="N62" s="290" t="s">
        <v>3</v>
      </c>
      <c r="O62" s="585">
        <f>VLOOKUP(ROW(A2),'ОБ''ЄКТИ'!$A$7:$AM$9,1,0)</f>
        <v>2</v>
      </c>
      <c r="P62" s="586"/>
      <c r="Q62" s="582">
        <f>VLOOKUP(ROW(A2),'ОБ''ЄКТИ'!$A$7:$AM$9,3,0)</f>
        <v>2017</v>
      </c>
      <c r="R62" s="583"/>
      <c r="S62" s="583"/>
      <c r="T62" s="584"/>
      <c r="U62" s="565">
        <f>U86</f>
        <v>0</v>
      </c>
      <c r="V62" s="568">
        <f>V86</f>
        <v>0</v>
      </c>
    </row>
    <row r="63" spans="1:22" ht="19.350000000000001" customHeight="1" thickTop="1" x14ac:dyDescent="0.25">
      <c r="A63" s="590"/>
      <c r="B63" s="591"/>
      <c r="C63" s="591"/>
      <c r="D63" s="592"/>
      <c r="E63" s="576" t="s">
        <v>3</v>
      </c>
      <c r="F63" s="552"/>
      <c r="G63" s="572">
        <f>R87</f>
        <v>0</v>
      </c>
      <c r="H63" s="572"/>
      <c r="I63" s="572"/>
      <c r="J63" s="286" t="e">
        <f>G63/M62</f>
        <v>#DIV/0!</v>
      </c>
      <c r="K63" s="291"/>
      <c r="L63" s="118" t="s">
        <v>69</v>
      </c>
      <c r="M63" s="119">
        <f>SUM(G62:I65)</f>
        <v>0</v>
      </c>
      <c r="N63" s="291" t="e">
        <f>M63/M62</f>
        <v>#DIV/0!</v>
      </c>
      <c r="O63" s="559">
        <f>VLOOKUP(ROW(A2),'ОБ''ЄКТИ'!$A$7:$AM$9,10,0)</f>
        <v>0</v>
      </c>
      <c r="P63" s="560"/>
      <c r="Q63" s="560"/>
      <c r="R63" s="560"/>
      <c r="S63" s="560"/>
      <c r="T63" s="561"/>
      <c r="U63" s="566"/>
      <c r="V63" s="569"/>
    </row>
    <row r="64" spans="1:22" ht="19.350000000000001" customHeight="1" x14ac:dyDescent="0.25">
      <c r="A64" s="590"/>
      <c r="B64" s="591"/>
      <c r="C64" s="591"/>
      <c r="D64" s="592"/>
      <c r="E64" s="576" t="s">
        <v>16</v>
      </c>
      <c r="F64" s="552"/>
      <c r="G64" s="572">
        <f>P87</f>
        <v>0</v>
      </c>
      <c r="H64" s="572"/>
      <c r="I64" s="572"/>
      <c r="J64" s="286" t="e">
        <f>G64/M62</f>
        <v>#DIV/0!</v>
      </c>
      <c r="K64" s="292"/>
      <c r="L64" s="293" t="s">
        <v>68</v>
      </c>
      <c r="M64" s="294">
        <f>SUM(G62:I64)</f>
        <v>0</v>
      </c>
      <c r="N64" s="292" t="e">
        <f>M64/M62</f>
        <v>#DIV/0!</v>
      </c>
      <c r="O64" s="562"/>
      <c r="P64" s="563"/>
      <c r="Q64" s="563"/>
      <c r="R64" s="563"/>
      <c r="S64" s="563"/>
      <c r="T64" s="564"/>
      <c r="U64" s="566"/>
      <c r="V64" s="569"/>
    </row>
    <row r="65" spans="1:22" ht="19.350000000000001" customHeight="1" x14ac:dyDescent="0.25">
      <c r="A65" s="590"/>
      <c r="B65" s="591"/>
      <c r="C65" s="591"/>
      <c r="D65" s="592"/>
      <c r="E65" s="577" t="s">
        <v>67</v>
      </c>
      <c r="F65" s="578"/>
      <c r="G65" s="573">
        <f>N87</f>
        <v>0</v>
      </c>
      <c r="H65" s="573"/>
      <c r="I65" s="573"/>
      <c r="J65" s="287" t="e">
        <f>G65/M62</f>
        <v>#DIV/0!</v>
      </c>
      <c r="K65" s="295"/>
      <c r="L65" s="293" t="s">
        <v>65</v>
      </c>
      <c r="M65" s="294">
        <f>M62*N65</f>
        <v>0</v>
      </c>
      <c r="N65" s="295">
        <v>0.3</v>
      </c>
      <c r="O65" s="562"/>
      <c r="P65" s="563"/>
      <c r="Q65" s="563"/>
      <c r="R65" s="563"/>
      <c r="S65" s="563"/>
      <c r="T65" s="564"/>
      <c r="U65" s="566"/>
      <c r="V65" s="569"/>
    </row>
    <row r="66" spans="1:22" ht="19.350000000000001" customHeight="1" x14ac:dyDescent="0.25">
      <c r="A66" s="590"/>
      <c r="B66" s="591"/>
      <c r="C66" s="591"/>
      <c r="D66" s="592"/>
      <c r="E66" s="550" t="s">
        <v>75</v>
      </c>
      <c r="F66" s="551"/>
      <c r="G66" s="552"/>
      <c r="H66" s="552"/>
      <c r="I66" s="552"/>
      <c r="J66" s="288"/>
      <c r="K66" s="291"/>
      <c r="L66" s="293" t="s">
        <v>66</v>
      </c>
      <c r="M66" s="296">
        <f>M65</f>
        <v>0</v>
      </c>
      <c r="N66" s="291" t="e">
        <f>M66/M63</f>
        <v>#DIV/0!</v>
      </c>
      <c r="O66" s="544">
        <f>VLOOKUP(ROW(A2),'ОБ''ЄКТИ'!$A$7:$AM$9,11,0)</f>
        <v>0</v>
      </c>
      <c r="P66" s="545"/>
      <c r="Q66" s="545"/>
      <c r="R66" s="545"/>
      <c r="S66" s="545"/>
      <c r="T66" s="546"/>
      <c r="U66" s="566"/>
      <c r="V66" s="569"/>
    </row>
    <row r="67" spans="1:22" ht="19.350000000000001" customHeight="1" x14ac:dyDescent="0.25">
      <c r="A67" s="590"/>
      <c r="B67" s="591"/>
      <c r="C67" s="591"/>
      <c r="D67" s="592"/>
      <c r="E67" s="550" t="s">
        <v>73</v>
      </c>
      <c r="F67" s="551"/>
      <c r="G67" s="552"/>
      <c r="H67" s="552"/>
      <c r="I67" s="552"/>
      <c r="J67" s="288"/>
      <c r="K67" s="292"/>
      <c r="L67" s="305" t="s">
        <v>74</v>
      </c>
      <c r="M67" s="306">
        <f>SUM(P83:P85,R83:R85)</f>
        <v>0</v>
      </c>
      <c r="N67" s="292" t="e">
        <f>M67/M62</f>
        <v>#DIV/0!</v>
      </c>
      <c r="O67" s="544"/>
      <c r="P67" s="545"/>
      <c r="Q67" s="545"/>
      <c r="R67" s="545"/>
      <c r="S67" s="545"/>
      <c r="T67" s="546"/>
      <c r="U67" s="566"/>
      <c r="V67" s="569"/>
    </row>
    <row r="68" spans="1:22" ht="19.350000000000001" customHeight="1" thickBot="1" x14ac:dyDescent="0.3">
      <c r="A68" s="593"/>
      <c r="B68" s="594"/>
      <c r="C68" s="594"/>
      <c r="D68" s="595"/>
      <c r="E68" s="553"/>
      <c r="F68" s="554"/>
      <c r="G68" s="579"/>
      <c r="H68" s="580"/>
      <c r="I68" s="581"/>
      <c r="J68" s="289"/>
      <c r="K68" s="297"/>
      <c r="L68" s="298"/>
      <c r="M68" s="299"/>
      <c r="N68" s="297"/>
      <c r="O68" s="547"/>
      <c r="P68" s="548"/>
      <c r="Q68" s="548"/>
      <c r="R68" s="548"/>
      <c r="S68" s="548"/>
      <c r="T68" s="549"/>
      <c r="U68" s="567"/>
      <c r="V68" s="570"/>
    </row>
    <row r="69" spans="1:22" ht="19.350000000000001" customHeight="1" thickTop="1" thickBot="1" x14ac:dyDescent="0.3">
      <c r="A69" s="83">
        <f t="shared" ref="A69:B83" si="44">A70</f>
        <v>2</v>
      </c>
      <c r="B69" s="98">
        <f t="shared" si="44"/>
        <v>2017</v>
      </c>
      <c r="C69" s="300"/>
      <c r="D69" s="301"/>
      <c r="E69" s="272"/>
      <c r="F69" s="273"/>
      <c r="G69" s="274">
        <f t="shared" ref="G69:G85" si="45">F69-E69</f>
        <v>0</v>
      </c>
      <c r="H69" s="274">
        <f t="shared" ref="H69:H85" ca="1" si="46">F69-TODAY()</f>
        <v>-42770</v>
      </c>
      <c r="I69" s="275">
        <f t="shared" ref="I69:I85" si="47">G69-(J69-E69)</f>
        <v>0</v>
      </c>
      <c r="J69" s="276"/>
      <c r="K69" s="302"/>
      <c r="L69" s="303"/>
      <c r="M69" s="304"/>
      <c r="N69" s="270"/>
      <c r="O69" s="307" t="e">
        <f>P69/M62</f>
        <v>#DIV/0!</v>
      </c>
      <c r="P69" s="308"/>
      <c r="Q69" s="307" t="e">
        <f>R69/M65</f>
        <v>#DIV/0!</v>
      </c>
      <c r="R69" s="308"/>
      <c r="S69" s="309"/>
      <c r="T69" s="310">
        <f t="shared" ref="T69:T85" si="48">P69+R69-S69</f>
        <v>0</v>
      </c>
      <c r="U69" s="320">
        <f>U77</f>
        <v>0</v>
      </c>
      <c r="V69" s="321">
        <f>V77</f>
        <v>0</v>
      </c>
    </row>
    <row r="70" spans="1:22" ht="19.350000000000001" customHeight="1" thickTop="1" thickBot="1" x14ac:dyDescent="0.3">
      <c r="A70" s="84">
        <f t="shared" si="44"/>
        <v>2</v>
      </c>
      <c r="B70" s="99">
        <f t="shared" si="44"/>
        <v>2017</v>
      </c>
      <c r="C70" s="253"/>
      <c r="D70" s="254"/>
      <c r="E70" s="255"/>
      <c r="F70" s="256"/>
      <c r="G70" s="257">
        <f t="shared" si="45"/>
        <v>0</v>
      </c>
      <c r="H70" s="257">
        <f t="shared" ca="1" si="46"/>
        <v>-42770</v>
      </c>
      <c r="I70" s="258">
        <f t="shared" si="47"/>
        <v>0</v>
      </c>
      <c r="J70" s="259"/>
      <c r="K70" s="260"/>
      <c r="L70" s="261"/>
      <c r="M70" s="262"/>
      <c r="N70" s="268"/>
      <c r="O70" s="263" t="e">
        <f>P70/M62</f>
        <v>#DIV/0!</v>
      </c>
      <c r="P70" s="264"/>
      <c r="Q70" s="263" t="e">
        <f>R70/M65</f>
        <v>#DIV/0!</v>
      </c>
      <c r="R70" s="264"/>
      <c r="S70" s="265"/>
      <c r="T70" s="266">
        <f t="shared" si="48"/>
        <v>0</v>
      </c>
      <c r="U70" s="267">
        <f t="shared" ref="U70:V84" si="49">U71</f>
        <v>0</v>
      </c>
      <c r="V70" s="268">
        <f t="shared" si="49"/>
        <v>0</v>
      </c>
    </row>
    <row r="71" spans="1:22" ht="19.350000000000001" customHeight="1" thickTop="1" thickBot="1" x14ac:dyDescent="0.3">
      <c r="A71" s="84">
        <f t="shared" si="44"/>
        <v>2</v>
      </c>
      <c r="B71" s="99">
        <f t="shared" si="44"/>
        <v>2017</v>
      </c>
      <c r="C71" s="239"/>
      <c r="D71" s="240"/>
      <c r="E71" s="241"/>
      <c r="F71" s="242"/>
      <c r="G71" s="243">
        <f t="shared" si="45"/>
        <v>0</v>
      </c>
      <c r="H71" s="243">
        <f t="shared" ca="1" si="46"/>
        <v>-42770</v>
      </c>
      <c r="I71" s="244">
        <f t="shared" si="47"/>
        <v>0</v>
      </c>
      <c r="J71" s="245"/>
      <c r="K71" s="246"/>
      <c r="L71" s="247"/>
      <c r="M71" s="248"/>
      <c r="N71" s="270"/>
      <c r="O71" s="249" t="e">
        <f>P71/M62</f>
        <v>#DIV/0!</v>
      </c>
      <c r="P71" s="250"/>
      <c r="Q71" s="249" t="e">
        <f>R71/M65</f>
        <v>#DIV/0!</v>
      </c>
      <c r="R71" s="250"/>
      <c r="S71" s="251"/>
      <c r="T71" s="252">
        <f t="shared" si="48"/>
        <v>0</v>
      </c>
      <c r="U71" s="269">
        <f t="shared" si="49"/>
        <v>0</v>
      </c>
      <c r="V71" s="270">
        <f t="shared" si="49"/>
        <v>0</v>
      </c>
    </row>
    <row r="72" spans="1:22" ht="19.350000000000001" customHeight="1" thickTop="1" thickBot="1" x14ac:dyDescent="0.3">
      <c r="A72" s="84">
        <f t="shared" si="44"/>
        <v>2</v>
      </c>
      <c r="B72" s="99">
        <f t="shared" si="44"/>
        <v>2017</v>
      </c>
      <c r="C72" s="253"/>
      <c r="D72" s="254"/>
      <c r="E72" s="255"/>
      <c r="F72" s="256"/>
      <c r="G72" s="257">
        <f t="shared" si="45"/>
        <v>0</v>
      </c>
      <c r="H72" s="257">
        <f t="shared" ca="1" si="46"/>
        <v>-42770</v>
      </c>
      <c r="I72" s="258">
        <f t="shared" si="47"/>
        <v>0</v>
      </c>
      <c r="J72" s="259"/>
      <c r="K72" s="260"/>
      <c r="L72" s="261"/>
      <c r="M72" s="262"/>
      <c r="N72" s="268"/>
      <c r="O72" s="263" t="e">
        <f>P72/M62</f>
        <v>#DIV/0!</v>
      </c>
      <c r="P72" s="264"/>
      <c r="Q72" s="263" t="e">
        <f>R72/M65</f>
        <v>#DIV/0!</v>
      </c>
      <c r="R72" s="264"/>
      <c r="S72" s="265"/>
      <c r="T72" s="266">
        <f t="shared" si="48"/>
        <v>0</v>
      </c>
      <c r="U72" s="267">
        <f t="shared" si="49"/>
        <v>0</v>
      </c>
      <c r="V72" s="268">
        <f t="shared" si="49"/>
        <v>0</v>
      </c>
    </row>
    <row r="73" spans="1:22" ht="19.350000000000001" customHeight="1" thickTop="1" thickBot="1" x14ac:dyDescent="0.3">
      <c r="A73" s="84">
        <f t="shared" si="44"/>
        <v>2</v>
      </c>
      <c r="B73" s="99">
        <f t="shared" si="44"/>
        <v>2017</v>
      </c>
      <c r="C73" s="239"/>
      <c r="D73" s="240"/>
      <c r="E73" s="241"/>
      <c r="F73" s="242"/>
      <c r="G73" s="243">
        <f t="shared" si="45"/>
        <v>0</v>
      </c>
      <c r="H73" s="243">
        <f t="shared" ca="1" si="46"/>
        <v>-42770</v>
      </c>
      <c r="I73" s="244">
        <f t="shared" si="47"/>
        <v>0</v>
      </c>
      <c r="J73" s="245"/>
      <c r="K73" s="246"/>
      <c r="L73" s="247"/>
      <c r="M73" s="248"/>
      <c r="N73" s="270"/>
      <c r="O73" s="249" t="e">
        <f>P73/M62</f>
        <v>#DIV/0!</v>
      </c>
      <c r="P73" s="250"/>
      <c r="Q73" s="249" t="e">
        <f>R73/M65</f>
        <v>#DIV/0!</v>
      </c>
      <c r="R73" s="250"/>
      <c r="S73" s="251"/>
      <c r="T73" s="252">
        <f t="shared" si="48"/>
        <v>0</v>
      </c>
      <c r="U73" s="269">
        <f t="shared" si="49"/>
        <v>0</v>
      </c>
      <c r="V73" s="270">
        <f t="shared" si="49"/>
        <v>0</v>
      </c>
    </row>
    <row r="74" spans="1:22" ht="19.350000000000001" customHeight="1" thickTop="1" thickBot="1" x14ac:dyDescent="0.3">
      <c r="A74" s="84">
        <f t="shared" si="44"/>
        <v>2</v>
      </c>
      <c r="B74" s="99">
        <f t="shared" si="44"/>
        <v>2017</v>
      </c>
      <c r="C74" s="253"/>
      <c r="D74" s="254"/>
      <c r="E74" s="255"/>
      <c r="F74" s="256"/>
      <c r="G74" s="257">
        <f t="shared" si="45"/>
        <v>0</v>
      </c>
      <c r="H74" s="257">
        <f t="shared" ca="1" si="46"/>
        <v>-42770</v>
      </c>
      <c r="I74" s="258">
        <f t="shared" si="47"/>
        <v>0</v>
      </c>
      <c r="J74" s="259"/>
      <c r="K74" s="260"/>
      <c r="L74" s="261"/>
      <c r="M74" s="262"/>
      <c r="N74" s="268"/>
      <c r="O74" s="263" t="e">
        <f>P74/M62</f>
        <v>#DIV/0!</v>
      </c>
      <c r="P74" s="264"/>
      <c r="Q74" s="263" t="e">
        <f>R74/M65</f>
        <v>#DIV/0!</v>
      </c>
      <c r="R74" s="264"/>
      <c r="S74" s="265"/>
      <c r="T74" s="266">
        <f t="shared" si="48"/>
        <v>0</v>
      </c>
      <c r="U74" s="267">
        <f t="shared" si="49"/>
        <v>0</v>
      </c>
      <c r="V74" s="268">
        <f t="shared" si="49"/>
        <v>0</v>
      </c>
    </row>
    <row r="75" spans="1:22" ht="19.350000000000001" customHeight="1" thickTop="1" thickBot="1" x14ac:dyDescent="0.3">
      <c r="A75" s="84">
        <f t="shared" si="44"/>
        <v>2</v>
      </c>
      <c r="B75" s="99">
        <f t="shared" si="44"/>
        <v>2017</v>
      </c>
      <c r="C75" s="239"/>
      <c r="D75" s="240"/>
      <c r="E75" s="241"/>
      <c r="F75" s="242"/>
      <c r="G75" s="243">
        <f t="shared" si="45"/>
        <v>0</v>
      </c>
      <c r="H75" s="243">
        <f t="shared" ca="1" si="46"/>
        <v>-42770</v>
      </c>
      <c r="I75" s="244">
        <f t="shared" si="47"/>
        <v>0</v>
      </c>
      <c r="J75" s="245"/>
      <c r="K75" s="246"/>
      <c r="L75" s="247"/>
      <c r="M75" s="248"/>
      <c r="N75" s="270"/>
      <c r="O75" s="249" t="e">
        <f>P75/M62</f>
        <v>#DIV/0!</v>
      </c>
      <c r="P75" s="250"/>
      <c r="Q75" s="249" t="e">
        <f>R75/M65</f>
        <v>#DIV/0!</v>
      </c>
      <c r="R75" s="250"/>
      <c r="S75" s="251"/>
      <c r="T75" s="252">
        <f t="shared" si="48"/>
        <v>0</v>
      </c>
      <c r="U75" s="269">
        <f t="shared" si="49"/>
        <v>0</v>
      </c>
      <c r="V75" s="270">
        <f t="shared" si="49"/>
        <v>0</v>
      </c>
    </row>
    <row r="76" spans="1:22" ht="19.350000000000001" customHeight="1" thickTop="1" thickBot="1" x14ac:dyDescent="0.3">
      <c r="A76" s="84">
        <f t="shared" si="44"/>
        <v>2</v>
      </c>
      <c r="B76" s="99">
        <f t="shared" si="44"/>
        <v>2017</v>
      </c>
      <c r="C76" s="253"/>
      <c r="D76" s="254"/>
      <c r="E76" s="255"/>
      <c r="F76" s="256"/>
      <c r="G76" s="257">
        <f t="shared" si="45"/>
        <v>0</v>
      </c>
      <c r="H76" s="257">
        <f t="shared" ca="1" si="46"/>
        <v>-42770</v>
      </c>
      <c r="I76" s="258">
        <f t="shared" si="47"/>
        <v>0</v>
      </c>
      <c r="J76" s="259"/>
      <c r="K76" s="260"/>
      <c r="L76" s="261"/>
      <c r="M76" s="262"/>
      <c r="N76" s="268"/>
      <c r="O76" s="263" t="e">
        <f>P76/M62</f>
        <v>#DIV/0!</v>
      </c>
      <c r="P76" s="264"/>
      <c r="Q76" s="263" t="e">
        <f>R76/M65</f>
        <v>#DIV/0!</v>
      </c>
      <c r="R76" s="264"/>
      <c r="S76" s="265"/>
      <c r="T76" s="266">
        <f t="shared" si="48"/>
        <v>0</v>
      </c>
      <c r="U76" s="267">
        <f t="shared" si="49"/>
        <v>0</v>
      </c>
      <c r="V76" s="268">
        <f t="shared" si="49"/>
        <v>0</v>
      </c>
    </row>
    <row r="77" spans="1:22" ht="19.350000000000001" customHeight="1" thickTop="1" thickBot="1" x14ac:dyDescent="0.3">
      <c r="A77" s="84">
        <f t="shared" si="44"/>
        <v>2</v>
      </c>
      <c r="B77" s="99">
        <f t="shared" si="44"/>
        <v>2017</v>
      </c>
      <c r="C77" s="239"/>
      <c r="D77" s="240"/>
      <c r="E77" s="241"/>
      <c r="F77" s="242"/>
      <c r="G77" s="243">
        <f t="shared" si="45"/>
        <v>0</v>
      </c>
      <c r="H77" s="243">
        <f t="shared" ca="1" si="46"/>
        <v>-42770</v>
      </c>
      <c r="I77" s="244">
        <f t="shared" si="47"/>
        <v>0</v>
      </c>
      <c r="J77" s="245"/>
      <c r="K77" s="246"/>
      <c r="L77" s="247"/>
      <c r="M77" s="248"/>
      <c r="N77" s="270"/>
      <c r="O77" s="249" t="e">
        <f>P77/M62</f>
        <v>#DIV/0!</v>
      </c>
      <c r="P77" s="250"/>
      <c r="Q77" s="249" t="e">
        <f>R77/M65</f>
        <v>#DIV/0!</v>
      </c>
      <c r="R77" s="250"/>
      <c r="S77" s="251"/>
      <c r="T77" s="252">
        <f t="shared" si="48"/>
        <v>0</v>
      </c>
      <c r="U77" s="269">
        <f t="shared" si="49"/>
        <v>0</v>
      </c>
      <c r="V77" s="270">
        <f t="shared" si="49"/>
        <v>0</v>
      </c>
    </row>
    <row r="78" spans="1:22" ht="19.350000000000001" customHeight="1" thickTop="1" thickBot="1" x14ac:dyDescent="0.3">
      <c r="A78" s="84">
        <f t="shared" si="44"/>
        <v>2</v>
      </c>
      <c r="B78" s="99">
        <f t="shared" si="44"/>
        <v>2017</v>
      </c>
      <c r="C78" s="253"/>
      <c r="D78" s="254"/>
      <c r="E78" s="255"/>
      <c r="F78" s="256"/>
      <c r="G78" s="257">
        <f t="shared" si="45"/>
        <v>0</v>
      </c>
      <c r="H78" s="257">
        <f t="shared" ca="1" si="46"/>
        <v>-42770</v>
      </c>
      <c r="I78" s="258">
        <f t="shared" si="47"/>
        <v>0</v>
      </c>
      <c r="J78" s="259"/>
      <c r="K78" s="260"/>
      <c r="L78" s="261"/>
      <c r="M78" s="262"/>
      <c r="N78" s="268"/>
      <c r="O78" s="263" t="e">
        <f>P78/M62</f>
        <v>#DIV/0!</v>
      </c>
      <c r="P78" s="264"/>
      <c r="Q78" s="263" t="e">
        <f>R78/M65</f>
        <v>#DIV/0!</v>
      </c>
      <c r="R78" s="264"/>
      <c r="S78" s="265"/>
      <c r="T78" s="266">
        <f t="shared" si="48"/>
        <v>0</v>
      </c>
      <c r="U78" s="267">
        <f t="shared" si="49"/>
        <v>0</v>
      </c>
      <c r="V78" s="268">
        <f t="shared" si="49"/>
        <v>0</v>
      </c>
    </row>
    <row r="79" spans="1:22" ht="19.350000000000001" customHeight="1" thickTop="1" thickBot="1" x14ac:dyDescent="0.3">
      <c r="A79" s="84">
        <f t="shared" si="44"/>
        <v>2</v>
      </c>
      <c r="B79" s="99">
        <f t="shared" si="44"/>
        <v>2017</v>
      </c>
      <c r="C79" s="239"/>
      <c r="D79" s="240"/>
      <c r="E79" s="241"/>
      <c r="F79" s="242"/>
      <c r="G79" s="243">
        <f t="shared" si="45"/>
        <v>0</v>
      </c>
      <c r="H79" s="243">
        <f t="shared" ca="1" si="46"/>
        <v>-42770</v>
      </c>
      <c r="I79" s="244">
        <f t="shared" si="47"/>
        <v>0</v>
      </c>
      <c r="J79" s="245"/>
      <c r="K79" s="246"/>
      <c r="L79" s="247"/>
      <c r="M79" s="248"/>
      <c r="N79" s="270"/>
      <c r="O79" s="249" t="e">
        <f>P79/M62</f>
        <v>#DIV/0!</v>
      </c>
      <c r="P79" s="250"/>
      <c r="Q79" s="249" t="e">
        <f>R79/M65</f>
        <v>#DIV/0!</v>
      </c>
      <c r="R79" s="250"/>
      <c r="S79" s="251"/>
      <c r="T79" s="252">
        <f t="shared" si="48"/>
        <v>0</v>
      </c>
      <c r="U79" s="269">
        <f t="shared" si="49"/>
        <v>0</v>
      </c>
      <c r="V79" s="270">
        <f t="shared" si="49"/>
        <v>0</v>
      </c>
    </row>
    <row r="80" spans="1:22" ht="19.350000000000001" customHeight="1" thickTop="1" thickBot="1" x14ac:dyDescent="0.3">
      <c r="A80" s="84">
        <f t="shared" si="44"/>
        <v>2</v>
      </c>
      <c r="B80" s="99">
        <f t="shared" si="44"/>
        <v>2017</v>
      </c>
      <c r="C80" s="253"/>
      <c r="D80" s="254"/>
      <c r="E80" s="255"/>
      <c r="F80" s="256"/>
      <c r="G80" s="257">
        <f t="shared" si="45"/>
        <v>0</v>
      </c>
      <c r="H80" s="257">
        <f t="shared" ca="1" si="46"/>
        <v>-42770</v>
      </c>
      <c r="I80" s="258">
        <f t="shared" si="47"/>
        <v>0</v>
      </c>
      <c r="J80" s="259"/>
      <c r="K80" s="260"/>
      <c r="L80" s="261"/>
      <c r="M80" s="262"/>
      <c r="N80" s="268"/>
      <c r="O80" s="263" t="e">
        <f>P80/M62</f>
        <v>#DIV/0!</v>
      </c>
      <c r="P80" s="264"/>
      <c r="Q80" s="263" t="e">
        <f>R80/M65</f>
        <v>#DIV/0!</v>
      </c>
      <c r="R80" s="264"/>
      <c r="S80" s="265"/>
      <c r="T80" s="266">
        <f t="shared" si="48"/>
        <v>0</v>
      </c>
      <c r="U80" s="267">
        <f t="shared" si="49"/>
        <v>0</v>
      </c>
      <c r="V80" s="268">
        <f t="shared" si="49"/>
        <v>0</v>
      </c>
    </row>
    <row r="81" spans="1:22" ht="19.350000000000001" customHeight="1" thickTop="1" thickBot="1" x14ac:dyDescent="0.3">
      <c r="A81" s="84">
        <f t="shared" si="44"/>
        <v>2</v>
      </c>
      <c r="B81" s="99">
        <f t="shared" si="44"/>
        <v>2017</v>
      </c>
      <c r="C81" s="239"/>
      <c r="D81" s="240"/>
      <c r="E81" s="241"/>
      <c r="F81" s="242"/>
      <c r="G81" s="243">
        <f t="shared" si="45"/>
        <v>0</v>
      </c>
      <c r="H81" s="243">
        <f t="shared" ca="1" si="46"/>
        <v>-42770</v>
      </c>
      <c r="I81" s="244">
        <f t="shared" si="47"/>
        <v>0</v>
      </c>
      <c r="J81" s="245"/>
      <c r="K81" s="246"/>
      <c r="L81" s="247"/>
      <c r="M81" s="248"/>
      <c r="N81" s="270"/>
      <c r="O81" s="249" t="e">
        <f>P81/M62</f>
        <v>#DIV/0!</v>
      </c>
      <c r="P81" s="250"/>
      <c r="Q81" s="249" t="e">
        <f>R81/M65</f>
        <v>#DIV/0!</v>
      </c>
      <c r="R81" s="250"/>
      <c r="S81" s="251"/>
      <c r="T81" s="252">
        <f t="shared" si="48"/>
        <v>0</v>
      </c>
      <c r="U81" s="269">
        <f t="shared" si="49"/>
        <v>0</v>
      </c>
      <c r="V81" s="270">
        <f t="shared" si="49"/>
        <v>0</v>
      </c>
    </row>
    <row r="82" spans="1:22" ht="19.350000000000001" customHeight="1" thickTop="1" thickBot="1" x14ac:dyDescent="0.3">
      <c r="A82" s="84">
        <f t="shared" si="44"/>
        <v>2</v>
      </c>
      <c r="B82" s="99">
        <f t="shared" si="44"/>
        <v>2017</v>
      </c>
      <c r="C82" s="253"/>
      <c r="D82" s="254"/>
      <c r="E82" s="255"/>
      <c r="F82" s="256"/>
      <c r="G82" s="257">
        <f t="shared" si="45"/>
        <v>0</v>
      </c>
      <c r="H82" s="257">
        <f t="shared" ca="1" si="46"/>
        <v>-42770</v>
      </c>
      <c r="I82" s="258">
        <f t="shared" si="47"/>
        <v>0</v>
      </c>
      <c r="J82" s="259"/>
      <c r="K82" s="260"/>
      <c r="L82" s="261"/>
      <c r="M82" s="262"/>
      <c r="N82" s="268"/>
      <c r="O82" s="263" t="e">
        <f>P82/M62</f>
        <v>#DIV/0!</v>
      </c>
      <c r="P82" s="264"/>
      <c r="Q82" s="263" t="e">
        <f>R82/M65</f>
        <v>#DIV/0!</v>
      </c>
      <c r="R82" s="264"/>
      <c r="S82" s="265"/>
      <c r="T82" s="266">
        <f t="shared" si="48"/>
        <v>0</v>
      </c>
      <c r="U82" s="267">
        <f t="shared" si="49"/>
        <v>0</v>
      </c>
      <c r="V82" s="268">
        <f t="shared" si="49"/>
        <v>0</v>
      </c>
    </row>
    <row r="83" spans="1:22" ht="19.350000000000001" customHeight="1" thickTop="1" thickBot="1" x14ac:dyDescent="0.3">
      <c r="A83" s="84">
        <f t="shared" si="44"/>
        <v>2</v>
      </c>
      <c r="B83" s="99">
        <f t="shared" si="44"/>
        <v>2017</v>
      </c>
      <c r="C83" s="239"/>
      <c r="D83" s="240"/>
      <c r="E83" s="241"/>
      <c r="F83" s="242"/>
      <c r="G83" s="243">
        <f t="shared" si="45"/>
        <v>0</v>
      </c>
      <c r="H83" s="243">
        <f t="shared" ca="1" si="46"/>
        <v>-42770</v>
      </c>
      <c r="I83" s="244">
        <f t="shared" si="47"/>
        <v>0</v>
      </c>
      <c r="J83" s="245"/>
      <c r="K83" s="246"/>
      <c r="L83" s="247"/>
      <c r="M83" s="248"/>
      <c r="N83" s="270"/>
      <c r="O83" s="249" t="e">
        <f>P83/M62</f>
        <v>#DIV/0!</v>
      </c>
      <c r="P83" s="250"/>
      <c r="Q83" s="249" t="e">
        <f>R83/M65</f>
        <v>#DIV/0!</v>
      </c>
      <c r="R83" s="250"/>
      <c r="S83" s="251"/>
      <c r="T83" s="252">
        <f t="shared" si="48"/>
        <v>0</v>
      </c>
      <c r="U83" s="269">
        <f t="shared" si="49"/>
        <v>0</v>
      </c>
      <c r="V83" s="270">
        <f t="shared" si="49"/>
        <v>0</v>
      </c>
    </row>
    <row r="84" spans="1:22" ht="19.350000000000001" customHeight="1" thickTop="1" thickBot="1" x14ac:dyDescent="0.3">
      <c r="A84" s="84">
        <f>A85</f>
        <v>2</v>
      </c>
      <c r="B84" s="99">
        <f>B85</f>
        <v>2017</v>
      </c>
      <c r="C84" s="253"/>
      <c r="D84" s="254"/>
      <c r="E84" s="255"/>
      <c r="F84" s="256"/>
      <c r="G84" s="257">
        <f t="shared" si="45"/>
        <v>0</v>
      </c>
      <c r="H84" s="257">
        <f t="shared" ca="1" si="46"/>
        <v>-42770</v>
      </c>
      <c r="I84" s="258">
        <f t="shared" si="47"/>
        <v>0</v>
      </c>
      <c r="J84" s="259"/>
      <c r="K84" s="260"/>
      <c r="L84" s="261"/>
      <c r="M84" s="262"/>
      <c r="N84" s="268"/>
      <c r="O84" s="263" t="e">
        <f>P84/M62</f>
        <v>#DIV/0!</v>
      </c>
      <c r="P84" s="264"/>
      <c r="Q84" s="263" t="e">
        <f>R84/M65</f>
        <v>#DIV/0!</v>
      </c>
      <c r="R84" s="264"/>
      <c r="S84" s="265"/>
      <c r="T84" s="266">
        <f t="shared" si="48"/>
        <v>0</v>
      </c>
      <c r="U84" s="267">
        <f t="shared" si="49"/>
        <v>0</v>
      </c>
      <c r="V84" s="268">
        <f t="shared" si="49"/>
        <v>0</v>
      </c>
    </row>
    <row r="85" spans="1:22" ht="19.350000000000001" customHeight="1" thickTop="1" thickBot="1" x14ac:dyDescent="0.3">
      <c r="A85" s="84">
        <f>A86</f>
        <v>2</v>
      </c>
      <c r="B85" s="99">
        <f>B86</f>
        <v>2017</v>
      </c>
      <c r="C85" s="239"/>
      <c r="D85" s="240"/>
      <c r="E85" s="241"/>
      <c r="F85" s="242"/>
      <c r="G85" s="243">
        <f t="shared" si="45"/>
        <v>0</v>
      </c>
      <c r="H85" s="243">
        <f t="shared" ca="1" si="46"/>
        <v>-42770</v>
      </c>
      <c r="I85" s="244">
        <f t="shared" si="47"/>
        <v>0</v>
      </c>
      <c r="J85" s="245"/>
      <c r="K85" s="246"/>
      <c r="L85" s="247"/>
      <c r="M85" s="248"/>
      <c r="N85" s="270"/>
      <c r="O85" s="322" t="e">
        <f>P85/M62</f>
        <v>#DIV/0!</v>
      </c>
      <c r="P85" s="250"/>
      <c r="Q85" s="322" t="e">
        <f>R85/M65</f>
        <v>#DIV/0!</v>
      </c>
      <c r="R85" s="250"/>
      <c r="S85" s="251"/>
      <c r="T85" s="252">
        <f t="shared" si="48"/>
        <v>0</v>
      </c>
      <c r="U85" s="269">
        <f>U62</f>
        <v>0</v>
      </c>
      <c r="V85" s="270">
        <f>V62</f>
        <v>0</v>
      </c>
    </row>
    <row r="86" spans="1:22" ht="19.350000000000001" customHeight="1" thickTop="1" thickBot="1" x14ac:dyDescent="0.3">
      <c r="A86" s="534">
        <f>O62</f>
        <v>2</v>
      </c>
      <c r="B86" s="536">
        <f>Q62</f>
        <v>2017</v>
      </c>
      <c r="C86" s="112" t="s">
        <v>0</v>
      </c>
      <c r="D86" s="113" t="s">
        <v>1</v>
      </c>
      <c r="E86" s="1" t="s">
        <v>13</v>
      </c>
      <c r="F86" s="2" t="s">
        <v>14</v>
      </c>
      <c r="G86" s="2" t="s">
        <v>20</v>
      </c>
      <c r="H86" s="5" t="s">
        <v>29</v>
      </c>
      <c r="I86" s="538" t="s">
        <v>36</v>
      </c>
      <c r="J86" s="21" t="s">
        <v>30</v>
      </c>
      <c r="K86" s="108" t="s">
        <v>3</v>
      </c>
      <c r="L86" s="540" t="s">
        <v>21</v>
      </c>
      <c r="M86" s="542" t="s">
        <v>2</v>
      </c>
      <c r="N86" s="104" t="s">
        <v>62</v>
      </c>
      <c r="O86" s="323" t="e">
        <f>SUM(O69:O85)</f>
        <v>#DIV/0!</v>
      </c>
      <c r="P86" s="105" t="s">
        <v>92</v>
      </c>
      <c r="Q86" s="323" t="e">
        <f>SUM(Q69:Q85)</f>
        <v>#DIV/0!</v>
      </c>
      <c r="R86" s="4" t="s">
        <v>93</v>
      </c>
      <c r="S86" s="3" t="s">
        <v>4</v>
      </c>
      <c r="T86" s="75" t="s">
        <v>5</v>
      </c>
      <c r="U86" s="555">
        <f>O63</f>
        <v>0</v>
      </c>
      <c r="V86" s="557">
        <f>O66</f>
        <v>0</v>
      </c>
    </row>
    <row r="87" spans="1:22" ht="19.350000000000001" customHeight="1" thickTop="1" thickBot="1" x14ac:dyDescent="0.3">
      <c r="A87" s="535"/>
      <c r="B87" s="537"/>
      <c r="C87" s="114" t="s">
        <v>6</v>
      </c>
      <c r="D87" s="115">
        <f t="array" ref="D87">SUM(IF(ISTEXT(D88:D122),1,))</f>
        <v>0</v>
      </c>
      <c r="E87" s="79">
        <f>MIN(E88:E122)</f>
        <v>0</v>
      </c>
      <c r="F87" s="80">
        <f>MAX(F88:F122)</f>
        <v>0</v>
      </c>
      <c r="G87" s="81">
        <f>F87-E87</f>
        <v>0</v>
      </c>
      <c r="H87" s="82">
        <f ca="1">MAX(H88:H122)</f>
        <v>-42770</v>
      </c>
      <c r="I87" s="539"/>
      <c r="J87" s="80">
        <f>MAX(J88:J122)</f>
        <v>0</v>
      </c>
      <c r="K87" s="109" t="e">
        <f>AVERAGE(K88:K122)</f>
        <v>#DIV/0!</v>
      </c>
      <c r="L87" s="541"/>
      <c r="M87" s="543"/>
      <c r="N87" s="85">
        <f>SUM(N88:N122,N69:N85)</f>
        <v>0</v>
      </c>
      <c r="O87" s="86" t="e">
        <f>SUM(O88:O122)</f>
        <v>#DIV/0!</v>
      </c>
      <c r="P87" s="87">
        <f>SUM(P88:P122,P69:P85)</f>
        <v>0</v>
      </c>
      <c r="Q87" s="86" t="e">
        <f>SUM(Q88:Q122)</f>
        <v>#DIV/0!</v>
      </c>
      <c r="R87" s="87">
        <f>SUM(R88:R183,R69:R85)</f>
        <v>0</v>
      </c>
      <c r="S87" s="87">
        <f>SUM(S88:S122,S69:S85)</f>
        <v>0</v>
      </c>
      <c r="T87" s="88">
        <f>SUM(T88:T122,T69:T85)</f>
        <v>0</v>
      </c>
      <c r="U87" s="556"/>
      <c r="V87" s="558"/>
    </row>
    <row r="88" spans="1:22" ht="19.350000000000001" customHeight="1" thickTop="1" thickBot="1" x14ac:dyDescent="0.3">
      <c r="A88" s="83">
        <f>A86</f>
        <v>2</v>
      </c>
      <c r="B88" s="98">
        <f>B86</f>
        <v>2017</v>
      </c>
      <c r="C88" s="183"/>
      <c r="D88" s="184"/>
      <c r="E88" s="185"/>
      <c r="F88" s="186"/>
      <c r="G88" s="187">
        <f>F88-E88</f>
        <v>0</v>
      </c>
      <c r="H88" s="187">
        <f ca="1">F88-TODAY()</f>
        <v>-42770</v>
      </c>
      <c r="I88" s="188">
        <f>G88-(J88-E88)</f>
        <v>0</v>
      </c>
      <c r="J88" s="186"/>
      <c r="K88" s="189"/>
      <c r="L88" s="190"/>
      <c r="M88" s="191"/>
      <c r="N88" s="192"/>
      <c r="O88" s="193" t="e">
        <f>P88/M62</f>
        <v>#DIV/0!</v>
      </c>
      <c r="P88" s="194"/>
      <c r="Q88" s="193" t="e">
        <f>R88/M65</f>
        <v>#DIV/0!</v>
      </c>
      <c r="R88" s="194"/>
      <c r="S88" s="195"/>
      <c r="T88" s="196">
        <f>P88+R88-S88</f>
        <v>0</v>
      </c>
      <c r="U88" s="311">
        <f>U86</f>
        <v>0</v>
      </c>
      <c r="V88" s="312">
        <f>V86</f>
        <v>0</v>
      </c>
    </row>
    <row r="89" spans="1:22" ht="19.350000000000001" customHeight="1" thickTop="1" thickBot="1" x14ac:dyDescent="0.3">
      <c r="A89" s="84">
        <f t="shared" ref="A89" si="50">A88</f>
        <v>2</v>
      </c>
      <c r="B89" s="99">
        <f>B88</f>
        <v>2017</v>
      </c>
      <c r="C89" s="209"/>
      <c r="D89" s="210"/>
      <c r="E89" s="211"/>
      <c r="F89" s="212"/>
      <c r="G89" s="213">
        <f t="shared" ref="G89:G122" si="51">F89-E89</f>
        <v>0</v>
      </c>
      <c r="H89" s="213">
        <f t="shared" ref="H89:H122" ca="1" si="52">F89-TODAY()</f>
        <v>-42770</v>
      </c>
      <c r="I89" s="214">
        <f>G89-(J89-E89)</f>
        <v>0</v>
      </c>
      <c r="J89" s="215"/>
      <c r="K89" s="216"/>
      <c r="L89" s="217"/>
      <c r="M89" s="218"/>
      <c r="N89" s="219"/>
      <c r="O89" s="220" t="e">
        <f>P89/M62</f>
        <v>#DIV/0!</v>
      </c>
      <c r="P89" s="221"/>
      <c r="Q89" s="220" t="e">
        <f>R89/M65</f>
        <v>#DIV/0!</v>
      </c>
      <c r="R89" s="221"/>
      <c r="S89" s="222"/>
      <c r="T89" s="223">
        <f t="shared" ref="T89:T122" si="53">P89+R89-S89</f>
        <v>0</v>
      </c>
      <c r="U89" s="315">
        <f>U88</f>
        <v>0</v>
      </c>
      <c r="V89" s="316">
        <f>V88</f>
        <v>0</v>
      </c>
    </row>
    <row r="90" spans="1:22" ht="19.350000000000001" customHeight="1" thickTop="1" thickBot="1" x14ac:dyDescent="0.3">
      <c r="A90" s="84">
        <f t="shared" ref="A90:B90" si="54">A89</f>
        <v>2</v>
      </c>
      <c r="B90" s="99">
        <f t="shared" si="54"/>
        <v>2017</v>
      </c>
      <c r="C90" s="224"/>
      <c r="D90" s="225"/>
      <c r="E90" s="226"/>
      <c r="F90" s="227"/>
      <c r="G90" s="201">
        <f t="shared" si="51"/>
        <v>0</v>
      </c>
      <c r="H90" s="201">
        <f t="shared" ca="1" si="52"/>
        <v>-42770</v>
      </c>
      <c r="I90" s="202">
        <f t="shared" ref="I90:I122" si="55">G90-(J90-E90)</f>
        <v>0</v>
      </c>
      <c r="J90" s="228"/>
      <c r="K90" s="229"/>
      <c r="L90" s="231"/>
      <c r="M90" s="232"/>
      <c r="N90" s="230"/>
      <c r="O90" s="205" t="e">
        <f>P90/M62</f>
        <v>#DIV/0!</v>
      </c>
      <c r="P90" s="206"/>
      <c r="Q90" s="205" t="e">
        <f>R90/M65</f>
        <v>#DIV/0!</v>
      </c>
      <c r="R90" s="206"/>
      <c r="S90" s="207"/>
      <c r="T90" s="208">
        <f t="shared" si="53"/>
        <v>0</v>
      </c>
      <c r="U90" s="314">
        <f t="shared" ref="U90:V105" si="56">U89</f>
        <v>0</v>
      </c>
      <c r="V90" s="313">
        <f t="shared" si="56"/>
        <v>0</v>
      </c>
    </row>
    <row r="91" spans="1:22" ht="19.350000000000001" customHeight="1" thickTop="1" thickBot="1" x14ac:dyDescent="0.3">
      <c r="A91" s="84">
        <f t="shared" ref="A91:B91" si="57">A90</f>
        <v>2</v>
      </c>
      <c r="B91" s="99">
        <f t="shared" si="57"/>
        <v>2017</v>
      </c>
      <c r="C91" s="209"/>
      <c r="D91" s="210"/>
      <c r="E91" s="211"/>
      <c r="F91" s="212"/>
      <c r="G91" s="213">
        <f t="shared" si="51"/>
        <v>0</v>
      </c>
      <c r="H91" s="213">
        <f t="shared" ca="1" si="52"/>
        <v>-42770</v>
      </c>
      <c r="I91" s="214">
        <f t="shared" si="55"/>
        <v>0</v>
      </c>
      <c r="J91" s="215"/>
      <c r="K91" s="216"/>
      <c r="L91" s="233"/>
      <c r="M91" s="234"/>
      <c r="N91" s="219"/>
      <c r="O91" s="220" t="e">
        <f>P91/M62</f>
        <v>#DIV/0!</v>
      </c>
      <c r="P91" s="221"/>
      <c r="Q91" s="220" t="e">
        <f>R91/M65</f>
        <v>#DIV/0!</v>
      </c>
      <c r="R91" s="221"/>
      <c r="S91" s="222"/>
      <c r="T91" s="223">
        <f t="shared" si="53"/>
        <v>0</v>
      </c>
      <c r="U91" s="317">
        <f t="shared" si="56"/>
        <v>0</v>
      </c>
      <c r="V91" s="316">
        <f t="shared" si="56"/>
        <v>0</v>
      </c>
    </row>
    <row r="92" spans="1:22" ht="19.350000000000001" customHeight="1" thickTop="1" thickBot="1" x14ac:dyDescent="0.3">
      <c r="A92" s="84">
        <f t="shared" ref="A92:B92" si="58">A91</f>
        <v>2</v>
      </c>
      <c r="B92" s="99">
        <f t="shared" si="58"/>
        <v>2017</v>
      </c>
      <c r="C92" s="197"/>
      <c r="D92" s="198"/>
      <c r="E92" s="199"/>
      <c r="F92" s="200"/>
      <c r="G92" s="201">
        <f t="shared" si="51"/>
        <v>0</v>
      </c>
      <c r="H92" s="201">
        <f t="shared" ca="1" si="52"/>
        <v>-42770</v>
      </c>
      <c r="I92" s="202">
        <f t="shared" si="55"/>
        <v>0</v>
      </c>
      <c r="J92" s="228"/>
      <c r="K92" s="229"/>
      <c r="L92" s="203"/>
      <c r="M92" s="204"/>
      <c r="N92" s="230"/>
      <c r="O92" s="205" t="e">
        <f>P92/M62</f>
        <v>#DIV/0!</v>
      </c>
      <c r="P92" s="206"/>
      <c r="Q92" s="205" t="e">
        <f>R92/M65</f>
        <v>#DIV/0!</v>
      </c>
      <c r="R92" s="206"/>
      <c r="S92" s="207"/>
      <c r="T92" s="208">
        <f t="shared" si="53"/>
        <v>0</v>
      </c>
      <c r="U92" s="314">
        <f t="shared" si="56"/>
        <v>0</v>
      </c>
      <c r="V92" s="313">
        <f t="shared" si="56"/>
        <v>0</v>
      </c>
    </row>
    <row r="93" spans="1:22" ht="19.350000000000001" customHeight="1" thickTop="1" thickBot="1" x14ac:dyDescent="0.3">
      <c r="A93" s="84">
        <f t="shared" ref="A93:B93" si="59">A92</f>
        <v>2</v>
      </c>
      <c r="B93" s="99">
        <f t="shared" si="59"/>
        <v>2017</v>
      </c>
      <c r="C93" s="235"/>
      <c r="D93" s="236"/>
      <c r="E93" s="237"/>
      <c r="F93" s="238"/>
      <c r="G93" s="213">
        <f t="shared" si="51"/>
        <v>0</v>
      </c>
      <c r="H93" s="213">
        <f t="shared" ca="1" si="52"/>
        <v>-42770</v>
      </c>
      <c r="I93" s="214">
        <f t="shared" si="55"/>
        <v>0</v>
      </c>
      <c r="J93" s="215"/>
      <c r="K93" s="216"/>
      <c r="L93" s="217"/>
      <c r="M93" s="218"/>
      <c r="N93" s="219"/>
      <c r="O93" s="220" t="e">
        <f>P93/M62</f>
        <v>#DIV/0!</v>
      </c>
      <c r="P93" s="221"/>
      <c r="Q93" s="220" t="e">
        <f>R93/M65</f>
        <v>#DIV/0!</v>
      </c>
      <c r="R93" s="221"/>
      <c r="S93" s="222"/>
      <c r="T93" s="223">
        <f t="shared" si="53"/>
        <v>0</v>
      </c>
      <c r="U93" s="317">
        <f t="shared" si="56"/>
        <v>0</v>
      </c>
      <c r="V93" s="316">
        <f t="shared" si="56"/>
        <v>0</v>
      </c>
    </row>
    <row r="94" spans="1:22" ht="19.350000000000001" customHeight="1" thickTop="1" thickBot="1" x14ac:dyDescent="0.3">
      <c r="A94" s="84">
        <f t="shared" ref="A94:B94" si="60">A93</f>
        <v>2</v>
      </c>
      <c r="B94" s="99">
        <f t="shared" si="60"/>
        <v>2017</v>
      </c>
      <c r="C94" s="197"/>
      <c r="D94" s="198"/>
      <c r="E94" s="199"/>
      <c r="F94" s="200"/>
      <c r="G94" s="201">
        <f t="shared" si="51"/>
        <v>0</v>
      </c>
      <c r="H94" s="201">
        <f t="shared" ca="1" si="52"/>
        <v>-42770</v>
      </c>
      <c r="I94" s="202">
        <f t="shared" si="55"/>
        <v>0</v>
      </c>
      <c r="J94" s="228"/>
      <c r="K94" s="229"/>
      <c r="L94" s="203"/>
      <c r="M94" s="204"/>
      <c r="N94" s="230"/>
      <c r="O94" s="205" t="e">
        <f>P94/M62</f>
        <v>#DIV/0!</v>
      </c>
      <c r="P94" s="206"/>
      <c r="Q94" s="205" t="e">
        <f>R94/M65</f>
        <v>#DIV/0!</v>
      </c>
      <c r="R94" s="206"/>
      <c r="S94" s="207"/>
      <c r="T94" s="208">
        <f t="shared" si="53"/>
        <v>0</v>
      </c>
      <c r="U94" s="314">
        <f t="shared" si="56"/>
        <v>0</v>
      </c>
      <c r="V94" s="313">
        <f t="shared" si="56"/>
        <v>0</v>
      </c>
    </row>
    <row r="95" spans="1:22" ht="19.350000000000001" customHeight="1" thickTop="1" thickBot="1" x14ac:dyDescent="0.3">
      <c r="A95" s="84">
        <f t="shared" ref="A95:B95" si="61">A94</f>
        <v>2</v>
      </c>
      <c r="B95" s="99">
        <f t="shared" si="61"/>
        <v>2017</v>
      </c>
      <c r="C95" s="235"/>
      <c r="D95" s="236"/>
      <c r="E95" s="237"/>
      <c r="F95" s="238"/>
      <c r="G95" s="213">
        <f t="shared" si="51"/>
        <v>0</v>
      </c>
      <c r="H95" s="213">
        <f t="shared" ca="1" si="52"/>
        <v>-42770</v>
      </c>
      <c r="I95" s="214">
        <f t="shared" si="55"/>
        <v>0</v>
      </c>
      <c r="J95" s="215"/>
      <c r="K95" s="216"/>
      <c r="L95" s="217"/>
      <c r="M95" s="218"/>
      <c r="N95" s="219"/>
      <c r="O95" s="220" t="e">
        <f>P95/M62</f>
        <v>#DIV/0!</v>
      </c>
      <c r="P95" s="221"/>
      <c r="Q95" s="220" t="e">
        <f>R95/M65</f>
        <v>#DIV/0!</v>
      </c>
      <c r="R95" s="221"/>
      <c r="S95" s="222"/>
      <c r="T95" s="223">
        <f t="shared" si="53"/>
        <v>0</v>
      </c>
      <c r="U95" s="317">
        <f t="shared" si="56"/>
        <v>0</v>
      </c>
      <c r="V95" s="316">
        <f t="shared" si="56"/>
        <v>0</v>
      </c>
    </row>
    <row r="96" spans="1:22" ht="19.350000000000001" customHeight="1" thickTop="1" thickBot="1" x14ac:dyDescent="0.3">
      <c r="A96" s="84">
        <f t="shared" ref="A96:B96" si="62">A95</f>
        <v>2</v>
      </c>
      <c r="B96" s="99">
        <f t="shared" si="62"/>
        <v>2017</v>
      </c>
      <c r="C96" s="197"/>
      <c r="D96" s="198"/>
      <c r="E96" s="199"/>
      <c r="F96" s="200"/>
      <c r="G96" s="201">
        <f t="shared" si="51"/>
        <v>0</v>
      </c>
      <c r="H96" s="201">
        <f t="shared" ca="1" si="52"/>
        <v>-42770</v>
      </c>
      <c r="I96" s="202">
        <f t="shared" si="55"/>
        <v>0</v>
      </c>
      <c r="J96" s="228"/>
      <c r="K96" s="229"/>
      <c r="L96" s="203"/>
      <c r="M96" s="204"/>
      <c r="N96" s="230"/>
      <c r="O96" s="205" t="e">
        <f>P96/M62</f>
        <v>#DIV/0!</v>
      </c>
      <c r="P96" s="206"/>
      <c r="Q96" s="205" t="e">
        <f>R96/M65</f>
        <v>#DIV/0!</v>
      </c>
      <c r="R96" s="206"/>
      <c r="S96" s="207"/>
      <c r="T96" s="208">
        <f t="shared" si="53"/>
        <v>0</v>
      </c>
      <c r="U96" s="314">
        <f t="shared" si="56"/>
        <v>0</v>
      </c>
      <c r="V96" s="313">
        <f t="shared" si="56"/>
        <v>0</v>
      </c>
    </row>
    <row r="97" spans="1:22" ht="19.350000000000001" customHeight="1" thickTop="1" thickBot="1" x14ac:dyDescent="0.3">
      <c r="A97" s="84">
        <f t="shared" ref="A97:B97" si="63">A96</f>
        <v>2</v>
      </c>
      <c r="B97" s="99">
        <f t="shared" si="63"/>
        <v>2017</v>
      </c>
      <c r="C97" s="235"/>
      <c r="D97" s="236"/>
      <c r="E97" s="237"/>
      <c r="F97" s="238"/>
      <c r="G97" s="213">
        <f t="shared" si="51"/>
        <v>0</v>
      </c>
      <c r="H97" s="213">
        <f t="shared" ca="1" si="52"/>
        <v>-42770</v>
      </c>
      <c r="I97" s="214">
        <f t="shared" si="55"/>
        <v>0</v>
      </c>
      <c r="J97" s="215"/>
      <c r="K97" s="216"/>
      <c r="L97" s="217"/>
      <c r="M97" s="218"/>
      <c r="N97" s="219"/>
      <c r="O97" s="220" t="e">
        <f>P97/M62</f>
        <v>#DIV/0!</v>
      </c>
      <c r="P97" s="221"/>
      <c r="Q97" s="220" t="e">
        <f>R97/M65</f>
        <v>#DIV/0!</v>
      </c>
      <c r="R97" s="221"/>
      <c r="S97" s="222"/>
      <c r="T97" s="223">
        <f t="shared" si="53"/>
        <v>0</v>
      </c>
      <c r="U97" s="317">
        <f t="shared" si="56"/>
        <v>0</v>
      </c>
      <c r="V97" s="316">
        <f t="shared" si="56"/>
        <v>0</v>
      </c>
    </row>
    <row r="98" spans="1:22" ht="19.350000000000001" customHeight="1" thickTop="1" thickBot="1" x14ac:dyDescent="0.3">
      <c r="A98" s="84">
        <f t="shared" ref="A98:B98" si="64">A97</f>
        <v>2</v>
      </c>
      <c r="B98" s="99">
        <f t="shared" si="64"/>
        <v>2017</v>
      </c>
      <c r="C98" s="197"/>
      <c r="D98" s="198"/>
      <c r="E98" s="199"/>
      <c r="F98" s="200"/>
      <c r="G98" s="201">
        <f t="shared" si="51"/>
        <v>0</v>
      </c>
      <c r="H98" s="201">
        <f t="shared" ca="1" si="52"/>
        <v>-42770</v>
      </c>
      <c r="I98" s="202">
        <f t="shared" si="55"/>
        <v>0</v>
      </c>
      <c r="J98" s="228"/>
      <c r="K98" s="229"/>
      <c r="L98" s="203"/>
      <c r="M98" s="204"/>
      <c r="N98" s="230"/>
      <c r="O98" s="205" t="e">
        <f>P98/M62</f>
        <v>#DIV/0!</v>
      </c>
      <c r="P98" s="206"/>
      <c r="Q98" s="205" t="e">
        <f>R98/M65</f>
        <v>#DIV/0!</v>
      </c>
      <c r="R98" s="206"/>
      <c r="S98" s="207"/>
      <c r="T98" s="208">
        <f t="shared" si="53"/>
        <v>0</v>
      </c>
      <c r="U98" s="314">
        <f t="shared" si="56"/>
        <v>0</v>
      </c>
      <c r="V98" s="313">
        <f t="shared" si="56"/>
        <v>0</v>
      </c>
    </row>
    <row r="99" spans="1:22" ht="19.350000000000001" customHeight="1" thickTop="1" thickBot="1" x14ac:dyDescent="0.3">
      <c r="A99" s="84">
        <f t="shared" ref="A99:B99" si="65">A98</f>
        <v>2</v>
      </c>
      <c r="B99" s="99">
        <f t="shared" si="65"/>
        <v>2017</v>
      </c>
      <c r="C99" s="235"/>
      <c r="D99" s="236"/>
      <c r="E99" s="237"/>
      <c r="F99" s="238"/>
      <c r="G99" s="213">
        <f t="shared" si="51"/>
        <v>0</v>
      </c>
      <c r="H99" s="213">
        <f t="shared" ca="1" si="52"/>
        <v>-42770</v>
      </c>
      <c r="I99" s="214">
        <f t="shared" si="55"/>
        <v>0</v>
      </c>
      <c r="J99" s="215"/>
      <c r="K99" s="216"/>
      <c r="L99" s="217"/>
      <c r="M99" s="218"/>
      <c r="N99" s="219"/>
      <c r="O99" s="220" t="e">
        <f>P99/M62</f>
        <v>#DIV/0!</v>
      </c>
      <c r="P99" s="221"/>
      <c r="Q99" s="220" t="e">
        <f>R99/M65</f>
        <v>#DIV/0!</v>
      </c>
      <c r="R99" s="221"/>
      <c r="S99" s="222"/>
      <c r="T99" s="223">
        <f t="shared" si="53"/>
        <v>0</v>
      </c>
      <c r="U99" s="317">
        <f t="shared" si="56"/>
        <v>0</v>
      </c>
      <c r="V99" s="316">
        <f t="shared" si="56"/>
        <v>0</v>
      </c>
    </row>
    <row r="100" spans="1:22" ht="19.350000000000001" customHeight="1" thickTop="1" thickBot="1" x14ac:dyDescent="0.3">
      <c r="A100" s="84">
        <f t="shared" ref="A100:B100" si="66">A99</f>
        <v>2</v>
      </c>
      <c r="B100" s="99">
        <f t="shared" si="66"/>
        <v>2017</v>
      </c>
      <c r="C100" s="197"/>
      <c r="D100" s="198"/>
      <c r="E100" s="199"/>
      <c r="F100" s="200"/>
      <c r="G100" s="201">
        <f t="shared" si="51"/>
        <v>0</v>
      </c>
      <c r="H100" s="201">
        <f t="shared" ca="1" si="52"/>
        <v>-42770</v>
      </c>
      <c r="I100" s="202">
        <f t="shared" si="55"/>
        <v>0</v>
      </c>
      <c r="J100" s="228"/>
      <c r="K100" s="229"/>
      <c r="L100" s="203"/>
      <c r="M100" s="204"/>
      <c r="N100" s="230"/>
      <c r="O100" s="205" t="e">
        <f>P100/M62</f>
        <v>#DIV/0!</v>
      </c>
      <c r="P100" s="206"/>
      <c r="Q100" s="205" t="e">
        <f>R100/M65</f>
        <v>#DIV/0!</v>
      </c>
      <c r="R100" s="206"/>
      <c r="S100" s="207"/>
      <c r="T100" s="208">
        <f t="shared" si="53"/>
        <v>0</v>
      </c>
      <c r="U100" s="314">
        <f t="shared" si="56"/>
        <v>0</v>
      </c>
      <c r="V100" s="313">
        <f t="shared" si="56"/>
        <v>0</v>
      </c>
    </row>
    <row r="101" spans="1:22" ht="19.350000000000001" customHeight="1" thickTop="1" thickBot="1" x14ac:dyDescent="0.3">
      <c r="A101" s="84">
        <f t="shared" ref="A101:B101" si="67">A100</f>
        <v>2</v>
      </c>
      <c r="B101" s="99">
        <f t="shared" si="67"/>
        <v>2017</v>
      </c>
      <c r="C101" s="235"/>
      <c r="D101" s="236"/>
      <c r="E101" s="237"/>
      <c r="F101" s="238"/>
      <c r="G101" s="213">
        <f t="shared" si="51"/>
        <v>0</v>
      </c>
      <c r="H101" s="213">
        <f t="shared" ca="1" si="52"/>
        <v>-42770</v>
      </c>
      <c r="I101" s="214">
        <f t="shared" si="55"/>
        <v>0</v>
      </c>
      <c r="J101" s="215"/>
      <c r="K101" s="216"/>
      <c r="L101" s="217"/>
      <c r="M101" s="218"/>
      <c r="N101" s="219"/>
      <c r="O101" s="220" t="e">
        <f>P101/M62</f>
        <v>#DIV/0!</v>
      </c>
      <c r="P101" s="221"/>
      <c r="Q101" s="220" t="e">
        <f>R101/M65</f>
        <v>#DIV/0!</v>
      </c>
      <c r="R101" s="221"/>
      <c r="S101" s="222"/>
      <c r="T101" s="223">
        <f t="shared" si="53"/>
        <v>0</v>
      </c>
      <c r="U101" s="317">
        <f t="shared" si="56"/>
        <v>0</v>
      </c>
      <c r="V101" s="316">
        <f t="shared" si="56"/>
        <v>0</v>
      </c>
    </row>
    <row r="102" spans="1:22" ht="19.350000000000001" customHeight="1" thickTop="1" thickBot="1" x14ac:dyDescent="0.3">
      <c r="A102" s="84">
        <f t="shared" ref="A102:B102" si="68">A101</f>
        <v>2</v>
      </c>
      <c r="B102" s="99">
        <f t="shared" si="68"/>
        <v>2017</v>
      </c>
      <c r="C102" s="197"/>
      <c r="D102" s="198"/>
      <c r="E102" s="199"/>
      <c r="F102" s="200"/>
      <c r="G102" s="201">
        <f t="shared" si="51"/>
        <v>0</v>
      </c>
      <c r="H102" s="201">
        <f t="shared" ca="1" si="52"/>
        <v>-42770</v>
      </c>
      <c r="I102" s="202">
        <f t="shared" si="55"/>
        <v>0</v>
      </c>
      <c r="J102" s="228"/>
      <c r="K102" s="229"/>
      <c r="L102" s="203"/>
      <c r="M102" s="204"/>
      <c r="N102" s="230"/>
      <c r="O102" s="205" t="e">
        <f>P102/M62</f>
        <v>#DIV/0!</v>
      </c>
      <c r="P102" s="206"/>
      <c r="Q102" s="205" t="e">
        <f>R102/M65</f>
        <v>#DIV/0!</v>
      </c>
      <c r="R102" s="206"/>
      <c r="S102" s="207"/>
      <c r="T102" s="208">
        <f t="shared" si="53"/>
        <v>0</v>
      </c>
      <c r="U102" s="314">
        <f t="shared" si="56"/>
        <v>0</v>
      </c>
      <c r="V102" s="313">
        <f t="shared" si="56"/>
        <v>0</v>
      </c>
    </row>
    <row r="103" spans="1:22" ht="19.350000000000001" customHeight="1" thickTop="1" thickBot="1" x14ac:dyDescent="0.3">
      <c r="A103" s="84">
        <f t="shared" ref="A103:B103" si="69">A102</f>
        <v>2</v>
      </c>
      <c r="B103" s="99">
        <f t="shared" si="69"/>
        <v>2017</v>
      </c>
      <c r="C103" s="235"/>
      <c r="D103" s="236"/>
      <c r="E103" s="237"/>
      <c r="F103" s="238"/>
      <c r="G103" s="213">
        <f t="shared" si="51"/>
        <v>0</v>
      </c>
      <c r="H103" s="213">
        <f t="shared" ca="1" si="52"/>
        <v>-42770</v>
      </c>
      <c r="I103" s="214">
        <f t="shared" si="55"/>
        <v>0</v>
      </c>
      <c r="J103" s="215"/>
      <c r="K103" s="216"/>
      <c r="L103" s="217"/>
      <c r="M103" s="218"/>
      <c r="N103" s="219"/>
      <c r="O103" s="220" t="e">
        <f>P103/M62</f>
        <v>#DIV/0!</v>
      </c>
      <c r="P103" s="221"/>
      <c r="Q103" s="220" t="e">
        <f>R103/M65</f>
        <v>#DIV/0!</v>
      </c>
      <c r="R103" s="221"/>
      <c r="S103" s="222"/>
      <c r="T103" s="223">
        <f t="shared" si="53"/>
        <v>0</v>
      </c>
      <c r="U103" s="317">
        <f t="shared" si="56"/>
        <v>0</v>
      </c>
      <c r="V103" s="316">
        <f t="shared" si="56"/>
        <v>0</v>
      </c>
    </row>
    <row r="104" spans="1:22" ht="19.350000000000001" customHeight="1" thickTop="1" thickBot="1" x14ac:dyDescent="0.3">
      <c r="A104" s="84">
        <f t="shared" ref="A104:B104" si="70">A103</f>
        <v>2</v>
      </c>
      <c r="B104" s="99">
        <f t="shared" si="70"/>
        <v>2017</v>
      </c>
      <c r="C104" s="197"/>
      <c r="D104" s="198"/>
      <c r="E104" s="199"/>
      <c r="F104" s="200"/>
      <c r="G104" s="201">
        <f t="shared" si="51"/>
        <v>0</v>
      </c>
      <c r="H104" s="201">
        <f t="shared" ca="1" si="52"/>
        <v>-42770</v>
      </c>
      <c r="I104" s="202">
        <f t="shared" si="55"/>
        <v>0</v>
      </c>
      <c r="J104" s="228"/>
      <c r="K104" s="229"/>
      <c r="L104" s="203"/>
      <c r="M104" s="204"/>
      <c r="N104" s="230"/>
      <c r="O104" s="205" t="e">
        <f>P104/M62</f>
        <v>#DIV/0!</v>
      </c>
      <c r="P104" s="206"/>
      <c r="Q104" s="205" t="e">
        <f>R104/M65</f>
        <v>#DIV/0!</v>
      </c>
      <c r="R104" s="206"/>
      <c r="S104" s="207"/>
      <c r="T104" s="208">
        <f t="shared" si="53"/>
        <v>0</v>
      </c>
      <c r="U104" s="314">
        <f t="shared" si="56"/>
        <v>0</v>
      </c>
      <c r="V104" s="313">
        <f t="shared" si="56"/>
        <v>0</v>
      </c>
    </row>
    <row r="105" spans="1:22" ht="19.350000000000001" customHeight="1" thickTop="1" thickBot="1" x14ac:dyDescent="0.3">
      <c r="A105" s="84">
        <f t="shared" ref="A105:B105" si="71">A104</f>
        <v>2</v>
      </c>
      <c r="B105" s="99">
        <f t="shared" si="71"/>
        <v>2017</v>
      </c>
      <c r="C105" s="235"/>
      <c r="D105" s="236"/>
      <c r="E105" s="237"/>
      <c r="F105" s="238"/>
      <c r="G105" s="213">
        <f t="shared" si="51"/>
        <v>0</v>
      </c>
      <c r="H105" s="213">
        <f t="shared" ca="1" si="52"/>
        <v>-42770</v>
      </c>
      <c r="I105" s="214">
        <f t="shared" si="55"/>
        <v>0</v>
      </c>
      <c r="J105" s="215"/>
      <c r="K105" s="216"/>
      <c r="L105" s="217"/>
      <c r="M105" s="218"/>
      <c r="N105" s="219"/>
      <c r="O105" s="220" t="e">
        <f>P105/M62</f>
        <v>#DIV/0!</v>
      </c>
      <c r="P105" s="221"/>
      <c r="Q105" s="220" t="e">
        <f>R105/M65</f>
        <v>#DIV/0!</v>
      </c>
      <c r="R105" s="221"/>
      <c r="S105" s="222"/>
      <c r="T105" s="223">
        <f t="shared" si="53"/>
        <v>0</v>
      </c>
      <c r="U105" s="317">
        <f t="shared" si="56"/>
        <v>0</v>
      </c>
      <c r="V105" s="316">
        <f t="shared" si="56"/>
        <v>0</v>
      </c>
    </row>
    <row r="106" spans="1:22" ht="19.350000000000001" customHeight="1" thickTop="1" thickBot="1" x14ac:dyDescent="0.3">
      <c r="A106" s="84">
        <f t="shared" ref="A106:B106" si="72">A105</f>
        <v>2</v>
      </c>
      <c r="B106" s="99">
        <f t="shared" si="72"/>
        <v>2017</v>
      </c>
      <c r="C106" s="197"/>
      <c r="D106" s="198"/>
      <c r="E106" s="199"/>
      <c r="F106" s="200"/>
      <c r="G106" s="201">
        <f t="shared" si="51"/>
        <v>0</v>
      </c>
      <c r="H106" s="201">
        <f t="shared" ca="1" si="52"/>
        <v>-42770</v>
      </c>
      <c r="I106" s="202">
        <f t="shared" si="55"/>
        <v>0</v>
      </c>
      <c r="J106" s="228"/>
      <c r="K106" s="229"/>
      <c r="L106" s="203"/>
      <c r="M106" s="204"/>
      <c r="N106" s="230"/>
      <c r="O106" s="205" t="e">
        <f>P106/M62</f>
        <v>#DIV/0!</v>
      </c>
      <c r="P106" s="206"/>
      <c r="Q106" s="205" t="e">
        <f>R106/M65</f>
        <v>#DIV/0!</v>
      </c>
      <c r="R106" s="206"/>
      <c r="S106" s="207"/>
      <c r="T106" s="208">
        <f t="shared" si="53"/>
        <v>0</v>
      </c>
      <c r="U106" s="314">
        <f t="shared" ref="U106:V121" si="73">U105</f>
        <v>0</v>
      </c>
      <c r="V106" s="313">
        <f t="shared" si="73"/>
        <v>0</v>
      </c>
    </row>
    <row r="107" spans="1:22" ht="19.350000000000001" customHeight="1" thickTop="1" thickBot="1" x14ac:dyDescent="0.3">
      <c r="A107" s="84">
        <f t="shared" ref="A107:B107" si="74">A106</f>
        <v>2</v>
      </c>
      <c r="B107" s="99">
        <f t="shared" si="74"/>
        <v>2017</v>
      </c>
      <c r="C107" s="235"/>
      <c r="D107" s="236"/>
      <c r="E107" s="237"/>
      <c r="F107" s="238"/>
      <c r="G107" s="213">
        <f t="shared" si="51"/>
        <v>0</v>
      </c>
      <c r="H107" s="213">
        <f t="shared" ca="1" si="52"/>
        <v>-42770</v>
      </c>
      <c r="I107" s="214">
        <f t="shared" si="55"/>
        <v>0</v>
      </c>
      <c r="J107" s="215"/>
      <c r="K107" s="216"/>
      <c r="L107" s="217"/>
      <c r="M107" s="218"/>
      <c r="N107" s="219"/>
      <c r="O107" s="220" t="e">
        <f>P107/M62</f>
        <v>#DIV/0!</v>
      </c>
      <c r="P107" s="221"/>
      <c r="Q107" s="220" t="e">
        <f>R107/M65</f>
        <v>#DIV/0!</v>
      </c>
      <c r="R107" s="221"/>
      <c r="S107" s="222"/>
      <c r="T107" s="223">
        <f t="shared" si="53"/>
        <v>0</v>
      </c>
      <c r="U107" s="317">
        <f t="shared" si="73"/>
        <v>0</v>
      </c>
      <c r="V107" s="316">
        <f t="shared" si="73"/>
        <v>0</v>
      </c>
    </row>
    <row r="108" spans="1:22" ht="19.350000000000001" customHeight="1" thickTop="1" thickBot="1" x14ac:dyDescent="0.3">
      <c r="A108" s="84">
        <f t="shared" ref="A108:B108" si="75">A107</f>
        <v>2</v>
      </c>
      <c r="B108" s="99">
        <f t="shared" si="75"/>
        <v>2017</v>
      </c>
      <c r="C108" s="197"/>
      <c r="D108" s="198"/>
      <c r="E108" s="199"/>
      <c r="F108" s="200"/>
      <c r="G108" s="201">
        <f t="shared" si="51"/>
        <v>0</v>
      </c>
      <c r="H108" s="201">
        <f t="shared" ca="1" si="52"/>
        <v>-42770</v>
      </c>
      <c r="I108" s="202">
        <f t="shared" si="55"/>
        <v>0</v>
      </c>
      <c r="J108" s="228"/>
      <c r="K108" s="229"/>
      <c r="L108" s="203"/>
      <c r="M108" s="204"/>
      <c r="N108" s="230"/>
      <c r="O108" s="205" t="e">
        <f>P108/M62</f>
        <v>#DIV/0!</v>
      </c>
      <c r="P108" s="206"/>
      <c r="Q108" s="205" t="e">
        <f>R108/M65</f>
        <v>#DIV/0!</v>
      </c>
      <c r="R108" s="206"/>
      <c r="S108" s="207"/>
      <c r="T108" s="208">
        <f t="shared" si="53"/>
        <v>0</v>
      </c>
      <c r="U108" s="314">
        <f t="shared" si="73"/>
        <v>0</v>
      </c>
      <c r="V108" s="313">
        <f t="shared" si="73"/>
        <v>0</v>
      </c>
    </row>
    <row r="109" spans="1:22" ht="19.350000000000001" customHeight="1" thickTop="1" thickBot="1" x14ac:dyDescent="0.3">
      <c r="A109" s="84">
        <f t="shared" ref="A109:B109" si="76">A108</f>
        <v>2</v>
      </c>
      <c r="B109" s="99">
        <f t="shared" si="76"/>
        <v>2017</v>
      </c>
      <c r="C109" s="235"/>
      <c r="D109" s="236"/>
      <c r="E109" s="237"/>
      <c r="F109" s="238"/>
      <c r="G109" s="213">
        <f t="shared" si="51"/>
        <v>0</v>
      </c>
      <c r="H109" s="213">
        <f t="shared" ca="1" si="52"/>
        <v>-42770</v>
      </c>
      <c r="I109" s="214">
        <f t="shared" si="55"/>
        <v>0</v>
      </c>
      <c r="J109" s="215"/>
      <c r="K109" s="216"/>
      <c r="L109" s="217"/>
      <c r="M109" s="218"/>
      <c r="N109" s="219"/>
      <c r="O109" s="220" t="e">
        <f>P109/M62</f>
        <v>#DIV/0!</v>
      </c>
      <c r="P109" s="221"/>
      <c r="Q109" s="220" t="e">
        <f>R109/M65</f>
        <v>#DIV/0!</v>
      </c>
      <c r="R109" s="221"/>
      <c r="S109" s="222"/>
      <c r="T109" s="223">
        <f t="shared" si="53"/>
        <v>0</v>
      </c>
      <c r="U109" s="317">
        <f t="shared" si="73"/>
        <v>0</v>
      </c>
      <c r="V109" s="316">
        <f t="shared" si="73"/>
        <v>0</v>
      </c>
    </row>
    <row r="110" spans="1:22" ht="19.350000000000001" customHeight="1" thickTop="1" thickBot="1" x14ac:dyDescent="0.3">
      <c r="A110" s="84">
        <f t="shared" ref="A110:B110" si="77">A109</f>
        <v>2</v>
      </c>
      <c r="B110" s="99">
        <f t="shared" si="77"/>
        <v>2017</v>
      </c>
      <c r="C110" s="197"/>
      <c r="D110" s="198"/>
      <c r="E110" s="199"/>
      <c r="F110" s="200"/>
      <c r="G110" s="201">
        <f t="shared" si="51"/>
        <v>0</v>
      </c>
      <c r="H110" s="201">
        <f t="shared" ca="1" si="52"/>
        <v>-42770</v>
      </c>
      <c r="I110" s="202">
        <f t="shared" si="55"/>
        <v>0</v>
      </c>
      <c r="J110" s="228"/>
      <c r="K110" s="229"/>
      <c r="L110" s="203"/>
      <c r="M110" s="204"/>
      <c r="N110" s="230"/>
      <c r="O110" s="205" t="e">
        <f>P110/M62</f>
        <v>#DIV/0!</v>
      </c>
      <c r="P110" s="206"/>
      <c r="Q110" s="205" t="e">
        <f>R110/M65</f>
        <v>#DIV/0!</v>
      </c>
      <c r="R110" s="206"/>
      <c r="S110" s="207"/>
      <c r="T110" s="208">
        <f t="shared" si="53"/>
        <v>0</v>
      </c>
      <c r="U110" s="314">
        <f t="shared" si="73"/>
        <v>0</v>
      </c>
      <c r="V110" s="313">
        <f t="shared" si="73"/>
        <v>0</v>
      </c>
    </row>
    <row r="111" spans="1:22" ht="19.350000000000001" customHeight="1" thickTop="1" thickBot="1" x14ac:dyDescent="0.3">
      <c r="A111" s="84">
        <f t="shared" ref="A111:B111" si="78">A110</f>
        <v>2</v>
      </c>
      <c r="B111" s="99">
        <f t="shared" si="78"/>
        <v>2017</v>
      </c>
      <c r="C111" s="235"/>
      <c r="D111" s="236"/>
      <c r="E111" s="237"/>
      <c r="F111" s="238"/>
      <c r="G111" s="213">
        <f t="shared" si="51"/>
        <v>0</v>
      </c>
      <c r="H111" s="213">
        <f t="shared" ca="1" si="52"/>
        <v>-42770</v>
      </c>
      <c r="I111" s="214">
        <f t="shared" si="55"/>
        <v>0</v>
      </c>
      <c r="J111" s="215"/>
      <c r="K111" s="216"/>
      <c r="L111" s="217"/>
      <c r="M111" s="218"/>
      <c r="N111" s="219"/>
      <c r="O111" s="220" t="e">
        <f>P111/M62</f>
        <v>#DIV/0!</v>
      </c>
      <c r="P111" s="221"/>
      <c r="Q111" s="220" t="e">
        <f>R111/M65</f>
        <v>#DIV/0!</v>
      </c>
      <c r="R111" s="221"/>
      <c r="S111" s="222"/>
      <c r="T111" s="223">
        <f t="shared" si="53"/>
        <v>0</v>
      </c>
      <c r="U111" s="317">
        <f t="shared" si="73"/>
        <v>0</v>
      </c>
      <c r="V111" s="316">
        <f t="shared" si="73"/>
        <v>0</v>
      </c>
    </row>
    <row r="112" spans="1:22" ht="19.350000000000001" customHeight="1" thickTop="1" thickBot="1" x14ac:dyDescent="0.3">
      <c r="A112" s="84">
        <f t="shared" ref="A112:B112" si="79">A111</f>
        <v>2</v>
      </c>
      <c r="B112" s="99">
        <f t="shared" si="79"/>
        <v>2017</v>
      </c>
      <c r="C112" s="197"/>
      <c r="D112" s="198"/>
      <c r="E112" s="199"/>
      <c r="F112" s="200"/>
      <c r="G112" s="201">
        <f t="shared" si="51"/>
        <v>0</v>
      </c>
      <c r="H112" s="201">
        <f t="shared" ca="1" si="52"/>
        <v>-42770</v>
      </c>
      <c r="I112" s="202">
        <f t="shared" si="55"/>
        <v>0</v>
      </c>
      <c r="J112" s="228"/>
      <c r="K112" s="229"/>
      <c r="L112" s="203"/>
      <c r="M112" s="204"/>
      <c r="N112" s="230"/>
      <c r="O112" s="205" t="e">
        <f>P112/M62</f>
        <v>#DIV/0!</v>
      </c>
      <c r="P112" s="206"/>
      <c r="Q112" s="205" t="e">
        <f>R112/M65</f>
        <v>#DIV/0!</v>
      </c>
      <c r="R112" s="206"/>
      <c r="S112" s="207"/>
      <c r="T112" s="208">
        <f t="shared" si="53"/>
        <v>0</v>
      </c>
      <c r="U112" s="314">
        <f t="shared" si="73"/>
        <v>0</v>
      </c>
      <c r="V112" s="313">
        <f t="shared" si="73"/>
        <v>0</v>
      </c>
    </row>
    <row r="113" spans="1:22" ht="19.350000000000001" customHeight="1" thickTop="1" thickBot="1" x14ac:dyDescent="0.3">
      <c r="A113" s="84">
        <f t="shared" ref="A113:B113" si="80">A112</f>
        <v>2</v>
      </c>
      <c r="B113" s="99">
        <f t="shared" si="80"/>
        <v>2017</v>
      </c>
      <c r="C113" s="235"/>
      <c r="D113" s="236"/>
      <c r="E113" s="237"/>
      <c r="F113" s="238"/>
      <c r="G113" s="213">
        <f t="shared" si="51"/>
        <v>0</v>
      </c>
      <c r="H113" s="213">
        <f t="shared" ca="1" si="52"/>
        <v>-42770</v>
      </c>
      <c r="I113" s="214">
        <f t="shared" si="55"/>
        <v>0</v>
      </c>
      <c r="J113" s="215"/>
      <c r="K113" s="216"/>
      <c r="L113" s="217"/>
      <c r="M113" s="218"/>
      <c r="N113" s="219"/>
      <c r="O113" s="220" t="e">
        <f>P113/M62</f>
        <v>#DIV/0!</v>
      </c>
      <c r="P113" s="221"/>
      <c r="Q113" s="220" t="e">
        <f>R113/M65</f>
        <v>#DIV/0!</v>
      </c>
      <c r="R113" s="221"/>
      <c r="S113" s="222"/>
      <c r="T113" s="223">
        <f t="shared" si="53"/>
        <v>0</v>
      </c>
      <c r="U113" s="317">
        <f t="shared" si="73"/>
        <v>0</v>
      </c>
      <c r="V113" s="316">
        <f t="shared" si="73"/>
        <v>0</v>
      </c>
    </row>
    <row r="114" spans="1:22" ht="19.350000000000001" customHeight="1" thickTop="1" thickBot="1" x14ac:dyDescent="0.3">
      <c r="A114" s="84">
        <f t="shared" ref="A114:B114" si="81">A113</f>
        <v>2</v>
      </c>
      <c r="B114" s="99">
        <f t="shared" si="81"/>
        <v>2017</v>
      </c>
      <c r="C114" s="197"/>
      <c r="D114" s="198"/>
      <c r="E114" s="199"/>
      <c r="F114" s="200"/>
      <c r="G114" s="201">
        <f t="shared" si="51"/>
        <v>0</v>
      </c>
      <c r="H114" s="201">
        <f t="shared" ca="1" si="52"/>
        <v>-42770</v>
      </c>
      <c r="I114" s="202">
        <f t="shared" si="55"/>
        <v>0</v>
      </c>
      <c r="J114" s="228"/>
      <c r="K114" s="229"/>
      <c r="L114" s="203"/>
      <c r="M114" s="204"/>
      <c r="N114" s="230"/>
      <c r="O114" s="205" t="e">
        <f>P114/M62</f>
        <v>#DIV/0!</v>
      </c>
      <c r="P114" s="206"/>
      <c r="Q114" s="205" t="e">
        <f>R114/M65</f>
        <v>#DIV/0!</v>
      </c>
      <c r="R114" s="206"/>
      <c r="S114" s="207"/>
      <c r="T114" s="208">
        <f t="shared" si="53"/>
        <v>0</v>
      </c>
      <c r="U114" s="314">
        <f t="shared" si="73"/>
        <v>0</v>
      </c>
      <c r="V114" s="313">
        <f t="shared" si="73"/>
        <v>0</v>
      </c>
    </row>
    <row r="115" spans="1:22" ht="19.350000000000001" customHeight="1" thickTop="1" thickBot="1" x14ac:dyDescent="0.3">
      <c r="A115" s="84">
        <f t="shared" ref="A115:B115" si="82">A114</f>
        <v>2</v>
      </c>
      <c r="B115" s="99">
        <f t="shared" si="82"/>
        <v>2017</v>
      </c>
      <c r="C115" s="235"/>
      <c r="D115" s="236"/>
      <c r="E115" s="237"/>
      <c r="F115" s="238"/>
      <c r="G115" s="213">
        <f t="shared" si="51"/>
        <v>0</v>
      </c>
      <c r="H115" s="213">
        <f t="shared" ca="1" si="52"/>
        <v>-42770</v>
      </c>
      <c r="I115" s="214">
        <f t="shared" si="55"/>
        <v>0</v>
      </c>
      <c r="J115" s="215"/>
      <c r="K115" s="216"/>
      <c r="L115" s="217"/>
      <c r="M115" s="218"/>
      <c r="N115" s="219"/>
      <c r="O115" s="220" t="e">
        <f>P115/M62</f>
        <v>#DIV/0!</v>
      </c>
      <c r="P115" s="221"/>
      <c r="Q115" s="220" t="e">
        <f>R115/M65</f>
        <v>#DIV/0!</v>
      </c>
      <c r="R115" s="221"/>
      <c r="S115" s="222"/>
      <c r="T115" s="223">
        <f t="shared" si="53"/>
        <v>0</v>
      </c>
      <c r="U115" s="317">
        <f t="shared" si="73"/>
        <v>0</v>
      </c>
      <c r="V115" s="316">
        <f t="shared" si="73"/>
        <v>0</v>
      </c>
    </row>
    <row r="116" spans="1:22" ht="19.350000000000001" customHeight="1" thickTop="1" thickBot="1" x14ac:dyDescent="0.3">
      <c r="A116" s="84">
        <f t="shared" ref="A116:B116" si="83">A115</f>
        <v>2</v>
      </c>
      <c r="B116" s="99">
        <f t="shared" si="83"/>
        <v>2017</v>
      </c>
      <c r="C116" s="197"/>
      <c r="D116" s="198"/>
      <c r="E116" s="199"/>
      <c r="F116" s="200"/>
      <c r="G116" s="201">
        <f t="shared" si="51"/>
        <v>0</v>
      </c>
      <c r="H116" s="201">
        <f t="shared" ca="1" si="52"/>
        <v>-42770</v>
      </c>
      <c r="I116" s="202">
        <f t="shared" si="55"/>
        <v>0</v>
      </c>
      <c r="J116" s="228"/>
      <c r="K116" s="229"/>
      <c r="L116" s="203"/>
      <c r="M116" s="204"/>
      <c r="N116" s="230"/>
      <c r="O116" s="205" t="e">
        <f>P116/M62</f>
        <v>#DIV/0!</v>
      </c>
      <c r="P116" s="206"/>
      <c r="Q116" s="205" t="e">
        <f>R116/M65</f>
        <v>#DIV/0!</v>
      </c>
      <c r="R116" s="206"/>
      <c r="S116" s="207"/>
      <c r="T116" s="208">
        <f t="shared" si="53"/>
        <v>0</v>
      </c>
      <c r="U116" s="314">
        <f t="shared" si="73"/>
        <v>0</v>
      </c>
      <c r="V116" s="313">
        <f t="shared" si="73"/>
        <v>0</v>
      </c>
    </row>
    <row r="117" spans="1:22" ht="19.350000000000001" customHeight="1" thickTop="1" thickBot="1" x14ac:dyDescent="0.3">
      <c r="A117" s="84">
        <f t="shared" ref="A117:B117" si="84">A116</f>
        <v>2</v>
      </c>
      <c r="B117" s="99">
        <f t="shared" si="84"/>
        <v>2017</v>
      </c>
      <c r="C117" s="235"/>
      <c r="D117" s="236"/>
      <c r="E117" s="237"/>
      <c r="F117" s="238"/>
      <c r="G117" s="213">
        <f t="shared" si="51"/>
        <v>0</v>
      </c>
      <c r="H117" s="213">
        <f t="shared" ca="1" si="52"/>
        <v>-42770</v>
      </c>
      <c r="I117" s="214">
        <f t="shared" si="55"/>
        <v>0</v>
      </c>
      <c r="J117" s="215"/>
      <c r="K117" s="216"/>
      <c r="L117" s="217"/>
      <c r="M117" s="218"/>
      <c r="N117" s="219"/>
      <c r="O117" s="220" t="e">
        <f>P117/M62</f>
        <v>#DIV/0!</v>
      </c>
      <c r="P117" s="221"/>
      <c r="Q117" s="220" t="e">
        <f>R117/M65</f>
        <v>#DIV/0!</v>
      </c>
      <c r="R117" s="221"/>
      <c r="S117" s="222"/>
      <c r="T117" s="223">
        <f t="shared" si="53"/>
        <v>0</v>
      </c>
      <c r="U117" s="317">
        <f t="shared" si="73"/>
        <v>0</v>
      </c>
      <c r="V117" s="316">
        <f t="shared" si="73"/>
        <v>0</v>
      </c>
    </row>
    <row r="118" spans="1:22" ht="19.350000000000001" customHeight="1" thickTop="1" thickBot="1" x14ac:dyDescent="0.3">
      <c r="A118" s="84">
        <f t="shared" ref="A118:B118" si="85">A117</f>
        <v>2</v>
      </c>
      <c r="B118" s="99">
        <f t="shared" si="85"/>
        <v>2017</v>
      </c>
      <c r="C118" s="197"/>
      <c r="D118" s="198"/>
      <c r="E118" s="199"/>
      <c r="F118" s="200"/>
      <c r="G118" s="201">
        <f t="shared" si="51"/>
        <v>0</v>
      </c>
      <c r="H118" s="201">
        <f t="shared" ca="1" si="52"/>
        <v>-42770</v>
      </c>
      <c r="I118" s="202">
        <f t="shared" si="55"/>
        <v>0</v>
      </c>
      <c r="J118" s="228"/>
      <c r="K118" s="229"/>
      <c r="L118" s="203"/>
      <c r="M118" s="204"/>
      <c r="N118" s="230"/>
      <c r="O118" s="205" t="e">
        <f>P118/M62</f>
        <v>#DIV/0!</v>
      </c>
      <c r="P118" s="206"/>
      <c r="Q118" s="205" t="e">
        <f>R118/M65</f>
        <v>#DIV/0!</v>
      </c>
      <c r="R118" s="206"/>
      <c r="S118" s="207"/>
      <c r="T118" s="208">
        <f t="shared" si="53"/>
        <v>0</v>
      </c>
      <c r="U118" s="314">
        <f t="shared" si="73"/>
        <v>0</v>
      </c>
      <c r="V118" s="313">
        <f t="shared" si="73"/>
        <v>0</v>
      </c>
    </row>
    <row r="119" spans="1:22" ht="19.350000000000001" customHeight="1" thickTop="1" thickBot="1" x14ac:dyDescent="0.3">
      <c r="A119" s="84">
        <f t="shared" ref="A119:B119" si="86">A118</f>
        <v>2</v>
      </c>
      <c r="B119" s="99">
        <f t="shared" si="86"/>
        <v>2017</v>
      </c>
      <c r="C119" s="235"/>
      <c r="D119" s="236"/>
      <c r="E119" s="237"/>
      <c r="F119" s="238"/>
      <c r="G119" s="213">
        <f t="shared" si="51"/>
        <v>0</v>
      </c>
      <c r="H119" s="213">
        <f t="shared" ca="1" si="52"/>
        <v>-42770</v>
      </c>
      <c r="I119" s="214">
        <f t="shared" si="55"/>
        <v>0</v>
      </c>
      <c r="J119" s="215"/>
      <c r="K119" s="216"/>
      <c r="L119" s="217"/>
      <c r="M119" s="218"/>
      <c r="N119" s="219"/>
      <c r="O119" s="220" t="e">
        <f>P119/M62</f>
        <v>#DIV/0!</v>
      </c>
      <c r="P119" s="221"/>
      <c r="Q119" s="220" t="e">
        <f>R119/M65</f>
        <v>#DIV/0!</v>
      </c>
      <c r="R119" s="221"/>
      <c r="S119" s="222"/>
      <c r="T119" s="223">
        <f t="shared" si="53"/>
        <v>0</v>
      </c>
      <c r="U119" s="317">
        <f t="shared" si="73"/>
        <v>0</v>
      </c>
      <c r="V119" s="316">
        <f t="shared" si="73"/>
        <v>0</v>
      </c>
    </row>
    <row r="120" spans="1:22" ht="19.350000000000001" customHeight="1" thickTop="1" thickBot="1" x14ac:dyDescent="0.3">
      <c r="A120" s="84">
        <f t="shared" ref="A120:B120" si="87">A119</f>
        <v>2</v>
      </c>
      <c r="B120" s="99">
        <f t="shared" si="87"/>
        <v>2017</v>
      </c>
      <c r="C120" s="197"/>
      <c r="D120" s="198"/>
      <c r="E120" s="199"/>
      <c r="F120" s="200"/>
      <c r="G120" s="201">
        <f t="shared" si="51"/>
        <v>0</v>
      </c>
      <c r="H120" s="201">
        <f t="shared" ca="1" si="52"/>
        <v>-42770</v>
      </c>
      <c r="I120" s="202">
        <f t="shared" si="55"/>
        <v>0</v>
      </c>
      <c r="J120" s="228"/>
      <c r="K120" s="229"/>
      <c r="L120" s="203"/>
      <c r="M120" s="204"/>
      <c r="N120" s="230"/>
      <c r="O120" s="205" t="e">
        <f>P120/M62</f>
        <v>#DIV/0!</v>
      </c>
      <c r="P120" s="206"/>
      <c r="Q120" s="205" t="e">
        <f>R120/M65</f>
        <v>#DIV/0!</v>
      </c>
      <c r="R120" s="206"/>
      <c r="S120" s="207"/>
      <c r="T120" s="208">
        <f t="shared" si="53"/>
        <v>0</v>
      </c>
      <c r="U120" s="314">
        <f t="shared" si="73"/>
        <v>0</v>
      </c>
      <c r="V120" s="313">
        <f t="shared" si="73"/>
        <v>0</v>
      </c>
    </row>
    <row r="121" spans="1:22" ht="19.350000000000001" customHeight="1" thickTop="1" thickBot="1" x14ac:dyDescent="0.3">
      <c r="A121" s="84">
        <f t="shared" ref="A121:B121" si="88">A120</f>
        <v>2</v>
      </c>
      <c r="B121" s="99">
        <f t="shared" si="88"/>
        <v>2017</v>
      </c>
      <c r="C121" s="235"/>
      <c r="D121" s="236"/>
      <c r="E121" s="237"/>
      <c r="F121" s="238"/>
      <c r="G121" s="213">
        <f t="shared" si="51"/>
        <v>0</v>
      </c>
      <c r="H121" s="213">
        <f t="shared" ca="1" si="52"/>
        <v>-42770</v>
      </c>
      <c r="I121" s="214">
        <f t="shared" si="55"/>
        <v>0</v>
      </c>
      <c r="J121" s="215"/>
      <c r="K121" s="216"/>
      <c r="L121" s="217"/>
      <c r="M121" s="218"/>
      <c r="N121" s="219"/>
      <c r="O121" s="220" t="e">
        <f>P121/M62</f>
        <v>#DIV/0!</v>
      </c>
      <c r="P121" s="221"/>
      <c r="Q121" s="220" t="e">
        <f>R121/M65</f>
        <v>#DIV/0!</v>
      </c>
      <c r="R121" s="221"/>
      <c r="S121" s="222"/>
      <c r="T121" s="223">
        <f t="shared" si="53"/>
        <v>0</v>
      </c>
      <c r="U121" s="317">
        <f t="shared" si="73"/>
        <v>0</v>
      </c>
      <c r="V121" s="316">
        <f t="shared" si="73"/>
        <v>0</v>
      </c>
    </row>
    <row r="122" spans="1:22" ht="19.350000000000001" customHeight="1" thickTop="1" thickBot="1" x14ac:dyDescent="0.3">
      <c r="A122" s="84">
        <f t="shared" ref="A122:B122" si="89">A121</f>
        <v>2</v>
      </c>
      <c r="B122" s="99">
        <f t="shared" si="89"/>
        <v>2017</v>
      </c>
      <c r="C122" s="197"/>
      <c r="D122" s="198"/>
      <c r="E122" s="199"/>
      <c r="F122" s="200"/>
      <c r="G122" s="201">
        <f t="shared" si="51"/>
        <v>0</v>
      </c>
      <c r="H122" s="201">
        <f t="shared" ca="1" si="52"/>
        <v>-42770</v>
      </c>
      <c r="I122" s="202">
        <f t="shared" si="55"/>
        <v>0</v>
      </c>
      <c r="J122" s="228"/>
      <c r="K122" s="229"/>
      <c r="L122" s="203"/>
      <c r="M122" s="204"/>
      <c r="N122" s="230"/>
      <c r="O122" s="205" t="e">
        <f>P122/M62</f>
        <v>#DIV/0!</v>
      </c>
      <c r="P122" s="206"/>
      <c r="Q122" s="205" t="e">
        <f>R122/M65</f>
        <v>#DIV/0!</v>
      </c>
      <c r="R122" s="206"/>
      <c r="S122" s="207"/>
      <c r="T122" s="208">
        <f t="shared" si="53"/>
        <v>0</v>
      </c>
      <c r="U122" s="318">
        <f t="shared" ref="U122:V122" si="90">U121</f>
        <v>0</v>
      </c>
      <c r="V122" s="319">
        <f t="shared" si="90"/>
        <v>0</v>
      </c>
    </row>
    <row r="123" spans="1:22" ht="19.350000000000001" customHeight="1" thickTop="1" thickBot="1" x14ac:dyDescent="0.3">
      <c r="A123" s="587"/>
      <c r="B123" s="588"/>
      <c r="C123" s="588"/>
      <c r="D123" s="589"/>
      <c r="E123" s="574" t="s">
        <v>33</v>
      </c>
      <c r="F123" s="575"/>
      <c r="G123" s="571">
        <f>SUM(R130:R146,P130:P146)</f>
        <v>0</v>
      </c>
      <c r="H123" s="571"/>
      <c r="I123" s="571"/>
      <c r="J123" s="285" t="e">
        <f>G123/M123</f>
        <v>#DIV/0!</v>
      </c>
      <c r="K123" s="290"/>
      <c r="L123" s="116" t="s">
        <v>70</v>
      </c>
      <c r="M123" s="117">
        <f>VLOOKUP(ROW(A2)+1,'ОБ''ЄКТИ'!$A$7:$AM$9,5,0)</f>
        <v>0</v>
      </c>
      <c r="N123" s="290" t="s">
        <v>3</v>
      </c>
      <c r="O123" s="585">
        <f>VLOOKUP(ROW(A2)+1,'ОБ''ЄКТИ'!$A$7:$AM$9,1,0)</f>
        <v>3</v>
      </c>
      <c r="P123" s="586"/>
      <c r="Q123" s="582">
        <f>VLOOKUP(ROW(A2)+1,'ОБ''ЄКТИ'!$A$7:$AM$9,3,0)</f>
        <v>2017</v>
      </c>
      <c r="R123" s="583"/>
      <c r="S123" s="583"/>
      <c r="T123" s="584"/>
      <c r="U123" s="565">
        <f>U147</f>
        <v>0</v>
      </c>
      <c r="V123" s="568">
        <f>V147</f>
        <v>0</v>
      </c>
    </row>
    <row r="124" spans="1:22" ht="19.350000000000001" customHeight="1" thickTop="1" x14ac:dyDescent="0.25">
      <c r="A124" s="590"/>
      <c r="B124" s="591"/>
      <c r="C124" s="591"/>
      <c r="D124" s="592"/>
      <c r="E124" s="576" t="s">
        <v>3</v>
      </c>
      <c r="F124" s="552"/>
      <c r="G124" s="572">
        <f>R148</f>
        <v>0</v>
      </c>
      <c r="H124" s="572"/>
      <c r="I124" s="572"/>
      <c r="J124" s="286" t="e">
        <f>G124/M123</f>
        <v>#DIV/0!</v>
      </c>
      <c r="K124" s="291"/>
      <c r="L124" s="118" t="s">
        <v>69</v>
      </c>
      <c r="M124" s="119">
        <f>SUM(G123:I126)</f>
        <v>0</v>
      </c>
      <c r="N124" s="291" t="e">
        <f>M124/M123</f>
        <v>#DIV/0!</v>
      </c>
      <c r="O124" s="559">
        <f>VLOOKUP(ROW(A2)+1,'ОБ''ЄКТИ'!$A$7:$AM$9,10,0)</f>
        <v>0</v>
      </c>
      <c r="P124" s="560"/>
      <c r="Q124" s="560"/>
      <c r="R124" s="560"/>
      <c r="S124" s="560"/>
      <c r="T124" s="561"/>
      <c r="U124" s="566"/>
      <c r="V124" s="569"/>
    </row>
    <row r="125" spans="1:22" ht="19.350000000000001" customHeight="1" x14ac:dyDescent="0.25">
      <c r="A125" s="590"/>
      <c r="B125" s="591"/>
      <c r="C125" s="591"/>
      <c r="D125" s="592"/>
      <c r="E125" s="576" t="s">
        <v>16</v>
      </c>
      <c r="F125" s="552"/>
      <c r="G125" s="572">
        <f>P148</f>
        <v>0</v>
      </c>
      <c r="H125" s="572"/>
      <c r="I125" s="572"/>
      <c r="J125" s="286" t="e">
        <f>G125/M123</f>
        <v>#DIV/0!</v>
      </c>
      <c r="K125" s="292"/>
      <c r="L125" s="293" t="s">
        <v>68</v>
      </c>
      <c r="M125" s="294">
        <f>SUM(G123:I125)</f>
        <v>0</v>
      </c>
      <c r="N125" s="292" t="e">
        <f>M125/M123</f>
        <v>#DIV/0!</v>
      </c>
      <c r="O125" s="562"/>
      <c r="P125" s="563"/>
      <c r="Q125" s="563"/>
      <c r="R125" s="563"/>
      <c r="S125" s="563"/>
      <c r="T125" s="564"/>
      <c r="U125" s="566"/>
      <c r="V125" s="569"/>
    </row>
    <row r="126" spans="1:22" ht="19.350000000000001" customHeight="1" x14ac:dyDescent="0.25">
      <c r="A126" s="590"/>
      <c r="B126" s="591"/>
      <c r="C126" s="591"/>
      <c r="D126" s="592"/>
      <c r="E126" s="577" t="s">
        <v>67</v>
      </c>
      <c r="F126" s="578"/>
      <c r="G126" s="573">
        <f>N148</f>
        <v>0</v>
      </c>
      <c r="H126" s="573"/>
      <c r="I126" s="573"/>
      <c r="J126" s="287" t="e">
        <f>G126/M123</f>
        <v>#DIV/0!</v>
      </c>
      <c r="K126" s="295"/>
      <c r="L126" s="293" t="s">
        <v>65</v>
      </c>
      <c r="M126" s="294">
        <f>M123*N126</f>
        <v>0</v>
      </c>
      <c r="N126" s="295">
        <v>0.3</v>
      </c>
      <c r="O126" s="562"/>
      <c r="P126" s="563"/>
      <c r="Q126" s="563"/>
      <c r="R126" s="563"/>
      <c r="S126" s="563"/>
      <c r="T126" s="564"/>
      <c r="U126" s="566"/>
      <c r="V126" s="569"/>
    </row>
    <row r="127" spans="1:22" ht="19.350000000000001" customHeight="1" x14ac:dyDescent="0.25">
      <c r="A127" s="590"/>
      <c r="B127" s="591"/>
      <c r="C127" s="591"/>
      <c r="D127" s="592"/>
      <c r="E127" s="550" t="s">
        <v>75</v>
      </c>
      <c r="F127" s="551"/>
      <c r="G127" s="552"/>
      <c r="H127" s="552"/>
      <c r="I127" s="552"/>
      <c r="J127" s="288"/>
      <c r="K127" s="291"/>
      <c r="L127" s="293" t="s">
        <v>66</v>
      </c>
      <c r="M127" s="296">
        <f>M126</f>
        <v>0</v>
      </c>
      <c r="N127" s="291" t="e">
        <f>M127/M124</f>
        <v>#DIV/0!</v>
      </c>
      <c r="O127" s="544">
        <f>VLOOKUP(ROW(A2)+1,'ОБ''ЄКТИ'!$A$7:$AM$9,11,0)</f>
        <v>0</v>
      </c>
      <c r="P127" s="545"/>
      <c r="Q127" s="545"/>
      <c r="R127" s="545"/>
      <c r="S127" s="545"/>
      <c r="T127" s="546"/>
      <c r="U127" s="566"/>
      <c r="V127" s="569"/>
    </row>
    <row r="128" spans="1:22" ht="19.350000000000001" customHeight="1" x14ac:dyDescent="0.25">
      <c r="A128" s="590"/>
      <c r="B128" s="591"/>
      <c r="C128" s="591"/>
      <c r="D128" s="592"/>
      <c r="E128" s="550" t="s">
        <v>73</v>
      </c>
      <c r="F128" s="551"/>
      <c r="G128" s="552"/>
      <c r="H128" s="552"/>
      <c r="I128" s="552"/>
      <c r="J128" s="288"/>
      <c r="K128" s="292"/>
      <c r="L128" s="305" t="s">
        <v>74</v>
      </c>
      <c r="M128" s="306">
        <f>SUM(P144:P146,R144:R146)</f>
        <v>0</v>
      </c>
      <c r="N128" s="292" t="e">
        <f>M128/M123</f>
        <v>#DIV/0!</v>
      </c>
      <c r="O128" s="544"/>
      <c r="P128" s="545"/>
      <c r="Q128" s="545"/>
      <c r="R128" s="545"/>
      <c r="S128" s="545"/>
      <c r="T128" s="546"/>
      <c r="U128" s="566"/>
      <c r="V128" s="569"/>
    </row>
    <row r="129" spans="1:22" ht="19.350000000000001" customHeight="1" thickBot="1" x14ac:dyDescent="0.3">
      <c r="A129" s="593"/>
      <c r="B129" s="594"/>
      <c r="C129" s="594"/>
      <c r="D129" s="595"/>
      <c r="E129" s="553"/>
      <c r="F129" s="554"/>
      <c r="G129" s="579"/>
      <c r="H129" s="580"/>
      <c r="I129" s="581"/>
      <c r="J129" s="289"/>
      <c r="K129" s="297"/>
      <c r="L129" s="298"/>
      <c r="M129" s="299"/>
      <c r="N129" s="297"/>
      <c r="O129" s="547"/>
      <c r="P129" s="548"/>
      <c r="Q129" s="548"/>
      <c r="R129" s="548"/>
      <c r="S129" s="548"/>
      <c r="T129" s="549"/>
      <c r="U129" s="567"/>
      <c r="V129" s="570"/>
    </row>
    <row r="130" spans="1:22" ht="19.350000000000001" customHeight="1" thickTop="1" thickBot="1" x14ac:dyDescent="0.3">
      <c r="A130" s="83">
        <f t="shared" ref="A130:B144" si="91">A131</f>
        <v>3</v>
      </c>
      <c r="B130" s="98">
        <f t="shared" si="91"/>
        <v>2017</v>
      </c>
      <c r="C130" s="300"/>
      <c r="D130" s="301"/>
      <c r="E130" s="272"/>
      <c r="F130" s="273"/>
      <c r="G130" s="274">
        <f t="shared" ref="G130:G146" si="92">F130-E130</f>
        <v>0</v>
      </c>
      <c r="H130" s="274">
        <f t="shared" ref="H130:H146" ca="1" si="93">F130-TODAY()</f>
        <v>-42770</v>
      </c>
      <c r="I130" s="275">
        <f t="shared" ref="I130:I146" si="94">G130-(J130-E130)</f>
        <v>0</v>
      </c>
      <c r="J130" s="276"/>
      <c r="K130" s="302"/>
      <c r="L130" s="303"/>
      <c r="M130" s="304"/>
      <c r="N130" s="270"/>
      <c r="O130" s="307" t="e">
        <f>P130/M123</f>
        <v>#DIV/0!</v>
      </c>
      <c r="P130" s="308"/>
      <c r="Q130" s="307" t="e">
        <f>R130/M126</f>
        <v>#DIV/0!</v>
      </c>
      <c r="R130" s="308"/>
      <c r="S130" s="309"/>
      <c r="T130" s="310">
        <f t="shared" ref="T130:T146" si="95">P130+R130-S130</f>
        <v>0</v>
      </c>
      <c r="U130" s="320">
        <f>U138</f>
        <v>0</v>
      </c>
      <c r="V130" s="321">
        <f>V138</f>
        <v>0</v>
      </c>
    </row>
    <row r="131" spans="1:22" ht="19.350000000000001" customHeight="1" thickTop="1" thickBot="1" x14ac:dyDescent="0.3">
      <c r="A131" s="84">
        <f t="shared" si="91"/>
        <v>3</v>
      </c>
      <c r="B131" s="99">
        <f t="shared" si="91"/>
        <v>2017</v>
      </c>
      <c r="C131" s="253"/>
      <c r="D131" s="254"/>
      <c r="E131" s="255"/>
      <c r="F131" s="256"/>
      <c r="G131" s="257">
        <f t="shared" si="92"/>
        <v>0</v>
      </c>
      <c r="H131" s="257">
        <f t="shared" ca="1" si="93"/>
        <v>-42770</v>
      </c>
      <c r="I131" s="258">
        <f t="shared" si="94"/>
        <v>0</v>
      </c>
      <c r="J131" s="259"/>
      <c r="K131" s="260"/>
      <c r="L131" s="261"/>
      <c r="M131" s="262"/>
      <c r="N131" s="268"/>
      <c r="O131" s="263" t="e">
        <f>P131/M123</f>
        <v>#DIV/0!</v>
      </c>
      <c r="P131" s="264"/>
      <c r="Q131" s="263" t="e">
        <f>R131/M126</f>
        <v>#DIV/0!</v>
      </c>
      <c r="R131" s="264"/>
      <c r="S131" s="265"/>
      <c r="T131" s="266">
        <f t="shared" si="95"/>
        <v>0</v>
      </c>
      <c r="U131" s="267">
        <f t="shared" ref="U131:V145" si="96">U132</f>
        <v>0</v>
      </c>
      <c r="V131" s="268">
        <f t="shared" si="96"/>
        <v>0</v>
      </c>
    </row>
    <row r="132" spans="1:22" ht="19.350000000000001" customHeight="1" thickTop="1" thickBot="1" x14ac:dyDescent="0.3">
      <c r="A132" s="84">
        <f t="shared" si="91"/>
        <v>3</v>
      </c>
      <c r="B132" s="99">
        <f t="shared" si="91"/>
        <v>2017</v>
      </c>
      <c r="C132" s="239"/>
      <c r="D132" s="240"/>
      <c r="E132" s="241"/>
      <c r="F132" s="242"/>
      <c r="G132" s="243">
        <f t="shared" si="92"/>
        <v>0</v>
      </c>
      <c r="H132" s="243">
        <f t="shared" ca="1" si="93"/>
        <v>-42770</v>
      </c>
      <c r="I132" s="244">
        <f t="shared" si="94"/>
        <v>0</v>
      </c>
      <c r="J132" s="245"/>
      <c r="K132" s="246"/>
      <c r="L132" s="247"/>
      <c r="M132" s="248"/>
      <c r="N132" s="270"/>
      <c r="O132" s="249" t="e">
        <f>P132/M123</f>
        <v>#DIV/0!</v>
      </c>
      <c r="P132" s="250"/>
      <c r="Q132" s="249" t="e">
        <f>R132/M126</f>
        <v>#DIV/0!</v>
      </c>
      <c r="R132" s="250"/>
      <c r="S132" s="251"/>
      <c r="T132" s="252">
        <f t="shared" si="95"/>
        <v>0</v>
      </c>
      <c r="U132" s="269">
        <f t="shared" si="96"/>
        <v>0</v>
      </c>
      <c r="V132" s="270">
        <f t="shared" si="96"/>
        <v>0</v>
      </c>
    </row>
    <row r="133" spans="1:22" ht="19.350000000000001" customHeight="1" thickTop="1" thickBot="1" x14ac:dyDescent="0.3">
      <c r="A133" s="84">
        <f t="shared" si="91"/>
        <v>3</v>
      </c>
      <c r="B133" s="99">
        <f t="shared" si="91"/>
        <v>2017</v>
      </c>
      <c r="C133" s="253"/>
      <c r="D133" s="254"/>
      <c r="E133" s="255"/>
      <c r="F133" s="256"/>
      <c r="G133" s="257">
        <f t="shared" si="92"/>
        <v>0</v>
      </c>
      <c r="H133" s="257">
        <f t="shared" ca="1" si="93"/>
        <v>-42770</v>
      </c>
      <c r="I133" s="258">
        <f t="shared" si="94"/>
        <v>0</v>
      </c>
      <c r="J133" s="259"/>
      <c r="K133" s="260"/>
      <c r="L133" s="261"/>
      <c r="M133" s="262"/>
      <c r="N133" s="268"/>
      <c r="O133" s="263" t="e">
        <f>P133/M123</f>
        <v>#DIV/0!</v>
      </c>
      <c r="P133" s="264"/>
      <c r="Q133" s="263" t="e">
        <f>R133/M126</f>
        <v>#DIV/0!</v>
      </c>
      <c r="R133" s="264"/>
      <c r="S133" s="265"/>
      <c r="T133" s="266">
        <f t="shared" si="95"/>
        <v>0</v>
      </c>
      <c r="U133" s="267">
        <f t="shared" si="96"/>
        <v>0</v>
      </c>
      <c r="V133" s="268">
        <f t="shared" si="96"/>
        <v>0</v>
      </c>
    </row>
    <row r="134" spans="1:22" ht="19.350000000000001" customHeight="1" thickTop="1" thickBot="1" x14ac:dyDescent="0.3">
      <c r="A134" s="84">
        <f t="shared" si="91"/>
        <v>3</v>
      </c>
      <c r="B134" s="99">
        <f t="shared" si="91"/>
        <v>2017</v>
      </c>
      <c r="C134" s="239"/>
      <c r="D134" s="240"/>
      <c r="E134" s="241"/>
      <c r="F134" s="242"/>
      <c r="G134" s="243">
        <f t="shared" si="92"/>
        <v>0</v>
      </c>
      <c r="H134" s="243">
        <f t="shared" ca="1" si="93"/>
        <v>-42770</v>
      </c>
      <c r="I134" s="244">
        <f t="shared" si="94"/>
        <v>0</v>
      </c>
      <c r="J134" s="245"/>
      <c r="K134" s="246"/>
      <c r="L134" s="247"/>
      <c r="M134" s="248"/>
      <c r="N134" s="270"/>
      <c r="O134" s="249" t="e">
        <f>P134/M123</f>
        <v>#DIV/0!</v>
      </c>
      <c r="P134" s="250"/>
      <c r="Q134" s="249" t="e">
        <f>R134/M126</f>
        <v>#DIV/0!</v>
      </c>
      <c r="R134" s="250"/>
      <c r="S134" s="251"/>
      <c r="T134" s="252">
        <f t="shared" si="95"/>
        <v>0</v>
      </c>
      <c r="U134" s="269">
        <f t="shared" si="96"/>
        <v>0</v>
      </c>
      <c r="V134" s="270">
        <f t="shared" si="96"/>
        <v>0</v>
      </c>
    </row>
    <row r="135" spans="1:22" ht="19.350000000000001" customHeight="1" thickTop="1" thickBot="1" x14ac:dyDescent="0.3">
      <c r="A135" s="84">
        <f t="shared" si="91"/>
        <v>3</v>
      </c>
      <c r="B135" s="99">
        <f t="shared" si="91"/>
        <v>2017</v>
      </c>
      <c r="C135" s="253"/>
      <c r="D135" s="254"/>
      <c r="E135" s="255"/>
      <c r="F135" s="256"/>
      <c r="G135" s="257">
        <f t="shared" si="92"/>
        <v>0</v>
      </c>
      <c r="H135" s="257">
        <f t="shared" ca="1" si="93"/>
        <v>-42770</v>
      </c>
      <c r="I135" s="258">
        <f t="shared" si="94"/>
        <v>0</v>
      </c>
      <c r="J135" s="259"/>
      <c r="K135" s="260"/>
      <c r="L135" s="261"/>
      <c r="M135" s="262"/>
      <c r="N135" s="268"/>
      <c r="O135" s="263" t="e">
        <f>P135/M123</f>
        <v>#DIV/0!</v>
      </c>
      <c r="P135" s="264"/>
      <c r="Q135" s="263" t="e">
        <f>R135/M126</f>
        <v>#DIV/0!</v>
      </c>
      <c r="R135" s="264"/>
      <c r="S135" s="265"/>
      <c r="T135" s="266">
        <f t="shared" si="95"/>
        <v>0</v>
      </c>
      <c r="U135" s="267">
        <f t="shared" si="96"/>
        <v>0</v>
      </c>
      <c r="V135" s="268">
        <f t="shared" si="96"/>
        <v>0</v>
      </c>
    </row>
    <row r="136" spans="1:22" ht="19.350000000000001" customHeight="1" thickTop="1" thickBot="1" x14ac:dyDescent="0.3">
      <c r="A136" s="84">
        <f t="shared" si="91"/>
        <v>3</v>
      </c>
      <c r="B136" s="99">
        <f t="shared" si="91"/>
        <v>2017</v>
      </c>
      <c r="C136" s="239"/>
      <c r="D136" s="240"/>
      <c r="E136" s="241"/>
      <c r="F136" s="242"/>
      <c r="G136" s="243">
        <f t="shared" si="92"/>
        <v>0</v>
      </c>
      <c r="H136" s="243">
        <f t="shared" ca="1" si="93"/>
        <v>-42770</v>
      </c>
      <c r="I136" s="244">
        <f t="shared" si="94"/>
        <v>0</v>
      </c>
      <c r="J136" s="245"/>
      <c r="K136" s="246"/>
      <c r="L136" s="247"/>
      <c r="M136" s="248"/>
      <c r="N136" s="270"/>
      <c r="O136" s="249" t="e">
        <f>P136/M123</f>
        <v>#DIV/0!</v>
      </c>
      <c r="P136" s="250"/>
      <c r="Q136" s="249" t="e">
        <f>R136/M126</f>
        <v>#DIV/0!</v>
      </c>
      <c r="R136" s="250"/>
      <c r="S136" s="251"/>
      <c r="T136" s="252">
        <f t="shared" si="95"/>
        <v>0</v>
      </c>
      <c r="U136" s="269">
        <f t="shared" si="96"/>
        <v>0</v>
      </c>
      <c r="V136" s="270">
        <f t="shared" si="96"/>
        <v>0</v>
      </c>
    </row>
    <row r="137" spans="1:22" ht="19.350000000000001" customHeight="1" thickTop="1" thickBot="1" x14ac:dyDescent="0.3">
      <c r="A137" s="84">
        <f t="shared" si="91"/>
        <v>3</v>
      </c>
      <c r="B137" s="99">
        <f t="shared" si="91"/>
        <v>2017</v>
      </c>
      <c r="C137" s="253"/>
      <c r="D137" s="254"/>
      <c r="E137" s="255"/>
      <c r="F137" s="256"/>
      <c r="G137" s="257">
        <f t="shared" si="92"/>
        <v>0</v>
      </c>
      <c r="H137" s="257">
        <f t="shared" ca="1" si="93"/>
        <v>-42770</v>
      </c>
      <c r="I137" s="258">
        <f t="shared" si="94"/>
        <v>0</v>
      </c>
      <c r="J137" s="259"/>
      <c r="K137" s="260"/>
      <c r="L137" s="261"/>
      <c r="M137" s="262"/>
      <c r="N137" s="268"/>
      <c r="O137" s="263" t="e">
        <f>P137/M123</f>
        <v>#DIV/0!</v>
      </c>
      <c r="P137" s="264"/>
      <c r="Q137" s="263" t="e">
        <f>R137/M126</f>
        <v>#DIV/0!</v>
      </c>
      <c r="R137" s="264"/>
      <c r="S137" s="265"/>
      <c r="T137" s="266">
        <f t="shared" si="95"/>
        <v>0</v>
      </c>
      <c r="U137" s="267">
        <f t="shared" si="96"/>
        <v>0</v>
      </c>
      <c r="V137" s="268">
        <f t="shared" si="96"/>
        <v>0</v>
      </c>
    </row>
    <row r="138" spans="1:22" ht="19.350000000000001" customHeight="1" thickTop="1" thickBot="1" x14ac:dyDescent="0.3">
      <c r="A138" s="84">
        <f t="shared" si="91"/>
        <v>3</v>
      </c>
      <c r="B138" s="99">
        <f t="shared" si="91"/>
        <v>2017</v>
      </c>
      <c r="C138" s="239"/>
      <c r="D138" s="240"/>
      <c r="E138" s="241"/>
      <c r="F138" s="242"/>
      <c r="G138" s="243">
        <f t="shared" si="92"/>
        <v>0</v>
      </c>
      <c r="H138" s="243">
        <f t="shared" ca="1" si="93"/>
        <v>-42770</v>
      </c>
      <c r="I138" s="244">
        <f t="shared" si="94"/>
        <v>0</v>
      </c>
      <c r="J138" s="245"/>
      <c r="K138" s="246"/>
      <c r="L138" s="247"/>
      <c r="M138" s="248"/>
      <c r="N138" s="270"/>
      <c r="O138" s="249" t="e">
        <f>P138/M123</f>
        <v>#DIV/0!</v>
      </c>
      <c r="P138" s="250"/>
      <c r="Q138" s="249" t="e">
        <f>R138/M126</f>
        <v>#DIV/0!</v>
      </c>
      <c r="R138" s="250"/>
      <c r="S138" s="251"/>
      <c r="T138" s="252">
        <f t="shared" si="95"/>
        <v>0</v>
      </c>
      <c r="U138" s="269">
        <f t="shared" si="96"/>
        <v>0</v>
      </c>
      <c r="V138" s="270">
        <f t="shared" si="96"/>
        <v>0</v>
      </c>
    </row>
    <row r="139" spans="1:22" ht="19.350000000000001" customHeight="1" thickTop="1" thickBot="1" x14ac:dyDescent="0.3">
      <c r="A139" s="84">
        <f t="shared" si="91"/>
        <v>3</v>
      </c>
      <c r="B139" s="99">
        <f t="shared" si="91"/>
        <v>2017</v>
      </c>
      <c r="C139" s="253"/>
      <c r="D139" s="254"/>
      <c r="E139" s="255"/>
      <c r="F139" s="256"/>
      <c r="G139" s="257">
        <f t="shared" si="92"/>
        <v>0</v>
      </c>
      <c r="H139" s="257">
        <f t="shared" ca="1" si="93"/>
        <v>-42770</v>
      </c>
      <c r="I139" s="258">
        <f t="shared" si="94"/>
        <v>0</v>
      </c>
      <c r="J139" s="259"/>
      <c r="K139" s="260"/>
      <c r="L139" s="261"/>
      <c r="M139" s="262"/>
      <c r="N139" s="268"/>
      <c r="O139" s="263" t="e">
        <f>P139/M123</f>
        <v>#DIV/0!</v>
      </c>
      <c r="P139" s="264"/>
      <c r="Q139" s="263" t="e">
        <f>R139/M126</f>
        <v>#DIV/0!</v>
      </c>
      <c r="R139" s="264"/>
      <c r="S139" s="265"/>
      <c r="T139" s="266">
        <f t="shared" si="95"/>
        <v>0</v>
      </c>
      <c r="U139" s="267">
        <f t="shared" si="96"/>
        <v>0</v>
      </c>
      <c r="V139" s="268">
        <f t="shared" si="96"/>
        <v>0</v>
      </c>
    </row>
    <row r="140" spans="1:22" ht="19.350000000000001" customHeight="1" thickTop="1" thickBot="1" x14ac:dyDescent="0.3">
      <c r="A140" s="84">
        <f t="shared" si="91"/>
        <v>3</v>
      </c>
      <c r="B140" s="99">
        <f t="shared" si="91"/>
        <v>2017</v>
      </c>
      <c r="C140" s="239"/>
      <c r="D140" s="240"/>
      <c r="E140" s="241"/>
      <c r="F140" s="242"/>
      <c r="G140" s="243">
        <f t="shared" si="92"/>
        <v>0</v>
      </c>
      <c r="H140" s="243">
        <f t="shared" ca="1" si="93"/>
        <v>-42770</v>
      </c>
      <c r="I140" s="244">
        <f t="shared" si="94"/>
        <v>0</v>
      </c>
      <c r="J140" s="245"/>
      <c r="K140" s="246"/>
      <c r="L140" s="247"/>
      <c r="M140" s="248"/>
      <c r="N140" s="270"/>
      <c r="O140" s="249" t="e">
        <f>P140/M123</f>
        <v>#DIV/0!</v>
      </c>
      <c r="P140" s="250"/>
      <c r="Q140" s="249" t="e">
        <f>R140/M126</f>
        <v>#DIV/0!</v>
      </c>
      <c r="R140" s="250"/>
      <c r="S140" s="251"/>
      <c r="T140" s="252">
        <f t="shared" si="95"/>
        <v>0</v>
      </c>
      <c r="U140" s="269">
        <f t="shared" si="96"/>
        <v>0</v>
      </c>
      <c r="V140" s="270">
        <f t="shared" si="96"/>
        <v>0</v>
      </c>
    </row>
    <row r="141" spans="1:22" ht="19.350000000000001" customHeight="1" thickTop="1" thickBot="1" x14ac:dyDescent="0.3">
      <c r="A141" s="84">
        <f t="shared" si="91"/>
        <v>3</v>
      </c>
      <c r="B141" s="99">
        <f t="shared" si="91"/>
        <v>2017</v>
      </c>
      <c r="C141" s="253"/>
      <c r="D141" s="254"/>
      <c r="E141" s="255"/>
      <c r="F141" s="256"/>
      <c r="G141" s="257">
        <f t="shared" si="92"/>
        <v>0</v>
      </c>
      <c r="H141" s="257">
        <f t="shared" ca="1" si="93"/>
        <v>-42770</v>
      </c>
      <c r="I141" s="258">
        <f t="shared" si="94"/>
        <v>0</v>
      </c>
      <c r="J141" s="259"/>
      <c r="K141" s="260"/>
      <c r="L141" s="261"/>
      <c r="M141" s="262"/>
      <c r="N141" s="268"/>
      <c r="O141" s="263" t="e">
        <f>P141/M123</f>
        <v>#DIV/0!</v>
      </c>
      <c r="P141" s="264"/>
      <c r="Q141" s="263" t="e">
        <f>R141/M126</f>
        <v>#DIV/0!</v>
      </c>
      <c r="R141" s="264"/>
      <c r="S141" s="265"/>
      <c r="T141" s="266">
        <f t="shared" si="95"/>
        <v>0</v>
      </c>
      <c r="U141" s="267">
        <f t="shared" si="96"/>
        <v>0</v>
      </c>
      <c r="V141" s="268">
        <f t="shared" si="96"/>
        <v>0</v>
      </c>
    </row>
    <row r="142" spans="1:22" ht="19.350000000000001" customHeight="1" thickTop="1" thickBot="1" x14ac:dyDescent="0.3">
      <c r="A142" s="84">
        <f t="shared" si="91"/>
        <v>3</v>
      </c>
      <c r="B142" s="99">
        <f t="shared" si="91"/>
        <v>2017</v>
      </c>
      <c r="C142" s="239"/>
      <c r="D142" s="240"/>
      <c r="E142" s="241"/>
      <c r="F142" s="242"/>
      <c r="G142" s="243">
        <f t="shared" si="92"/>
        <v>0</v>
      </c>
      <c r="H142" s="243">
        <f t="shared" ca="1" si="93"/>
        <v>-42770</v>
      </c>
      <c r="I142" s="244">
        <f t="shared" si="94"/>
        <v>0</v>
      </c>
      <c r="J142" s="245"/>
      <c r="K142" s="246"/>
      <c r="L142" s="247"/>
      <c r="M142" s="248"/>
      <c r="N142" s="270"/>
      <c r="O142" s="249" t="e">
        <f>P142/M123</f>
        <v>#DIV/0!</v>
      </c>
      <c r="P142" s="250"/>
      <c r="Q142" s="249" t="e">
        <f>R142/M126</f>
        <v>#DIV/0!</v>
      </c>
      <c r="R142" s="250"/>
      <c r="S142" s="251"/>
      <c r="T142" s="252">
        <f t="shared" si="95"/>
        <v>0</v>
      </c>
      <c r="U142" s="269">
        <f t="shared" si="96"/>
        <v>0</v>
      </c>
      <c r="V142" s="270">
        <f t="shared" si="96"/>
        <v>0</v>
      </c>
    </row>
    <row r="143" spans="1:22" ht="19.350000000000001" customHeight="1" thickTop="1" thickBot="1" x14ac:dyDescent="0.3">
      <c r="A143" s="84">
        <f t="shared" si="91"/>
        <v>3</v>
      </c>
      <c r="B143" s="99">
        <f t="shared" si="91"/>
        <v>2017</v>
      </c>
      <c r="C143" s="253"/>
      <c r="D143" s="254"/>
      <c r="E143" s="255"/>
      <c r="F143" s="256"/>
      <c r="G143" s="257">
        <f t="shared" si="92"/>
        <v>0</v>
      </c>
      <c r="H143" s="257">
        <f t="shared" ca="1" si="93"/>
        <v>-42770</v>
      </c>
      <c r="I143" s="258">
        <f t="shared" si="94"/>
        <v>0</v>
      </c>
      <c r="J143" s="259"/>
      <c r="K143" s="260"/>
      <c r="L143" s="261"/>
      <c r="M143" s="262"/>
      <c r="N143" s="268"/>
      <c r="O143" s="263" t="e">
        <f>P143/M123</f>
        <v>#DIV/0!</v>
      </c>
      <c r="P143" s="264"/>
      <c r="Q143" s="263" t="e">
        <f>R143/M126</f>
        <v>#DIV/0!</v>
      </c>
      <c r="R143" s="264"/>
      <c r="S143" s="265"/>
      <c r="T143" s="266">
        <f t="shared" si="95"/>
        <v>0</v>
      </c>
      <c r="U143" s="267">
        <f t="shared" si="96"/>
        <v>0</v>
      </c>
      <c r="V143" s="268">
        <f t="shared" si="96"/>
        <v>0</v>
      </c>
    </row>
    <row r="144" spans="1:22" ht="19.350000000000001" customHeight="1" thickTop="1" thickBot="1" x14ac:dyDescent="0.3">
      <c r="A144" s="84">
        <f t="shared" si="91"/>
        <v>3</v>
      </c>
      <c r="B144" s="99">
        <f t="shared" si="91"/>
        <v>2017</v>
      </c>
      <c r="C144" s="239"/>
      <c r="D144" s="240"/>
      <c r="E144" s="241"/>
      <c r="F144" s="242"/>
      <c r="G144" s="243">
        <f t="shared" si="92"/>
        <v>0</v>
      </c>
      <c r="H144" s="243">
        <f t="shared" ca="1" si="93"/>
        <v>-42770</v>
      </c>
      <c r="I144" s="244">
        <f t="shared" si="94"/>
        <v>0</v>
      </c>
      <c r="J144" s="245"/>
      <c r="K144" s="246"/>
      <c r="L144" s="247"/>
      <c r="M144" s="248"/>
      <c r="N144" s="270"/>
      <c r="O144" s="249" t="e">
        <f>P144/M123</f>
        <v>#DIV/0!</v>
      </c>
      <c r="P144" s="250"/>
      <c r="Q144" s="249" t="e">
        <f>R144/M126</f>
        <v>#DIV/0!</v>
      </c>
      <c r="R144" s="250"/>
      <c r="S144" s="251"/>
      <c r="T144" s="252">
        <f t="shared" si="95"/>
        <v>0</v>
      </c>
      <c r="U144" s="269">
        <f t="shared" si="96"/>
        <v>0</v>
      </c>
      <c r="V144" s="270">
        <f t="shared" si="96"/>
        <v>0</v>
      </c>
    </row>
    <row r="145" spans="1:22" ht="19.350000000000001" customHeight="1" thickTop="1" thickBot="1" x14ac:dyDescent="0.3">
      <c r="A145" s="84">
        <f>A146</f>
        <v>3</v>
      </c>
      <c r="B145" s="99">
        <f>B146</f>
        <v>2017</v>
      </c>
      <c r="C145" s="253"/>
      <c r="D145" s="254"/>
      <c r="E145" s="255"/>
      <c r="F145" s="256"/>
      <c r="G145" s="257">
        <f t="shared" si="92"/>
        <v>0</v>
      </c>
      <c r="H145" s="257">
        <f t="shared" ca="1" si="93"/>
        <v>-42770</v>
      </c>
      <c r="I145" s="258">
        <f t="shared" si="94"/>
        <v>0</v>
      </c>
      <c r="J145" s="259"/>
      <c r="K145" s="260"/>
      <c r="L145" s="261"/>
      <c r="M145" s="262"/>
      <c r="N145" s="268"/>
      <c r="O145" s="263" t="e">
        <f>P145/M123</f>
        <v>#DIV/0!</v>
      </c>
      <c r="P145" s="264"/>
      <c r="Q145" s="263" t="e">
        <f>R145/M126</f>
        <v>#DIV/0!</v>
      </c>
      <c r="R145" s="264"/>
      <c r="S145" s="265"/>
      <c r="T145" s="266">
        <f t="shared" si="95"/>
        <v>0</v>
      </c>
      <c r="U145" s="267">
        <f t="shared" si="96"/>
        <v>0</v>
      </c>
      <c r="V145" s="268">
        <f t="shared" si="96"/>
        <v>0</v>
      </c>
    </row>
    <row r="146" spans="1:22" ht="19.350000000000001" customHeight="1" thickTop="1" thickBot="1" x14ac:dyDescent="0.3">
      <c r="A146" s="84">
        <f>A147</f>
        <v>3</v>
      </c>
      <c r="B146" s="99">
        <f>B147</f>
        <v>2017</v>
      </c>
      <c r="C146" s="239"/>
      <c r="D146" s="240"/>
      <c r="E146" s="241"/>
      <c r="F146" s="242"/>
      <c r="G146" s="243">
        <f t="shared" si="92"/>
        <v>0</v>
      </c>
      <c r="H146" s="243">
        <f t="shared" ca="1" si="93"/>
        <v>-42770</v>
      </c>
      <c r="I146" s="244">
        <f t="shared" si="94"/>
        <v>0</v>
      </c>
      <c r="J146" s="245"/>
      <c r="K146" s="246"/>
      <c r="L146" s="247"/>
      <c r="M146" s="248"/>
      <c r="N146" s="270"/>
      <c r="O146" s="322" t="e">
        <f>P146/M123</f>
        <v>#DIV/0!</v>
      </c>
      <c r="P146" s="250"/>
      <c r="Q146" s="322" t="e">
        <f>R146/M126</f>
        <v>#DIV/0!</v>
      </c>
      <c r="R146" s="250"/>
      <c r="S146" s="251"/>
      <c r="T146" s="252">
        <f t="shared" si="95"/>
        <v>0</v>
      </c>
      <c r="U146" s="269">
        <f>U123</f>
        <v>0</v>
      </c>
      <c r="V146" s="270">
        <f>V123</f>
        <v>0</v>
      </c>
    </row>
    <row r="147" spans="1:22" ht="19.350000000000001" customHeight="1" thickTop="1" thickBot="1" x14ac:dyDescent="0.3">
      <c r="A147" s="534">
        <f>O123</f>
        <v>3</v>
      </c>
      <c r="B147" s="536">
        <f>Q123</f>
        <v>2017</v>
      </c>
      <c r="C147" s="112" t="s">
        <v>0</v>
      </c>
      <c r="D147" s="113" t="s">
        <v>1</v>
      </c>
      <c r="E147" s="1" t="s">
        <v>13</v>
      </c>
      <c r="F147" s="2" t="s">
        <v>14</v>
      </c>
      <c r="G147" s="2" t="s">
        <v>20</v>
      </c>
      <c r="H147" s="5" t="s">
        <v>29</v>
      </c>
      <c r="I147" s="538" t="s">
        <v>36</v>
      </c>
      <c r="J147" s="21" t="s">
        <v>30</v>
      </c>
      <c r="K147" s="108" t="s">
        <v>3</v>
      </c>
      <c r="L147" s="540" t="s">
        <v>21</v>
      </c>
      <c r="M147" s="542" t="s">
        <v>2</v>
      </c>
      <c r="N147" s="104" t="s">
        <v>62</v>
      </c>
      <c r="O147" s="323" t="e">
        <f>SUM(O130:O146)</f>
        <v>#DIV/0!</v>
      </c>
      <c r="P147" s="105" t="s">
        <v>92</v>
      </c>
      <c r="Q147" s="323" t="e">
        <f>SUM(Q130:Q146)</f>
        <v>#DIV/0!</v>
      </c>
      <c r="R147" s="4" t="s">
        <v>93</v>
      </c>
      <c r="S147" s="3" t="s">
        <v>4</v>
      </c>
      <c r="T147" s="75" t="s">
        <v>5</v>
      </c>
      <c r="U147" s="555">
        <f>O124</f>
        <v>0</v>
      </c>
      <c r="V147" s="557">
        <f>O127</f>
        <v>0</v>
      </c>
    </row>
    <row r="148" spans="1:22" ht="19.350000000000001" customHeight="1" thickTop="1" thickBot="1" x14ac:dyDescent="0.3">
      <c r="A148" s="535"/>
      <c r="B148" s="537"/>
      <c r="C148" s="114" t="s">
        <v>6</v>
      </c>
      <c r="D148" s="115">
        <f t="array" ref="D148">SUM(IF(ISTEXT(D149:D183),1,))</f>
        <v>0</v>
      </c>
      <c r="E148" s="79">
        <f>MIN(E149:E183)</f>
        <v>0</v>
      </c>
      <c r="F148" s="80">
        <f>MAX(F149:F183)</f>
        <v>0</v>
      </c>
      <c r="G148" s="81">
        <f>F148-E148</f>
        <v>0</v>
      </c>
      <c r="H148" s="82">
        <f ca="1">MAX(H149:H183)</f>
        <v>-42770</v>
      </c>
      <c r="I148" s="539"/>
      <c r="J148" s="80">
        <f>MAX(J149:J183)</f>
        <v>0</v>
      </c>
      <c r="K148" s="109" t="e">
        <f>AVERAGE(K149:K183)</f>
        <v>#DIV/0!</v>
      </c>
      <c r="L148" s="541"/>
      <c r="M148" s="543"/>
      <c r="N148" s="85">
        <f>SUM(N149:N183,N130:N146)</f>
        <v>0</v>
      </c>
      <c r="O148" s="86" t="e">
        <f>SUM(O149:O183)</f>
        <v>#DIV/0!</v>
      </c>
      <c r="P148" s="87">
        <f>SUM(P149:P183,P130:P146)</f>
        <v>0</v>
      </c>
      <c r="Q148" s="86" t="e">
        <f>SUM(Q149:Q183)</f>
        <v>#DIV/0!</v>
      </c>
      <c r="R148" s="87">
        <f>SUM(R149:R183,R130:R146)</f>
        <v>0</v>
      </c>
      <c r="S148" s="87">
        <f>SUM(S149:S183,S130:S146)</f>
        <v>0</v>
      </c>
      <c r="T148" s="88">
        <f>SUM(T149:T183,T130:T146)</f>
        <v>0</v>
      </c>
      <c r="U148" s="556"/>
      <c r="V148" s="558"/>
    </row>
    <row r="149" spans="1:22" ht="19.350000000000001" customHeight="1" thickTop="1" thickBot="1" x14ac:dyDescent="0.3">
      <c r="A149" s="83">
        <f>A147</f>
        <v>3</v>
      </c>
      <c r="B149" s="98">
        <f>B147</f>
        <v>2017</v>
      </c>
      <c r="C149" s="183"/>
      <c r="D149" s="184"/>
      <c r="E149" s="185"/>
      <c r="F149" s="186"/>
      <c r="G149" s="187">
        <f>F149-E149</f>
        <v>0</v>
      </c>
      <c r="H149" s="187">
        <f ca="1">F149-TODAY()</f>
        <v>-42770</v>
      </c>
      <c r="I149" s="188">
        <f>G149-(J149-E149)</f>
        <v>0</v>
      </c>
      <c r="J149" s="186"/>
      <c r="K149" s="189"/>
      <c r="L149" s="190"/>
      <c r="M149" s="191"/>
      <c r="N149" s="192"/>
      <c r="O149" s="193" t="e">
        <f>P149/M123</f>
        <v>#DIV/0!</v>
      </c>
      <c r="P149" s="194"/>
      <c r="Q149" s="193" t="e">
        <f>R149/M126</f>
        <v>#DIV/0!</v>
      </c>
      <c r="R149" s="194"/>
      <c r="S149" s="195"/>
      <c r="T149" s="196">
        <f>P149+R149-S149</f>
        <v>0</v>
      </c>
      <c r="U149" s="311">
        <f>U147</f>
        <v>0</v>
      </c>
      <c r="V149" s="312">
        <f>V147</f>
        <v>0</v>
      </c>
    </row>
    <row r="150" spans="1:22" ht="19.350000000000001" customHeight="1" thickTop="1" thickBot="1" x14ac:dyDescent="0.3">
      <c r="A150" s="84">
        <f t="shared" ref="A150" si="97">A149</f>
        <v>3</v>
      </c>
      <c r="B150" s="99">
        <f>B149</f>
        <v>2017</v>
      </c>
      <c r="C150" s="209"/>
      <c r="D150" s="210"/>
      <c r="E150" s="211"/>
      <c r="F150" s="212"/>
      <c r="G150" s="213">
        <f t="shared" ref="G150:G183" si="98">F150-E150</f>
        <v>0</v>
      </c>
      <c r="H150" s="213">
        <f t="shared" ref="H150:H183" ca="1" si="99">F150-TODAY()</f>
        <v>-42770</v>
      </c>
      <c r="I150" s="214">
        <f>G150-(J150-E150)</f>
        <v>0</v>
      </c>
      <c r="J150" s="215"/>
      <c r="K150" s="216"/>
      <c r="L150" s="217"/>
      <c r="M150" s="218"/>
      <c r="N150" s="219"/>
      <c r="O150" s="220" t="e">
        <f>P150/M123</f>
        <v>#DIV/0!</v>
      </c>
      <c r="P150" s="221"/>
      <c r="Q150" s="220" t="e">
        <f>R150/M126</f>
        <v>#DIV/0!</v>
      </c>
      <c r="R150" s="221"/>
      <c r="S150" s="222"/>
      <c r="T150" s="223">
        <f t="shared" ref="T150:T183" si="100">P150+R150-S150</f>
        <v>0</v>
      </c>
      <c r="U150" s="315">
        <f>U149</f>
        <v>0</v>
      </c>
      <c r="V150" s="316">
        <f>V149</f>
        <v>0</v>
      </c>
    </row>
    <row r="151" spans="1:22" ht="19.350000000000001" customHeight="1" thickTop="1" thickBot="1" x14ac:dyDescent="0.3">
      <c r="A151" s="84">
        <f t="shared" ref="A151:B151" si="101">A150</f>
        <v>3</v>
      </c>
      <c r="B151" s="99">
        <f t="shared" si="101"/>
        <v>2017</v>
      </c>
      <c r="C151" s="224"/>
      <c r="D151" s="225"/>
      <c r="E151" s="226"/>
      <c r="F151" s="227"/>
      <c r="G151" s="201">
        <f t="shared" si="98"/>
        <v>0</v>
      </c>
      <c r="H151" s="201">
        <f t="shared" ca="1" si="99"/>
        <v>-42770</v>
      </c>
      <c r="I151" s="202">
        <f t="shared" ref="I151:I183" si="102">G151-(J151-E151)</f>
        <v>0</v>
      </c>
      <c r="J151" s="228"/>
      <c r="K151" s="229"/>
      <c r="L151" s="231"/>
      <c r="M151" s="232"/>
      <c r="N151" s="230"/>
      <c r="O151" s="205" t="e">
        <f>P151/M123</f>
        <v>#DIV/0!</v>
      </c>
      <c r="P151" s="206"/>
      <c r="Q151" s="205" t="e">
        <f>R151/M126</f>
        <v>#DIV/0!</v>
      </c>
      <c r="R151" s="206"/>
      <c r="S151" s="207"/>
      <c r="T151" s="208">
        <f t="shared" si="100"/>
        <v>0</v>
      </c>
      <c r="U151" s="314">
        <f t="shared" ref="U151:V151" si="103">U150</f>
        <v>0</v>
      </c>
      <c r="V151" s="313">
        <f t="shared" si="103"/>
        <v>0</v>
      </c>
    </row>
    <row r="152" spans="1:22" ht="19.350000000000001" customHeight="1" thickTop="1" thickBot="1" x14ac:dyDescent="0.3">
      <c r="A152" s="84">
        <f t="shared" ref="A152:B152" si="104">A151</f>
        <v>3</v>
      </c>
      <c r="B152" s="99">
        <f t="shared" si="104"/>
        <v>2017</v>
      </c>
      <c r="C152" s="209"/>
      <c r="D152" s="210"/>
      <c r="E152" s="211"/>
      <c r="F152" s="212"/>
      <c r="G152" s="213">
        <f t="shared" si="98"/>
        <v>0</v>
      </c>
      <c r="H152" s="213">
        <f t="shared" ca="1" si="99"/>
        <v>-42770</v>
      </c>
      <c r="I152" s="214">
        <f t="shared" si="102"/>
        <v>0</v>
      </c>
      <c r="J152" s="215"/>
      <c r="K152" s="216"/>
      <c r="L152" s="233"/>
      <c r="M152" s="234"/>
      <c r="N152" s="219"/>
      <c r="O152" s="220" t="e">
        <f>P152/M123</f>
        <v>#DIV/0!</v>
      </c>
      <c r="P152" s="221"/>
      <c r="Q152" s="220" t="e">
        <f>R152/M126</f>
        <v>#DIV/0!</v>
      </c>
      <c r="R152" s="221"/>
      <c r="S152" s="222"/>
      <c r="T152" s="223">
        <f t="shared" si="100"/>
        <v>0</v>
      </c>
      <c r="U152" s="317">
        <f t="shared" ref="U152:V152" si="105">U151</f>
        <v>0</v>
      </c>
      <c r="V152" s="316">
        <f t="shared" si="105"/>
        <v>0</v>
      </c>
    </row>
    <row r="153" spans="1:22" ht="19.350000000000001" customHeight="1" thickTop="1" thickBot="1" x14ac:dyDescent="0.3">
      <c r="A153" s="84">
        <f t="shared" ref="A153:B153" si="106">A152</f>
        <v>3</v>
      </c>
      <c r="B153" s="99">
        <f t="shared" si="106"/>
        <v>2017</v>
      </c>
      <c r="C153" s="197"/>
      <c r="D153" s="198"/>
      <c r="E153" s="199"/>
      <c r="F153" s="200"/>
      <c r="G153" s="201">
        <f t="shared" si="98"/>
        <v>0</v>
      </c>
      <c r="H153" s="201">
        <f t="shared" ca="1" si="99"/>
        <v>-42770</v>
      </c>
      <c r="I153" s="202">
        <f t="shared" si="102"/>
        <v>0</v>
      </c>
      <c r="J153" s="228"/>
      <c r="K153" s="229"/>
      <c r="L153" s="203"/>
      <c r="M153" s="204"/>
      <c r="N153" s="230"/>
      <c r="O153" s="205" t="e">
        <f>P153/M123</f>
        <v>#DIV/0!</v>
      </c>
      <c r="P153" s="206"/>
      <c r="Q153" s="205" t="e">
        <f>R153/M126</f>
        <v>#DIV/0!</v>
      </c>
      <c r="R153" s="206"/>
      <c r="S153" s="207"/>
      <c r="T153" s="208">
        <f t="shared" si="100"/>
        <v>0</v>
      </c>
      <c r="U153" s="314">
        <f t="shared" ref="U153:V153" si="107">U152</f>
        <v>0</v>
      </c>
      <c r="V153" s="313">
        <f t="shared" si="107"/>
        <v>0</v>
      </c>
    </row>
    <row r="154" spans="1:22" ht="19.350000000000001" customHeight="1" thickTop="1" thickBot="1" x14ac:dyDescent="0.3">
      <c r="A154" s="84">
        <f t="shared" ref="A154:B154" si="108">A153</f>
        <v>3</v>
      </c>
      <c r="B154" s="99">
        <f t="shared" si="108"/>
        <v>2017</v>
      </c>
      <c r="C154" s="235"/>
      <c r="D154" s="236"/>
      <c r="E154" s="237"/>
      <c r="F154" s="238"/>
      <c r="G154" s="213">
        <f t="shared" si="98"/>
        <v>0</v>
      </c>
      <c r="H154" s="213">
        <f t="shared" ca="1" si="99"/>
        <v>-42770</v>
      </c>
      <c r="I154" s="214">
        <f t="shared" si="102"/>
        <v>0</v>
      </c>
      <c r="J154" s="215"/>
      <c r="K154" s="216"/>
      <c r="L154" s="217"/>
      <c r="M154" s="218"/>
      <c r="N154" s="219"/>
      <c r="O154" s="220" t="e">
        <f>P154/M123</f>
        <v>#DIV/0!</v>
      </c>
      <c r="P154" s="221"/>
      <c r="Q154" s="220" t="e">
        <f>R154/M126</f>
        <v>#DIV/0!</v>
      </c>
      <c r="R154" s="221"/>
      <c r="S154" s="222"/>
      <c r="T154" s="223">
        <f t="shared" si="100"/>
        <v>0</v>
      </c>
      <c r="U154" s="317">
        <f t="shared" ref="U154:V154" si="109">U153</f>
        <v>0</v>
      </c>
      <c r="V154" s="316">
        <f t="shared" si="109"/>
        <v>0</v>
      </c>
    </row>
    <row r="155" spans="1:22" ht="19.350000000000001" customHeight="1" thickTop="1" thickBot="1" x14ac:dyDescent="0.3">
      <c r="A155" s="84">
        <f t="shared" ref="A155:B155" si="110">A154</f>
        <v>3</v>
      </c>
      <c r="B155" s="99">
        <f t="shared" si="110"/>
        <v>2017</v>
      </c>
      <c r="C155" s="197"/>
      <c r="D155" s="198"/>
      <c r="E155" s="199"/>
      <c r="F155" s="200"/>
      <c r="G155" s="201">
        <f t="shared" si="98"/>
        <v>0</v>
      </c>
      <c r="H155" s="201">
        <f t="shared" ca="1" si="99"/>
        <v>-42770</v>
      </c>
      <c r="I155" s="202">
        <f t="shared" si="102"/>
        <v>0</v>
      </c>
      <c r="J155" s="228"/>
      <c r="K155" s="229"/>
      <c r="L155" s="203"/>
      <c r="M155" s="204"/>
      <c r="N155" s="230"/>
      <c r="O155" s="205" t="e">
        <f>P155/M123</f>
        <v>#DIV/0!</v>
      </c>
      <c r="P155" s="206"/>
      <c r="Q155" s="205" t="e">
        <f>R155/M126</f>
        <v>#DIV/0!</v>
      </c>
      <c r="R155" s="206"/>
      <c r="S155" s="207"/>
      <c r="T155" s="208">
        <f t="shared" si="100"/>
        <v>0</v>
      </c>
      <c r="U155" s="314">
        <f t="shared" ref="U155:V155" si="111">U154</f>
        <v>0</v>
      </c>
      <c r="V155" s="313">
        <f t="shared" si="111"/>
        <v>0</v>
      </c>
    </row>
    <row r="156" spans="1:22" ht="19.350000000000001" customHeight="1" thickTop="1" thickBot="1" x14ac:dyDescent="0.3">
      <c r="A156" s="84">
        <f t="shared" ref="A156:B156" si="112">A155</f>
        <v>3</v>
      </c>
      <c r="B156" s="99">
        <f t="shared" si="112"/>
        <v>2017</v>
      </c>
      <c r="C156" s="235"/>
      <c r="D156" s="236"/>
      <c r="E156" s="237"/>
      <c r="F156" s="238"/>
      <c r="G156" s="213">
        <f t="shared" si="98"/>
        <v>0</v>
      </c>
      <c r="H156" s="213">
        <f t="shared" ca="1" si="99"/>
        <v>-42770</v>
      </c>
      <c r="I156" s="214">
        <f t="shared" si="102"/>
        <v>0</v>
      </c>
      <c r="J156" s="215"/>
      <c r="K156" s="216"/>
      <c r="L156" s="217"/>
      <c r="M156" s="218"/>
      <c r="N156" s="219"/>
      <c r="O156" s="220" t="e">
        <f>P156/M123</f>
        <v>#DIV/0!</v>
      </c>
      <c r="P156" s="221"/>
      <c r="Q156" s="220" t="e">
        <f>R156/M126</f>
        <v>#DIV/0!</v>
      </c>
      <c r="R156" s="221"/>
      <c r="S156" s="222"/>
      <c r="T156" s="223">
        <f t="shared" si="100"/>
        <v>0</v>
      </c>
      <c r="U156" s="317">
        <f t="shared" ref="U156:V156" si="113">U155</f>
        <v>0</v>
      </c>
      <c r="V156" s="316">
        <f t="shared" si="113"/>
        <v>0</v>
      </c>
    </row>
    <row r="157" spans="1:22" ht="19.350000000000001" customHeight="1" thickTop="1" thickBot="1" x14ac:dyDescent="0.3">
      <c r="A157" s="84">
        <f t="shared" ref="A157:B157" si="114">A156</f>
        <v>3</v>
      </c>
      <c r="B157" s="99">
        <f t="shared" si="114"/>
        <v>2017</v>
      </c>
      <c r="C157" s="197"/>
      <c r="D157" s="198"/>
      <c r="E157" s="199"/>
      <c r="F157" s="200"/>
      <c r="G157" s="201">
        <f t="shared" si="98"/>
        <v>0</v>
      </c>
      <c r="H157" s="201">
        <f t="shared" ca="1" si="99"/>
        <v>-42770</v>
      </c>
      <c r="I157" s="202">
        <f t="shared" si="102"/>
        <v>0</v>
      </c>
      <c r="J157" s="228"/>
      <c r="K157" s="229"/>
      <c r="L157" s="203"/>
      <c r="M157" s="204"/>
      <c r="N157" s="230"/>
      <c r="O157" s="205" t="e">
        <f>P157/M123</f>
        <v>#DIV/0!</v>
      </c>
      <c r="P157" s="206"/>
      <c r="Q157" s="205" t="e">
        <f>R157/M126</f>
        <v>#DIV/0!</v>
      </c>
      <c r="R157" s="206"/>
      <c r="S157" s="207"/>
      <c r="T157" s="208">
        <f t="shared" si="100"/>
        <v>0</v>
      </c>
      <c r="U157" s="314">
        <f t="shared" ref="U157:V157" si="115">U156</f>
        <v>0</v>
      </c>
      <c r="V157" s="313">
        <f t="shared" si="115"/>
        <v>0</v>
      </c>
    </row>
    <row r="158" spans="1:22" ht="19.350000000000001" customHeight="1" thickTop="1" thickBot="1" x14ac:dyDescent="0.3">
      <c r="A158" s="84">
        <f t="shared" ref="A158:B158" si="116">A157</f>
        <v>3</v>
      </c>
      <c r="B158" s="99">
        <f t="shared" si="116"/>
        <v>2017</v>
      </c>
      <c r="C158" s="235"/>
      <c r="D158" s="236"/>
      <c r="E158" s="237"/>
      <c r="F158" s="238"/>
      <c r="G158" s="213">
        <f t="shared" si="98"/>
        <v>0</v>
      </c>
      <c r="H158" s="213">
        <f t="shared" ca="1" si="99"/>
        <v>-42770</v>
      </c>
      <c r="I158" s="214">
        <f t="shared" si="102"/>
        <v>0</v>
      </c>
      <c r="J158" s="215"/>
      <c r="K158" s="216"/>
      <c r="L158" s="217"/>
      <c r="M158" s="218"/>
      <c r="N158" s="219"/>
      <c r="O158" s="220" t="e">
        <f>P158/M123</f>
        <v>#DIV/0!</v>
      </c>
      <c r="P158" s="221"/>
      <c r="Q158" s="220" t="e">
        <f>R158/M126</f>
        <v>#DIV/0!</v>
      </c>
      <c r="R158" s="221"/>
      <c r="S158" s="222"/>
      <c r="T158" s="223">
        <f t="shared" si="100"/>
        <v>0</v>
      </c>
      <c r="U158" s="317">
        <f t="shared" ref="U158:V158" si="117">U157</f>
        <v>0</v>
      </c>
      <c r="V158" s="316">
        <f t="shared" si="117"/>
        <v>0</v>
      </c>
    </row>
    <row r="159" spans="1:22" ht="19.350000000000001" customHeight="1" thickTop="1" thickBot="1" x14ac:dyDescent="0.3">
      <c r="A159" s="84">
        <f t="shared" ref="A159:B159" si="118">A158</f>
        <v>3</v>
      </c>
      <c r="B159" s="99">
        <f t="shared" si="118"/>
        <v>2017</v>
      </c>
      <c r="C159" s="197"/>
      <c r="D159" s="198"/>
      <c r="E159" s="199"/>
      <c r="F159" s="200"/>
      <c r="G159" s="201">
        <f t="shared" si="98"/>
        <v>0</v>
      </c>
      <c r="H159" s="201">
        <f t="shared" ca="1" si="99"/>
        <v>-42770</v>
      </c>
      <c r="I159" s="202">
        <f t="shared" si="102"/>
        <v>0</v>
      </c>
      <c r="J159" s="228"/>
      <c r="K159" s="229"/>
      <c r="L159" s="203"/>
      <c r="M159" s="204"/>
      <c r="N159" s="230"/>
      <c r="O159" s="205" t="e">
        <f>P159/M123</f>
        <v>#DIV/0!</v>
      </c>
      <c r="P159" s="206"/>
      <c r="Q159" s="205" t="e">
        <f>R159/M126</f>
        <v>#DIV/0!</v>
      </c>
      <c r="R159" s="206"/>
      <c r="S159" s="207"/>
      <c r="T159" s="208">
        <f t="shared" si="100"/>
        <v>0</v>
      </c>
      <c r="U159" s="314">
        <f t="shared" ref="U159:V159" si="119">U158</f>
        <v>0</v>
      </c>
      <c r="V159" s="313">
        <f t="shared" si="119"/>
        <v>0</v>
      </c>
    </row>
    <row r="160" spans="1:22" ht="19.350000000000001" customHeight="1" thickTop="1" thickBot="1" x14ac:dyDescent="0.3">
      <c r="A160" s="84">
        <f t="shared" ref="A160:B160" si="120">A159</f>
        <v>3</v>
      </c>
      <c r="B160" s="99">
        <f t="shared" si="120"/>
        <v>2017</v>
      </c>
      <c r="C160" s="235"/>
      <c r="D160" s="236"/>
      <c r="E160" s="237"/>
      <c r="F160" s="238"/>
      <c r="G160" s="213">
        <f t="shared" si="98"/>
        <v>0</v>
      </c>
      <c r="H160" s="213">
        <f t="shared" ca="1" si="99"/>
        <v>-42770</v>
      </c>
      <c r="I160" s="214">
        <f t="shared" si="102"/>
        <v>0</v>
      </c>
      <c r="J160" s="215"/>
      <c r="K160" s="216"/>
      <c r="L160" s="217"/>
      <c r="M160" s="218"/>
      <c r="N160" s="219"/>
      <c r="O160" s="220" t="e">
        <f>P160/M123</f>
        <v>#DIV/0!</v>
      </c>
      <c r="P160" s="221"/>
      <c r="Q160" s="220" t="e">
        <f>R160/M126</f>
        <v>#DIV/0!</v>
      </c>
      <c r="R160" s="221"/>
      <c r="S160" s="222"/>
      <c r="T160" s="223">
        <f t="shared" si="100"/>
        <v>0</v>
      </c>
      <c r="U160" s="317">
        <f t="shared" ref="U160:V160" si="121">U159</f>
        <v>0</v>
      </c>
      <c r="V160" s="316">
        <f t="shared" si="121"/>
        <v>0</v>
      </c>
    </row>
    <row r="161" spans="1:22" ht="19.350000000000001" customHeight="1" thickTop="1" thickBot="1" x14ac:dyDescent="0.3">
      <c r="A161" s="84">
        <f t="shared" ref="A161:B161" si="122">A160</f>
        <v>3</v>
      </c>
      <c r="B161" s="99">
        <f t="shared" si="122"/>
        <v>2017</v>
      </c>
      <c r="C161" s="197"/>
      <c r="D161" s="198"/>
      <c r="E161" s="199"/>
      <c r="F161" s="200"/>
      <c r="G161" s="201">
        <f t="shared" si="98"/>
        <v>0</v>
      </c>
      <c r="H161" s="201">
        <f t="shared" ca="1" si="99"/>
        <v>-42770</v>
      </c>
      <c r="I161" s="202">
        <f t="shared" si="102"/>
        <v>0</v>
      </c>
      <c r="J161" s="228"/>
      <c r="K161" s="229"/>
      <c r="L161" s="203"/>
      <c r="M161" s="204"/>
      <c r="N161" s="230"/>
      <c r="O161" s="205" t="e">
        <f>P161/M123</f>
        <v>#DIV/0!</v>
      </c>
      <c r="P161" s="206"/>
      <c r="Q161" s="205" t="e">
        <f>R161/M126</f>
        <v>#DIV/0!</v>
      </c>
      <c r="R161" s="206"/>
      <c r="S161" s="207"/>
      <c r="T161" s="208">
        <f t="shared" si="100"/>
        <v>0</v>
      </c>
      <c r="U161" s="314">
        <f t="shared" ref="U161:V161" si="123">U160</f>
        <v>0</v>
      </c>
      <c r="V161" s="313">
        <f t="shared" si="123"/>
        <v>0</v>
      </c>
    </row>
    <row r="162" spans="1:22" ht="19.350000000000001" customHeight="1" thickTop="1" thickBot="1" x14ac:dyDescent="0.3">
      <c r="A162" s="84">
        <f t="shared" ref="A162:B162" si="124">A161</f>
        <v>3</v>
      </c>
      <c r="B162" s="99">
        <f t="shared" si="124"/>
        <v>2017</v>
      </c>
      <c r="C162" s="235"/>
      <c r="D162" s="236"/>
      <c r="E162" s="237"/>
      <c r="F162" s="238"/>
      <c r="G162" s="213">
        <f t="shared" si="98"/>
        <v>0</v>
      </c>
      <c r="H162" s="213">
        <f t="shared" ca="1" si="99"/>
        <v>-42770</v>
      </c>
      <c r="I162" s="214">
        <f t="shared" si="102"/>
        <v>0</v>
      </c>
      <c r="J162" s="215"/>
      <c r="K162" s="216"/>
      <c r="L162" s="217"/>
      <c r="M162" s="218"/>
      <c r="N162" s="219"/>
      <c r="O162" s="220" t="e">
        <f>P162/M123</f>
        <v>#DIV/0!</v>
      </c>
      <c r="P162" s="221"/>
      <c r="Q162" s="220" t="e">
        <f>R162/M126</f>
        <v>#DIV/0!</v>
      </c>
      <c r="R162" s="221"/>
      <c r="S162" s="222"/>
      <c r="T162" s="223">
        <f t="shared" si="100"/>
        <v>0</v>
      </c>
      <c r="U162" s="317">
        <f t="shared" ref="U162:V162" si="125">U161</f>
        <v>0</v>
      </c>
      <c r="V162" s="316">
        <f t="shared" si="125"/>
        <v>0</v>
      </c>
    </row>
    <row r="163" spans="1:22" ht="19.350000000000001" customHeight="1" thickTop="1" thickBot="1" x14ac:dyDescent="0.3">
      <c r="A163" s="84">
        <f t="shared" ref="A163:B163" si="126">A162</f>
        <v>3</v>
      </c>
      <c r="B163" s="99">
        <f t="shared" si="126"/>
        <v>2017</v>
      </c>
      <c r="C163" s="197"/>
      <c r="D163" s="198"/>
      <c r="E163" s="199"/>
      <c r="F163" s="200"/>
      <c r="G163" s="201">
        <f t="shared" si="98"/>
        <v>0</v>
      </c>
      <c r="H163" s="201">
        <f t="shared" ca="1" si="99"/>
        <v>-42770</v>
      </c>
      <c r="I163" s="202">
        <f t="shared" si="102"/>
        <v>0</v>
      </c>
      <c r="J163" s="228"/>
      <c r="K163" s="229"/>
      <c r="L163" s="203"/>
      <c r="M163" s="204"/>
      <c r="N163" s="230"/>
      <c r="O163" s="205" t="e">
        <f>P163/M123</f>
        <v>#DIV/0!</v>
      </c>
      <c r="P163" s="206"/>
      <c r="Q163" s="205" t="e">
        <f>R163/M126</f>
        <v>#DIV/0!</v>
      </c>
      <c r="R163" s="206"/>
      <c r="S163" s="207"/>
      <c r="T163" s="208">
        <f t="shared" si="100"/>
        <v>0</v>
      </c>
      <c r="U163" s="314">
        <f t="shared" ref="U163:V163" si="127">U162</f>
        <v>0</v>
      </c>
      <c r="V163" s="313">
        <f t="shared" si="127"/>
        <v>0</v>
      </c>
    </row>
    <row r="164" spans="1:22" ht="19.350000000000001" customHeight="1" thickTop="1" thickBot="1" x14ac:dyDescent="0.3">
      <c r="A164" s="84">
        <f t="shared" ref="A164:B164" si="128">A163</f>
        <v>3</v>
      </c>
      <c r="B164" s="99">
        <f t="shared" si="128"/>
        <v>2017</v>
      </c>
      <c r="C164" s="235"/>
      <c r="D164" s="236"/>
      <c r="E164" s="237"/>
      <c r="F164" s="238"/>
      <c r="G164" s="213">
        <f t="shared" si="98"/>
        <v>0</v>
      </c>
      <c r="H164" s="213">
        <f t="shared" ca="1" si="99"/>
        <v>-42770</v>
      </c>
      <c r="I164" s="214">
        <f t="shared" si="102"/>
        <v>0</v>
      </c>
      <c r="J164" s="215"/>
      <c r="K164" s="216"/>
      <c r="L164" s="217"/>
      <c r="M164" s="218"/>
      <c r="N164" s="219"/>
      <c r="O164" s="220" t="e">
        <f>P164/M123</f>
        <v>#DIV/0!</v>
      </c>
      <c r="P164" s="221"/>
      <c r="Q164" s="220" t="e">
        <f>R164/M126</f>
        <v>#DIV/0!</v>
      </c>
      <c r="R164" s="221"/>
      <c r="S164" s="222"/>
      <c r="T164" s="223">
        <f t="shared" si="100"/>
        <v>0</v>
      </c>
      <c r="U164" s="317">
        <f t="shared" ref="U164:V164" si="129">U163</f>
        <v>0</v>
      </c>
      <c r="V164" s="316">
        <f t="shared" si="129"/>
        <v>0</v>
      </c>
    </row>
    <row r="165" spans="1:22" ht="19.350000000000001" customHeight="1" thickTop="1" thickBot="1" x14ac:dyDescent="0.3">
      <c r="A165" s="84">
        <f t="shared" ref="A165:B165" si="130">A164</f>
        <v>3</v>
      </c>
      <c r="B165" s="99">
        <f t="shared" si="130"/>
        <v>2017</v>
      </c>
      <c r="C165" s="197"/>
      <c r="D165" s="198"/>
      <c r="E165" s="199"/>
      <c r="F165" s="200"/>
      <c r="G165" s="201">
        <f t="shared" si="98"/>
        <v>0</v>
      </c>
      <c r="H165" s="201">
        <f t="shared" ca="1" si="99"/>
        <v>-42770</v>
      </c>
      <c r="I165" s="202">
        <f t="shared" si="102"/>
        <v>0</v>
      </c>
      <c r="J165" s="228"/>
      <c r="K165" s="229"/>
      <c r="L165" s="203"/>
      <c r="M165" s="204"/>
      <c r="N165" s="230"/>
      <c r="O165" s="205" t="e">
        <f>P165/M123</f>
        <v>#DIV/0!</v>
      </c>
      <c r="P165" s="206"/>
      <c r="Q165" s="205" t="e">
        <f>R165/M126</f>
        <v>#DIV/0!</v>
      </c>
      <c r="R165" s="206"/>
      <c r="S165" s="207"/>
      <c r="T165" s="208">
        <f t="shared" si="100"/>
        <v>0</v>
      </c>
      <c r="U165" s="314">
        <f t="shared" ref="U165:V165" si="131">U164</f>
        <v>0</v>
      </c>
      <c r="V165" s="313">
        <f t="shared" si="131"/>
        <v>0</v>
      </c>
    </row>
    <row r="166" spans="1:22" ht="19.350000000000001" customHeight="1" thickTop="1" thickBot="1" x14ac:dyDescent="0.3">
      <c r="A166" s="84">
        <f t="shared" ref="A166:B166" si="132">A165</f>
        <v>3</v>
      </c>
      <c r="B166" s="99">
        <f t="shared" si="132"/>
        <v>2017</v>
      </c>
      <c r="C166" s="235"/>
      <c r="D166" s="236"/>
      <c r="E166" s="237"/>
      <c r="F166" s="238"/>
      <c r="G166" s="213">
        <f t="shared" si="98"/>
        <v>0</v>
      </c>
      <c r="H166" s="213">
        <f t="shared" ca="1" si="99"/>
        <v>-42770</v>
      </c>
      <c r="I166" s="214">
        <f t="shared" si="102"/>
        <v>0</v>
      </c>
      <c r="J166" s="215"/>
      <c r="K166" s="216"/>
      <c r="L166" s="217"/>
      <c r="M166" s="218"/>
      <c r="N166" s="219"/>
      <c r="O166" s="220" t="e">
        <f>P166/M123</f>
        <v>#DIV/0!</v>
      </c>
      <c r="P166" s="221"/>
      <c r="Q166" s="220" t="e">
        <f>R166/M126</f>
        <v>#DIV/0!</v>
      </c>
      <c r="R166" s="221"/>
      <c r="S166" s="222"/>
      <c r="T166" s="223">
        <f t="shared" si="100"/>
        <v>0</v>
      </c>
      <c r="U166" s="317">
        <f t="shared" ref="U166:V166" si="133">U165</f>
        <v>0</v>
      </c>
      <c r="V166" s="316">
        <f t="shared" si="133"/>
        <v>0</v>
      </c>
    </row>
    <row r="167" spans="1:22" ht="19.350000000000001" customHeight="1" thickTop="1" thickBot="1" x14ac:dyDescent="0.3">
      <c r="A167" s="84">
        <f t="shared" ref="A167:B167" si="134">A166</f>
        <v>3</v>
      </c>
      <c r="B167" s="99">
        <f t="shared" si="134"/>
        <v>2017</v>
      </c>
      <c r="C167" s="197"/>
      <c r="D167" s="198"/>
      <c r="E167" s="199"/>
      <c r="F167" s="200"/>
      <c r="G167" s="201">
        <f t="shared" si="98"/>
        <v>0</v>
      </c>
      <c r="H167" s="201">
        <f t="shared" ca="1" si="99"/>
        <v>-42770</v>
      </c>
      <c r="I167" s="202">
        <f t="shared" si="102"/>
        <v>0</v>
      </c>
      <c r="J167" s="228"/>
      <c r="K167" s="229"/>
      <c r="L167" s="203"/>
      <c r="M167" s="204"/>
      <c r="N167" s="230"/>
      <c r="O167" s="205" t="e">
        <f>P167/M123</f>
        <v>#DIV/0!</v>
      </c>
      <c r="P167" s="206"/>
      <c r="Q167" s="205" t="e">
        <f>R167/M126</f>
        <v>#DIV/0!</v>
      </c>
      <c r="R167" s="206"/>
      <c r="S167" s="207"/>
      <c r="T167" s="208">
        <f t="shared" si="100"/>
        <v>0</v>
      </c>
      <c r="U167" s="314">
        <f t="shared" ref="U167:V167" si="135">U166</f>
        <v>0</v>
      </c>
      <c r="V167" s="313">
        <f t="shared" si="135"/>
        <v>0</v>
      </c>
    </row>
    <row r="168" spans="1:22" ht="19.350000000000001" customHeight="1" thickTop="1" thickBot="1" x14ac:dyDescent="0.3">
      <c r="A168" s="84">
        <f t="shared" ref="A168:B168" si="136">A167</f>
        <v>3</v>
      </c>
      <c r="B168" s="99">
        <f t="shared" si="136"/>
        <v>2017</v>
      </c>
      <c r="C168" s="235"/>
      <c r="D168" s="236"/>
      <c r="E168" s="237"/>
      <c r="F168" s="238"/>
      <c r="G168" s="213">
        <f t="shared" si="98"/>
        <v>0</v>
      </c>
      <c r="H168" s="213">
        <f t="shared" ca="1" si="99"/>
        <v>-42770</v>
      </c>
      <c r="I168" s="214">
        <f t="shared" si="102"/>
        <v>0</v>
      </c>
      <c r="J168" s="215"/>
      <c r="K168" s="216"/>
      <c r="L168" s="217"/>
      <c r="M168" s="218"/>
      <c r="N168" s="219"/>
      <c r="O168" s="220" t="e">
        <f>P168/M123</f>
        <v>#DIV/0!</v>
      </c>
      <c r="P168" s="221"/>
      <c r="Q168" s="220" t="e">
        <f>R168/M126</f>
        <v>#DIV/0!</v>
      </c>
      <c r="R168" s="221"/>
      <c r="S168" s="222"/>
      <c r="T168" s="223">
        <f t="shared" si="100"/>
        <v>0</v>
      </c>
      <c r="U168" s="317">
        <f t="shared" ref="U168:V168" si="137">U167</f>
        <v>0</v>
      </c>
      <c r="V168" s="316">
        <f t="shared" si="137"/>
        <v>0</v>
      </c>
    </row>
    <row r="169" spans="1:22" ht="19.350000000000001" customHeight="1" thickTop="1" thickBot="1" x14ac:dyDescent="0.3">
      <c r="A169" s="84">
        <f t="shared" ref="A169:B169" si="138">A168</f>
        <v>3</v>
      </c>
      <c r="B169" s="99">
        <f t="shared" si="138"/>
        <v>2017</v>
      </c>
      <c r="C169" s="197"/>
      <c r="D169" s="198"/>
      <c r="E169" s="199"/>
      <c r="F169" s="200"/>
      <c r="G169" s="201">
        <f t="shared" si="98"/>
        <v>0</v>
      </c>
      <c r="H169" s="201">
        <f t="shared" ca="1" si="99"/>
        <v>-42770</v>
      </c>
      <c r="I169" s="202">
        <f t="shared" si="102"/>
        <v>0</v>
      </c>
      <c r="J169" s="228"/>
      <c r="K169" s="229"/>
      <c r="L169" s="203"/>
      <c r="M169" s="204"/>
      <c r="N169" s="230"/>
      <c r="O169" s="205" t="e">
        <f>P169/M123</f>
        <v>#DIV/0!</v>
      </c>
      <c r="P169" s="206"/>
      <c r="Q169" s="205" t="e">
        <f>R169/M126</f>
        <v>#DIV/0!</v>
      </c>
      <c r="R169" s="206"/>
      <c r="S169" s="207"/>
      <c r="T169" s="208">
        <f t="shared" si="100"/>
        <v>0</v>
      </c>
      <c r="U169" s="314">
        <f t="shared" ref="U169:V169" si="139">U168</f>
        <v>0</v>
      </c>
      <c r="V169" s="313">
        <f t="shared" si="139"/>
        <v>0</v>
      </c>
    </row>
    <row r="170" spans="1:22" ht="19.350000000000001" customHeight="1" thickTop="1" thickBot="1" x14ac:dyDescent="0.3">
      <c r="A170" s="84">
        <f t="shared" ref="A170:B170" si="140">A169</f>
        <v>3</v>
      </c>
      <c r="B170" s="99">
        <f t="shared" si="140"/>
        <v>2017</v>
      </c>
      <c r="C170" s="235"/>
      <c r="D170" s="236"/>
      <c r="E170" s="237"/>
      <c r="F170" s="238"/>
      <c r="G170" s="213">
        <f t="shared" si="98"/>
        <v>0</v>
      </c>
      <c r="H170" s="213">
        <f t="shared" ca="1" si="99"/>
        <v>-42770</v>
      </c>
      <c r="I170" s="214">
        <f t="shared" si="102"/>
        <v>0</v>
      </c>
      <c r="J170" s="215"/>
      <c r="K170" s="216"/>
      <c r="L170" s="217"/>
      <c r="M170" s="218"/>
      <c r="N170" s="219"/>
      <c r="O170" s="220" t="e">
        <f>P170/M123</f>
        <v>#DIV/0!</v>
      </c>
      <c r="P170" s="221"/>
      <c r="Q170" s="220" t="e">
        <f>R170/M126</f>
        <v>#DIV/0!</v>
      </c>
      <c r="R170" s="221"/>
      <c r="S170" s="222"/>
      <c r="T170" s="223">
        <f t="shared" si="100"/>
        <v>0</v>
      </c>
      <c r="U170" s="317">
        <f t="shared" ref="U170:V170" si="141">U169</f>
        <v>0</v>
      </c>
      <c r="V170" s="316">
        <f t="shared" si="141"/>
        <v>0</v>
      </c>
    </row>
    <row r="171" spans="1:22" ht="19.350000000000001" customHeight="1" thickTop="1" thickBot="1" x14ac:dyDescent="0.3">
      <c r="A171" s="84">
        <f t="shared" ref="A171:B171" si="142">A170</f>
        <v>3</v>
      </c>
      <c r="B171" s="99">
        <f t="shared" si="142"/>
        <v>2017</v>
      </c>
      <c r="C171" s="197"/>
      <c r="D171" s="198"/>
      <c r="E171" s="199"/>
      <c r="F171" s="200"/>
      <c r="G171" s="201">
        <f t="shared" si="98"/>
        <v>0</v>
      </c>
      <c r="H171" s="201">
        <f t="shared" ca="1" si="99"/>
        <v>-42770</v>
      </c>
      <c r="I171" s="202">
        <f t="shared" si="102"/>
        <v>0</v>
      </c>
      <c r="J171" s="228"/>
      <c r="K171" s="229"/>
      <c r="L171" s="203"/>
      <c r="M171" s="204"/>
      <c r="N171" s="230"/>
      <c r="O171" s="205" t="e">
        <f>P171/M123</f>
        <v>#DIV/0!</v>
      </c>
      <c r="P171" s="206"/>
      <c r="Q171" s="205" t="e">
        <f>R171/M126</f>
        <v>#DIV/0!</v>
      </c>
      <c r="R171" s="206"/>
      <c r="S171" s="207"/>
      <c r="T171" s="208">
        <f t="shared" si="100"/>
        <v>0</v>
      </c>
      <c r="U171" s="314">
        <f t="shared" ref="U171:V171" si="143">U170</f>
        <v>0</v>
      </c>
      <c r="V171" s="313">
        <f t="shared" si="143"/>
        <v>0</v>
      </c>
    </row>
    <row r="172" spans="1:22" ht="19.350000000000001" customHeight="1" thickTop="1" thickBot="1" x14ac:dyDescent="0.3">
      <c r="A172" s="84">
        <f t="shared" ref="A172:B172" si="144">A171</f>
        <v>3</v>
      </c>
      <c r="B172" s="99">
        <f t="shared" si="144"/>
        <v>2017</v>
      </c>
      <c r="C172" s="235"/>
      <c r="D172" s="236"/>
      <c r="E172" s="237"/>
      <c r="F172" s="238"/>
      <c r="G172" s="213">
        <f t="shared" si="98"/>
        <v>0</v>
      </c>
      <c r="H172" s="213">
        <f t="shared" ca="1" si="99"/>
        <v>-42770</v>
      </c>
      <c r="I172" s="214">
        <f t="shared" si="102"/>
        <v>0</v>
      </c>
      <c r="J172" s="215"/>
      <c r="K172" s="216"/>
      <c r="L172" s="217"/>
      <c r="M172" s="218"/>
      <c r="N172" s="219"/>
      <c r="O172" s="220" t="e">
        <f>P172/M123</f>
        <v>#DIV/0!</v>
      </c>
      <c r="P172" s="221"/>
      <c r="Q172" s="220" t="e">
        <f>R172/M126</f>
        <v>#DIV/0!</v>
      </c>
      <c r="R172" s="221"/>
      <c r="S172" s="222"/>
      <c r="T172" s="223">
        <f t="shared" si="100"/>
        <v>0</v>
      </c>
      <c r="U172" s="317">
        <f t="shared" ref="U172:V172" si="145">U171</f>
        <v>0</v>
      </c>
      <c r="V172" s="316">
        <f t="shared" si="145"/>
        <v>0</v>
      </c>
    </row>
    <row r="173" spans="1:22" ht="19.350000000000001" customHeight="1" thickTop="1" thickBot="1" x14ac:dyDescent="0.3">
      <c r="A173" s="84">
        <f t="shared" ref="A173:B173" si="146">A172</f>
        <v>3</v>
      </c>
      <c r="B173" s="99">
        <f t="shared" si="146"/>
        <v>2017</v>
      </c>
      <c r="C173" s="197"/>
      <c r="D173" s="198"/>
      <c r="E173" s="199"/>
      <c r="F173" s="200"/>
      <c r="G173" s="201">
        <f t="shared" si="98"/>
        <v>0</v>
      </c>
      <c r="H173" s="201">
        <f t="shared" ca="1" si="99"/>
        <v>-42770</v>
      </c>
      <c r="I173" s="202">
        <f t="shared" si="102"/>
        <v>0</v>
      </c>
      <c r="J173" s="228"/>
      <c r="K173" s="229"/>
      <c r="L173" s="203"/>
      <c r="M173" s="204"/>
      <c r="N173" s="230"/>
      <c r="O173" s="205" t="e">
        <f>P173/M123</f>
        <v>#DIV/0!</v>
      </c>
      <c r="P173" s="206"/>
      <c r="Q173" s="205" t="e">
        <f>R173/M126</f>
        <v>#DIV/0!</v>
      </c>
      <c r="R173" s="206"/>
      <c r="S173" s="207"/>
      <c r="T173" s="208">
        <f t="shared" si="100"/>
        <v>0</v>
      </c>
      <c r="U173" s="314">
        <f t="shared" ref="U173:V173" si="147">U172</f>
        <v>0</v>
      </c>
      <c r="V173" s="313">
        <f t="shared" si="147"/>
        <v>0</v>
      </c>
    </row>
    <row r="174" spans="1:22" ht="19.350000000000001" customHeight="1" thickTop="1" thickBot="1" x14ac:dyDescent="0.3">
      <c r="A174" s="84">
        <f t="shared" ref="A174:B174" si="148">A173</f>
        <v>3</v>
      </c>
      <c r="B174" s="99">
        <f t="shared" si="148"/>
        <v>2017</v>
      </c>
      <c r="C174" s="235"/>
      <c r="D174" s="236"/>
      <c r="E174" s="237"/>
      <c r="F174" s="238"/>
      <c r="G174" s="213">
        <f t="shared" si="98"/>
        <v>0</v>
      </c>
      <c r="H174" s="213">
        <f t="shared" ca="1" si="99"/>
        <v>-42770</v>
      </c>
      <c r="I174" s="214">
        <f t="shared" si="102"/>
        <v>0</v>
      </c>
      <c r="J174" s="215"/>
      <c r="K174" s="216"/>
      <c r="L174" s="217"/>
      <c r="M174" s="218"/>
      <c r="N174" s="219"/>
      <c r="O174" s="220" t="e">
        <f>P174/M123</f>
        <v>#DIV/0!</v>
      </c>
      <c r="P174" s="221"/>
      <c r="Q174" s="220" t="e">
        <f>R174/M126</f>
        <v>#DIV/0!</v>
      </c>
      <c r="R174" s="221"/>
      <c r="S174" s="222"/>
      <c r="T174" s="223">
        <f t="shared" si="100"/>
        <v>0</v>
      </c>
      <c r="U174" s="317">
        <f t="shared" ref="U174:V174" si="149">U173</f>
        <v>0</v>
      </c>
      <c r="V174" s="316">
        <f t="shared" si="149"/>
        <v>0</v>
      </c>
    </row>
    <row r="175" spans="1:22" ht="19.350000000000001" customHeight="1" thickTop="1" thickBot="1" x14ac:dyDescent="0.3">
      <c r="A175" s="84">
        <f t="shared" ref="A175:B175" si="150">A174</f>
        <v>3</v>
      </c>
      <c r="B175" s="99">
        <f t="shared" si="150"/>
        <v>2017</v>
      </c>
      <c r="C175" s="197"/>
      <c r="D175" s="198"/>
      <c r="E175" s="199"/>
      <c r="F175" s="200"/>
      <c r="G175" s="201">
        <f t="shared" si="98"/>
        <v>0</v>
      </c>
      <c r="H175" s="201">
        <f t="shared" ca="1" si="99"/>
        <v>-42770</v>
      </c>
      <c r="I175" s="202">
        <f t="shared" si="102"/>
        <v>0</v>
      </c>
      <c r="J175" s="228"/>
      <c r="K175" s="229"/>
      <c r="L175" s="203"/>
      <c r="M175" s="204"/>
      <c r="N175" s="230"/>
      <c r="O175" s="205" t="e">
        <f>P175/M123</f>
        <v>#DIV/0!</v>
      </c>
      <c r="P175" s="206"/>
      <c r="Q175" s="205" t="e">
        <f>R175/M126</f>
        <v>#DIV/0!</v>
      </c>
      <c r="R175" s="206"/>
      <c r="S175" s="207"/>
      <c r="T175" s="208">
        <f t="shared" si="100"/>
        <v>0</v>
      </c>
      <c r="U175" s="314">
        <f t="shared" ref="U175:V175" si="151">U174</f>
        <v>0</v>
      </c>
      <c r="V175" s="313">
        <f t="shared" si="151"/>
        <v>0</v>
      </c>
    </row>
    <row r="176" spans="1:22" ht="19.350000000000001" customHeight="1" thickTop="1" thickBot="1" x14ac:dyDescent="0.3">
      <c r="A176" s="84">
        <f t="shared" ref="A176:B176" si="152">A175</f>
        <v>3</v>
      </c>
      <c r="B176" s="99">
        <f t="shared" si="152"/>
        <v>2017</v>
      </c>
      <c r="C176" s="235"/>
      <c r="D176" s="236"/>
      <c r="E176" s="237"/>
      <c r="F176" s="238"/>
      <c r="G176" s="213">
        <f t="shared" si="98"/>
        <v>0</v>
      </c>
      <c r="H176" s="213">
        <f t="shared" ca="1" si="99"/>
        <v>-42770</v>
      </c>
      <c r="I176" s="214">
        <f t="shared" si="102"/>
        <v>0</v>
      </c>
      <c r="J176" s="215"/>
      <c r="K176" s="216"/>
      <c r="L176" s="217"/>
      <c r="M176" s="218"/>
      <c r="N176" s="219"/>
      <c r="O176" s="220" t="e">
        <f>P176/M123</f>
        <v>#DIV/0!</v>
      </c>
      <c r="P176" s="221"/>
      <c r="Q176" s="220" t="e">
        <f>R176/M126</f>
        <v>#DIV/0!</v>
      </c>
      <c r="R176" s="221"/>
      <c r="S176" s="222"/>
      <c r="T176" s="223">
        <f t="shared" si="100"/>
        <v>0</v>
      </c>
      <c r="U176" s="317">
        <f t="shared" ref="U176:V176" si="153">U175</f>
        <v>0</v>
      </c>
      <c r="V176" s="316">
        <f t="shared" si="153"/>
        <v>0</v>
      </c>
    </row>
    <row r="177" spans="1:22" ht="19.350000000000001" customHeight="1" thickTop="1" thickBot="1" x14ac:dyDescent="0.3">
      <c r="A177" s="84">
        <f t="shared" ref="A177:B177" si="154">A176</f>
        <v>3</v>
      </c>
      <c r="B177" s="99">
        <f t="shared" si="154"/>
        <v>2017</v>
      </c>
      <c r="C177" s="197"/>
      <c r="D177" s="198"/>
      <c r="E177" s="199"/>
      <c r="F177" s="200"/>
      <c r="G177" s="201">
        <f t="shared" si="98"/>
        <v>0</v>
      </c>
      <c r="H177" s="201">
        <f t="shared" ca="1" si="99"/>
        <v>-42770</v>
      </c>
      <c r="I177" s="202">
        <f t="shared" si="102"/>
        <v>0</v>
      </c>
      <c r="J177" s="228"/>
      <c r="K177" s="229"/>
      <c r="L177" s="203"/>
      <c r="M177" s="204"/>
      <c r="N177" s="230"/>
      <c r="O177" s="205" t="e">
        <f>P177/M123</f>
        <v>#DIV/0!</v>
      </c>
      <c r="P177" s="206"/>
      <c r="Q177" s="205" t="e">
        <f>R177/M126</f>
        <v>#DIV/0!</v>
      </c>
      <c r="R177" s="206"/>
      <c r="S177" s="207"/>
      <c r="T177" s="208">
        <f t="shared" si="100"/>
        <v>0</v>
      </c>
      <c r="U177" s="314">
        <f t="shared" ref="U177:V177" si="155">U176</f>
        <v>0</v>
      </c>
      <c r="V177" s="313">
        <f t="shared" si="155"/>
        <v>0</v>
      </c>
    </row>
    <row r="178" spans="1:22" ht="19.350000000000001" customHeight="1" thickTop="1" thickBot="1" x14ac:dyDescent="0.3">
      <c r="A178" s="84">
        <f t="shared" ref="A178:B178" si="156">A177</f>
        <v>3</v>
      </c>
      <c r="B178" s="99">
        <f t="shared" si="156"/>
        <v>2017</v>
      </c>
      <c r="C178" s="235"/>
      <c r="D178" s="236"/>
      <c r="E178" s="237"/>
      <c r="F178" s="238"/>
      <c r="G178" s="213">
        <f t="shared" si="98"/>
        <v>0</v>
      </c>
      <c r="H178" s="213">
        <f t="shared" ca="1" si="99"/>
        <v>-42770</v>
      </c>
      <c r="I178" s="214">
        <f t="shared" si="102"/>
        <v>0</v>
      </c>
      <c r="J178" s="215"/>
      <c r="K178" s="216"/>
      <c r="L178" s="217"/>
      <c r="M178" s="218"/>
      <c r="N178" s="219"/>
      <c r="O178" s="220" t="e">
        <f>P178/M123</f>
        <v>#DIV/0!</v>
      </c>
      <c r="P178" s="221"/>
      <c r="Q178" s="220" t="e">
        <f>R178/M126</f>
        <v>#DIV/0!</v>
      </c>
      <c r="R178" s="221"/>
      <c r="S178" s="222"/>
      <c r="T178" s="223">
        <f t="shared" si="100"/>
        <v>0</v>
      </c>
      <c r="U178" s="317">
        <f t="shared" ref="U178:V178" si="157">U177</f>
        <v>0</v>
      </c>
      <c r="V178" s="316">
        <f t="shared" si="157"/>
        <v>0</v>
      </c>
    </row>
    <row r="179" spans="1:22" ht="19.350000000000001" customHeight="1" thickTop="1" thickBot="1" x14ac:dyDescent="0.3">
      <c r="A179" s="84">
        <f t="shared" ref="A179:B179" si="158">A178</f>
        <v>3</v>
      </c>
      <c r="B179" s="99">
        <f t="shared" si="158"/>
        <v>2017</v>
      </c>
      <c r="C179" s="197"/>
      <c r="D179" s="198"/>
      <c r="E179" s="199"/>
      <c r="F179" s="200"/>
      <c r="G179" s="201">
        <f t="shared" si="98"/>
        <v>0</v>
      </c>
      <c r="H179" s="201">
        <f t="shared" ca="1" si="99"/>
        <v>-42770</v>
      </c>
      <c r="I179" s="202">
        <f t="shared" si="102"/>
        <v>0</v>
      </c>
      <c r="J179" s="228"/>
      <c r="K179" s="229"/>
      <c r="L179" s="203"/>
      <c r="M179" s="204"/>
      <c r="N179" s="230"/>
      <c r="O179" s="205" t="e">
        <f>P179/M123</f>
        <v>#DIV/0!</v>
      </c>
      <c r="P179" s="206"/>
      <c r="Q179" s="205" t="e">
        <f>R179/M126</f>
        <v>#DIV/0!</v>
      </c>
      <c r="R179" s="206"/>
      <c r="S179" s="207"/>
      <c r="T179" s="208">
        <f t="shared" si="100"/>
        <v>0</v>
      </c>
      <c r="U179" s="314">
        <f t="shared" ref="U179:V179" si="159">U178</f>
        <v>0</v>
      </c>
      <c r="V179" s="313">
        <f t="shared" si="159"/>
        <v>0</v>
      </c>
    </row>
    <row r="180" spans="1:22" ht="19.350000000000001" customHeight="1" thickTop="1" thickBot="1" x14ac:dyDescent="0.3">
      <c r="A180" s="84">
        <f t="shared" ref="A180:B180" si="160">A179</f>
        <v>3</v>
      </c>
      <c r="B180" s="99">
        <f t="shared" si="160"/>
        <v>2017</v>
      </c>
      <c r="C180" s="235"/>
      <c r="D180" s="236"/>
      <c r="E180" s="237"/>
      <c r="F180" s="238"/>
      <c r="G180" s="213">
        <f t="shared" si="98"/>
        <v>0</v>
      </c>
      <c r="H180" s="213">
        <f t="shared" ca="1" si="99"/>
        <v>-42770</v>
      </c>
      <c r="I180" s="214">
        <f t="shared" si="102"/>
        <v>0</v>
      </c>
      <c r="J180" s="215"/>
      <c r="K180" s="216"/>
      <c r="L180" s="217"/>
      <c r="M180" s="218"/>
      <c r="N180" s="219"/>
      <c r="O180" s="220" t="e">
        <f>P180/M123</f>
        <v>#DIV/0!</v>
      </c>
      <c r="P180" s="221"/>
      <c r="Q180" s="220" t="e">
        <f>R180/M126</f>
        <v>#DIV/0!</v>
      </c>
      <c r="R180" s="221"/>
      <c r="S180" s="222"/>
      <c r="T180" s="223">
        <f t="shared" si="100"/>
        <v>0</v>
      </c>
      <c r="U180" s="317">
        <f t="shared" ref="U180:V180" si="161">U179</f>
        <v>0</v>
      </c>
      <c r="V180" s="316">
        <f t="shared" si="161"/>
        <v>0</v>
      </c>
    </row>
    <row r="181" spans="1:22" ht="19.350000000000001" customHeight="1" thickTop="1" thickBot="1" x14ac:dyDescent="0.3">
      <c r="A181" s="84">
        <f t="shared" ref="A181:B181" si="162">A180</f>
        <v>3</v>
      </c>
      <c r="B181" s="99">
        <f t="shared" si="162"/>
        <v>2017</v>
      </c>
      <c r="C181" s="197"/>
      <c r="D181" s="198"/>
      <c r="E181" s="199"/>
      <c r="F181" s="200"/>
      <c r="G181" s="201">
        <f t="shared" si="98"/>
        <v>0</v>
      </c>
      <c r="H181" s="201">
        <f t="shared" ca="1" si="99"/>
        <v>-42770</v>
      </c>
      <c r="I181" s="202">
        <f t="shared" si="102"/>
        <v>0</v>
      </c>
      <c r="J181" s="228"/>
      <c r="K181" s="229"/>
      <c r="L181" s="203"/>
      <c r="M181" s="204"/>
      <c r="N181" s="230"/>
      <c r="O181" s="205" t="e">
        <f>P181/M123</f>
        <v>#DIV/0!</v>
      </c>
      <c r="P181" s="206"/>
      <c r="Q181" s="205" t="e">
        <f>R181/M126</f>
        <v>#DIV/0!</v>
      </c>
      <c r="R181" s="206"/>
      <c r="S181" s="207"/>
      <c r="T181" s="208">
        <f t="shared" si="100"/>
        <v>0</v>
      </c>
      <c r="U181" s="314">
        <f t="shared" ref="U181:V181" si="163">U180</f>
        <v>0</v>
      </c>
      <c r="V181" s="313">
        <f t="shared" si="163"/>
        <v>0</v>
      </c>
    </row>
    <row r="182" spans="1:22" ht="19.350000000000001" customHeight="1" thickTop="1" thickBot="1" x14ac:dyDescent="0.3">
      <c r="A182" s="84">
        <f t="shared" ref="A182:B182" si="164">A181</f>
        <v>3</v>
      </c>
      <c r="B182" s="99">
        <f t="shared" si="164"/>
        <v>2017</v>
      </c>
      <c r="C182" s="235"/>
      <c r="D182" s="236"/>
      <c r="E182" s="237"/>
      <c r="F182" s="238"/>
      <c r="G182" s="213">
        <f t="shared" si="98"/>
        <v>0</v>
      </c>
      <c r="H182" s="213">
        <f t="shared" ca="1" si="99"/>
        <v>-42770</v>
      </c>
      <c r="I182" s="214">
        <f t="shared" si="102"/>
        <v>0</v>
      </c>
      <c r="J182" s="215"/>
      <c r="K182" s="216"/>
      <c r="L182" s="217"/>
      <c r="M182" s="218"/>
      <c r="N182" s="219"/>
      <c r="O182" s="220" t="e">
        <f>P182/M123</f>
        <v>#DIV/0!</v>
      </c>
      <c r="P182" s="221"/>
      <c r="Q182" s="220" t="e">
        <f>R182/M126</f>
        <v>#DIV/0!</v>
      </c>
      <c r="R182" s="221"/>
      <c r="S182" s="222"/>
      <c r="T182" s="223">
        <f t="shared" si="100"/>
        <v>0</v>
      </c>
      <c r="U182" s="317">
        <f t="shared" ref="U182:V182" si="165">U181</f>
        <v>0</v>
      </c>
      <c r="V182" s="316">
        <f t="shared" si="165"/>
        <v>0</v>
      </c>
    </row>
    <row r="183" spans="1:22" ht="19.350000000000001" customHeight="1" thickTop="1" thickBot="1" x14ac:dyDescent="0.3">
      <c r="A183" s="84">
        <f t="shared" ref="A183:B183" si="166">A182</f>
        <v>3</v>
      </c>
      <c r="B183" s="99">
        <f t="shared" si="166"/>
        <v>2017</v>
      </c>
      <c r="C183" s="197"/>
      <c r="D183" s="198"/>
      <c r="E183" s="199"/>
      <c r="F183" s="200"/>
      <c r="G183" s="201">
        <f t="shared" si="98"/>
        <v>0</v>
      </c>
      <c r="H183" s="201">
        <f t="shared" ca="1" si="99"/>
        <v>-42770</v>
      </c>
      <c r="I183" s="202">
        <f t="shared" si="102"/>
        <v>0</v>
      </c>
      <c r="J183" s="228"/>
      <c r="K183" s="229"/>
      <c r="L183" s="203"/>
      <c r="M183" s="204"/>
      <c r="N183" s="230"/>
      <c r="O183" s="205" t="e">
        <f>P183/M123</f>
        <v>#DIV/0!</v>
      </c>
      <c r="P183" s="206"/>
      <c r="Q183" s="205" t="e">
        <f>R183/M126</f>
        <v>#DIV/0!</v>
      </c>
      <c r="R183" s="206"/>
      <c r="S183" s="207"/>
      <c r="T183" s="208">
        <f t="shared" si="100"/>
        <v>0</v>
      </c>
      <c r="U183" s="318">
        <f t="shared" ref="U183:V183" si="167">U182</f>
        <v>0</v>
      </c>
      <c r="V183" s="319">
        <f t="shared" si="167"/>
        <v>0</v>
      </c>
    </row>
    <row r="184" spans="1:22" ht="19.350000000000001" customHeight="1" thickTop="1" x14ac:dyDescent="0.25"/>
  </sheetData>
  <autoFilter ref="A10:T183"/>
  <mergeCells count="95">
    <mergeCell ref="G127:I127"/>
    <mergeCell ref="O127:T129"/>
    <mergeCell ref="E128:F128"/>
    <mergeCell ref="G128:I128"/>
    <mergeCell ref="E129:F129"/>
    <mergeCell ref="G129:I129"/>
    <mergeCell ref="A147:A148"/>
    <mergeCell ref="B147:B148"/>
    <mergeCell ref="I147:I148"/>
    <mergeCell ref="A123:D129"/>
    <mergeCell ref="E123:F123"/>
    <mergeCell ref="G123:I123"/>
    <mergeCell ref="E124:F124"/>
    <mergeCell ref="G124:I124"/>
    <mergeCell ref="E125:F125"/>
    <mergeCell ref="G125:I125"/>
    <mergeCell ref="E126:F126"/>
    <mergeCell ref="G126:I126"/>
    <mergeCell ref="E127:F127"/>
    <mergeCell ref="L147:L148"/>
    <mergeCell ref="M147:M148"/>
    <mergeCell ref="U62:U68"/>
    <mergeCell ref="V62:V68"/>
    <mergeCell ref="U86:U87"/>
    <mergeCell ref="V86:V87"/>
    <mergeCell ref="U123:U129"/>
    <mergeCell ref="V123:V129"/>
    <mergeCell ref="U147:U148"/>
    <mergeCell ref="V147:V148"/>
    <mergeCell ref="O123:P123"/>
    <mergeCell ref="Q123:T123"/>
    <mergeCell ref="O124:T126"/>
    <mergeCell ref="Q4:T4"/>
    <mergeCell ref="O4:P4"/>
    <mergeCell ref="A62:D68"/>
    <mergeCell ref="E62:F62"/>
    <mergeCell ref="G62:I62"/>
    <mergeCell ref="O62:P62"/>
    <mergeCell ref="Q62:T62"/>
    <mergeCell ref="E63:F63"/>
    <mergeCell ref="G63:I63"/>
    <mergeCell ref="O63:T65"/>
    <mergeCell ref="E64:F64"/>
    <mergeCell ref="G64:I64"/>
    <mergeCell ref="E65:F65"/>
    <mergeCell ref="G65:I65"/>
    <mergeCell ref="E66:F66"/>
    <mergeCell ref="G66:I66"/>
    <mergeCell ref="O5:T7"/>
    <mergeCell ref="U4:U10"/>
    <mergeCell ref="V4:V10"/>
    <mergeCell ref="A25:A26"/>
    <mergeCell ref="B25:B26"/>
    <mergeCell ref="M25:M26"/>
    <mergeCell ref="G4:I4"/>
    <mergeCell ref="G5:I5"/>
    <mergeCell ref="G6:I6"/>
    <mergeCell ref="G7:I7"/>
    <mergeCell ref="E4:F4"/>
    <mergeCell ref="E5:F5"/>
    <mergeCell ref="E6:F6"/>
    <mergeCell ref="E7:F7"/>
    <mergeCell ref="E8:F8"/>
    <mergeCell ref="E9:F9"/>
    <mergeCell ref="U25:U26"/>
    <mergeCell ref="V25:V26"/>
    <mergeCell ref="I25:I26"/>
    <mergeCell ref="L25:L26"/>
    <mergeCell ref="G8:I8"/>
    <mergeCell ref="G9:I9"/>
    <mergeCell ref="O8:T9"/>
    <mergeCell ref="A86:A87"/>
    <mergeCell ref="B86:B87"/>
    <mergeCell ref="I86:I87"/>
    <mergeCell ref="L86:L87"/>
    <mergeCell ref="M86:M87"/>
    <mergeCell ref="O66:T68"/>
    <mergeCell ref="E67:F67"/>
    <mergeCell ref="G67:I67"/>
    <mergeCell ref="E68:F68"/>
    <mergeCell ref="G68:I68"/>
    <mergeCell ref="S1:T1"/>
    <mergeCell ref="A2:C3"/>
    <mergeCell ref="D2:D3"/>
    <mergeCell ref="E2:K3"/>
    <mergeCell ref="L2:L3"/>
    <mergeCell ref="M2:N3"/>
    <mergeCell ref="O2:P3"/>
    <mergeCell ref="Q2:R3"/>
    <mergeCell ref="S2:T3"/>
    <mergeCell ref="A1:C1"/>
    <mergeCell ref="E1:K1"/>
    <mergeCell ref="M1:N1"/>
    <mergeCell ref="O1:P1"/>
    <mergeCell ref="Q1:R1"/>
  </mergeCells>
  <pageMargins left="0" right="0" top="0.39370078740157483" bottom="0" header="0.19685039370078741" footer="0"/>
  <pageSetup paperSize="8" orientation="portrait" r:id="rId1"/>
  <headerFooter>
    <oddHeader>&amp;C&amp;"Arial,полужирный"                      Відомість заробітної плати 2017 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ОБ'ЄКТИ</vt:lpstr>
      <vt:lpstr>ЗАРПЛАТА</vt:lpstr>
      <vt:lpstr>А75</vt:lpstr>
      <vt:lpstr>А8</vt:lpstr>
      <vt:lpstr>В2</vt:lpstr>
      <vt:lpstr>Зарплата1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Близнюк Михаил Васильевич</cp:lastModifiedBy>
  <cp:lastPrinted>2016-12-29T11:12:21Z</cp:lastPrinted>
  <dcterms:created xsi:type="dcterms:W3CDTF">2015-03-02T12:24:52Z</dcterms:created>
  <dcterms:modified xsi:type="dcterms:W3CDTF">2017-02-04T12:12:56Z</dcterms:modified>
</cp:coreProperties>
</file>