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435" windowWidth="25440" windowHeight="11970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F15" i="1" l="1"/>
  <c r="I15" i="1" s="1"/>
  <c r="F16" i="1"/>
  <c r="I16" i="1" s="1"/>
  <c r="F17" i="1"/>
  <c r="F18" i="1"/>
  <c r="F19" i="1"/>
  <c r="F20" i="1"/>
  <c r="F21" i="1"/>
  <c r="F22" i="1"/>
  <c r="F23" i="1"/>
  <c r="F24" i="1"/>
  <c r="F25" i="1"/>
  <c r="I25" i="1" s="1"/>
  <c r="F26" i="1"/>
  <c r="I26" i="1" s="1"/>
  <c r="F27" i="1"/>
  <c r="F28" i="1"/>
  <c r="I28" i="1" s="1"/>
  <c r="F29" i="1"/>
  <c r="F30" i="1"/>
  <c r="F31" i="1"/>
  <c r="F32" i="1"/>
  <c r="F33" i="1"/>
  <c r="F34" i="1"/>
  <c r="F35" i="1"/>
  <c r="F36" i="1"/>
  <c r="F37" i="1"/>
  <c r="I37" i="1" s="1"/>
  <c r="F38" i="1"/>
  <c r="F39" i="1"/>
  <c r="I39" i="1" s="1"/>
  <c r="F40" i="1"/>
  <c r="F41" i="1"/>
  <c r="I41" i="1" s="1"/>
  <c r="F42" i="1"/>
  <c r="H42" i="1" s="1" a="1"/>
  <c r="H42" i="1" s="1"/>
  <c r="F43" i="1"/>
  <c r="F44" i="1"/>
  <c r="F45" i="1"/>
  <c r="F46" i="1"/>
  <c r="H46" i="1" s="1" a="1"/>
  <c r="H46" i="1" s="1"/>
  <c r="F47" i="1"/>
  <c r="F48" i="1"/>
  <c r="F49" i="1"/>
  <c r="F50" i="1"/>
  <c r="H50" i="1" s="1" a="1"/>
  <c r="H50" i="1" s="1"/>
  <c r="F51" i="1"/>
  <c r="F52" i="1"/>
  <c r="I52" i="1" s="1"/>
  <c r="F53" i="1"/>
  <c r="I53" i="1" s="1"/>
  <c r="F54" i="1"/>
  <c r="H54" i="1" s="1" a="1"/>
  <c r="H54" i="1" s="1"/>
  <c r="F55" i="1"/>
  <c r="I55" i="1" s="1"/>
  <c r="F56" i="1"/>
  <c r="F57" i="1"/>
  <c r="F58" i="1"/>
  <c r="H58" i="1" s="1" a="1"/>
  <c r="H58" i="1" s="1"/>
  <c r="F59" i="1"/>
  <c r="I59" i="1" s="1"/>
  <c r="F60" i="1"/>
  <c r="I60" i="1" s="1"/>
  <c r="F61" i="1"/>
  <c r="F62" i="1"/>
  <c r="H62" i="1" s="1" a="1"/>
  <c r="H62" i="1" s="1"/>
  <c r="F63" i="1"/>
  <c r="I63" i="1" s="1"/>
  <c r="F64" i="1"/>
  <c r="H64" i="1" s="1" a="1"/>
  <c r="H64" i="1" s="1"/>
  <c r="F65" i="1"/>
  <c r="F66" i="1"/>
  <c r="H66" i="1" s="1" a="1"/>
  <c r="H66" i="1" s="1"/>
  <c r="F67" i="1"/>
  <c r="I67" i="1" s="1"/>
  <c r="F68" i="1"/>
  <c r="I68" i="1" s="1"/>
  <c r="F69" i="1"/>
  <c r="F2" i="1"/>
  <c r="I2" i="1" s="1"/>
  <c r="F3" i="1"/>
  <c r="I3" i="1" s="1"/>
  <c r="F4" i="1"/>
  <c r="I4" i="1" s="1"/>
  <c r="F5" i="1"/>
  <c r="F6" i="1"/>
  <c r="H6" i="1" s="1" a="1"/>
  <c r="H6" i="1" s="1"/>
  <c r="F7" i="1"/>
  <c r="H7" i="1" s="1" a="1"/>
  <c r="H7" i="1" s="1"/>
  <c r="F8" i="1"/>
  <c r="F9" i="1"/>
  <c r="F10" i="1"/>
  <c r="H10" i="1" s="1" a="1"/>
  <c r="H10" i="1" s="1"/>
  <c r="F11" i="1"/>
  <c r="I11" i="1" s="1"/>
  <c r="F12" i="1"/>
  <c r="H12" i="1" s="1" a="1"/>
  <c r="H12" i="1" s="1"/>
  <c r="F13" i="1"/>
  <c r="F14" i="1"/>
  <c r="G14" i="1" s="1" a="1"/>
  <c r="G14" i="1" s="1"/>
  <c r="H4" i="1" a="1"/>
  <c r="H4" i="1" s="1"/>
  <c r="H5" i="1" a="1"/>
  <c r="H5" i="1" s="1"/>
  <c r="H8" i="1" a="1"/>
  <c r="H8" i="1" s="1"/>
  <c r="H9" i="1" a="1"/>
  <c r="H9" i="1" s="1"/>
  <c r="H13" i="1" a="1"/>
  <c r="H13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3" i="1" a="1"/>
  <c r="H43" i="1" s="1"/>
  <c r="H44" i="1" a="1"/>
  <c r="H44" i="1" s="1"/>
  <c r="H45" i="1" a="1"/>
  <c r="H45" i="1" s="1"/>
  <c r="H47" i="1" a="1"/>
  <c r="H47" i="1" s="1"/>
  <c r="H48" i="1" a="1"/>
  <c r="H48" i="1" s="1"/>
  <c r="H49" i="1" a="1"/>
  <c r="H49" i="1" s="1"/>
  <c r="H51" i="1" a="1"/>
  <c r="H51" i="1" s="1"/>
  <c r="H52" i="1" a="1"/>
  <c r="H52" i="1" s="1"/>
  <c r="H53" i="1" a="1"/>
  <c r="H53" i="1" s="1"/>
  <c r="H55" i="1" a="1"/>
  <c r="H55" i="1" s="1"/>
  <c r="H56" i="1" a="1"/>
  <c r="H56" i="1" s="1"/>
  <c r="H57" i="1" a="1"/>
  <c r="H57" i="1" s="1"/>
  <c r="H59" i="1" a="1"/>
  <c r="H59" i="1" s="1"/>
  <c r="H60" i="1" a="1"/>
  <c r="H60" i="1" s="1"/>
  <c r="H61" i="1" a="1"/>
  <c r="H61" i="1" s="1"/>
  <c r="H65" i="1" a="1"/>
  <c r="H65" i="1" s="1"/>
  <c r="H68" i="1" a="1"/>
  <c r="H68" i="1" s="1"/>
  <c r="H69" i="1" a="1"/>
  <c r="H69" i="1" s="1"/>
  <c r="H3" i="1" a="1"/>
  <c r="H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60" i="1" a="1"/>
  <c r="G60" i="1" s="1"/>
  <c r="G61" i="1" a="1"/>
  <c r="G61" i="1" s="1"/>
  <c r="G62" i="1" a="1"/>
  <c r="G62" i="1" s="1"/>
  <c r="G65" i="1" a="1"/>
  <c r="G65" i="1" s="1"/>
  <c r="G66" i="1" a="1"/>
  <c r="G66" i="1" s="1"/>
  <c r="G68" i="1" a="1"/>
  <c r="G68" i="1" s="1"/>
  <c r="G69" i="1" a="1"/>
  <c r="G69" i="1" s="1"/>
  <c r="G3" i="1" a="1"/>
  <c r="G3" i="1" s="1"/>
  <c r="I38" i="1" l="1"/>
  <c r="I34" i="1"/>
  <c r="I30" i="1"/>
  <c r="I22" i="1"/>
  <c r="I18" i="1"/>
  <c r="I13" i="1"/>
  <c r="I48" i="1"/>
  <c r="G63" i="1" a="1"/>
  <c r="G63" i="1" s="1"/>
  <c r="G59" i="1" a="1"/>
  <c r="G59" i="1" s="1"/>
  <c r="H11" i="1" a="1"/>
  <c r="H11" i="1" s="1"/>
  <c r="H63" i="1" a="1"/>
  <c r="H63" i="1" s="1"/>
  <c r="G67" i="1" a="1"/>
  <c r="G67" i="1" s="1"/>
  <c r="I56" i="1"/>
  <c r="I40" i="1"/>
  <c r="I36" i="1"/>
  <c r="I32" i="1"/>
  <c r="I24" i="1"/>
  <c r="I20" i="1"/>
  <c r="H67" i="1" a="1"/>
  <c r="H67" i="1" s="1"/>
  <c r="I45" i="1"/>
  <c r="I6" i="1"/>
  <c r="I66" i="1"/>
  <c r="I58" i="1"/>
  <c r="I50" i="1"/>
  <c r="I46" i="1"/>
  <c r="I61" i="1"/>
  <c r="I51" i="1"/>
  <c r="G2" i="1" a="1"/>
  <c r="G2" i="1" s="1"/>
  <c r="I49" i="1"/>
  <c r="I44" i="1"/>
  <c r="I35" i="1"/>
  <c r="I31" i="1"/>
  <c r="I27" i="1"/>
  <c r="I23" i="1"/>
  <c r="I19" i="1"/>
  <c r="I5" i="1"/>
  <c r="I8" i="1"/>
  <c r="I42" i="1"/>
  <c r="I65" i="1"/>
  <c r="I43" i="1"/>
  <c r="I69" i="1"/>
  <c r="I57" i="1"/>
  <c r="I47" i="1"/>
  <c r="I33" i="1"/>
  <c r="I29" i="1"/>
  <c r="I21" i="1"/>
  <c r="I17" i="1"/>
  <c r="I7" i="1"/>
  <c r="H2" i="1" a="1"/>
  <c r="H2" i="1" s="1"/>
  <c r="I62" i="1"/>
  <c r="I54" i="1"/>
  <c r="I12" i="1"/>
  <c r="I10" i="1"/>
  <c r="I9" i="1"/>
  <c r="G64" i="1" a="1"/>
  <c r="G64" i="1" s="1"/>
  <c r="H14" i="1" a="1"/>
  <c r="H14" i="1" s="1"/>
  <c r="I14" i="1" l="1"/>
  <c r="I64" i="1"/>
</calcChain>
</file>

<file path=xl/sharedStrings.xml><?xml version="1.0" encoding="utf-8"?>
<sst xmlns="http://schemas.openxmlformats.org/spreadsheetml/2006/main" count="155" uniqueCount="113">
  <si>
    <r>
      <rPr>
        <sz val="6"/>
        <rFont val="Times New Roman"/>
        <family val="1"/>
        <charset val="204"/>
      </rPr>
      <t>NISSAN</t>
    </r>
  </si>
  <si>
    <r>
      <rPr>
        <sz val="6"/>
        <rFont val="Times New Roman"/>
        <family val="1"/>
        <charset val="204"/>
      </rPr>
      <t>АНТИФРИЗ (КОНЦЕНТРАТ)</t>
    </r>
  </si>
  <si>
    <r>
      <rPr>
        <sz val="6"/>
        <rFont val="Times New Roman"/>
        <family val="1"/>
        <charset val="204"/>
      </rPr>
      <t>Применение:</t>
    </r>
  </si>
  <si>
    <r>
      <rPr>
        <sz val="6"/>
        <rFont val="Times New Roman"/>
        <family val="1"/>
        <charset val="204"/>
      </rPr>
      <t xml:space="preserve">Плотность при </t>
    </r>
    <r>
      <rPr>
        <sz val="6"/>
        <rFont val="Times New Roman"/>
        <family val="1"/>
        <charset val="204"/>
      </rPr>
      <t xml:space="preserve">20°C, </t>
    </r>
    <r>
      <rPr>
        <sz val="6"/>
        <rFont val="Times New Roman"/>
        <family val="1"/>
        <charset val="204"/>
      </rPr>
      <t>кг/л</t>
    </r>
  </si>
  <si>
    <r>
      <rPr>
        <sz val="6"/>
        <rFont val="Times New Roman"/>
        <family val="1"/>
        <charset val="204"/>
      </rPr>
      <t>не менее 1,10 не более 1,13</t>
    </r>
  </si>
  <si>
    <r>
      <rPr>
        <sz val="6"/>
        <rFont val="Times New Roman"/>
        <family val="1"/>
        <charset val="204"/>
      </rPr>
      <t>Предельное значение температуры кристаллизации, °С при сотношении концентрата с водой в пропорции 3:2 должно быть:</t>
    </r>
  </si>
  <si>
    <r>
      <rPr>
        <sz val="6"/>
        <rFont val="Times New Roman"/>
        <family val="1"/>
        <charset val="204"/>
      </rPr>
      <t>Ниже минус 48</t>
    </r>
  </si>
  <si>
    <r>
      <rPr>
        <sz val="6"/>
        <rFont val="Times New Roman"/>
        <family val="1"/>
        <charset val="204"/>
      </rPr>
      <t>Температура кипения, °С</t>
    </r>
  </si>
  <si>
    <r>
      <rPr>
        <sz val="6"/>
        <rFont val="Times New Roman"/>
        <family val="1"/>
        <charset val="204"/>
      </rPr>
      <t>Маркировка:</t>
    </r>
  </si>
  <si>
    <r>
      <rPr>
        <sz val="6"/>
        <rFont val="Times New Roman"/>
        <family val="1"/>
        <charset val="204"/>
      </rPr>
      <t>этикетка или надпись</t>
    </r>
  </si>
  <si>
    <r>
      <rPr>
        <sz val="6"/>
        <rFont val="Times New Roman"/>
        <family val="1"/>
        <charset val="204"/>
      </rPr>
      <t>Содержание этикетки или надписи:</t>
    </r>
  </si>
  <si>
    <r>
      <rPr>
        <sz val="6"/>
        <rFont val="Times New Roman"/>
        <family val="1"/>
        <charset val="204"/>
      </rPr>
      <t>Наименование, марка, обозначение стандарта, товарный знак предприятия-изготовителя, масса нетто или объем, дата - месяц и год изготовления, номер партии</t>
    </r>
  </si>
  <si>
    <r>
      <rPr>
        <sz val="6"/>
        <rFont val="Times New Roman"/>
        <family val="1"/>
        <charset val="204"/>
      </rPr>
      <t>Объем, л</t>
    </r>
  </si>
  <si>
    <r>
      <rPr>
        <sz val="6"/>
        <rFont val="Times New Roman"/>
        <family val="1"/>
        <charset val="204"/>
      </rPr>
      <t>Не менее 1</t>
    </r>
  </si>
  <si>
    <r>
      <rPr>
        <sz val="6"/>
        <rFont val="Times New Roman"/>
        <family val="1"/>
        <charset val="204"/>
      </rPr>
      <t xml:space="preserve">Класс </t>
    </r>
    <r>
      <rPr>
        <sz val="6"/>
        <rFont val="Times New Roman"/>
        <family val="1"/>
        <charset val="204"/>
      </rPr>
      <t xml:space="preserve">SAE </t>
    </r>
    <r>
      <rPr>
        <sz val="6"/>
        <rFont val="Times New Roman"/>
        <family val="1"/>
        <charset val="204"/>
      </rPr>
      <t>:</t>
    </r>
  </si>
  <si>
    <r>
      <rPr>
        <sz val="6"/>
        <rFont val="Times New Roman"/>
        <family val="1"/>
        <charset val="204"/>
      </rPr>
      <t>10W-40</t>
    </r>
  </si>
  <si>
    <r>
      <rPr>
        <sz val="6"/>
        <rFont val="Times New Roman"/>
        <family val="1"/>
        <charset val="204"/>
      </rPr>
      <t>моторное масло</t>
    </r>
  </si>
  <si>
    <r>
      <rPr>
        <sz val="6"/>
        <rFont val="Times New Roman"/>
        <family val="1"/>
        <charset val="204"/>
      </rPr>
      <t>Бензиновые и дизельные двигатели в современных легковых и</t>
    </r>
  </si>
  <si>
    <r>
      <rPr>
        <sz val="6"/>
        <rFont val="Times New Roman"/>
        <family val="1"/>
        <charset val="204"/>
      </rPr>
      <t xml:space="preserve">требования к нормам и спецификациям: Класс по </t>
    </r>
    <r>
      <rPr>
        <sz val="6"/>
        <rFont val="Times New Roman"/>
        <family val="1"/>
        <charset val="204"/>
      </rPr>
      <t>API:</t>
    </r>
  </si>
  <si>
    <r>
      <rPr>
        <sz val="6"/>
        <rFont val="Times New Roman"/>
        <family val="1"/>
        <charset val="204"/>
      </rPr>
      <t>SN, SM, SL, SJ</t>
    </r>
  </si>
  <si>
    <r>
      <rPr>
        <sz val="6"/>
        <rFont val="Times New Roman"/>
        <family val="1"/>
        <charset val="204"/>
      </rPr>
      <t xml:space="preserve">Плотность при 15 </t>
    </r>
    <r>
      <rPr>
        <sz val="6"/>
        <rFont val="Times New Roman"/>
        <family val="1"/>
        <charset val="204"/>
      </rPr>
      <t xml:space="preserve">°C, </t>
    </r>
    <r>
      <rPr>
        <sz val="6"/>
        <rFont val="Times New Roman"/>
        <family val="1"/>
        <charset val="204"/>
      </rPr>
      <t>кг/л:</t>
    </r>
  </si>
  <si>
    <r>
      <rPr>
        <sz val="6"/>
        <rFont val="Times New Roman"/>
        <family val="1"/>
        <charset val="204"/>
      </rPr>
      <t xml:space="preserve">Вязкость при </t>
    </r>
    <r>
      <rPr>
        <sz val="6"/>
        <rFont val="Times New Roman"/>
        <family val="1"/>
        <charset val="204"/>
      </rPr>
      <t xml:space="preserve">100°C, </t>
    </r>
    <r>
      <rPr>
        <sz val="6"/>
        <rFont val="Times New Roman"/>
        <family val="1"/>
        <charset val="204"/>
      </rPr>
      <t>мм2/с:</t>
    </r>
  </si>
  <si>
    <r>
      <rPr>
        <sz val="6"/>
        <rFont val="Times New Roman"/>
        <family val="1"/>
        <charset val="204"/>
      </rPr>
      <t>более 15,0</t>
    </r>
  </si>
  <si>
    <r>
      <rPr>
        <sz val="6"/>
        <rFont val="Times New Roman"/>
        <family val="1"/>
        <charset val="204"/>
      </rPr>
      <t xml:space="preserve">Вязкость при </t>
    </r>
    <r>
      <rPr>
        <sz val="6"/>
        <rFont val="Times New Roman"/>
        <family val="1"/>
        <charset val="204"/>
      </rPr>
      <t xml:space="preserve">40°C, </t>
    </r>
    <r>
      <rPr>
        <sz val="6"/>
        <rFont val="Times New Roman"/>
        <family val="1"/>
        <charset val="204"/>
      </rPr>
      <t>мм2/с :</t>
    </r>
  </si>
  <si>
    <r>
      <rPr>
        <sz val="6"/>
        <rFont val="Times New Roman"/>
        <family val="1"/>
        <charset val="204"/>
      </rPr>
      <t>более 105,6</t>
    </r>
  </si>
  <si>
    <r>
      <rPr>
        <sz val="6"/>
        <rFont val="Times New Roman"/>
        <family val="1"/>
        <charset val="204"/>
      </rPr>
      <t>Индекс вязкости</t>
    </r>
  </si>
  <si>
    <r>
      <rPr>
        <sz val="6"/>
        <rFont val="Times New Roman"/>
        <family val="1"/>
        <charset val="204"/>
      </rPr>
      <t>более 150</t>
    </r>
  </si>
  <si>
    <r>
      <rPr>
        <sz val="6"/>
        <rFont val="Times New Roman"/>
        <family val="1"/>
        <charset val="204"/>
      </rPr>
      <t>Точка потери текучести,^:</t>
    </r>
  </si>
  <si>
    <r>
      <rPr>
        <sz val="6"/>
        <rFont val="Times New Roman"/>
        <family val="1"/>
        <charset val="204"/>
      </rPr>
      <t>Ниже минус 32</t>
    </r>
  </si>
  <si>
    <r>
      <rPr>
        <sz val="6"/>
        <rFont val="Times New Roman"/>
        <family val="1"/>
        <charset val="204"/>
      </rPr>
      <t xml:space="preserve">Температура вспышки в открытом тигле, </t>
    </r>
    <r>
      <rPr>
        <sz val="6"/>
        <rFont val="Times New Roman"/>
        <family val="1"/>
        <charset val="204"/>
      </rPr>
      <t>°C</t>
    </r>
  </si>
  <si>
    <r>
      <rPr>
        <sz val="6"/>
        <rFont val="Times New Roman"/>
        <family val="1"/>
        <charset val="204"/>
      </rPr>
      <t>Выше 238</t>
    </r>
  </si>
  <si>
    <r>
      <rPr>
        <sz val="6"/>
        <rFont val="Times New Roman"/>
        <family val="1"/>
        <charset val="204"/>
      </rPr>
      <t>Гарантированный интервал замены масла , км.</t>
    </r>
  </si>
  <si>
    <r>
      <rPr>
        <sz val="6"/>
        <rFont val="Times New Roman"/>
        <family val="1"/>
        <charset val="204"/>
      </rPr>
      <t>более 7500</t>
    </r>
  </si>
  <si>
    <r>
      <rPr>
        <sz val="6"/>
        <rFont val="Times New Roman"/>
        <family val="1"/>
        <charset val="204"/>
      </rPr>
      <t xml:space="preserve">требования к нормам и спецификациям: Класс по </t>
    </r>
    <r>
      <rPr>
        <sz val="6"/>
        <rFont val="Times New Roman"/>
        <family val="1"/>
        <charset val="204"/>
      </rPr>
      <t xml:space="preserve">ACEA </t>
    </r>
    <r>
      <rPr>
        <sz val="6"/>
        <rFont val="Times New Roman"/>
        <family val="1"/>
        <charset val="204"/>
      </rPr>
      <t xml:space="preserve">: Класс по </t>
    </r>
    <r>
      <rPr>
        <sz val="6"/>
        <rFont val="Times New Roman"/>
        <family val="1"/>
        <charset val="204"/>
      </rPr>
      <t>APT:</t>
    </r>
  </si>
  <si>
    <r>
      <rPr>
        <sz val="6"/>
        <rFont val="Times New Roman"/>
        <family val="1"/>
        <charset val="204"/>
      </rPr>
      <t>B3|A3 CF|SL</t>
    </r>
  </si>
  <si>
    <r>
      <rPr>
        <sz val="6"/>
        <rFont val="Times New Roman"/>
        <family val="1"/>
        <charset val="204"/>
      </rPr>
      <t>не менее 0,868 не более 0,872</t>
    </r>
  </si>
  <si>
    <r>
      <rPr>
        <sz val="6"/>
        <rFont val="Times New Roman"/>
        <family val="1"/>
        <charset val="204"/>
      </rPr>
      <t>более 14,2</t>
    </r>
  </si>
  <si>
    <r>
      <rPr>
        <sz val="6"/>
        <rFont val="Times New Roman"/>
        <family val="1"/>
        <charset val="204"/>
      </rPr>
      <t>более 96,8</t>
    </r>
  </si>
  <si>
    <r>
      <rPr>
        <sz val="6"/>
        <rFont val="Times New Roman"/>
        <family val="1"/>
        <charset val="204"/>
      </rPr>
      <t>более 152</t>
    </r>
  </si>
  <si>
    <r>
      <rPr>
        <sz val="6"/>
        <rFont val="Times New Roman"/>
        <family val="1"/>
        <charset val="204"/>
      </rPr>
      <t xml:space="preserve">Температура застывания, </t>
    </r>
    <r>
      <rPr>
        <sz val="6"/>
        <rFont val="Times New Roman"/>
        <family val="1"/>
        <charset val="204"/>
      </rPr>
      <t>°C:</t>
    </r>
  </si>
  <si>
    <r>
      <rPr>
        <sz val="6"/>
        <rFont val="Times New Roman"/>
        <family val="1"/>
        <charset val="204"/>
      </rPr>
      <t>Ниже минус 28</t>
    </r>
  </si>
  <si>
    <r>
      <rPr>
        <sz val="6"/>
        <rFont val="Times New Roman"/>
        <family val="1"/>
        <charset val="204"/>
      </rPr>
      <t xml:space="preserve">Температура вспышки, </t>
    </r>
    <r>
      <rPr>
        <sz val="6"/>
        <rFont val="Times New Roman"/>
        <family val="1"/>
        <charset val="204"/>
      </rPr>
      <t>°C:</t>
    </r>
  </si>
  <si>
    <r>
      <rPr>
        <sz val="6"/>
        <rFont val="Times New Roman"/>
        <family val="1"/>
        <charset val="204"/>
      </rPr>
      <t>Выше 228</t>
    </r>
  </si>
  <si>
    <r>
      <rPr>
        <sz val="6"/>
        <rFont val="Times New Roman"/>
        <family val="1"/>
        <charset val="204"/>
      </rPr>
      <t>Содержание фосфора:</t>
    </r>
  </si>
  <si>
    <r>
      <rPr>
        <sz val="6"/>
        <rFont val="Times New Roman"/>
        <family val="1"/>
        <charset val="204"/>
      </rPr>
      <t>не более 0,145</t>
    </r>
  </si>
  <si>
    <r>
      <rPr>
        <sz val="6"/>
        <rFont val="Times New Roman"/>
        <family val="1"/>
        <charset val="204"/>
      </rPr>
      <t>Зольность сульфатная, % мас.:</t>
    </r>
  </si>
  <si>
    <r>
      <rPr>
        <sz val="6"/>
        <rFont val="Times New Roman"/>
        <family val="1"/>
        <charset val="204"/>
      </rPr>
      <t>не более 0,93</t>
    </r>
  </si>
  <si>
    <r>
      <rPr>
        <sz val="6"/>
        <rFont val="Times New Roman"/>
        <family val="1"/>
        <charset val="204"/>
      </rPr>
      <t>Не менее 3,80</t>
    </r>
  </si>
  <si>
    <r>
      <rPr>
        <sz val="6"/>
        <rFont val="Times New Roman"/>
        <family val="1"/>
        <charset val="204"/>
      </rPr>
      <t>Аккумуляторная батарея</t>
    </r>
  </si>
  <si>
    <r>
      <rPr>
        <sz val="6"/>
        <rFont val="Times New Roman"/>
        <family val="1"/>
        <charset val="204"/>
      </rPr>
      <t>Полярность :</t>
    </r>
  </si>
  <si>
    <r>
      <rPr>
        <sz val="6"/>
        <rFont val="Times New Roman"/>
        <family val="1"/>
        <charset val="204"/>
      </rPr>
      <t>прямая</t>
    </r>
  </si>
  <si>
    <r>
      <rPr>
        <sz val="6"/>
        <rFont val="Times New Roman"/>
        <family val="1"/>
        <charset val="204"/>
      </rPr>
      <t xml:space="preserve">Плотность электролита в полностью заряженных батареях, </t>
    </r>
    <r>
      <rPr>
        <sz val="6"/>
        <rFont val="Times New Roman"/>
        <family val="1"/>
        <charset val="204"/>
      </rPr>
      <t>кг/ді^.:</t>
    </r>
  </si>
  <si>
    <r>
      <rPr>
        <sz val="6"/>
        <rFont val="Times New Roman"/>
        <family val="1"/>
        <charset val="204"/>
      </rPr>
      <t>не менее 1,27</t>
    </r>
  </si>
  <si>
    <r>
      <rPr>
        <sz val="6"/>
        <rFont val="Times New Roman"/>
        <family val="1"/>
        <charset val="204"/>
      </rPr>
      <t>Напряжение полностью заряженных батарей после не более 24 ч выдержки при температуре 25 °С при</t>
    </r>
  </si>
  <si>
    <r>
      <rPr>
        <sz val="6"/>
        <rFont val="Times New Roman"/>
        <family val="1"/>
        <charset val="204"/>
      </rPr>
      <t>не менее 12,7</t>
    </r>
  </si>
  <si>
    <r>
      <rPr>
        <sz val="6"/>
        <rFont val="Times New Roman"/>
        <family val="1"/>
        <charset val="204"/>
      </rPr>
      <t xml:space="preserve">Диаметр </t>
    </r>
    <r>
      <rPr>
        <sz val="6"/>
        <rFont val="Times New Roman"/>
        <family val="1"/>
        <charset val="204"/>
      </rPr>
      <t xml:space="preserve">ѵ </t>
    </r>
    <r>
      <rPr>
        <sz val="6"/>
        <rFont val="Times New Roman"/>
        <family val="1"/>
        <charset val="204"/>
      </rPr>
      <t>основания отрицательного вывода, мм:</t>
    </r>
  </si>
  <si>
    <r>
      <rPr>
        <sz val="6"/>
        <rFont val="Times New Roman"/>
        <family val="1"/>
        <charset val="204"/>
      </rPr>
      <t>не менее 17,7</t>
    </r>
  </si>
  <si>
    <r>
      <rPr>
        <sz val="6"/>
        <rFont val="Times New Roman"/>
        <family val="1"/>
        <charset val="204"/>
      </rPr>
      <t>Диаметр у основания положительного вывода, мм:</t>
    </r>
  </si>
  <si>
    <r>
      <rPr>
        <sz val="6"/>
        <rFont val="Times New Roman"/>
        <family val="1"/>
        <charset val="204"/>
      </rPr>
      <t>не более 19,5</t>
    </r>
  </si>
  <si>
    <r>
      <rPr>
        <sz val="6"/>
        <rFont val="Times New Roman"/>
        <family val="1"/>
        <charset val="204"/>
      </rPr>
      <t>Высота выводов, мм:</t>
    </r>
  </si>
  <si>
    <r>
      <rPr>
        <sz val="6"/>
        <rFont val="Times New Roman"/>
        <family val="1"/>
        <charset val="204"/>
      </rPr>
      <t>не менее 17</t>
    </r>
  </si>
  <si>
    <r>
      <rPr>
        <sz val="6"/>
        <rFont val="Times New Roman"/>
        <family val="1"/>
        <charset val="204"/>
      </rPr>
      <t>Габаритная длина аккумуляторных батарей, мм:</t>
    </r>
  </si>
  <si>
    <r>
      <rPr>
        <sz val="6"/>
        <rFont val="Times New Roman"/>
        <family val="1"/>
        <charset val="204"/>
      </rPr>
      <t>не менее 305 не более 307</t>
    </r>
  </si>
  <si>
    <r>
      <rPr>
        <sz val="6"/>
        <rFont val="Times New Roman"/>
        <family val="1"/>
        <charset val="204"/>
      </rPr>
      <t>Габаритная ширина аккумуляторных батарей, мм:</t>
    </r>
  </si>
  <si>
    <r>
      <rPr>
        <sz val="6"/>
        <rFont val="Times New Roman"/>
        <family val="1"/>
        <charset val="204"/>
      </rPr>
      <t>не менее 175</t>
    </r>
  </si>
  <si>
    <r>
      <rPr>
        <sz val="6"/>
        <rFont val="Times New Roman"/>
        <family val="1"/>
        <charset val="204"/>
      </rPr>
      <t>Габаритная высота аккумуляторных батарей, мм:</t>
    </r>
  </si>
  <si>
    <r>
      <rPr>
        <sz val="6"/>
        <rFont val="Times New Roman"/>
        <family val="1"/>
        <charset val="204"/>
      </rPr>
      <t>не менее 174 не более 176</t>
    </r>
  </si>
  <si>
    <r>
      <rPr>
        <sz val="6"/>
        <rFont val="Times New Roman"/>
        <family val="1"/>
        <charset val="204"/>
      </rPr>
      <t>Ток холодной прокрутки, А:</t>
    </r>
  </si>
  <si>
    <r>
      <rPr>
        <sz val="6"/>
        <rFont val="Times New Roman"/>
        <family val="1"/>
        <charset val="204"/>
      </rPr>
      <t>Номинальная емкость батарей, А*ч:</t>
    </r>
  </si>
  <si>
    <r>
      <rPr>
        <sz val="6"/>
        <rFont val="Times New Roman"/>
        <family val="1"/>
        <charset val="204"/>
      </rPr>
      <t>не менее 66</t>
    </r>
  </si>
  <si>
    <r>
      <rPr>
        <sz val="6"/>
        <rFont val="Times New Roman"/>
        <family val="1"/>
        <charset val="204"/>
      </rPr>
      <t>Напряжение, В:</t>
    </r>
  </si>
  <si>
    <r>
      <rPr>
        <sz val="6"/>
        <rFont val="Times New Roman"/>
        <family val="1"/>
        <charset val="204"/>
      </rPr>
      <t>Резервная емкость, мин:</t>
    </r>
  </si>
  <si>
    <r>
      <rPr>
        <sz val="6"/>
        <rFont val="Times New Roman"/>
        <family val="1"/>
        <charset val="204"/>
      </rPr>
      <t>не менее 110</t>
    </r>
  </si>
  <si>
    <r>
      <rPr>
        <sz val="6"/>
        <rFont val="Times New Roman"/>
        <family val="1"/>
        <charset val="204"/>
      </rPr>
      <t>АНТИФРИЗ</t>
    </r>
  </si>
  <si>
    <r>
      <rPr>
        <sz val="6"/>
        <rFont val="Times New Roman"/>
        <family val="1"/>
        <charset val="204"/>
      </rPr>
      <t>Ниже минус 43</t>
    </r>
  </si>
  <si>
    <r>
      <rPr>
        <sz val="6"/>
        <rFont val="Times New Roman"/>
        <family val="1"/>
        <charset val="204"/>
      </rPr>
      <t xml:space="preserve">Температура кипения, </t>
    </r>
    <r>
      <rPr>
        <sz val="6"/>
        <rFont val="Times New Roman"/>
        <family val="1"/>
        <charset val="204"/>
      </rPr>
      <t>°C</t>
    </r>
  </si>
  <si>
    <r>
      <rPr>
        <sz val="6"/>
        <rFont val="Times New Roman"/>
        <family val="1"/>
        <charset val="204"/>
      </rPr>
      <t>Выше 163</t>
    </r>
  </si>
  <si>
    <r>
      <rPr>
        <sz val="6"/>
        <rFont val="Times New Roman"/>
        <family val="1"/>
        <charset val="204"/>
      </rPr>
      <t>МАСЛО ДЛЯ КОМПРЕССОРОВ</t>
    </r>
  </si>
  <si>
    <r>
      <rPr>
        <sz val="6"/>
        <rFont val="Times New Roman"/>
        <family val="1"/>
        <charset val="204"/>
      </rPr>
      <t>Кинематическая вязкость,мм2/с при температуре 100°С, :</t>
    </r>
  </si>
  <si>
    <r>
      <rPr>
        <sz val="6"/>
        <rFont val="Times New Roman"/>
        <family val="1"/>
        <charset val="204"/>
      </rPr>
      <t>более 17</t>
    </r>
  </si>
  <si>
    <r>
      <rPr>
        <sz val="6"/>
        <rFont val="Times New Roman"/>
        <family val="1"/>
        <charset val="204"/>
      </rPr>
      <t xml:space="preserve">Плотность при 20°С, </t>
    </r>
    <r>
      <rPr>
        <sz val="6"/>
        <rFont val="Times New Roman"/>
        <family val="1"/>
        <charset val="204"/>
      </rPr>
      <t xml:space="preserve">кг/і^ </t>
    </r>
    <r>
      <rPr>
        <sz val="6"/>
        <rFont val="Times New Roman"/>
        <family val="1"/>
        <charset val="204"/>
      </rPr>
      <t>:</t>
    </r>
  </si>
  <si>
    <r>
      <rPr>
        <sz val="6"/>
        <rFont val="Times New Roman"/>
        <family val="1"/>
        <charset val="204"/>
      </rPr>
      <t>не более 910 и не менее 903</t>
    </r>
  </si>
  <si>
    <r>
      <rPr>
        <sz val="6"/>
        <rFont val="Times New Roman"/>
        <family val="1"/>
        <charset val="204"/>
      </rPr>
      <t>Индекс вязкости:</t>
    </r>
  </si>
  <si>
    <r>
      <rPr>
        <sz val="6"/>
        <rFont val="Times New Roman"/>
        <family val="1"/>
        <charset val="204"/>
      </rPr>
      <t>не менее 83</t>
    </r>
  </si>
  <si>
    <r>
      <rPr>
        <sz val="6"/>
        <rFont val="Times New Roman"/>
        <family val="1"/>
        <charset val="204"/>
      </rPr>
      <t>Температура вспышки в открытом тигле, °С:</t>
    </r>
  </si>
  <si>
    <r>
      <rPr>
        <sz val="6"/>
        <rFont val="Times New Roman"/>
        <family val="1"/>
        <charset val="204"/>
      </rPr>
      <t>выше 258</t>
    </r>
  </si>
  <si>
    <r>
      <rPr>
        <sz val="6"/>
        <rFont val="Times New Roman"/>
        <family val="1"/>
        <charset val="204"/>
      </rPr>
      <t>Температура застывания, °С:</t>
    </r>
  </si>
  <si>
    <r>
      <rPr>
        <sz val="6"/>
        <rFont val="Times New Roman"/>
        <family val="1"/>
        <charset val="204"/>
      </rPr>
      <t>не выше минус 14</t>
    </r>
  </si>
  <si>
    <r>
      <rPr>
        <sz val="6"/>
        <rFont val="Times New Roman"/>
        <family val="1"/>
        <charset val="204"/>
      </rPr>
      <t>Кислотное число, мг КОН/г :</t>
    </r>
  </si>
  <si>
    <r>
      <rPr>
        <sz val="6"/>
        <rFont val="Times New Roman"/>
        <family val="1"/>
        <charset val="204"/>
      </rPr>
      <t>не менее 0,02</t>
    </r>
  </si>
  <si>
    <r>
      <rPr>
        <sz val="6"/>
        <rFont val="Times New Roman"/>
        <family val="1"/>
        <charset val="204"/>
      </rPr>
      <t>Содержание, % (мас. доля), серы :</t>
    </r>
  </si>
  <si>
    <r>
      <rPr>
        <sz val="6"/>
        <rFont val="Times New Roman"/>
        <family val="1"/>
        <charset val="204"/>
      </rPr>
      <t>не более 0,9</t>
    </r>
  </si>
  <si>
    <r>
      <rPr>
        <sz val="6"/>
        <rFont val="Times New Roman"/>
        <family val="1"/>
        <charset val="204"/>
      </rPr>
      <t>Коксуемость, %, :</t>
    </r>
  </si>
  <si>
    <r>
      <rPr>
        <sz val="6"/>
        <rFont val="Times New Roman"/>
        <family val="1"/>
        <charset val="204"/>
      </rPr>
      <t>не более 0,5</t>
    </r>
  </si>
  <si>
    <r>
      <rPr>
        <sz val="6"/>
        <rFont val="Times New Roman"/>
        <family val="1"/>
        <charset val="204"/>
      </rPr>
      <t>Упаковка:</t>
    </r>
  </si>
  <si>
    <r>
      <rPr>
        <sz val="6"/>
        <rFont val="Times New Roman"/>
        <family val="1"/>
        <charset val="204"/>
      </rPr>
      <t>не менее 1</t>
    </r>
  </si>
  <si>
    <r>
      <rPr>
        <sz val="6"/>
        <rFont val="Times New Roman"/>
        <family val="1"/>
        <charset val="204"/>
      </rPr>
      <t>для всесезонной эксплуатации в открытых и закрытых систем охлаждения в современных легковых</t>
    </r>
  </si>
  <si>
    <r>
      <rPr>
        <sz val="6"/>
        <rFont val="Times New Roman"/>
        <family val="1"/>
        <charset val="204"/>
      </rPr>
      <t>Цвет</t>
    </r>
  </si>
  <si>
    <r>
      <rPr>
        <sz val="6"/>
        <rFont val="Times New Roman"/>
        <family val="1"/>
        <charset val="204"/>
      </rPr>
      <t>Синий</t>
    </r>
  </si>
  <si>
    <r>
      <rPr>
        <sz val="6"/>
        <rFont val="Times New Roman"/>
        <family val="1"/>
        <charset val="204"/>
      </rPr>
      <t>Температура кристаллизации °С</t>
    </r>
  </si>
  <si>
    <r>
      <rPr>
        <sz val="6"/>
        <rFont val="Times New Roman"/>
        <family val="1"/>
        <charset val="204"/>
      </rPr>
      <t>Наименование, марка, обозначение стандарта. товарный знак предприятия-изготовителя, масса нетто или объем, дата - месяц и год изготовления, номер партии</t>
    </r>
  </si>
  <si>
    <t>не менее 0,867 и не более 0,869</t>
  </si>
  <si>
    <t xml:space="preserve"> минус 33</t>
  </si>
  <si>
    <t>надпись</t>
  </si>
  <si>
    <t>более</t>
  </si>
  <si>
    <t>выше</t>
  </si>
  <si>
    <t>не менее</t>
  </si>
  <si>
    <t>&gt;</t>
  </si>
  <si>
    <t>Не менее 4,80</t>
  </si>
  <si>
    <t>1 число</t>
  </si>
  <si>
    <t>2 число</t>
  </si>
  <si>
    <t>не менее 1,10 не более 1,13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</si>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</sst>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5" x14ac:knownFonts="1">
    <font>
      <sz val="10"/>
      <name val="Arial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/>
    </xf>
    <xf numFmtId="0" fontId="0" fillId="2" borderId="0" xfId="0" applyFill="1"/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="145" zoomScaleNormal="145" workbookViewId="0">
      <selection activeCell="I2" sqref="I2"/>
    </sheetView>
  </sheetViews>
  <sheetFormatPr defaultRowHeight="12.75" x14ac:dyDescent="0.2"/>
  <cols>
    <col min="1" max="1" width="13"/>
    <col min="2" max="2" width="23"/>
    <col min="3" max="3" width="5" customWidth="1"/>
    <col min="4" max="4" width="26"/>
    <col min="5" max="5" width="16" style="16"/>
    <col min="6" max="6" width="4" style="24" customWidth="1"/>
    <col min="7" max="8" width="7.85546875" style="24" customWidth="1"/>
    <col min="9" max="9" width="12.7109375" style="25" customWidth="1"/>
  </cols>
  <sheetData>
    <row r="1" spans="1:14" x14ac:dyDescent="0.2">
      <c r="G1" s="24" t="s">
        <v>109</v>
      </c>
      <c r="H1" s="24" t="s">
        <v>110</v>
      </c>
      <c r="I1" s="25" t="s">
        <v>112</v>
      </c>
    </row>
    <row r="2" spans="1:14" x14ac:dyDescent="0.2">
      <c r="A2" s="7"/>
      <c r="B2" s="7"/>
      <c r="C2" s="7"/>
      <c r="D2" s="2" t="s">
        <v>14</v>
      </c>
      <c r="E2" s="8" t="s">
        <v>15</v>
      </c>
      <c r="F2" s="24" t="str">
        <f>IF(COUNT(SEARCH({"более","выше"},SUBSTITUTE(SUBSTITUTE(LOWER(E2),"не менее","более"),"не более","менее"))),"&gt;","")&amp;IF(COUNT(SEARCH({"менее","ниже"},SUBSTITUTE(SUBSTITUTE(LOWER(E2),"не менее","более"),"не более","менее"))),"&lt;","")</f>
        <v/>
      </c>
      <c r="G2" s="24" t="str">
        <f t="array" ref="G2">IF(F2="","",INDEX(--MID(IF(F2="","",SUBSTITUTE(SUBSTITUTE(E2,"минус ","-")," ",REPT(" ",29))),ROW($1:$10)*29,29),SMALL(IF(ISNUMBER(--MID(IF(F2="","",SUBSTITUTE(SUBSTITUTE(E2,"минус ","-")," ",REPT(" ",29))),ROW($1:$10)*29,29)),ROW($1:$10)),1)))</f>
        <v/>
      </c>
      <c r="H2" s="24" t="str">
        <f t="array" ref="H2">IF(F2="","",IFERROR(INDEX(--MID(IF(F2="","",SUBSTITUTE(SUBSTITUTE(E2,"минус ","-")," ",REPT(" ",29))),ROW($1:$10)*29,29),SMALL(IF(ISNUMBER(--MID(IF(F2="","",SUBSTITUTE(SUBSTITUTE(E2,"минус ","-")," ",REPT(" ",29))),ROW($1:$10)*29,29)),ROW($1:$10)),2)),""))</f>
        <v/>
      </c>
      <c r="I2" s="25" t="str">
        <f t="shared" ref="I2:I8" si="0">IF(F2="","",IF(H2&lt;&gt;"",AVERAGE(G2:H2),IF(F2="&gt;",G2+G2%,IF(F2="&lt;",G2-ABS(G2%)))))</f>
        <v/>
      </c>
      <c r="M2" s="23" t="s">
        <v>104</v>
      </c>
      <c r="N2" s="23" t="s">
        <v>107</v>
      </c>
    </row>
    <row r="3" spans="1:14" ht="24.75" x14ac:dyDescent="0.2">
      <c r="A3" s="17">
        <v>132</v>
      </c>
      <c r="B3" s="18" t="s">
        <v>16</v>
      </c>
      <c r="C3" s="19" t="s">
        <v>0</v>
      </c>
      <c r="D3" s="4" t="s">
        <v>2</v>
      </c>
      <c r="E3" s="9" t="s">
        <v>17</v>
      </c>
      <c r="F3" s="24" t="str">
        <f>IF(COUNT(SEARCH({"более","выше"},SUBSTITUTE(SUBSTITUTE(LOWER(E3),"не менее","более"),"не более","менее"))),"&gt;","")&amp;IF(COUNT(SEARCH({"менее","ниже"},SUBSTITUTE(SUBSTITUTE(LOWER(E3),"не менее","более"),"не более","менее"))),"&lt;","")</f>
        <v/>
      </c>
      <c r="G3" s="24" t="str">
        <f t="array" ref="G3">IF(F3="","",INDEX(--MID(IF(F3="","",SUBSTITUTE(SUBSTITUTE(E3,"минус ","-")," ",REPT(" ",29))),ROW($1:$10)*29,29),SMALL(IF(ISNUMBER(--MID(IF(F3="","",SUBSTITUTE(SUBSTITUTE(E3,"минус ","-")," ",REPT(" ",29))),ROW($1:$10)*29,29)),ROW($1:$10)),1)))</f>
        <v/>
      </c>
      <c r="H3" s="24" t="str">
        <f t="array" ref="H3">IF(F3="","",IFERROR(INDEX(--MID(IF(F3="","",SUBSTITUTE(SUBSTITUTE(E3,"минус ","-")," ",REPT(" ",29))),ROW($1:$10)*29,29),SMALL(IF(ISNUMBER(--MID(IF(F3="","",SUBSTITUTE(SUBSTITUTE(E3,"минус ","-")," ",REPT(" ",29))),ROW($1:$10)*29,29)),ROW($1:$10)),2)),""))</f>
        <v/>
      </c>
      <c r="I3" s="25" t="str">
        <f t="shared" si="0"/>
        <v/>
      </c>
      <c r="M3" s="23" t="s">
        <v>105</v>
      </c>
      <c r="N3" s="23" t="s">
        <v>107</v>
      </c>
    </row>
    <row r="4" spans="1:14" ht="16.5" x14ac:dyDescent="0.2">
      <c r="A4" s="17"/>
      <c r="B4" s="18"/>
      <c r="C4" s="19"/>
      <c r="D4" s="1" t="s">
        <v>18</v>
      </c>
      <c r="E4" s="8" t="s">
        <v>19</v>
      </c>
      <c r="F4" s="24" t="str">
        <f>IF(COUNT(SEARCH({"более","выше"},SUBSTITUTE(SUBSTITUTE(LOWER(E4),"не менее","более"),"не более","менее"))),"&gt;","")&amp;IF(COUNT(SEARCH({"менее","ниже"},SUBSTITUTE(SUBSTITUTE(LOWER(E4),"не менее","более"),"не более","менее"))),"&lt;","")</f>
        <v/>
      </c>
      <c r="G4" s="24" t="str">
        <f t="array" ref="G4">IF(F4="","",INDEX(--MID(IF(F4="","",SUBSTITUTE(SUBSTITUTE(E4,"минус ","-")," ",REPT(" ",29))),ROW($1:$10)*29,29),SMALL(IF(ISNUMBER(--MID(IF(F4="","",SUBSTITUTE(SUBSTITUTE(E4,"минус ","-")," ",REPT(" ",29))),ROW($1:$10)*29,29)),ROW($1:$10)),1)))</f>
        <v/>
      </c>
      <c r="H4" s="24" t="str">
        <f t="array" ref="H4">IF(F4="","",IFERROR(INDEX(--MID(IF(F4="","",SUBSTITUTE(SUBSTITUTE(E4,"минус ","-")," ",REPT(" ",29))),ROW($1:$10)*29,29),SMALL(IF(ISNUMBER(--MID(IF(F4="","",SUBSTITUTE(SUBSTITUTE(E4,"минус ","-")," ",REPT(" ",29))),ROW($1:$10)*29,29)),ROW($1:$10)),2)),""))</f>
        <v/>
      </c>
      <c r="I4" s="25" t="str">
        <f t="shared" si="0"/>
        <v/>
      </c>
      <c r="M4" s="23" t="s">
        <v>106</v>
      </c>
      <c r="N4" s="23" t="s">
        <v>107</v>
      </c>
    </row>
    <row r="5" spans="1:14" ht="12.75" customHeight="1" x14ac:dyDescent="0.2">
      <c r="A5" s="17"/>
      <c r="B5" s="18"/>
      <c r="C5" s="19"/>
      <c r="D5" s="2" t="s">
        <v>20</v>
      </c>
      <c r="E5" s="10" t="s">
        <v>101</v>
      </c>
      <c r="F5" s="24" t="str">
        <f>IF(COUNT(SEARCH({"более","выше"},SUBSTITUTE(SUBSTITUTE(LOWER(E5),"не менее","более"),"не более","менее"))),"&gt;","")&amp;IF(COUNT(SEARCH({"менее","ниже"},SUBSTITUTE(SUBSTITUTE(LOWER(E5),"не менее","более"),"не более","менее"))),"&lt;","")</f>
        <v>&gt;&lt;</v>
      </c>
      <c r="G5" s="24">
        <f t="array" ref="G5">IF(F5="","",INDEX(--MID(IF(F5="","",SUBSTITUTE(SUBSTITUTE(E5,"минус ","-")," ",REPT(" ",29))),ROW($1:$10)*29,29),SMALL(IF(ISNUMBER(--MID(IF(F5="","",SUBSTITUTE(SUBSTITUTE(E5,"минус ","-")," ",REPT(" ",29))),ROW($1:$10)*29,29)),ROW($1:$10)),1)))</f>
        <v>0.86699999999999999</v>
      </c>
      <c r="H5" s="24">
        <f t="array" ref="H5">IF(F5="","",IFERROR(INDEX(--MID(IF(F5="","",SUBSTITUTE(SUBSTITUTE(E5,"минус ","-")," ",REPT(" ",29))),ROW($1:$10)*29,29),SMALL(IF(ISNUMBER(--MID(IF(F5="","",SUBSTITUTE(SUBSTITUTE(E5,"минус ","-")," ",REPT(" ",29))),ROW($1:$10)*29,29)),ROW($1:$10)),2)),""))</f>
        <v>0.86899999999999999</v>
      </c>
      <c r="I5" s="25">
        <f t="shared" si="0"/>
        <v>0.86799999999999999</v>
      </c>
      <c r="J5">
        <v>0.86799999999999999</v>
      </c>
    </row>
    <row r="6" spans="1:14" ht="12.75" customHeight="1" x14ac:dyDescent="0.2">
      <c r="A6" s="17"/>
      <c r="B6" s="18"/>
      <c r="C6" s="19"/>
      <c r="D6" s="2" t="s">
        <v>21</v>
      </c>
      <c r="E6" s="10" t="s">
        <v>22</v>
      </c>
      <c r="F6" s="24" t="str">
        <f>IF(COUNT(SEARCH({"более","выше"},SUBSTITUTE(SUBSTITUTE(LOWER(E6),"не менее","более"),"не более","менее"))),"&gt;","")&amp;IF(COUNT(SEARCH({"менее","ниже"},SUBSTITUTE(SUBSTITUTE(LOWER(E6),"не менее","более"),"не более","менее"))),"&lt;","")</f>
        <v>&gt;</v>
      </c>
      <c r="G6" s="24">
        <f t="array" ref="G6">IF(F6="","",INDEX(--MID(IF(F6="","",SUBSTITUTE(SUBSTITUTE(E6,"минус ","-")," ",REPT(" ",29))),ROW($1:$10)*29,29),SMALL(IF(ISNUMBER(--MID(IF(F6="","",SUBSTITUTE(SUBSTITUTE(E6,"минус ","-")," ",REPT(" ",29))),ROW($1:$10)*29,29)),ROW($1:$10)),1)))</f>
        <v>15</v>
      </c>
      <c r="H6" s="24" t="str">
        <f t="array" ref="H6">IF(F6="","",IFERROR(INDEX(--MID(IF(F6="","",SUBSTITUTE(SUBSTITUTE(E6,"минус ","-")," ",REPT(" ",29))),ROW($1:$10)*29,29),SMALL(IF(ISNUMBER(--MID(IF(F6="","",SUBSTITUTE(SUBSTITUTE(E6,"минус ","-")," ",REPT(" ",29))),ROW($1:$10)*29,29)),ROW($1:$10)),2)),""))</f>
        <v/>
      </c>
      <c r="I6" s="25">
        <f t="shared" si="0"/>
        <v>15.15</v>
      </c>
      <c r="J6">
        <v>16</v>
      </c>
    </row>
    <row r="7" spans="1:14" ht="12.75" customHeight="1" x14ac:dyDescent="0.2">
      <c r="A7" s="17"/>
      <c r="B7" s="18"/>
      <c r="C7" s="19"/>
      <c r="D7" s="2" t="s">
        <v>23</v>
      </c>
      <c r="E7" s="10" t="s">
        <v>24</v>
      </c>
      <c r="F7" s="24" t="str">
        <f>IF(COUNT(SEARCH({"более","выше"},SUBSTITUTE(SUBSTITUTE(LOWER(E7),"не менее","более"),"не более","менее"))),"&gt;","")&amp;IF(COUNT(SEARCH({"менее","ниже"},SUBSTITUTE(SUBSTITUTE(LOWER(E7),"не менее","более"),"не более","менее"))),"&lt;","")</f>
        <v>&gt;</v>
      </c>
      <c r="G7" s="24">
        <f t="array" ref="G7">IF(F7="","",INDEX(--MID(IF(F7="","",SUBSTITUTE(SUBSTITUTE(E7,"минус ","-")," ",REPT(" ",29))),ROW($1:$10)*29,29),SMALL(IF(ISNUMBER(--MID(IF(F7="","",SUBSTITUTE(SUBSTITUTE(E7,"минус ","-")," ",REPT(" ",29))),ROW($1:$10)*29,29)),ROW($1:$10)),1)))</f>
        <v>105.6</v>
      </c>
      <c r="H7" s="24" t="str">
        <f t="array" ref="H7">IF(F7="","",IFERROR(INDEX(--MID(IF(F7="","",SUBSTITUTE(SUBSTITUTE(E7,"минус ","-")," ",REPT(" ",29))),ROW($1:$10)*29,29),SMALL(IF(ISNUMBER(--MID(IF(F7="","",SUBSTITUTE(SUBSTITUTE(E7,"минус ","-")," ",REPT(" ",29))),ROW($1:$10)*29,29)),ROW($1:$10)),2)),""))</f>
        <v/>
      </c>
      <c r="I7" s="25">
        <f t="shared" si="0"/>
        <v>106.65599999999999</v>
      </c>
      <c r="J7">
        <v>106</v>
      </c>
    </row>
    <row r="8" spans="1:14" ht="12.75" customHeight="1" x14ac:dyDescent="0.2">
      <c r="A8" s="17"/>
      <c r="B8" s="18"/>
      <c r="C8" s="19"/>
      <c r="D8" s="2" t="s">
        <v>25</v>
      </c>
      <c r="E8" s="10" t="s">
        <v>26</v>
      </c>
      <c r="F8" s="24" t="str">
        <f>IF(COUNT(SEARCH({"более","выше"},SUBSTITUTE(SUBSTITUTE(LOWER(E8),"не менее","более"),"не более","менее"))),"&gt;","")&amp;IF(COUNT(SEARCH({"менее","ниже"},SUBSTITUTE(SUBSTITUTE(LOWER(E8),"не менее","более"),"не более","менее"))),"&lt;","")</f>
        <v>&gt;</v>
      </c>
      <c r="G8" s="24">
        <f t="array" ref="G8">IF(F8="","",INDEX(--MID(IF(F8="","",SUBSTITUTE(SUBSTITUTE(E8,"минус ","-")," ",REPT(" ",29))),ROW($1:$10)*29,29),SMALL(IF(ISNUMBER(--MID(IF(F8="","",SUBSTITUTE(SUBSTITUTE(E8,"минус ","-")," ",REPT(" ",29))),ROW($1:$10)*29,29)),ROW($1:$10)),1)))</f>
        <v>150</v>
      </c>
      <c r="H8" s="24" t="str">
        <f t="array" ref="H8">IF(F8="","",IFERROR(INDEX(--MID(IF(F8="","",SUBSTITUTE(SUBSTITUTE(E8,"минус ","-")," ",REPT(" ",29))),ROW($1:$10)*29,29),SMALL(IF(ISNUMBER(--MID(IF(F8="","",SUBSTITUTE(SUBSTITUTE(E8,"минус ","-")," ",REPT(" ",29))),ROW($1:$10)*29,29)),ROW($1:$10)),2)),""))</f>
        <v/>
      </c>
      <c r="I8" s="25">
        <f t="shared" si="0"/>
        <v>151.5</v>
      </c>
      <c r="J8">
        <v>151</v>
      </c>
    </row>
    <row r="9" spans="1:14" ht="12.75" customHeight="1" x14ac:dyDescent="0.2">
      <c r="A9" s="17"/>
      <c r="B9" s="18"/>
      <c r="C9" s="19"/>
      <c r="D9" s="2" t="s">
        <v>27</v>
      </c>
      <c r="E9" s="10" t="s">
        <v>28</v>
      </c>
      <c r="F9" s="24" t="str">
        <f>IF(COUNT(SEARCH({"более","выше"},SUBSTITUTE(SUBSTITUTE(LOWER(E9),"не менее","более"),"не более","менее"))),"&gt;","")&amp;IF(COUNT(SEARCH({"менее","ниже"},SUBSTITUTE(SUBSTITUTE(LOWER(E9),"не менее","более"),"не более","менее"))),"&lt;","")</f>
        <v>&lt;</v>
      </c>
      <c r="G9" s="24">
        <f t="array" ref="G9">IF(F9="","",INDEX(--MID(IF(F9="","",SUBSTITUTE(SUBSTITUTE(E9,"минус ","-")," ",REPT(" ",29))),ROW($1:$10)*29,29),SMALL(IF(ISNUMBER(--MID(IF(F9="","",SUBSTITUTE(SUBSTITUTE(E9,"минус ","-")," ",REPT(" ",29))),ROW($1:$10)*29,29)),ROW($1:$10)),1)))</f>
        <v>-32</v>
      </c>
      <c r="H9" s="24" t="str">
        <f t="array" ref="H9">IF(F9="","",IFERROR(INDEX(--MID(IF(F9="","",SUBSTITUTE(SUBSTITUTE(E9,"минус ","-")," ",REPT(" ",29))),ROW($1:$10)*29,29),SMALL(IF(ISNUMBER(--MID(IF(F9="","",SUBSTITUTE(SUBSTITUTE(E9,"минус ","-")," ",REPT(" ",29))),ROW($1:$10)*29,29)),ROW($1:$10)),2)),""))</f>
        <v/>
      </c>
      <c r="I9" s="25">
        <f>IF(F9="","",IF(H9&lt;&gt;"",AVERAGE(G9:H9),IF(F9="&gt;",G9+G9%,IF(F9="&lt;",G9-ABS(G9%)))))</f>
        <v>-32.32</v>
      </c>
      <c r="J9" t="s">
        <v>102</v>
      </c>
    </row>
    <row r="10" spans="1:14" ht="12.75" customHeight="1" x14ac:dyDescent="0.2">
      <c r="A10" s="17"/>
      <c r="B10" s="18"/>
      <c r="C10" s="19"/>
      <c r="D10" s="2" t="s">
        <v>29</v>
      </c>
      <c r="E10" s="10" t="s">
        <v>30</v>
      </c>
      <c r="F10" s="24" t="str">
        <f>IF(COUNT(SEARCH({"более","выше"},SUBSTITUTE(SUBSTITUTE(LOWER(E10),"не менее","более"),"не более","менее"))),"&gt;","")&amp;IF(COUNT(SEARCH({"менее","ниже"},SUBSTITUTE(SUBSTITUTE(LOWER(E10),"не менее","более"),"не более","менее"))),"&lt;","")</f>
        <v>&gt;</v>
      </c>
      <c r="G10" s="24">
        <f t="array" ref="G10">IF(F10="","",INDEX(--MID(IF(F10="","",SUBSTITUTE(SUBSTITUTE(E10,"минус ","-")," ",REPT(" ",29))),ROW($1:$10)*29,29),SMALL(IF(ISNUMBER(--MID(IF(F10="","",SUBSTITUTE(SUBSTITUTE(E10,"минус ","-")," ",REPT(" ",29))),ROW($1:$10)*29,29)),ROW($1:$10)),1)))</f>
        <v>238</v>
      </c>
      <c r="H10" s="24" t="str">
        <f t="array" ref="H10">IF(F10="","",IFERROR(INDEX(--MID(IF(F10="","",SUBSTITUTE(SUBSTITUTE(E10,"минус ","-")," ",REPT(" ",29))),ROW($1:$10)*29,29),SMALL(IF(ISNUMBER(--MID(IF(F10="","",SUBSTITUTE(SUBSTITUTE(E10,"минус ","-")," ",REPT(" ",29))),ROW($1:$10)*29,29)),ROW($1:$10)),2)),""))</f>
        <v/>
      </c>
      <c r="I10" s="25">
        <f>IF(F10="","",IF(H10&lt;&gt;"",AVERAGE(G10:H10),IF(F10="&gt;",G10+G10%,IF(F10="&lt;",G10-ABS(G10%)))))</f>
        <v>240.38</v>
      </c>
      <c r="J10">
        <v>240</v>
      </c>
    </row>
    <row r="11" spans="1:14" ht="12.75" customHeight="1" x14ac:dyDescent="0.2">
      <c r="A11" s="17"/>
      <c r="B11" s="18"/>
      <c r="C11" s="19"/>
      <c r="D11" s="2" t="s">
        <v>8</v>
      </c>
      <c r="E11" s="10" t="s">
        <v>9</v>
      </c>
      <c r="F11" s="24" t="str">
        <f>IF(COUNT(SEARCH({"более","выше"},SUBSTITUTE(SUBSTITUTE(LOWER(E11),"не менее","более"),"не более","менее"))),"&gt;","")&amp;IF(COUNT(SEARCH({"менее","ниже"},SUBSTITUTE(SUBSTITUTE(LOWER(E11),"не менее","более"),"не более","менее"))),"&lt;","")</f>
        <v/>
      </c>
      <c r="G11" s="24" t="str">
        <f t="array" ref="G11">IF(F11="","",INDEX(--MID(IF(F11="","",SUBSTITUTE(SUBSTITUTE(E11,"минус ","-")," ",REPT(" ",29))),ROW($1:$10)*29,29),SMALL(IF(ISNUMBER(--MID(IF(F11="","",SUBSTITUTE(SUBSTITUTE(E11,"минус ","-")," ",REPT(" ",29))),ROW($1:$10)*29,29)),ROW($1:$10)),1)))</f>
        <v/>
      </c>
      <c r="H11" s="24" t="str">
        <f t="array" ref="H11">IF(F11="","",IFERROR(INDEX(--MID(IF(F11="","",SUBSTITUTE(SUBSTITUTE(E11,"минус ","-")," ",REPT(" ",29))),ROW($1:$10)*29,29),SMALL(IF(ISNUMBER(--MID(IF(F11="","",SUBSTITUTE(SUBSTITUTE(E11,"минус ","-")," ",REPT(" ",29))),ROW($1:$10)*29,29)),ROW($1:$10)),2)),""))</f>
        <v/>
      </c>
      <c r="I11" s="25" t="str">
        <f t="shared" ref="I11:I69" si="1">IF(F11="","",IF(H11&lt;&gt;"",AVERAGE(G11:H11),IF(F11="&gt;",G11+G11%,IF(F11="&lt;",G11-ABS(G11%)))))</f>
        <v/>
      </c>
      <c r="J11" t="s">
        <v>103</v>
      </c>
    </row>
    <row r="12" spans="1:14" ht="57" customHeight="1" x14ac:dyDescent="0.2">
      <c r="A12" s="17"/>
      <c r="B12" s="18"/>
      <c r="C12" s="19"/>
      <c r="D12" s="4" t="s">
        <v>10</v>
      </c>
      <c r="E12" s="9" t="s">
        <v>11</v>
      </c>
      <c r="F12" s="24" t="str">
        <f>IF(COUNT(SEARCH({"более","выше"},SUBSTITUTE(SUBSTITUTE(LOWER(E12),"не менее","более"),"не более","менее"))),"&gt;","")&amp;IF(COUNT(SEARCH({"менее","ниже"},SUBSTITUTE(SUBSTITUTE(LOWER(E12),"не менее","более"),"не более","менее"))),"&lt;","")</f>
        <v/>
      </c>
      <c r="G12" s="24" t="str">
        <f t="array" ref="G12">IF(F12="","",INDEX(--MID(IF(F12="","",SUBSTITUTE(SUBSTITUTE(E12,"минус ","-")," ",REPT(" ",29))),ROW($1:$10)*29,29),SMALL(IF(ISNUMBER(--MID(IF(F12="","",SUBSTITUTE(SUBSTITUTE(E12,"минус ","-")," ",REPT(" ",29))),ROW($1:$10)*29,29)),ROW($1:$10)),1)))</f>
        <v/>
      </c>
      <c r="H12" s="24" t="str">
        <f t="array" ref="H12">IF(F12="","",IFERROR(INDEX(--MID(IF(F12="","",SUBSTITUTE(SUBSTITUTE(E12,"минус ","-")," ",REPT(" ",29))),ROW($1:$10)*29,29),SMALL(IF(ISNUMBER(--MID(IF(F12="","",SUBSTITUTE(SUBSTITUTE(E12,"минус ","-")," ",REPT(" ",29))),ROW($1:$10)*29,29)),ROW($1:$10)),2)),""))</f>
        <v/>
      </c>
      <c r="I12" s="25" t="str">
        <f t="shared" si="1"/>
        <v/>
      </c>
    </row>
    <row r="13" spans="1:14" ht="12.75" customHeight="1" x14ac:dyDescent="0.2">
      <c r="A13" s="17"/>
      <c r="B13" s="18"/>
      <c r="C13" s="19"/>
      <c r="D13" s="4" t="s">
        <v>31</v>
      </c>
      <c r="E13" s="11" t="s">
        <v>32</v>
      </c>
      <c r="F13" s="24" t="str">
        <f>IF(COUNT(SEARCH({"более","выше"},SUBSTITUTE(SUBSTITUTE(LOWER(E13),"не менее","более"),"не более","менее"))),"&gt;","")&amp;IF(COUNT(SEARCH({"менее","ниже"},SUBSTITUTE(SUBSTITUTE(LOWER(E13),"не менее","более"),"не более","менее"))),"&lt;","")</f>
        <v>&gt;</v>
      </c>
      <c r="G13" s="24">
        <f t="array" ref="G13">IF(F13="","",INDEX(--MID(IF(F13="","",SUBSTITUTE(SUBSTITUTE(E13,"минус ","-")," ",REPT(" ",29))),ROW($1:$10)*29,29),SMALL(IF(ISNUMBER(--MID(IF(F13="","",SUBSTITUTE(SUBSTITUTE(E13,"минус ","-")," ",REPT(" ",29))),ROW($1:$10)*29,29)),ROW($1:$10)),1)))</f>
        <v>7500</v>
      </c>
      <c r="H13" s="24" t="str">
        <f t="array" ref="H13">IF(F13="","",IFERROR(INDEX(--MID(IF(F13="","",SUBSTITUTE(SUBSTITUTE(E13,"минус ","-")," ",REPT(" ",29))),ROW($1:$10)*29,29),SMALL(IF(ISNUMBER(--MID(IF(F13="","",SUBSTITUTE(SUBSTITUTE(E13,"минус ","-")," ",REPT(" ",29))),ROW($1:$10)*29,29)),ROW($1:$10)),2)),""))</f>
        <v/>
      </c>
      <c r="I13" s="25">
        <f t="shared" si="1"/>
        <v>7575</v>
      </c>
      <c r="J13">
        <v>8000</v>
      </c>
    </row>
    <row r="14" spans="1:14" ht="12.75" customHeight="1" x14ac:dyDescent="0.2">
      <c r="A14" s="17"/>
      <c r="B14" s="18"/>
      <c r="C14" s="19"/>
      <c r="D14" s="2" t="s">
        <v>12</v>
      </c>
      <c r="E14" s="10" t="s">
        <v>108</v>
      </c>
      <c r="F14" s="24" t="str">
        <f>IF(COUNT(SEARCH({"более","выше"},SUBSTITUTE(SUBSTITUTE(LOWER(E14),"не менее","более"),"не более","менее"))),"&gt;","")&amp;IF(COUNT(SEARCH({"менее","ниже"},SUBSTITUTE(SUBSTITUTE(LOWER(E14),"не менее","более"),"не более","менее"))),"&lt;","")</f>
        <v>&gt;</v>
      </c>
      <c r="G14" s="24">
        <f t="array" ref="G14">IF(F14="","",INDEX(--MID(IF(F14="","",SUBSTITUTE(SUBSTITUTE(E14,"минус ","-")," ",REPT(" ",29))),ROW($1:$10)*29,29),SMALL(IF(ISNUMBER(--MID(IF(F14="","",SUBSTITUTE(SUBSTITUTE(E14,"минус ","-")," ",REPT(" ",29))),ROW($1:$10)*29,29)),ROW($1:$10)),1)))</f>
        <v>4.8</v>
      </c>
      <c r="H14" s="24" t="str">
        <f t="array" ref="H14">IF(F14="","",IFERROR(INDEX(--MID(IF(F14="","",SUBSTITUTE(SUBSTITUTE(E14,"минус ","-")," ",REPT(" ",29))),ROW($1:$10)*29,29),SMALL(IF(ISNUMBER(--MID(IF(F14="","",SUBSTITUTE(SUBSTITUTE(E14,"минус ","-")," ",REPT(" ",29))),ROW($1:$10)*29,29)),ROW($1:$10)),2)),""))</f>
        <v/>
      </c>
      <c r="I14" s="25">
        <f t="shared" si="1"/>
        <v>4.8479999999999999</v>
      </c>
      <c r="J14">
        <v>5</v>
      </c>
    </row>
    <row r="15" spans="1:14" ht="24.75" x14ac:dyDescent="0.2">
      <c r="A15" s="17"/>
      <c r="B15" s="18"/>
      <c r="C15" s="19"/>
      <c r="D15" s="3" t="s">
        <v>2</v>
      </c>
      <c r="E15" s="12" t="s">
        <v>17</v>
      </c>
      <c r="F15" s="24" t="str">
        <f>IF(COUNT(SEARCH({"более","выше"},SUBSTITUTE(SUBSTITUTE(LOWER(E15),"не менее","более"),"не более","менее"))),"&gt;","")&amp;IF(COUNT(SEARCH({"менее","ниже"},SUBSTITUTE(SUBSTITUTE(LOWER(E15),"не менее","более"),"не более","менее"))),"&lt;","")</f>
        <v/>
      </c>
      <c r="G15" s="24" t="str">
        <f t="array" ref="G15">IF(F15="","",INDEX(--MID(IF(F15="","",SUBSTITUTE(SUBSTITUTE(E15,"минус ","-")," ",REPT(" ",29))),ROW($1:$10)*29,29),SMALL(IF(ISNUMBER(--MID(IF(F15="","",SUBSTITUTE(SUBSTITUTE(E15,"минус ","-")," ",REPT(" ",29))),ROW($1:$10)*29,29)),ROW($1:$10)),1)))</f>
        <v/>
      </c>
      <c r="H15" s="24" t="str">
        <f t="array" ref="H15">IF(F15="","",IFERROR(INDEX(--MID(IF(F15="","",SUBSTITUTE(SUBSTITUTE(E15,"минус ","-")," ",REPT(" ",29))),ROW($1:$10)*29,29),SMALL(IF(ISNUMBER(--MID(IF(F15="","",SUBSTITUTE(SUBSTITUTE(E15,"минус ","-")," ",REPT(" ",29))),ROW($1:$10)*29,29)),ROW($1:$10)),2)),""))</f>
        <v/>
      </c>
      <c r="I15" s="25" t="str">
        <f t="shared" si="1"/>
        <v/>
      </c>
    </row>
    <row r="16" spans="1:14" ht="17.25" x14ac:dyDescent="0.2">
      <c r="A16" s="17"/>
      <c r="B16" s="18"/>
      <c r="C16" s="19"/>
      <c r="D16" s="5" t="s">
        <v>33</v>
      </c>
      <c r="E16" s="13" t="s">
        <v>34</v>
      </c>
      <c r="F16" s="24" t="str">
        <f>IF(COUNT(SEARCH({"более","выше"},SUBSTITUTE(SUBSTITUTE(LOWER(E16),"не менее","более"),"не более","менее"))),"&gt;","")&amp;IF(COUNT(SEARCH({"менее","ниже"},SUBSTITUTE(SUBSTITUTE(LOWER(E16),"не менее","более"),"не более","менее"))),"&lt;","")</f>
        <v/>
      </c>
      <c r="G16" s="24" t="str">
        <f t="array" ref="G16">IF(F16="","",INDEX(--MID(IF(F16="","",SUBSTITUTE(SUBSTITUTE(E16,"минус ","-")," ",REPT(" ",29))),ROW($1:$10)*29,29),SMALL(IF(ISNUMBER(--MID(IF(F16="","",SUBSTITUTE(SUBSTITUTE(E16,"минус ","-")," ",REPT(" ",29))),ROW($1:$10)*29,29)),ROW($1:$10)),1)))</f>
        <v/>
      </c>
      <c r="H16" s="24" t="str">
        <f t="array" ref="H16">IF(F16="","",IFERROR(INDEX(--MID(IF(F16="","",SUBSTITUTE(SUBSTITUTE(E16,"минус ","-")," ",REPT(" ",29))),ROW($1:$10)*29,29),SMALL(IF(ISNUMBER(--MID(IF(F16="","",SUBSTITUTE(SUBSTITUTE(E16,"минус ","-")," ",REPT(" ",29))),ROW($1:$10)*29,29)),ROW($1:$10)),2)),""))</f>
        <v/>
      </c>
      <c r="I16" s="25" t="str">
        <f t="shared" si="1"/>
        <v/>
      </c>
    </row>
    <row r="17" spans="1:9" ht="12.75" customHeight="1" x14ac:dyDescent="0.2">
      <c r="A17" s="17"/>
      <c r="B17" s="18"/>
      <c r="C17" s="19"/>
      <c r="D17" s="2" t="s">
        <v>20</v>
      </c>
      <c r="E17" s="10" t="s">
        <v>35</v>
      </c>
      <c r="F17" s="24" t="str">
        <f>IF(COUNT(SEARCH({"более","выше"},SUBSTITUTE(SUBSTITUTE(LOWER(E17),"не менее","более"),"не более","менее"))),"&gt;","")&amp;IF(COUNT(SEARCH({"менее","ниже"},SUBSTITUTE(SUBSTITUTE(LOWER(E17),"не менее","более"),"не более","менее"))),"&lt;","")</f>
        <v>&gt;&lt;</v>
      </c>
      <c r="G17" s="24">
        <f t="array" ref="G17">IF(F17="","",INDEX(--MID(IF(F17="","",SUBSTITUTE(SUBSTITUTE(E17,"минус ","-")," ",REPT(" ",29))),ROW($1:$10)*29,29),SMALL(IF(ISNUMBER(--MID(IF(F17="","",SUBSTITUTE(SUBSTITUTE(E17,"минус ","-")," ",REPT(" ",29))),ROW($1:$10)*29,29)),ROW($1:$10)),1)))</f>
        <v>0.86799999999999999</v>
      </c>
      <c r="H17" s="24">
        <f t="array" ref="H17">IF(F17="","",IFERROR(INDEX(--MID(IF(F17="","",SUBSTITUTE(SUBSTITUTE(E17,"минус ","-")," ",REPT(" ",29))),ROW($1:$10)*29,29),SMALL(IF(ISNUMBER(--MID(IF(F17="","",SUBSTITUTE(SUBSTITUTE(E17,"минус ","-")," ",REPT(" ",29))),ROW($1:$10)*29,29)),ROW($1:$10)),2)),""))</f>
        <v>0.872</v>
      </c>
      <c r="I17" s="25">
        <f t="shared" si="1"/>
        <v>0.87</v>
      </c>
    </row>
    <row r="18" spans="1:9" ht="12.75" customHeight="1" x14ac:dyDescent="0.2">
      <c r="A18" s="17"/>
      <c r="B18" s="18"/>
      <c r="C18" s="19"/>
      <c r="D18" s="2" t="s">
        <v>21</v>
      </c>
      <c r="E18" s="10" t="s">
        <v>36</v>
      </c>
      <c r="F18" s="24" t="str">
        <f>IF(COUNT(SEARCH({"более","выше"},SUBSTITUTE(SUBSTITUTE(LOWER(E18),"не менее","более"),"не более","менее"))),"&gt;","")&amp;IF(COUNT(SEARCH({"менее","ниже"},SUBSTITUTE(SUBSTITUTE(LOWER(E18),"не менее","более"),"не более","менее"))),"&lt;","")</f>
        <v>&gt;</v>
      </c>
      <c r="G18" s="24">
        <f t="array" ref="G18">IF(F18="","",INDEX(--MID(IF(F18="","",SUBSTITUTE(SUBSTITUTE(E18,"минус ","-")," ",REPT(" ",29))),ROW($1:$10)*29,29),SMALL(IF(ISNUMBER(--MID(IF(F18="","",SUBSTITUTE(SUBSTITUTE(E18,"минус ","-")," ",REPT(" ",29))),ROW($1:$10)*29,29)),ROW($1:$10)),1)))</f>
        <v>14.2</v>
      </c>
      <c r="H18" s="24" t="str">
        <f t="array" ref="H18">IF(F18="","",IFERROR(INDEX(--MID(IF(F18="","",SUBSTITUTE(SUBSTITUTE(E18,"минус ","-")," ",REPT(" ",29))),ROW($1:$10)*29,29),SMALL(IF(ISNUMBER(--MID(IF(F18="","",SUBSTITUTE(SUBSTITUTE(E18,"минус ","-")," ",REPT(" ",29))),ROW($1:$10)*29,29)),ROW($1:$10)),2)),""))</f>
        <v/>
      </c>
      <c r="I18" s="25">
        <f t="shared" si="1"/>
        <v>14.341999999999999</v>
      </c>
    </row>
    <row r="19" spans="1:9" ht="12.75" customHeight="1" x14ac:dyDescent="0.2">
      <c r="A19" s="17"/>
      <c r="B19" s="18"/>
      <c r="C19" s="19"/>
      <c r="D19" s="2" t="s">
        <v>23</v>
      </c>
      <c r="E19" s="10" t="s">
        <v>37</v>
      </c>
      <c r="F19" s="24" t="str">
        <f>IF(COUNT(SEARCH({"более","выше"},SUBSTITUTE(SUBSTITUTE(LOWER(E19),"не менее","более"),"не более","менее"))),"&gt;","")&amp;IF(COUNT(SEARCH({"менее","ниже"},SUBSTITUTE(SUBSTITUTE(LOWER(E19),"не менее","более"),"не более","менее"))),"&lt;","")</f>
        <v>&gt;</v>
      </c>
      <c r="G19" s="24">
        <f t="array" ref="G19">IF(F19="","",INDEX(--MID(IF(F19="","",SUBSTITUTE(SUBSTITUTE(E19,"минус ","-")," ",REPT(" ",29))),ROW($1:$10)*29,29),SMALL(IF(ISNUMBER(--MID(IF(F19="","",SUBSTITUTE(SUBSTITUTE(E19,"минус ","-")," ",REPT(" ",29))),ROW($1:$10)*29,29)),ROW($1:$10)),1)))</f>
        <v>96.8</v>
      </c>
      <c r="H19" s="24" t="str">
        <f t="array" ref="H19">IF(F19="","",IFERROR(INDEX(--MID(IF(F19="","",SUBSTITUTE(SUBSTITUTE(E19,"минус ","-")," ",REPT(" ",29))),ROW($1:$10)*29,29),SMALL(IF(ISNUMBER(--MID(IF(F19="","",SUBSTITUTE(SUBSTITUTE(E19,"минус ","-")," ",REPT(" ",29))),ROW($1:$10)*29,29)),ROW($1:$10)),2)),""))</f>
        <v/>
      </c>
      <c r="I19" s="25">
        <f t="shared" si="1"/>
        <v>97.768000000000001</v>
      </c>
    </row>
    <row r="20" spans="1:9" ht="12.75" customHeight="1" x14ac:dyDescent="0.2">
      <c r="A20" s="17"/>
      <c r="B20" s="18"/>
      <c r="C20" s="19"/>
      <c r="D20" s="2" t="s">
        <v>25</v>
      </c>
      <c r="E20" s="10" t="s">
        <v>38</v>
      </c>
      <c r="F20" s="24" t="str">
        <f>IF(COUNT(SEARCH({"более","выше"},SUBSTITUTE(SUBSTITUTE(LOWER(E20),"не менее","более"),"не более","менее"))),"&gt;","")&amp;IF(COUNT(SEARCH({"менее","ниже"},SUBSTITUTE(SUBSTITUTE(LOWER(E20),"не менее","более"),"не более","менее"))),"&lt;","")</f>
        <v>&gt;</v>
      </c>
      <c r="G20" s="24">
        <f t="array" ref="G20">IF(F20="","",INDEX(--MID(IF(F20="","",SUBSTITUTE(SUBSTITUTE(E20,"минус ","-")," ",REPT(" ",29))),ROW($1:$10)*29,29),SMALL(IF(ISNUMBER(--MID(IF(F20="","",SUBSTITUTE(SUBSTITUTE(E20,"минус ","-")," ",REPT(" ",29))),ROW($1:$10)*29,29)),ROW($1:$10)),1)))</f>
        <v>152</v>
      </c>
      <c r="H20" s="24" t="str">
        <f t="array" ref="H20">IF(F20="","",IFERROR(INDEX(--MID(IF(F20="","",SUBSTITUTE(SUBSTITUTE(E20,"минус ","-")," ",REPT(" ",29))),ROW($1:$10)*29,29),SMALL(IF(ISNUMBER(--MID(IF(F20="","",SUBSTITUTE(SUBSTITUTE(E20,"минус ","-")," ",REPT(" ",29))),ROW($1:$10)*29,29)),ROW($1:$10)),2)),""))</f>
        <v/>
      </c>
      <c r="I20" s="25">
        <f t="shared" si="1"/>
        <v>153.52000000000001</v>
      </c>
    </row>
    <row r="21" spans="1:9" ht="12.75" customHeight="1" x14ac:dyDescent="0.2">
      <c r="A21" s="17"/>
      <c r="B21" s="18"/>
      <c r="C21" s="19"/>
      <c r="D21" s="2" t="s">
        <v>39</v>
      </c>
      <c r="E21" s="10" t="s">
        <v>40</v>
      </c>
      <c r="F21" s="24" t="str">
        <f>IF(COUNT(SEARCH({"более","выше"},SUBSTITUTE(SUBSTITUTE(LOWER(E21),"не менее","более"),"не более","менее"))),"&gt;","")&amp;IF(COUNT(SEARCH({"менее","ниже"},SUBSTITUTE(SUBSTITUTE(LOWER(E21),"не менее","более"),"не более","менее"))),"&lt;","")</f>
        <v>&lt;</v>
      </c>
      <c r="G21" s="24">
        <f t="array" ref="G21">IF(F21="","",INDEX(--MID(IF(F21="","",SUBSTITUTE(SUBSTITUTE(E21,"минус ","-")," ",REPT(" ",29))),ROW($1:$10)*29,29),SMALL(IF(ISNUMBER(--MID(IF(F21="","",SUBSTITUTE(SUBSTITUTE(E21,"минус ","-")," ",REPT(" ",29))),ROW($1:$10)*29,29)),ROW($1:$10)),1)))</f>
        <v>-28</v>
      </c>
      <c r="H21" s="24" t="str">
        <f t="array" ref="H21">IF(F21="","",IFERROR(INDEX(--MID(IF(F21="","",SUBSTITUTE(SUBSTITUTE(E21,"минус ","-")," ",REPT(" ",29))),ROW($1:$10)*29,29),SMALL(IF(ISNUMBER(--MID(IF(F21="","",SUBSTITUTE(SUBSTITUTE(E21,"минус ","-")," ",REPT(" ",29))),ROW($1:$10)*29,29)),ROW($1:$10)),2)),""))</f>
        <v/>
      </c>
      <c r="I21" s="25">
        <f t="shared" si="1"/>
        <v>-28.28</v>
      </c>
    </row>
    <row r="22" spans="1:9" ht="12.75" customHeight="1" x14ac:dyDescent="0.2">
      <c r="A22" s="17"/>
      <c r="B22" s="18"/>
      <c r="C22" s="19"/>
      <c r="D22" s="2" t="s">
        <v>41</v>
      </c>
      <c r="E22" s="10" t="s">
        <v>42</v>
      </c>
      <c r="F22" s="24" t="str">
        <f>IF(COUNT(SEARCH({"более","выше"},SUBSTITUTE(SUBSTITUTE(LOWER(E22),"не менее","более"),"не более","менее"))),"&gt;","")&amp;IF(COUNT(SEARCH({"менее","ниже"},SUBSTITUTE(SUBSTITUTE(LOWER(E22),"не менее","более"),"не более","менее"))),"&lt;","")</f>
        <v>&gt;</v>
      </c>
      <c r="G22" s="24">
        <f t="array" ref="G22">IF(F22="","",INDEX(--MID(IF(F22="","",SUBSTITUTE(SUBSTITUTE(E22,"минус ","-")," ",REPT(" ",29))),ROW($1:$10)*29,29),SMALL(IF(ISNUMBER(--MID(IF(F22="","",SUBSTITUTE(SUBSTITUTE(E22,"минус ","-")," ",REPT(" ",29))),ROW($1:$10)*29,29)),ROW($1:$10)),1)))</f>
        <v>228</v>
      </c>
      <c r="H22" s="24" t="str">
        <f t="array" ref="H22">IF(F22="","",IFERROR(INDEX(--MID(IF(F22="","",SUBSTITUTE(SUBSTITUTE(E22,"минус ","-")," ",REPT(" ",29))),ROW($1:$10)*29,29),SMALL(IF(ISNUMBER(--MID(IF(F22="","",SUBSTITUTE(SUBSTITUTE(E22,"минус ","-")," ",REPT(" ",29))),ROW($1:$10)*29,29)),ROW($1:$10)),2)),""))</f>
        <v/>
      </c>
      <c r="I22" s="25">
        <f t="shared" si="1"/>
        <v>230.28</v>
      </c>
    </row>
    <row r="23" spans="1:9" ht="12.75" customHeight="1" x14ac:dyDescent="0.2">
      <c r="A23" s="17"/>
      <c r="B23" s="18"/>
      <c r="C23" s="19"/>
      <c r="D23" s="2" t="s">
        <v>43</v>
      </c>
      <c r="E23" s="10" t="s">
        <v>44</v>
      </c>
      <c r="F23" s="24" t="str">
        <f>IF(COUNT(SEARCH({"более","выше"},SUBSTITUTE(SUBSTITUTE(LOWER(E23),"не менее","более"),"не более","менее"))),"&gt;","")&amp;IF(COUNT(SEARCH({"менее","ниже"},SUBSTITUTE(SUBSTITUTE(LOWER(E23),"не менее","более"),"не более","менее"))),"&lt;","")</f>
        <v>&lt;</v>
      </c>
      <c r="G23" s="24">
        <f t="array" ref="G23">IF(F23="","",INDEX(--MID(IF(F23="","",SUBSTITUTE(SUBSTITUTE(E23,"минус ","-")," ",REPT(" ",29))),ROW($1:$10)*29,29),SMALL(IF(ISNUMBER(--MID(IF(F23="","",SUBSTITUTE(SUBSTITUTE(E23,"минус ","-")," ",REPT(" ",29))),ROW($1:$10)*29,29)),ROW($1:$10)),1)))</f>
        <v>0.14499999999999999</v>
      </c>
      <c r="H23" s="24" t="str">
        <f t="array" ref="H23">IF(F23="","",IFERROR(INDEX(--MID(IF(F23="","",SUBSTITUTE(SUBSTITUTE(E23,"минус ","-")," ",REPT(" ",29))),ROW($1:$10)*29,29),SMALL(IF(ISNUMBER(--MID(IF(F23="","",SUBSTITUTE(SUBSTITUTE(E23,"минус ","-")," ",REPT(" ",29))),ROW($1:$10)*29,29)),ROW($1:$10)),2)),""))</f>
        <v/>
      </c>
      <c r="I23" s="25">
        <f t="shared" si="1"/>
        <v>0.14354999999999998</v>
      </c>
    </row>
    <row r="24" spans="1:9" ht="12.75" customHeight="1" x14ac:dyDescent="0.2">
      <c r="A24" s="17"/>
      <c r="B24" s="18"/>
      <c r="C24" s="19"/>
      <c r="D24" s="2" t="s">
        <v>45</v>
      </c>
      <c r="E24" s="10" t="s">
        <v>46</v>
      </c>
      <c r="F24" s="24" t="str">
        <f>IF(COUNT(SEARCH({"более","выше"},SUBSTITUTE(SUBSTITUTE(LOWER(E24),"не менее","более"),"не более","менее"))),"&gt;","")&amp;IF(COUNT(SEARCH({"менее","ниже"},SUBSTITUTE(SUBSTITUTE(LOWER(E24),"не менее","более"),"не более","менее"))),"&lt;","")</f>
        <v>&lt;</v>
      </c>
      <c r="G24" s="24">
        <f t="array" ref="G24">IF(F24="","",INDEX(--MID(IF(F24="","",SUBSTITUTE(SUBSTITUTE(E24,"минус ","-")," ",REPT(" ",29))),ROW($1:$10)*29,29),SMALL(IF(ISNUMBER(--MID(IF(F24="","",SUBSTITUTE(SUBSTITUTE(E24,"минус ","-")," ",REPT(" ",29))),ROW($1:$10)*29,29)),ROW($1:$10)),1)))</f>
        <v>0.93</v>
      </c>
      <c r="H24" s="24" t="str">
        <f t="array" ref="H24">IF(F24="","",IFERROR(INDEX(--MID(IF(F24="","",SUBSTITUTE(SUBSTITUTE(E24,"минус ","-")," ",REPT(" ",29))),ROW($1:$10)*29,29),SMALL(IF(ISNUMBER(--MID(IF(F24="","",SUBSTITUTE(SUBSTITUTE(E24,"минус ","-")," ",REPT(" ",29))),ROW($1:$10)*29,29)),ROW($1:$10)),2)),""))</f>
        <v/>
      </c>
      <c r="I24" s="25">
        <f t="shared" si="1"/>
        <v>0.92070000000000007</v>
      </c>
    </row>
    <row r="25" spans="1:9" ht="12.75" customHeight="1" x14ac:dyDescent="0.2">
      <c r="A25" s="17"/>
      <c r="B25" s="18"/>
      <c r="C25" s="19"/>
      <c r="D25" s="2" t="s">
        <v>8</v>
      </c>
      <c r="E25" s="10" t="s">
        <v>9</v>
      </c>
      <c r="F25" s="24" t="str">
        <f>IF(COUNT(SEARCH({"более","выше"},SUBSTITUTE(SUBSTITUTE(LOWER(E25),"не менее","более"),"не более","менее"))),"&gt;","")&amp;IF(COUNT(SEARCH({"менее","ниже"},SUBSTITUTE(SUBSTITUTE(LOWER(E25),"не менее","более"),"не более","менее"))),"&lt;","")</f>
        <v/>
      </c>
      <c r="G25" s="24" t="str">
        <f t="array" ref="G25">IF(F25="","",INDEX(--MID(IF(F25="","",SUBSTITUTE(SUBSTITUTE(E25,"минус ","-")," ",REPT(" ",29))),ROW($1:$10)*29,29),SMALL(IF(ISNUMBER(--MID(IF(F25="","",SUBSTITUTE(SUBSTITUTE(E25,"минус ","-")," ",REPT(" ",29))),ROW($1:$10)*29,29)),ROW($1:$10)),1)))</f>
        <v/>
      </c>
      <c r="H25" s="24" t="str">
        <f t="array" ref="H25">IF(F25="","",IFERROR(INDEX(--MID(IF(F25="","",SUBSTITUTE(SUBSTITUTE(E25,"минус ","-")," ",REPT(" ",29))),ROW($1:$10)*29,29),SMALL(IF(ISNUMBER(--MID(IF(F25="","",SUBSTITUTE(SUBSTITUTE(E25,"минус ","-")," ",REPT(" ",29))),ROW($1:$10)*29,29)),ROW($1:$10)),2)),""))</f>
        <v/>
      </c>
      <c r="I25" s="25" t="str">
        <f t="shared" si="1"/>
        <v/>
      </c>
    </row>
    <row r="26" spans="1:9" ht="49.5" x14ac:dyDescent="0.2">
      <c r="A26" s="17"/>
      <c r="B26" s="18"/>
      <c r="C26" s="19"/>
      <c r="D26" s="3" t="s">
        <v>10</v>
      </c>
      <c r="E26" s="12" t="s">
        <v>11</v>
      </c>
      <c r="F26" s="24" t="str">
        <f>IF(COUNT(SEARCH({"более","выше"},SUBSTITUTE(SUBSTITUTE(LOWER(E26),"не менее","более"),"не более","менее"))),"&gt;","")&amp;IF(COUNT(SEARCH({"менее","ниже"},SUBSTITUTE(SUBSTITUTE(LOWER(E26),"не менее","более"),"не более","менее"))),"&lt;","")</f>
        <v/>
      </c>
      <c r="G26" s="24" t="str">
        <f t="array" ref="G26">IF(F26="","",INDEX(--MID(IF(F26="","",SUBSTITUTE(SUBSTITUTE(E26,"минус ","-")," ",REPT(" ",29))),ROW($1:$10)*29,29),SMALL(IF(ISNUMBER(--MID(IF(F26="","",SUBSTITUTE(SUBSTITUTE(E26,"минус ","-")," ",REPT(" ",29))),ROW($1:$10)*29,29)),ROW($1:$10)),1)))</f>
        <v/>
      </c>
      <c r="H26" s="24" t="str">
        <f t="array" ref="H26">IF(F26="","",IFERROR(INDEX(--MID(IF(F26="","",SUBSTITUTE(SUBSTITUTE(E26,"минус ","-")," ",REPT(" ",29))),ROW($1:$10)*29,29),SMALL(IF(ISNUMBER(--MID(IF(F26="","",SUBSTITUTE(SUBSTITUTE(E26,"минус ","-")," ",REPT(" ",29))),ROW($1:$10)*29,29)),ROW($1:$10)),2)),""))</f>
        <v/>
      </c>
      <c r="I26" s="25" t="str">
        <f t="shared" si="1"/>
        <v/>
      </c>
    </row>
    <row r="27" spans="1:9" ht="12.75" customHeight="1" x14ac:dyDescent="0.2">
      <c r="A27" s="17"/>
      <c r="B27" s="18"/>
      <c r="C27" s="19"/>
      <c r="D27" s="2" t="s">
        <v>12</v>
      </c>
      <c r="E27" s="10" t="s">
        <v>47</v>
      </c>
      <c r="F27" s="24" t="str">
        <f>IF(COUNT(SEARCH({"более","выше"},SUBSTITUTE(SUBSTITUTE(LOWER(E27),"не менее","более"),"не более","менее"))),"&gt;","")&amp;IF(COUNT(SEARCH({"менее","ниже"},SUBSTITUTE(SUBSTITUTE(LOWER(E27),"не менее","более"),"не более","менее"))),"&lt;","")</f>
        <v>&gt;</v>
      </c>
      <c r="G27" s="24">
        <f t="array" ref="G27">IF(F27="","",INDEX(--MID(IF(F27="","",SUBSTITUTE(SUBSTITUTE(E27,"минус ","-")," ",REPT(" ",29))),ROW($1:$10)*29,29),SMALL(IF(ISNUMBER(--MID(IF(F27="","",SUBSTITUTE(SUBSTITUTE(E27,"минус ","-")," ",REPT(" ",29))),ROW($1:$10)*29,29)),ROW($1:$10)),1)))</f>
        <v>3.8</v>
      </c>
      <c r="H27" s="24" t="str">
        <f t="array" ref="H27">IF(F27="","",IFERROR(INDEX(--MID(IF(F27="","",SUBSTITUTE(SUBSTITUTE(E27,"минус ","-")," ",REPT(" ",29))),ROW($1:$10)*29,29),SMALL(IF(ISNUMBER(--MID(IF(F27="","",SUBSTITUTE(SUBSTITUTE(E27,"минус ","-")," ",REPT(" ",29))),ROW($1:$10)*29,29)),ROW($1:$10)),2)),""))</f>
        <v/>
      </c>
      <c r="I27" s="25">
        <f t="shared" si="1"/>
        <v>3.8379999999999996</v>
      </c>
    </row>
    <row r="28" spans="1:9" x14ac:dyDescent="0.2">
      <c r="A28" s="21">
        <v>266</v>
      </c>
      <c r="B28" s="22" t="s">
        <v>48</v>
      </c>
      <c r="C28" s="19" t="s">
        <v>0</v>
      </c>
      <c r="D28" s="4" t="s">
        <v>49</v>
      </c>
      <c r="E28" s="11" t="s">
        <v>50</v>
      </c>
      <c r="F28" s="24" t="str">
        <f>IF(COUNT(SEARCH({"более","выше"},SUBSTITUTE(SUBSTITUTE(LOWER(E28),"не менее","более"),"не более","менее"))),"&gt;","")&amp;IF(COUNT(SEARCH({"менее","ниже"},SUBSTITUTE(SUBSTITUTE(LOWER(E28),"не менее","более"),"не более","менее"))),"&lt;","")</f>
        <v/>
      </c>
      <c r="G28" s="24" t="str">
        <f t="array" ref="G28">IF(F28="","",INDEX(--MID(IF(F28="","",SUBSTITUTE(SUBSTITUTE(E28,"минус ","-")," ",REPT(" ",29))),ROW($1:$10)*29,29),SMALL(IF(ISNUMBER(--MID(IF(F28="","",SUBSTITUTE(SUBSTITUTE(E28,"минус ","-")," ",REPT(" ",29))),ROW($1:$10)*29,29)),ROW($1:$10)),1)))</f>
        <v/>
      </c>
      <c r="H28" s="24" t="str">
        <f t="array" ref="H28">IF(F28="","",IFERROR(INDEX(--MID(IF(F28="","",SUBSTITUTE(SUBSTITUTE(E28,"минус ","-")," ",REPT(" ",29))),ROW($1:$10)*29,29),SMALL(IF(ISNUMBER(--MID(IF(F28="","",SUBSTITUTE(SUBSTITUTE(E28,"минус ","-")," ",REPT(" ",29))),ROW($1:$10)*29,29)),ROW($1:$10)),2)),""))</f>
        <v/>
      </c>
      <c r="I28" s="25" t="str">
        <f t="shared" si="1"/>
        <v/>
      </c>
    </row>
    <row r="29" spans="1:9" ht="17.25" x14ac:dyDescent="0.2">
      <c r="A29" s="21"/>
      <c r="B29" s="22"/>
      <c r="C29" s="19"/>
      <c r="D29" s="5" t="s">
        <v>51</v>
      </c>
      <c r="E29" s="14" t="s">
        <v>52</v>
      </c>
      <c r="F29" s="24" t="str">
        <f>IF(COUNT(SEARCH({"более","выше"},SUBSTITUTE(SUBSTITUTE(LOWER(E29),"не менее","более"),"не более","менее"))),"&gt;","")&amp;IF(COUNT(SEARCH({"менее","ниже"},SUBSTITUTE(SUBSTITUTE(LOWER(E29),"не менее","более"),"не более","менее"))),"&lt;","")</f>
        <v>&gt;</v>
      </c>
      <c r="G29" s="24">
        <f t="array" ref="G29">IF(F29="","",INDEX(--MID(IF(F29="","",SUBSTITUTE(SUBSTITUTE(E29,"минус ","-")," ",REPT(" ",29))),ROW($1:$10)*29,29),SMALL(IF(ISNUMBER(--MID(IF(F29="","",SUBSTITUTE(SUBSTITUTE(E29,"минус ","-")," ",REPT(" ",29))),ROW($1:$10)*29,29)),ROW($1:$10)),1)))</f>
        <v>1.27</v>
      </c>
      <c r="H29" s="24" t="str">
        <f t="array" ref="H29">IF(F29="","",IFERROR(INDEX(--MID(IF(F29="","",SUBSTITUTE(SUBSTITUTE(E29,"минус ","-")," ",REPT(" ",29))),ROW($1:$10)*29,29),SMALL(IF(ISNUMBER(--MID(IF(F29="","",SUBSTITUTE(SUBSTITUTE(E29,"минус ","-")," ",REPT(" ",29))),ROW($1:$10)*29,29)),ROW($1:$10)),2)),""))</f>
        <v/>
      </c>
      <c r="I29" s="25">
        <f t="shared" si="1"/>
        <v>1.2827</v>
      </c>
    </row>
    <row r="30" spans="1:9" ht="24.75" x14ac:dyDescent="0.2">
      <c r="A30" s="21"/>
      <c r="B30" s="22"/>
      <c r="C30" s="19"/>
      <c r="D30" s="1" t="s">
        <v>53</v>
      </c>
      <c r="E30" s="14" t="s">
        <v>54</v>
      </c>
      <c r="F30" s="24" t="str">
        <f>IF(COUNT(SEARCH({"более","выше"},SUBSTITUTE(SUBSTITUTE(LOWER(E30),"не менее","более"),"не более","менее"))),"&gt;","")&amp;IF(COUNT(SEARCH({"менее","ниже"},SUBSTITUTE(SUBSTITUTE(LOWER(E30),"не менее","более"),"не более","менее"))),"&lt;","")</f>
        <v>&gt;</v>
      </c>
      <c r="G30" s="24">
        <f t="array" ref="G30">IF(F30="","",INDEX(--MID(IF(F30="","",SUBSTITUTE(SUBSTITUTE(E30,"минус ","-")," ",REPT(" ",29))),ROW($1:$10)*29,29),SMALL(IF(ISNUMBER(--MID(IF(F30="","",SUBSTITUTE(SUBSTITUTE(E30,"минус ","-")," ",REPT(" ",29))),ROW($1:$10)*29,29)),ROW($1:$10)),1)))</f>
        <v>12.7</v>
      </c>
      <c r="H30" s="24" t="str">
        <f t="array" ref="H30">IF(F30="","",IFERROR(INDEX(--MID(IF(F30="","",SUBSTITUTE(SUBSTITUTE(E30,"минус ","-")," ",REPT(" ",29))),ROW($1:$10)*29,29),SMALL(IF(ISNUMBER(--MID(IF(F30="","",SUBSTITUTE(SUBSTITUTE(E30,"минус ","-")," ",REPT(" ",29))),ROW($1:$10)*29,29)),ROW($1:$10)),2)),""))</f>
        <v/>
      </c>
      <c r="I30" s="25">
        <f t="shared" si="1"/>
        <v>12.827</v>
      </c>
    </row>
    <row r="31" spans="1:9" x14ac:dyDescent="0.2">
      <c r="A31" s="21"/>
      <c r="B31" s="22"/>
      <c r="C31" s="19"/>
      <c r="D31" s="2" t="s">
        <v>55</v>
      </c>
      <c r="E31" s="10" t="s">
        <v>56</v>
      </c>
      <c r="F31" s="24" t="str">
        <f>IF(COUNT(SEARCH({"более","выше"},SUBSTITUTE(SUBSTITUTE(LOWER(E31),"не менее","более"),"не более","менее"))),"&gt;","")&amp;IF(COUNT(SEARCH({"менее","ниже"},SUBSTITUTE(SUBSTITUTE(LOWER(E31),"не менее","более"),"не более","менее"))),"&lt;","")</f>
        <v>&gt;</v>
      </c>
      <c r="G31" s="24">
        <f t="array" ref="G31">IF(F31="","",INDEX(--MID(IF(F31="","",SUBSTITUTE(SUBSTITUTE(E31,"минус ","-")," ",REPT(" ",29))),ROW($1:$10)*29,29),SMALL(IF(ISNUMBER(--MID(IF(F31="","",SUBSTITUTE(SUBSTITUTE(E31,"минус ","-")," ",REPT(" ",29))),ROW($1:$10)*29,29)),ROW($1:$10)),1)))</f>
        <v>17.7</v>
      </c>
      <c r="H31" s="24" t="str">
        <f t="array" ref="H31">IF(F31="","",IFERROR(INDEX(--MID(IF(F31="","",SUBSTITUTE(SUBSTITUTE(E31,"минус ","-")," ",REPT(" ",29))),ROW($1:$10)*29,29),SMALL(IF(ISNUMBER(--MID(IF(F31="","",SUBSTITUTE(SUBSTITUTE(E31,"минус ","-")," ",REPT(" ",29))),ROW($1:$10)*29,29)),ROW($1:$10)),2)),""))</f>
        <v/>
      </c>
      <c r="I31" s="25">
        <f t="shared" si="1"/>
        <v>17.876999999999999</v>
      </c>
    </row>
    <row r="32" spans="1:9" x14ac:dyDescent="0.2">
      <c r="A32" s="21"/>
      <c r="B32" s="22"/>
      <c r="C32" s="19"/>
      <c r="D32" s="2" t="s">
        <v>57</v>
      </c>
      <c r="E32" s="10" t="s">
        <v>58</v>
      </c>
      <c r="F32" s="24" t="str">
        <f>IF(COUNT(SEARCH({"более","выше"},SUBSTITUTE(SUBSTITUTE(LOWER(E32),"не менее","более"),"не более","менее"))),"&gt;","")&amp;IF(COUNT(SEARCH({"менее","ниже"},SUBSTITUTE(SUBSTITUTE(LOWER(E32),"не менее","более"),"не более","менее"))),"&lt;","")</f>
        <v>&lt;</v>
      </c>
      <c r="G32" s="24">
        <f t="array" ref="G32">IF(F32="","",INDEX(--MID(IF(F32="","",SUBSTITUTE(SUBSTITUTE(E32,"минус ","-")," ",REPT(" ",29))),ROW($1:$10)*29,29),SMALL(IF(ISNUMBER(--MID(IF(F32="","",SUBSTITUTE(SUBSTITUTE(E32,"минус ","-")," ",REPT(" ",29))),ROW($1:$10)*29,29)),ROW($1:$10)),1)))</f>
        <v>19.5</v>
      </c>
      <c r="H32" s="24" t="str">
        <f t="array" ref="H32">IF(F32="","",IFERROR(INDEX(--MID(IF(F32="","",SUBSTITUTE(SUBSTITUTE(E32,"минус ","-")," ",REPT(" ",29))),ROW($1:$10)*29,29),SMALL(IF(ISNUMBER(--MID(IF(F32="","",SUBSTITUTE(SUBSTITUTE(E32,"минус ","-")," ",REPT(" ",29))),ROW($1:$10)*29,29)),ROW($1:$10)),2)),""))</f>
        <v/>
      </c>
      <c r="I32" s="25">
        <f t="shared" si="1"/>
        <v>19.305</v>
      </c>
    </row>
    <row r="33" spans="1:9" x14ac:dyDescent="0.2">
      <c r="A33" s="21"/>
      <c r="B33" s="22"/>
      <c r="C33" s="19"/>
      <c r="D33" s="2" t="s">
        <v>59</v>
      </c>
      <c r="E33" s="10" t="s">
        <v>60</v>
      </c>
      <c r="F33" s="24" t="str">
        <f>IF(COUNT(SEARCH({"более","выше"},SUBSTITUTE(SUBSTITUTE(LOWER(E33),"не менее","более"),"не более","менее"))),"&gt;","")&amp;IF(COUNT(SEARCH({"менее","ниже"},SUBSTITUTE(SUBSTITUTE(LOWER(E33),"не менее","более"),"не более","менее"))),"&lt;","")</f>
        <v>&gt;</v>
      </c>
      <c r="G33" s="24">
        <f t="array" ref="G33">IF(F33="","",INDEX(--MID(IF(F33="","",SUBSTITUTE(SUBSTITUTE(E33,"минус ","-")," ",REPT(" ",29))),ROW($1:$10)*29,29),SMALL(IF(ISNUMBER(--MID(IF(F33="","",SUBSTITUTE(SUBSTITUTE(E33,"минус ","-")," ",REPT(" ",29))),ROW($1:$10)*29,29)),ROW($1:$10)),1)))</f>
        <v>17</v>
      </c>
      <c r="H33" s="24" t="str">
        <f t="array" ref="H33">IF(F33="","",IFERROR(INDEX(--MID(IF(F33="","",SUBSTITUTE(SUBSTITUTE(E33,"минус ","-")," ",REPT(" ",29))),ROW($1:$10)*29,29),SMALL(IF(ISNUMBER(--MID(IF(F33="","",SUBSTITUTE(SUBSTITUTE(E33,"минус ","-")," ",REPT(" ",29))),ROW($1:$10)*29,29)),ROW($1:$10)),2)),""))</f>
        <v/>
      </c>
      <c r="I33" s="25">
        <f t="shared" si="1"/>
        <v>17.170000000000002</v>
      </c>
    </row>
    <row r="34" spans="1:9" x14ac:dyDescent="0.2">
      <c r="A34" s="21"/>
      <c r="B34" s="22"/>
      <c r="C34" s="19"/>
      <c r="D34" s="4" t="s">
        <v>61</v>
      </c>
      <c r="E34" s="14" t="s">
        <v>62</v>
      </c>
      <c r="F34" s="24" t="str">
        <f>IF(COUNT(SEARCH({"более","выше"},SUBSTITUTE(SUBSTITUTE(LOWER(E34),"не менее","более"),"не более","менее"))),"&gt;","")&amp;IF(COUNT(SEARCH({"менее","ниже"},SUBSTITUTE(SUBSTITUTE(LOWER(E34),"не менее","более"),"не более","менее"))),"&lt;","")</f>
        <v>&gt;&lt;</v>
      </c>
      <c r="G34" s="24">
        <f t="array" ref="G34">IF(F34="","",INDEX(--MID(IF(F34="","",SUBSTITUTE(SUBSTITUTE(E34,"минус ","-")," ",REPT(" ",29))),ROW($1:$10)*29,29),SMALL(IF(ISNUMBER(--MID(IF(F34="","",SUBSTITUTE(SUBSTITUTE(E34,"минус ","-")," ",REPT(" ",29))),ROW($1:$10)*29,29)),ROW($1:$10)),1)))</f>
        <v>305</v>
      </c>
      <c r="H34" s="24">
        <f t="array" ref="H34">IF(F34="","",IFERROR(INDEX(--MID(IF(F34="","",SUBSTITUTE(SUBSTITUTE(E34,"минус ","-")," ",REPT(" ",29))),ROW($1:$10)*29,29),SMALL(IF(ISNUMBER(--MID(IF(F34="","",SUBSTITUTE(SUBSTITUTE(E34,"минус ","-")," ",REPT(" ",29))),ROW($1:$10)*29,29)),ROW($1:$10)),2)),""))</f>
        <v>307</v>
      </c>
      <c r="I34" s="25">
        <f t="shared" si="1"/>
        <v>306</v>
      </c>
    </row>
    <row r="35" spans="1:9" x14ac:dyDescent="0.2">
      <c r="A35" s="21"/>
      <c r="B35" s="22"/>
      <c r="C35" s="19"/>
      <c r="D35" s="2" t="s">
        <v>63</v>
      </c>
      <c r="E35" s="10" t="s">
        <v>64</v>
      </c>
      <c r="F35" s="24" t="str">
        <f>IF(COUNT(SEARCH({"более","выше"},SUBSTITUTE(SUBSTITUTE(LOWER(E35),"не менее","более"),"не более","менее"))),"&gt;","")&amp;IF(COUNT(SEARCH({"менее","ниже"},SUBSTITUTE(SUBSTITUTE(LOWER(E35),"не менее","более"),"не более","менее"))),"&lt;","")</f>
        <v>&gt;</v>
      </c>
      <c r="G35" s="24">
        <f t="array" ref="G35">IF(F35="","",INDEX(--MID(IF(F35="","",SUBSTITUTE(SUBSTITUTE(E35,"минус ","-")," ",REPT(" ",29))),ROW($1:$10)*29,29),SMALL(IF(ISNUMBER(--MID(IF(F35="","",SUBSTITUTE(SUBSTITUTE(E35,"минус ","-")," ",REPT(" ",29))),ROW($1:$10)*29,29)),ROW($1:$10)),1)))</f>
        <v>175</v>
      </c>
      <c r="H35" s="24" t="str">
        <f t="array" ref="H35">IF(F35="","",IFERROR(INDEX(--MID(IF(F35="","",SUBSTITUTE(SUBSTITUTE(E35,"минус ","-")," ",REPT(" ",29))),ROW($1:$10)*29,29),SMALL(IF(ISNUMBER(--MID(IF(F35="","",SUBSTITUTE(SUBSTITUTE(E35,"минус ","-")," ",REPT(" ",29))),ROW($1:$10)*29,29)),ROW($1:$10)),2)),""))</f>
        <v/>
      </c>
      <c r="I35" s="25">
        <f t="shared" si="1"/>
        <v>176.75</v>
      </c>
    </row>
    <row r="36" spans="1:9" x14ac:dyDescent="0.2">
      <c r="A36" s="21"/>
      <c r="B36" s="22"/>
      <c r="C36" s="19"/>
      <c r="D36" s="2" t="s">
        <v>65</v>
      </c>
      <c r="E36" s="10" t="s">
        <v>66</v>
      </c>
      <c r="F36" s="24" t="str">
        <f>IF(COUNT(SEARCH({"более","выше"},SUBSTITUTE(SUBSTITUTE(LOWER(E36),"не менее","более"),"не более","менее"))),"&gt;","")&amp;IF(COUNT(SEARCH({"менее","ниже"},SUBSTITUTE(SUBSTITUTE(LOWER(E36),"не менее","более"),"не более","менее"))),"&lt;","")</f>
        <v>&gt;&lt;</v>
      </c>
      <c r="G36" s="24">
        <f t="array" ref="G36">IF(F36="","",INDEX(--MID(IF(F36="","",SUBSTITUTE(SUBSTITUTE(E36,"минус ","-")," ",REPT(" ",29))),ROW($1:$10)*29,29),SMALL(IF(ISNUMBER(--MID(IF(F36="","",SUBSTITUTE(SUBSTITUTE(E36,"минус ","-")," ",REPT(" ",29))),ROW($1:$10)*29,29)),ROW($1:$10)),1)))</f>
        <v>174</v>
      </c>
      <c r="H36" s="24">
        <f t="array" ref="H36">IF(F36="","",IFERROR(INDEX(--MID(IF(F36="","",SUBSTITUTE(SUBSTITUTE(E36,"минус ","-")," ",REPT(" ",29))),ROW($1:$10)*29,29),SMALL(IF(ISNUMBER(--MID(IF(F36="","",SUBSTITUTE(SUBSTITUTE(E36,"минус ","-")," ",REPT(" ",29))),ROW($1:$10)*29,29)),ROW($1:$10)),2)),""))</f>
        <v>176</v>
      </c>
      <c r="I36" s="25">
        <f t="shared" si="1"/>
        <v>175</v>
      </c>
    </row>
    <row r="37" spans="1:9" x14ac:dyDescent="0.2">
      <c r="A37" s="21"/>
      <c r="B37" s="22"/>
      <c r="C37" s="19"/>
      <c r="D37" s="2" t="s">
        <v>67</v>
      </c>
      <c r="E37" s="15">
        <v>590</v>
      </c>
      <c r="F37" s="24" t="str">
        <f>IF(COUNT(SEARCH({"более","выше"},SUBSTITUTE(SUBSTITUTE(LOWER(E37),"не менее","более"),"не более","менее"))),"&gt;","")&amp;IF(COUNT(SEARCH({"менее","ниже"},SUBSTITUTE(SUBSTITUTE(LOWER(E37),"не менее","более"),"не более","менее"))),"&lt;","")</f>
        <v/>
      </c>
      <c r="G37" s="24" t="str">
        <f t="array" ref="G37">IF(F37="","",INDEX(--MID(IF(F37="","",SUBSTITUTE(SUBSTITUTE(E37,"минус ","-")," ",REPT(" ",29))),ROW($1:$10)*29,29),SMALL(IF(ISNUMBER(--MID(IF(F37="","",SUBSTITUTE(SUBSTITUTE(E37,"минус ","-")," ",REPT(" ",29))),ROW($1:$10)*29,29)),ROW($1:$10)),1)))</f>
        <v/>
      </c>
      <c r="H37" s="24" t="str">
        <f t="array" ref="H37">IF(F37="","",IFERROR(INDEX(--MID(IF(F37="","",SUBSTITUTE(SUBSTITUTE(E37,"минус ","-")," ",REPT(" ",29))),ROW($1:$10)*29,29),SMALL(IF(ISNUMBER(--MID(IF(F37="","",SUBSTITUTE(SUBSTITUTE(E37,"минус ","-")," ",REPT(" ",29))),ROW($1:$10)*29,29)),ROW($1:$10)),2)),""))</f>
        <v/>
      </c>
      <c r="I37" s="25" t="str">
        <f t="shared" si="1"/>
        <v/>
      </c>
    </row>
    <row r="38" spans="1:9" x14ac:dyDescent="0.2">
      <c r="A38" s="21"/>
      <c r="B38" s="22"/>
      <c r="C38" s="19"/>
      <c r="D38" s="2" t="s">
        <v>68</v>
      </c>
      <c r="E38" s="10" t="s">
        <v>69</v>
      </c>
      <c r="F38" s="24" t="str">
        <f>IF(COUNT(SEARCH({"более","выше"},SUBSTITUTE(SUBSTITUTE(LOWER(E38),"не менее","более"),"не более","менее"))),"&gt;","")&amp;IF(COUNT(SEARCH({"менее","ниже"},SUBSTITUTE(SUBSTITUTE(LOWER(E38),"не менее","более"),"не более","менее"))),"&lt;","")</f>
        <v>&gt;</v>
      </c>
      <c r="G38" s="24">
        <f t="array" ref="G38">IF(F38="","",INDEX(--MID(IF(F38="","",SUBSTITUTE(SUBSTITUTE(E38,"минус ","-")," ",REPT(" ",29))),ROW($1:$10)*29,29),SMALL(IF(ISNUMBER(--MID(IF(F38="","",SUBSTITUTE(SUBSTITUTE(E38,"минус ","-")," ",REPT(" ",29))),ROW($1:$10)*29,29)),ROW($1:$10)),1)))</f>
        <v>66</v>
      </c>
      <c r="H38" s="24" t="str">
        <f t="array" ref="H38">IF(F38="","",IFERROR(INDEX(--MID(IF(F38="","",SUBSTITUTE(SUBSTITUTE(E38,"минус ","-")," ",REPT(" ",29))),ROW($1:$10)*29,29),SMALL(IF(ISNUMBER(--MID(IF(F38="","",SUBSTITUTE(SUBSTITUTE(E38,"минус ","-")," ",REPT(" ",29))),ROW($1:$10)*29,29)),ROW($1:$10)),2)),""))</f>
        <v/>
      </c>
      <c r="I38" s="25">
        <f t="shared" si="1"/>
        <v>66.66</v>
      </c>
    </row>
    <row r="39" spans="1:9" x14ac:dyDescent="0.2">
      <c r="A39" s="21"/>
      <c r="B39" s="22"/>
      <c r="C39" s="19"/>
      <c r="D39" s="4" t="s">
        <v>70</v>
      </c>
      <c r="E39" s="15">
        <v>12</v>
      </c>
      <c r="F39" s="24" t="str">
        <f>IF(COUNT(SEARCH({"более","выше"},SUBSTITUTE(SUBSTITUTE(LOWER(E39),"не менее","более"),"не более","менее"))),"&gt;","")&amp;IF(COUNT(SEARCH({"менее","ниже"},SUBSTITUTE(SUBSTITUTE(LOWER(E39),"не менее","более"),"не более","менее"))),"&lt;","")</f>
        <v/>
      </c>
      <c r="G39" s="24" t="str">
        <f t="array" ref="G39">IF(F39="","",INDEX(--MID(IF(F39="","",SUBSTITUTE(SUBSTITUTE(E39,"минус ","-")," ",REPT(" ",29))),ROW($1:$10)*29,29),SMALL(IF(ISNUMBER(--MID(IF(F39="","",SUBSTITUTE(SUBSTITUTE(E39,"минус ","-")," ",REPT(" ",29))),ROW($1:$10)*29,29)),ROW($1:$10)),1)))</f>
        <v/>
      </c>
      <c r="H39" s="24" t="str">
        <f t="array" ref="H39">IF(F39="","",IFERROR(INDEX(--MID(IF(F39="","",SUBSTITUTE(SUBSTITUTE(E39,"минус ","-")," ",REPT(" ",29))),ROW($1:$10)*29,29),SMALL(IF(ISNUMBER(--MID(IF(F39="","",SUBSTITUTE(SUBSTITUTE(E39,"минус ","-")," ",REPT(" ",29))),ROW($1:$10)*29,29)),ROW($1:$10)),2)),""))</f>
        <v/>
      </c>
      <c r="I39" s="25" t="str">
        <f t="shared" si="1"/>
        <v/>
      </c>
    </row>
    <row r="40" spans="1:9" x14ac:dyDescent="0.2">
      <c r="A40" s="21"/>
      <c r="B40" s="22"/>
      <c r="C40" s="19"/>
      <c r="D40" s="2" t="s">
        <v>71</v>
      </c>
      <c r="E40" s="10" t="s">
        <v>72</v>
      </c>
      <c r="F40" s="24" t="str">
        <f>IF(COUNT(SEARCH({"более","выше"},SUBSTITUTE(SUBSTITUTE(LOWER(E40),"не менее","более"),"не более","менее"))),"&gt;","")&amp;IF(COUNT(SEARCH({"менее","ниже"},SUBSTITUTE(SUBSTITUTE(LOWER(E40),"не менее","более"),"не более","менее"))),"&lt;","")</f>
        <v>&gt;</v>
      </c>
      <c r="G40" s="24">
        <f t="array" ref="G40">IF(F40="","",INDEX(--MID(IF(F40="","",SUBSTITUTE(SUBSTITUTE(E40,"минус ","-")," ",REPT(" ",29))),ROW($1:$10)*29,29),SMALL(IF(ISNUMBER(--MID(IF(F40="","",SUBSTITUTE(SUBSTITUTE(E40,"минус ","-")," ",REPT(" ",29))),ROW($1:$10)*29,29)),ROW($1:$10)),1)))</f>
        <v>110</v>
      </c>
      <c r="H40" s="24" t="str">
        <f t="array" ref="H40">IF(F40="","",IFERROR(INDEX(--MID(IF(F40="","",SUBSTITUTE(SUBSTITUTE(E40,"минус ","-")," ",REPT(" ",29))),ROW($1:$10)*29,29),SMALL(IF(ISNUMBER(--MID(IF(F40="","",SUBSTITUTE(SUBSTITUTE(E40,"минус ","-")," ",REPT(" ",29))),ROW($1:$10)*29,29)),ROW($1:$10)),2)),""))</f>
        <v/>
      </c>
      <c r="I40" s="25">
        <f t="shared" si="1"/>
        <v>111.1</v>
      </c>
    </row>
    <row r="41" spans="1:9" x14ac:dyDescent="0.2">
      <c r="A41" s="21"/>
      <c r="B41" s="22"/>
      <c r="C41" s="19"/>
      <c r="D41" s="2" t="s">
        <v>8</v>
      </c>
      <c r="E41" s="10" t="s">
        <v>9</v>
      </c>
      <c r="F41" s="24" t="str">
        <f>IF(COUNT(SEARCH({"более","выше"},SUBSTITUTE(SUBSTITUTE(LOWER(E41),"не менее","более"),"не более","менее"))),"&gt;","")&amp;IF(COUNT(SEARCH({"менее","ниже"},SUBSTITUTE(SUBSTITUTE(LOWER(E41),"не менее","более"),"не более","менее"))),"&lt;","")</f>
        <v/>
      </c>
      <c r="G41" s="24" t="str">
        <f t="array" ref="G41">IF(F41="","",INDEX(--MID(IF(F41="","",SUBSTITUTE(SUBSTITUTE(E41,"минус ","-")," ",REPT(" ",29))),ROW($1:$10)*29,29),SMALL(IF(ISNUMBER(--MID(IF(F41="","",SUBSTITUTE(SUBSTITUTE(E41,"минус ","-")," ",REPT(" ",29))),ROW($1:$10)*29,29)),ROW($1:$10)),1)))</f>
        <v/>
      </c>
      <c r="H41" s="24" t="str">
        <f t="array" ref="H41">IF(F41="","",IFERROR(INDEX(--MID(IF(F41="","",SUBSTITUTE(SUBSTITUTE(E41,"минус ","-")," ",REPT(" ",29))),ROW($1:$10)*29,29),SMALL(IF(ISNUMBER(--MID(IF(F41="","",SUBSTITUTE(SUBSTITUTE(E41,"минус ","-")," ",REPT(" ",29))),ROW($1:$10)*29,29)),ROW($1:$10)),2)),""))</f>
        <v/>
      </c>
      <c r="I41" s="25" t="str">
        <f t="shared" si="1"/>
        <v/>
      </c>
    </row>
    <row r="42" spans="1:9" ht="49.5" x14ac:dyDescent="0.2">
      <c r="A42" s="21"/>
      <c r="B42" s="22"/>
      <c r="C42" s="19"/>
      <c r="D42" s="4" t="s">
        <v>10</v>
      </c>
      <c r="E42" s="12" t="s">
        <v>11</v>
      </c>
      <c r="F42" s="24" t="str">
        <f>IF(COUNT(SEARCH({"более","выше"},SUBSTITUTE(SUBSTITUTE(LOWER(E42),"не менее","более"),"не более","менее"))),"&gt;","")&amp;IF(COUNT(SEARCH({"менее","ниже"},SUBSTITUTE(SUBSTITUTE(LOWER(E42),"не менее","более"),"не более","менее"))),"&lt;","")</f>
        <v/>
      </c>
      <c r="G42" s="24" t="str">
        <f t="array" ref="G42">IF(F42="","",INDEX(--MID(IF(F42="","",SUBSTITUTE(SUBSTITUTE(E42,"минус ","-")," ",REPT(" ",29))),ROW($1:$10)*29,29),SMALL(IF(ISNUMBER(--MID(IF(F42="","",SUBSTITUTE(SUBSTITUTE(E42,"минус ","-")," ",REPT(" ",29))),ROW($1:$10)*29,29)),ROW($1:$10)),1)))</f>
        <v/>
      </c>
      <c r="H42" s="24" t="str">
        <f t="array" ref="H42">IF(F42="","",IFERROR(INDEX(--MID(IF(F42="","",SUBSTITUTE(SUBSTITUTE(E42,"минус ","-")," ",REPT(" ",29))),ROW($1:$10)*29,29),SMALL(IF(ISNUMBER(--MID(IF(F42="","",SUBSTITUTE(SUBSTITUTE(E42,"минус ","-")," ",REPT(" ",29))),ROW($1:$10)*29,29)),ROW($1:$10)),2)),""))</f>
        <v/>
      </c>
      <c r="I42" s="25" t="str">
        <f t="shared" si="1"/>
        <v/>
      </c>
    </row>
    <row r="43" spans="1:9" ht="16.5" x14ac:dyDescent="0.2">
      <c r="A43" s="17">
        <v>436</v>
      </c>
      <c r="B43" s="20" t="s">
        <v>77</v>
      </c>
      <c r="C43" s="19" t="s">
        <v>0</v>
      </c>
      <c r="D43" s="6" t="s">
        <v>78</v>
      </c>
      <c r="E43" s="11" t="s">
        <v>79</v>
      </c>
      <c r="F43" s="24" t="str">
        <f>IF(COUNT(SEARCH({"более","выше"},SUBSTITUTE(SUBSTITUTE(LOWER(E43),"не менее","более"),"не более","менее"))),"&gt;","")&amp;IF(COUNT(SEARCH({"менее","ниже"},SUBSTITUTE(SUBSTITUTE(LOWER(E43),"не менее","более"),"не более","менее"))),"&lt;","")</f>
        <v>&gt;</v>
      </c>
      <c r="G43" s="24">
        <f t="array" ref="G43">IF(F43="","",INDEX(--MID(IF(F43="","",SUBSTITUTE(SUBSTITUTE(E43,"минус ","-")," ",REPT(" ",29))),ROW($1:$10)*29,29),SMALL(IF(ISNUMBER(--MID(IF(F43="","",SUBSTITUTE(SUBSTITUTE(E43,"минус ","-")," ",REPT(" ",29))),ROW($1:$10)*29,29)),ROW($1:$10)),1)))</f>
        <v>17</v>
      </c>
      <c r="H43" s="24" t="str">
        <f t="array" ref="H43">IF(F43="","",IFERROR(INDEX(--MID(IF(F43="","",SUBSTITUTE(SUBSTITUTE(E43,"минус ","-")," ",REPT(" ",29))),ROW($1:$10)*29,29),SMALL(IF(ISNUMBER(--MID(IF(F43="","",SUBSTITUTE(SUBSTITUTE(E43,"минус ","-")," ",REPT(" ",29))),ROW($1:$10)*29,29)),ROW($1:$10)),2)),""))</f>
        <v/>
      </c>
      <c r="I43" s="25">
        <f t="shared" si="1"/>
        <v>17.170000000000002</v>
      </c>
    </row>
    <row r="44" spans="1:9" x14ac:dyDescent="0.2">
      <c r="A44" s="17"/>
      <c r="B44" s="20"/>
      <c r="C44" s="19"/>
      <c r="D44" s="2" t="s">
        <v>80</v>
      </c>
      <c r="E44" s="10" t="s">
        <v>81</v>
      </c>
      <c r="F44" s="24" t="str">
        <f>IF(COUNT(SEARCH({"более","выше"},SUBSTITUTE(SUBSTITUTE(LOWER(E44),"не менее","более"),"не более","менее"))),"&gt;","")&amp;IF(COUNT(SEARCH({"менее","ниже"},SUBSTITUTE(SUBSTITUTE(LOWER(E44),"не менее","более"),"не более","менее"))),"&lt;","")</f>
        <v>&gt;&lt;</v>
      </c>
      <c r="G44" s="24">
        <f t="array" ref="G44">IF(F44="","",INDEX(--MID(IF(F44="","",SUBSTITUTE(SUBSTITUTE(E44,"минус ","-")," ",REPT(" ",29))),ROW($1:$10)*29,29),SMALL(IF(ISNUMBER(--MID(IF(F44="","",SUBSTITUTE(SUBSTITUTE(E44,"минус ","-")," ",REPT(" ",29))),ROW($1:$10)*29,29)),ROW($1:$10)),1)))</f>
        <v>910</v>
      </c>
      <c r="H44" s="24">
        <f t="array" ref="H44">IF(F44="","",IFERROR(INDEX(--MID(IF(F44="","",SUBSTITUTE(SUBSTITUTE(E44,"минус ","-")," ",REPT(" ",29))),ROW($1:$10)*29,29),SMALL(IF(ISNUMBER(--MID(IF(F44="","",SUBSTITUTE(SUBSTITUTE(E44,"минус ","-")," ",REPT(" ",29))),ROW($1:$10)*29,29)),ROW($1:$10)),2)),""))</f>
        <v>903</v>
      </c>
      <c r="I44" s="25">
        <f t="shared" si="1"/>
        <v>906.5</v>
      </c>
    </row>
    <row r="45" spans="1:9" x14ac:dyDescent="0.2">
      <c r="A45" s="17"/>
      <c r="B45" s="20"/>
      <c r="C45" s="19"/>
      <c r="D45" s="2" t="s">
        <v>82</v>
      </c>
      <c r="E45" s="10" t="s">
        <v>83</v>
      </c>
      <c r="F45" s="24" t="str">
        <f>IF(COUNT(SEARCH({"более","выше"},SUBSTITUTE(SUBSTITUTE(LOWER(E45),"не менее","более"),"не более","менее"))),"&gt;","")&amp;IF(COUNT(SEARCH({"менее","ниже"},SUBSTITUTE(SUBSTITUTE(LOWER(E45),"не менее","более"),"не более","менее"))),"&lt;","")</f>
        <v>&gt;</v>
      </c>
      <c r="G45" s="24">
        <f t="array" ref="G45">IF(F45="","",INDEX(--MID(IF(F45="","",SUBSTITUTE(SUBSTITUTE(E45,"минус ","-")," ",REPT(" ",29))),ROW($1:$10)*29,29),SMALL(IF(ISNUMBER(--MID(IF(F45="","",SUBSTITUTE(SUBSTITUTE(E45,"минус ","-")," ",REPT(" ",29))),ROW($1:$10)*29,29)),ROW($1:$10)),1)))</f>
        <v>83</v>
      </c>
      <c r="H45" s="24" t="str">
        <f t="array" ref="H45">IF(F45="","",IFERROR(INDEX(--MID(IF(F45="","",SUBSTITUTE(SUBSTITUTE(E45,"минус ","-")," ",REPT(" ",29))),ROW($1:$10)*29,29),SMALL(IF(ISNUMBER(--MID(IF(F45="","",SUBSTITUTE(SUBSTITUTE(E45,"минус ","-")," ",REPT(" ",29))),ROW($1:$10)*29,29)),ROW($1:$10)),2)),""))</f>
        <v/>
      </c>
      <c r="I45" s="25">
        <f t="shared" si="1"/>
        <v>83.83</v>
      </c>
    </row>
    <row r="46" spans="1:9" x14ac:dyDescent="0.2">
      <c r="A46" s="17"/>
      <c r="B46" s="20"/>
      <c r="C46" s="19"/>
      <c r="D46" s="2" t="s">
        <v>84</v>
      </c>
      <c r="E46" s="10" t="s">
        <v>85</v>
      </c>
      <c r="F46" s="24" t="str">
        <f>IF(COUNT(SEARCH({"более","выше"},SUBSTITUTE(SUBSTITUTE(LOWER(E46),"не менее","более"),"не более","менее"))),"&gt;","")&amp;IF(COUNT(SEARCH({"менее","ниже"},SUBSTITUTE(SUBSTITUTE(LOWER(E46),"не менее","более"),"не более","менее"))),"&lt;","")</f>
        <v>&gt;</v>
      </c>
      <c r="G46" s="24">
        <f t="array" ref="G46">IF(F46="","",INDEX(--MID(IF(F46="","",SUBSTITUTE(SUBSTITUTE(E46,"минус ","-")," ",REPT(" ",29))),ROW($1:$10)*29,29),SMALL(IF(ISNUMBER(--MID(IF(F46="","",SUBSTITUTE(SUBSTITUTE(E46,"минус ","-")," ",REPT(" ",29))),ROW($1:$10)*29,29)),ROW($1:$10)),1)))</f>
        <v>258</v>
      </c>
      <c r="H46" s="24" t="str">
        <f t="array" ref="H46">IF(F46="","",IFERROR(INDEX(--MID(IF(F46="","",SUBSTITUTE(SUBSTITUTE(E46,"минус ","-")," ",REPT(" ",29))),ROW($1:$10)*29,29),SMALL(IF(ISNUMBER(--MID(IF(F46="","",SUBSTITUTE(SUBSTITUTE(E46,"минус ","-")," ",REPT(" ",29))),ROW($1:$10)*29,29)),ROW($1:$10)),2)),""))</f>
        <v/>
      </c>
      <c r="I46" s="25">
        <f t="shared" si="1"/>
        <v>260.58</v>
      </c>
    </row>
    <row r="47" spans="1:9" x14ac:dyDescent="0.2">
      <c r="A47" s="17"/>
      <c r="B47" s="20"/>
      <c r="C47" s="19"/>
      <c r="D47" s="2" t="s">
        <v>86</v>
      </c>
      <c r="E47" s="10" t="s">
        <v>87</v>
      </c>
      <c r="F47" s="24" t="str">
        <f>IF(COUNT(SEARCH({"более","выше"},SUBSTITUTE(SUBSTITUTE(LOWER(E47),"не менее","более"),"не более","менее"))),"&gt;","")&amp;IF(COUNT(SEARCH({"менее","ниже"},SUBSTITUTE(SUBSTITUTE(LOWER(E47),"не менее","более"),"не более","менее"))),"&lt;","")</f>
        <v>&gt;</v>
      </c>
      <c r="G47" s="24">
        <f t="array" ref="G47">IF(F47="","",INDEX(--MID(IF(F47="","",SUBSTITUTE(SUBSTITUTE(E47,"минус ","-")," ",REPT(" ",29))),ROW($1:$10)*29,29),SMALL(IF(ISNUMBER(--MID(IF(F47="","",SUBSTITUTE(SUBSTITUTE(E47,"минус ","-")," ",REPT(" ",29))),ROW($1:$10)*29,29)),ROW($1:$10)),1)))</f>
        <v>-14</v>
      </c>
      <c r="H47" s="24" t="str">
        <f t="array" ref="H47">IF(F47="","",IFERROR(INDEX(--MID(IF(F47="","",SUBSTITUTE(SUBSTITUTE(E47,"минус ","-")," ",REPT(" ",29))),ROW($1:$10)*29,29),SMALL(IF(ISNUMBER(--MID(IF(F47="","",SUBSTITUTE(SUBSTITUTE(E47,"минус ","-")," ",REPT(" ",29))),ROW($1:$10)*29,29)),ROW($1:$10)),2)),""))</f>
        <v/>
      </c>
      <c r="I47" s="25">
        <f t="shared" si="1"/>
        <v>-14.14</v>
      </c>
    </row>
    <row r="48" spans="1:9" x14ac:dyDescent="0.2">
      <c r="A48" s="17"/>
      <c r="B48" s="20"/>
      <c r="C48" s="19"/>
      <c r="D48" s="2" t="s">
        <v>88</v>
      </c>
      <c r="E48" s="10" t="s">
        <v>89</v>
      </c>
      <c r="F48" s="24" t="str">
        <f>IF(COUNT(SEARCH({"более","выше"},SUBSTITUTE(SUBSTITUTE(LOWER(E48),"не менее","более"),"не более","менее"))),"&gt;","")&amp;IF(COUNT(SEARCH({"менее","ниже"},SUBSTITUTE(SUBSTITUTE(LOWER(E48),"не менее","более"),"не более","менее"))),"&lt;","")</f>
        <v>&gt;</v>
      </c>
      <c r="G48" s="24">
        <f t="array" ref="G48">IF(F48="","",INDEX(--MID(IF(F48="","",SUBSTITUTE(SUBSTITUTE(E48,"минус ","-")," ",REPT(" ",29))),ROW($1:$10)*29,29),SMALL(IF(ISNUMBER(--MID(IF(F48="","",SUBSTITUTE(SUBSTITUTE(E48,"минус ","-")," ",REPT(" ",29))),ROW($1:$10)*29,29)),ROW($1:$10)),1)))</f>
        <v>0.02</v>
      </c>
      <c r="H48" s="24" t="str">
        <f t="array" ref="H48">IF(F48="","",IFERROR(INDEX(--MID(IF(F48="","",SUBSTITUTE(SUBSTITUTE(E48,"минус ","-")," ",REPT(" ",29))),ROW($1:$10)*29,29),SMALL(IF(ISNUMBER(--MID(IF(F48="","",SUBSTITUTE(SUBSTITUTE(E48,"минус ","-")," ",REPT(" ",29))),ROW($1:$10)*29,29)),ROW($1:$10)),2)),""))</f>
        <v/>
      </c>
      <c r="I48" s="25">
        <f t="shared" si="1"/>
        <v>2.0199999999999999E-2</v>
      </c>
    </row>
    <row r="49" spans="1:9" x14ac:dyDescent="0.2">
      <c r="A49" s="17"/>
      <c r="B49" s="20"/>
      <c r="C49" s="19"/>
      <c r="D49" s="2" t="s">
        <v>90</v>
      </c>
      <c r="E49" s="10" t="s">
        <v>91</v>
      </c>
      <c r="F49" s="24" t="str">
        <f>IF(COUNT(SEARCH({"более","выше"},SUBSTITUTE(SUBSTITUTE(LOWER(E49),"не менее","более"),"не более","менее"))),"&gt;","")&amp;IF(COUNT(SEARCH({"менее","ниже"},SUBSTITUTE(SUBSTITUTE(LOWER(E49),"не менее","более"),"не более","менее"))),"&lt;","")</f>
        <v>&lt;</v>
      </c>
      <c r="G49" s="24">
        <f t="array" ref="G49">IF(F49="","",INDEX(--MID(IF(F49="","",SUBSTITUTE(SUBSTITUTE(E49,"минус ","-")," ",REPT(" ",29))),ROW($1:$10)*29,29),SMALL(IF(ISNUMBER(--MID(IF(F49="","",SUBSTITUTE(SUBSTITUTE(E49,"минус ","-")," ",REPT(" ",29))),ROW($1:$10)*29,29)),ROW($1:$10)),1)))</f>
        <v>0.9</v>
      </c>
      <c r="H49" s="24" t="str">
        <f t="array" ref="H49">IF(F49="","",IFERROR(INDEX(--MID(IF(F49="","",SUBSTITUTE(SUBSTITUTE(E49,"минус ","-")," ",REPT(" ",29))),ROW($1:$10)*29,29),SMALL(IF(ISNUMBER(--MID(IF(F49="","",SUBSTITUTE(SUBSTITUTE(E49,"минус ","-")," ",REPT(" ",29))),ROW($1:$10)*29,29)),ROW($1:$10)),2)),""))</f>
        <v/>
      </c>
      <c r="I49" s="25">
        <f t="shared" si="1"/>
        <v>0.89100000000000001</v>
      </c>
    </row>
    <row r="50" spans="1:9" x14ac:dyDescent="0.2">
      <c r="A50" s="17"/>
      <c r="B50" s="20"/>
      <c r="C50" s="19"/>
      <c r="D50" s="2" t="s">
        <v>92</v>
      </c>
      <c r="E50" s="10" t="s">
        <v>93</v>
      </c>
      <c r="F50" s="24" t="str">
        <f>IF(COUNT(SEARCH({"более","выше"},SUBSTITUTE(SUBSTITUTE(LOWER(E50),"не менее","более"),"не более","менее"))),"&gt;","")&amp;IF(COUNT(SEARCH({"менее","ниже"},SUBSTITUTE(SUBSTITUTE(LOWER(E50),"не менее","более"),"не более","менее"))),"&lt;","")</f>
        <v>&lt;</v>
      </c>
      <c r="G50" s="24">
        <f t="array" ref="G50">IF(F50="","",INDEX(--MID(IF(F50="","",SUBSTITUTE(SUBSTITUTE(E50,"минус ","-")," ",REPT(" ",29))),ROW($1:$10)*29,29),SMALL(IF(ISNUMBER(--MID(IF(F50="","",SUBSTITUTE(SUBSTITUTE(E50,"минус ","-")," ",REPT(" ",29))),ROW($1:$10)*29,29)),ROW($1:$10)),1)))</f>
        <v>0.5</v>
      </c>
      <c r="H50" s="24" t="str">
        <f t="array" ref="H50">IF(F50="","",IFERROR(INDEX(--MID(IF(F50="","",SUBSTITUTE(SUBSTITUTE(E50,"минус ","-")," ",REPT(" ",29))),ROW($1:$10)*29,29),SMALL(IF(ISNUMBER(--MID(IF(F50="","",SUBSTITUTE(SUBSTITUTE(E50,"минус ","-")," ",REPT(" ",29))),ROW($1:$10)*29,29)),ROW($1:$10)),2)),""))</f>
        <v/>
      </c>
      <c r="I50" s="25">
        <f t="shared" si="1"/>
        <v>0.495</v>
      </c>
    </row>
    <row r="51" spans="1:9" x14ac:dyDescent="0.2">
      <c r="A51" s="17"/>
      <c r="B51" s="20"/>
      <c r="C51" s="19"/>
      <c r="D51" s="2" t="s">
        <v>94</v>
      </c>
      <c r="E51" s="10" t="s">
        <v>95</v>
      </c>
      <c r="F51" s="24" t="str">
        <f>IF(COUNT(SEARCH({"более","выше"},SUBSTITUTE(SUBSTITUTE(LOWER(E51),"не менее","более"),"не более","менее"))),"&gt;","")&amp;IF(COUNT(SEARCH({"менее","ниже"},SUBSTITUTE(SUBSTITUTE(LOWER(E51),"не менее","более"),"не более","менее"))),"&lt;","")</f>
        <v>&gt;</v>
      </c>
      <c r="G51" s="24">
        <f t="array" ref="G51">IF(F51="","",INDEX(--MID(IF(F51="","",SUBSTITUTE(SUBSTITUTE(E51,"минус ","-")," ",REPT(" ",29))),ROW($1:$10)*29,29),SMALL(IF(ISNUMBER(--MID(IF(F51="","",SUBSTITUTE(SUBSTITUTE(E51,"минус ","-")," ",REPT(" ",29))),ROW($1:$10)*29,29)),ROW($1:$10)),1)))</f>
        <v>1</v>
      </c>
      <c r="H51" s="24" t="str">
        <f t="array" ref="H51">IF(F51="","",IFERROR(INDEX(--MID(IF(F51="","",SUBSTITUTE(SUBSTITUTE(E51,"минус ","-")," ",REPT(" ",29))),ROW($1:$10)*29,29),SMALL(IF(ISNUMBER(--MID(IF(F51="","",SUBSTITUTE(SUBSTITUTE(E51,"минус ","-")," ",REPT(" ",29))),ROW($1:$10)*29,29)),ROW($1:$10)),2)),""))</f>
        <v/>
      </c>
      <c r="I51" s="25">
        <f t="shared" si="1"/>
        <v>1.01</v>
      </c>
    </row>
    <row r="52" spans="1:9" x14ac:dyDescent="0.2">
      <c r="A52" s="17"/>
      <c r="B52" s="20"/>
      <c r="C52" s="19"/>
      <c r="D52" s="2" t="s">
        <v>8</v>
      </c>
      <c r="E52" s="10" t="s">
        <v>9</v>
      </c>
      <c r="F52" s="24" t="str">
        <f>IF(COUNT(SEARCH({"более","выше"},SUBSTITUTE(SUBSTITUTE(LOWER(E52),"не менее","более"),"не более","менее"))),"&gt;","")&amp;IF(COUNT(SEARCH({"менее","ниже"},SUBSTITUTE(SUBSTITUTE(LOWER(E52),"не менее","более"),"не более","менее"))),"&lt;","")</f>
        <v/>
      </c>
      <c r="G52" s="24" t="str">
        <f t="array" ref="G52">IF(F52="","",INDEX(--MID(IF(F52="","",SUBSTITUTE(SUBSTITUTE(E52,"минус ","-")," ",REPT(" ",29))),ROW($1:$10)*29,29),SMALL(IF(ISNUMBER(--MID(IF(F52="","",SUBSTITUTE(SUBSTITUTE(E52,"минус ","-")," ",REPT(" ",29))),ROW($1:$10)*29,29)),ROW($1:$10)),1)))</f>
        <v/>
      </c>
      <c r="H52" s="24" t="str">
        <f t="array" ref="H52">IF(F52="","",IFERROR(INDEX(--MID(IF(F52="","",SUBSTITUTE(SUBSTITUTE(E52,"минус ","-")," ",REPT(" ",29))),ROW($1:$10)*29,29),SMALL(IF(ISNUMBER(--MID(IF(F52="","",SUBSTITUTE(SUBSTITUTE(E52,"минус ","-")," ",REPT(" ",29))),ROW($1:$10)*29,29)),ROW($1:$10)),2)),""))</f>
        <v/>
      </c>
      <c r="I52" s="25" t="str">
        <f t="shared" si="1"/>
        <v/>
      </c>
    </row>
    <row r="53" spans="1:9" ht="49.5" x14ac:dyDescent="0.2">
      <c r="A53" s="17"/>
      <c r="B53" s="20"/>
      <c r="C53" s="19"/>
      <c r="D53" s="4" t="s">
        <v>10</v>
      </c>
      <c r="E53" s="12" t="s">
        <v>11</v>
      </c>
      <c r="F53" s="24" t="str">
        <f>IF(COUNT(SEARCH({"более","выше"},SUBSTITUTE(SUBSTITUTE(LOWER(E53),"не менее","более"),"не более","менее"))),"&gt;","")&amp;IF(COUNT(SEARCH({"менее","ниже"},SUBSTITUTE(SUBSTITUTE(LOWER(E53),"не менее","более"),"не более","менее"))),"&lt;","")</f>
        <v/>
      </c>
      <c r="G53" s="24" t="str">
        <f t="array" ref="G53">IF(F53="","",INDEX(--MID(IF(F53="","",SUBSTITUTE(SUBSTITUTE(E53,"минус ","-")," ",REPT(" ",29))),ROW($1:$10)*29,29),SMALL(IF(ISNUMBER(--MID(IF(F53="","",SUBSTITUTE(SUBSTITUTE(E53,"минус ","-")," ",REPT(" ",29))),ROW($1:$10)*29,29)),ROW($1:$10)),1)))</f>
        <v/>
      </c>
      <c r="H53" s="24" t="str">
        <f t="array" ref="H53">IF(F53="","",IFERROR(INDEX(--MID(IF(F53="","",SUBSTITUTE(SUBSTITUTE(E53,"минус ","-")," ",REPT(" ",29))),ROW($1:$10)*29,29),SMALL(IF(ISNUMBER(--MID(IF(F53="","",SUBSTITUTE(SUBSTITUTE(E53,"минус ","-")," ",REPT(" ",29))),ROW($1:$10)*29,29)),ROW($1:$10)),2)),""))</f>
        <v/>
      </c>
      <c r="I53" s="25" t="str">
        <f t="shared" si="1"/>
        <v/>
      </c>
    </row>
    <row r="54" spans="1:9" ht="33" x14ac:dyDescent="0.2">
      <c r="A54" s="17">
        <v>480</v>
      </c>
      <c r="B54" s="18" t="s">
        <v>73</v>
      </c>
      <c r="C54" s="19" t="s">
        <v>0</v>
      </c>
      <c r="D54" s="4" t="s">
        <v>2</v>
      </c>
      <c r="E54" s="12" t="s">
        <v>96</v>
      </c>
      <c r="F54" s="24" t="str">
        <f>IF(COUNT(SEARCH({"более","выше"},SUBSTITUTE(SUBSTITUTE(LOWER(E54),"не менее","более"),"не более","менее"))),"&gt;","")&amp;IF(COUNT(SEARCH({"менее","ниже"},SUBSTITUTE(SUBSTITUTE(LOWER(E54),"не менее","более"),"не более","менее"))),"&lt;","")</f>
        <v/>
      </c>
      <c r="G54" s="24" t="str">
        <f t="array" ref="G54">IF(F54="","",INDEX(--MID(IF(F54="","",SUBSTITUTE(SUBSTITUTE(E54,"минус ","-")," ",REPT(" ",29))),ROW($1:$10)*29,29),SMALL(IF(ISNUMBER(--MID(IF(F54="","",SUBSTITUTE(SUBSTITUTE(E54,"минус ","-")," ",REPT(" ",29))),ROW($1:$10)*29,29)),ROW($1:$10)),1)))</f>
        <v/>
      </c>
      <c r="H54" s="24" t="str">
        <f t="array" ref="H54">IF(F54="","",IFERROR(INDEX(--MID(IF(F54="","",SUBSTITUTE(SUBSTITUTE(E54,"минус ","-")," ",REPT(" ",29))),ROW($1:$10)*29,29),SMALL(IF(ISNUMBER(--MID(IF(F54="","",SUBSTITUTE(SUBSTITUTE(E54,"минус ","-")," ",REPT(" ",29))),ROW($1:$10)*29,29)),ROW($1:$10)),2)),""))</f>
        <v/>
      </c>
      <c r="I54" s="25" t="str">
        <f t="shared" si="1"/>
        <v/>
      </c>
    </row>
    <row r="55" spans="1:9" x14ac:dyDescent="0.2">
      <c r="A55" s="17"/>
      <c r="B55" s="18"/>
      <c r="C55" s="19"/>
      <c r="D55" s="2" t="s">
        <v>97</v>
      </c>
      <c r="E55" s="10" t="s">
        <v>98</v>
      </c>
      <c r="F55" s="24" t="str">
        <f>IF(COUNT(SEARCH({"более","выше"},SUBSTITUTE(SUBSTITUTE(LOWER(E55),"не менее","более"),"не более","менее"))),"&gt;","")&amp;IF(COUNT(SEARCH({"менее","ниже"},SUBSTITUTE(SUBSTITUTE(LOWER(E55),"не менее","более"),"не более","менее"))),"&lt;","")</f>
        <v/>
      </c>
      <c r="G55" s="24" t="str">
        <f t="array" ref="G55">IF(F55="","",INDEX(--MID(IF(F55="","",SUBSTITUTE(SUBSTITUTE(E55,"минус ","-")," ",REPT(" ",29))),ROW($1:$10)*29,29),SMALL(IF(ISNUMBER(--MID(IF(F55="","",SUBSTITUTE(SUBSTITUTE(E55,"минус ","-")," ",REPT(" ",29))),ROW($1:$10)*29,29)),ROW($1:$10)),1)))</f>
        <v/>
      </c>
      <c r="H55" s="24" t="str">
        <f t="array" ref="H55">IF(F55="","",IFERROR(INDEX(--MID(IF(F55="","",SUBSTITUTE(SUBSTITUTE(E55,"минус ","-")," ",REPT(" ",29))),ROW($1:$10)*29,29),SMALL(IF(ISNUMBER(--MID(IF(F55="","",SUBSTITUTE(SUBSTITUTE(E55,"минус ","-")," ",REPT(" ",29))),ROW($1:$10)*29,29)),ROW($1:$10)),2)),""))</f>
        <v/>
      </c>
      <c r="I55" s="25" t="str">
        <f t="shared" si="1"/>
        <v/>
      </c>
    </row>
    <row r="56" spans="1:9" x14ac:dyDescent="0.2">
      <c r="A56" s="17"/>
      <c r="B56" s="18"/>
      <c r="C56" s="19"/>
      <c r="D56" s="2" t="s">
        <v>3</v>
      </c>
      <c r="E56" s="10" t="s">
        <v>4</v>
      </c>
      <c r="F56" s="24" t="str">
        <f>IF(COUNT(SEARCH({"более","выше"},SUBSTITUTE(SUBSTITUTE(LOWER(E56),"не менее","более"),"не более","менее"))),"&gt;","")&amp;IF(COUNT(SEARCH({"менее","ниже"},SUBSTITUTE(SUBSTITUTE(LOWER(E56),"не менее","более"),"не более","менее"))),"&lt;","")</f>
        <v>&gt;&lt;</v>
      </c>
      <c r="G56" s="24">
        <f t="array" ref="G56">IF(F56="","",INDEX(--MID(IF(F56="","",SUBSTITUTE(SUBSTITUTE(E56,"минус ","-")," ",REPT(" ",29))),ROW($1:$10)*29,29),SMALL(IF(ISNUMBER(--MID(IF(F56="","",SUBSTITUTE(SUBSTITUTE(E56,"минус ","-")," ",REPT(" ",29))),ROW($1:$10)*29,29)),ROW($1:$10)),1)))</f>
        <v>1.1000000000000001</v>
      </c>
      <c r="H56" s="24">
        <f t="array" ref="H56">IF(F56="","",IFERROR(INDEX(--MID(IF(F56="","",SUBSTITUTE(SUBSTITUTE(E56,"минус ","-")," ",REPT(" ",29))),ROW($1:$10)*29,29),SMALL(IF(ISNUMBER(--MID(IF(F56="","",SUBSTITUTE(SUBSTITUTE(E56,"минус ","-")," ",REPT(" ",29))),ROW($1:$10)*29,29)),ROW($1:$10)),2)),""))</f>
        <v>1.1299999999999999</v>
      </c>
      <c r="I56" s="25">
        <f t="shared" si="1"/>
        <v>1.115</v>
      </c>
    </row>
    <row r="57" spans="1:9" x14ac:dyDescent="0.2">
      <c r="A57" s="17"/>
      <c r="B57" s="18"/>
      <c r="C57" s="19"/>
      <c r="D57" s="2" t="s">
        <v>99</v>
      </c>
      <c r="E57" s="10" t="s">
        <v>74</v>
      </c>
      <c r="F57" s="24" t="str">
        <f>IF(COUNT(SEARCH({"более","выше"},SUBSTITUTE(SUBSTITUTE(LOWER(E57),"не менее","более"),"не более","менее"))),"&gt;","")&amp;IF(COUNT(SEARCH({"менее","ниже"},SUBSTITUTE(SUBSTITUTE(LOWER(E57),"не менее","более"),"не более","менее"))),"&lt;","")</f>
        <v>&lt;</v>
      </c>
      <c r="G57" s="24">
        <f t="array" ref="G57">IF(F57="","",INDEX(--MID(IF(F57="","",SUBSTITUTE(SUBSTITUTE(E57,"минус ","-")," ",REPT(" ",29))),ROW($1:$10)*29,29),SMALL(IF(ISNUMBER(--MID(IF(F57="","",SUBSTITUTE(SUBSTITUTE(E57,"минус ","-")," ",REPT(" ",29))),ROW($1:$10)*29,29)),ROW($1:$10)),1)))</f>
        <v>-43</v>
      </c>
      <c r="H57" s="24" t="str">
        <f t="array" ref="H57">IF(F57="","",IFERROR(INDEX(--MID(IF(F57="","",SUBSTITUTE(SUBSTITUTE(E57,"минус ","-")," ",REPT(" ",29))),ROW($1:$10)*29,29),SMALL(IF(ISNUMBER(--MID(IF(F57="","",SUBSTITUTE(SUBSTITUTE(E57,"минус ","-")," ",REPT(" ",29))),ROW($1:$10)*29,29)),ROW($1:$10)),2)),""))</f>
        <v/>
      </c>
      <c r="I57" s="25">
        <f t="shared" si="1"/>
        <v>-43.43</v>
      </c>
    </row>
    <row r="58" spans="1:9" x14ac:dyDescent="0.2">
      <c r="A58" s="17"/>
      <c r="B58" s="18"/>
      <c r="C58" s="19"/>
      <c r="D58" s="2" t="s">
        <v>7</v>
      </c>
      <c r="E58" s="10" t="s">
        <v>76</v>
      </c>
      <c r="F58" s="24" t="str">
        <f>IF(COUNT(SEARCH({"более","выше"},SUBSTITUTE(SUBSTITUTE(LOWER(E58),"не менее","более"),"не более","менее"))),"&gt;","")&amp;IF(COUNT(SEARCH({"менее","ниже"},SUBSTITUTE(SUBSTITUTE(LOWER(E58),"не менее","более"),"не более","менее"))),"&lt;","")</f>
        <v>&gt;</v>
      </c>
      <c r="G58" s="24">
        <f t="array" ref="G58">IF(F58="","",INDEX(--MID(IF(F58="","",SUBSTITUTE(SUBSTITUTE(E58,"минус ","-")," ",REPT(" ",29))),ROW($1:$10)*29,29),SMALL(IF(ISNUMBER(--MID(IF(F58="","",SUBSTITUTE(SUBSTITUTE(E58,"минус ","-")," ",REPT(" ",29))),ROW($1:$10)*29,29)),ROW($1:$10)),1)))</f>
        <v>163</v>
      </c>
      <c r="H58" s="24" t="str">
        <f t="array" ref="H58">IF(F58="","",IFERROR(INDEX(--MID(IF(F58="","",SUBSTITUTE(SUBSTITUTE(E58,"минус ","-")," ",REPT(" ",29))),ROW($1:$10)*29,29),SMALL(IF(ISNUMBER(--MID(IF(F58="","",SUBSTITUTE(SUBSTITUTE(E58,"минус ","-")," ",REPT(" ",29))),ROW($1:$10)*29,29)),ROW($1:$10)),2)),""))</f>
        <v/>
      </c>
      <c r="I58" s="25">
        <f t="shared" si="1"/>
        <v>164.63</v>
      </c>
    </row>
    <row r="59" spans="1:9" x14ac:dyDescent="0.2">
      <c r="A59" s="17"/>
      <c r="B59" s="18"/>
      <c r="C59" s="19"/>
      <c r="D59" s="2" t="s">
        <v>8</v>
      </c>
      <c r="E59" s="10" t="s">
        <v>9</v>
      </c>
      <c r="F59" s="24" t="str">
        <f>IF(COUNT(SEARCH({"более","выше"},SUBSTITUTE(SUBSTITUTE(LOWER(E59),"не менее","более"),"не более","менее"))),"&gt;","")&amp;IF(COUNT(SEARCH({"менее","ниже"},SUBSTITUTE(SUBSTITUTE(LOWER(E59),"не менее","более"),"не более","менее"))),"&lt;","")</f>
        <v/>
      </c>
      <c r="G59" s="24" t="str">
        <f t="array" ref="G59">IF(F59="","",INDEX(--MID(IF(F59="","",SUBSTITUTE(SUBSTITUTE(E59,"минус ","-")," ",REPT(" ",29))),ROW($1:$10)*29,29),SMALL(IF(ISNUMBER(--MID(IF(F59="","",SUBSTITUTE(SUBSTITUTE(E59,"минус ","-")," ",REPT(" ",29))),ROW($1:$10)*29,29)),ROW($1:$10)),1)))</f>
        <v/>
      </c>
      <c r="H59" s="24" t="str">
        <f t="array" ref="H59">IF(F59="","",IFERROR(INDEX(--MID(IF(F59="","",SUBSTITUTE(SUBSTITUTE(E59,"минус ","-")," ",REPT(" ",29))),ROW($1:$10)*29,29),SMALL(IF(ISNUMBER(--MID(IF(F59="","",SUBSTITUTE(SUBSTITUTE(E59,"минус ","-")," ",REPT(" ",29))),ROW($1:$10)*29,29)),ROW($1:$10)),2)),""))</f>
        <v/>
      </c>
      <c r="I59" s="25" t="str">
        <f t="shared" si="1"/>
        <v/>
      </c>
    </row>
    <row r="60" spans="1:9" ht="49.5" x14ac:dyDescent="0.2">
      <c r="A60" s="17"/>
      <c r="B60" s="18"/>
      <c r="C60" s="19"/>
      <c r="D60" s="4" t="s">
        <v>10</v>
      </c>
      <c r="E60" s="12" t="s">
        <v>11</v>
      </c>
      <c r="F60" s="24" t="str">
        <f>IF(COUNT(SEARCH({"более","выше"},SUBSTITUTE(SUBSTITUTE(LOWER(E60),"не менее","более"),"не более","менее"))),"&gt;","")&amp;IF(COUNT(SEARCH({"менее","ниже"},SUBSTITUTE(SUBSTITUTE(LOWER(E60),"не менее","более"),"не более","менее"))),"&lt;","")</f>
        <v/>
      </c>
      <c r="G60" s="24" t="str">
        <f t="array" ref="G60">IF(F60="","",INDEX(--MID(IF(F60="","",SUBSTITUTE(SUBSTITUTE(E60,"минус ","-")," ",REPT(" ",29))),ROW($1:$10)*29,29),SMALL(IF(ISNUMBER(--MID(IF(F60="","",SUBSTITUTE(SUBSTITUTE(E60,"минус ","-")," ",REPT(" ",29))),ROW($1:$10)*29,29)),ROW($1:$10)),1)))</f>
        <v/>
      </c>
      <c r="H60" s="24" t="str">
        <f t="array" ref="H60">IF(F60="","",IFERROR(INDEX(--MID(IF(F60="","",SUBSTITUTE(SUBSTITUTE(E60,"минус ","-")," ",REPT(" ",29))),ROW($1:$10)*29,29),SMALL(IF(ISNUMBER(--MID(IF(F60="","",SUBSTITUTE(SUBSTITUTE(E60,"минус ","-")," ",REPT(" ",29))),ROW($1:$10)*29,29)),ROW($1:$10)),2)),""))</f>
        <v/>
      </c>
      <c r="I60" s="25" t="str">
        <f t="shared" si="1"/>
        <v/>
      </c>
    </row>
    <row r="61" spans="1:9" x14ac:dyDescent="0.2">
      <c r="A61" s="17"/>
      <c r="B61" s="18"/>
      <c r="C61" s="19"/>
      <c r="D61" s="2" t="s">
        <v>12</v>
      </c>
      <c r="E61" s="10" t="s">
        <v>13</v>
      </c>
      <c r="F61" s="24" t="str">
        <f>IF(COUNT(SEARCH({"более","выше"},SUBSTITUTE(SUBSTITUTE(LOWER(E61),"не менее","более"),"не более","менее"))),"&gt;","")&amp;IF(COUNT(SEARCH({"менее","ниже"},SUBSTITUTE(SUBSTITUTE(LOWER(E61),"не менее","более"),"не более","менее"))),"&lt;","")</f>
        <v>&gt;</v>
      </c>
      <c r="G61" s="24">
        <f t="array" ref="G61">IF(F61="","",INDEX(--MID(IF(F61="","",SUBSTITUTE(SUBSTITUTE(E61,"минус ","-")," ",REPT(" ",29))),ROW($1:$10)*29,29),SMALL(IF(ISNUMBER(--MID(IF(F61="","",SUBSTITUTE(SUBSTITUTE(E61,"минус ","-")," ",REPT(" ",29))),ROW($1:$10)*29,29)),ROW($1:$10)),1)))</f>
        <v>1</v>
      </c>
      <c r="H61" s="24" t="str">
        <f t="array" ref="H61">IF(F61="","",IFERROR(INDEX(--MID(IF(F61="","",SUBSTITUTE(SUBSTITUTE(E61,"минус ","-")," ",REPT(" ",29))),ROW($1:$10)*29,29),SMALL(IF(ISNUMBER(--MID(IF(F61="","",SUBSTITUTE(SUBSTITUTE(E61,"минус ","-")," ",REPT(" ",29))),ROW($1:$10)*29,29)),ROW($1:$10)),2)),""))</f>
        <v/>
      </c>
      <c r="I61" s="25">
        <f t="shared" si="1"/>
        <v>1.01</v>
      </c>
    </row>
    <row r="62" spans="1:9" ht="33" x14ac:dyDescent="0.2">
      <c r="A62" s="17">
        <v>509</v>
      </c>
      <c r="B62" s="18" t="s">
        <v>1</v>
      </c>
      <c r="C62" s="19" t="s">
        <v>0</v>
      </c>
      <c r="D62" s="4" t="s">
        <v>2</v>
      </c>
      <c r="E62" s="12" t="s">
        <v>96</v>
      </c>
      <c r="F62" s="24" t="str">
        <f>IF(COUNT(SEARCH({"более","выше"},SUBSTITUTE(SUBSTITUTE(LOWER(E62),"не менее","более"),"не более","менее"))),"&gt;","")&amp;IF(COUNT(SEARCH({"менее","ниже"},SUBSTITUTE(SUBSTITUTE(LOWER(E62),"не менее","более"),"не более","менее"))),"&lt;","")</f>
        <v/>
      </c>
      <c r="G62" s="24" t="str">
        <f t="array" ref="G62">IF(F62="","",INDEX(--MID(IF(F62="","",SUBSTITUTE(SUBSTITUTE(E62,"минус ","-")," ",REPT(" ",29))),ROW($1:$10)*29,29),SMALL(IF(ISNUMBER(--MID(IF(F62="","",SUBSTITUTE(SUBSTITUTE(E62,"минус ","-")," ",REPT(" ",29))),ROW($1:$10)*29,29)),ROW($1:$10)),1)))</f>
        <v/>
      </c>
      <c r="H62" s="24" t="str">
        <f t="array" ref="H62">IF(F62="","",IFERROR(INDEX(--MID(IF(F62="","",SUBSTITUTE(SUBSTITUTE(E62,"минус ","-")," ",REPT(" ",29))),ROW($1:$10)*29,29),SMALL(IF(ISNUMBER(--MID(IF(F62="","",SUBSTITUTE(SUBSTITUTE(E62,"минус ","-")," ",REPT(" ",29))),ROW($1:$10)*29,29)),ROW($1:$10)),2)),""))</f>
        <v/>
      </c>
      <c r="I62" s="25" t="str">
        <f t="shared" si="1"/>
        <v/>
      </c>
    </row>
    <row r="63" spans="1:9" x14ac:dyDescent="0.2">
      <c r="A63" s="17"/>
      <c r="B63" s="18"/>
      <c r="C63" s="19"/>
      <c r="D63" s="2" t="s">
        <v>97</v>
      </c>
      <c r="E63" s="10" t="s">
        <v>98</v>
      </c>
      <c r="F63" s="24" t="str">
        <f>IF(COUNT(SEARCH({"более","выше"},SUBSTITUTE(SUBSTITUTE(LOWER(E63),"не менее","более"),"не более","менее"))),"&gt;","")&amp;IF(COUNT(SEARCH({"менее","ниже"},SUBSTITUTE(SUBSTITUTE(LOWER(E63),"не менее","более"),"не более","менее"))),"&lt;","")</f>
        <v/>
      </c>
      <c r="G63" s="24" t="str">
        <f t="array" ref="G63">IF(F63="","",INDEX(--MID(IF(F63="","",SUBSTITUTE(SUBSTITUTE(E63,"минус ","-")," ",REPT(" ",29))),ROW($1:$10)*29,29),SMALL(IF(ISNUMBER(--MID(IF(F63="","",SUBSTITUTE(SUBSTITUTE(E63,"минус ","-")," ",REPT(" ",29))),ROW($1:$10)*29,29)),ROW($1:$10)),1)))</f>
        <v/>
      </c>
      <c r="H63" s="24" t="str">
        <f t="array" ref="H63">IF(F63="","",IFERROR(INDEX(--MID(IF(F63="","",SUBSTITUTE(SUBSTITUTE(E63,"минус ","-")," ",REPT(" ",29))),ROW($1:$10)*29,29),SMALL(IF(ISNUMBER(--MID(IF(F63="","",SUBSTITUTE(SUBSTITUTE(E63,"минус ","-")," ",REPT(" ",29))),ROW($1:$10)*29,29)),ROW($1:$10)),2)),""))</f>
        <v/>
      </c>
      <c r="I63" s="25" t="str">
        <f t="shared" si="1"/>
        <v/>
      </c>
    </row>
    <row r="64" spans="1:9" x14ac:dyDescent="0.2">
      <c r="A64" s="17"/>
      <c r="B64" s="18"/>
      <c r="C64" s="19"/>
      <c r="D64" s="2" t="s">
        <v>3</v>
      </c>
      <c r="E64" s="10" t="s">
        <v>111</v>
      </c>
      <c r="F64" s="24" t="str">
        <f>IF(COUNT(SEARCH({"более","выше"},SUBSTITUTE(SUBSTITUTE(LOWER(E64),"не менее","более"),"не более","менее"))),"&gt;","")&amp;IF(COUNT(SEARCH({"менее","ниже"},SUBSTITUTE(SUBSTITUTE(LOWER(E64),"не менее","более"),"не более","менее"))),"&lt;","")</f>
        <v>&gt;&lt;</v>
      </c>
      <c r="G64" s="24">
        <f t="array" ref="G64">IF(F64="","",INDEX(--MID(IF(F64="","",SUBSTITUTE(SUBSTITUTE(E64,"минус ","-")," ",REPT(" ",29))),ROW($1:$10)*29,29),SMALL(IF(ISNUMBER(--MID(IF(F64="","",SUBSTITUTE(SUBSTITUTE(E64,"минус ","-")," ",REPT(" ",29))),ROW($1:$10)*29,29)),ROW($1:$10)),1)))</f>
        <v>1.1000000000000001</v>
      </c>
      <c r="H64" s="24">
        <f t="array" ref="H64">IF(F64="","",IFERROR(INDEX(--MID(IF(F64="","",SUBSTITUTE(SUBSTITUTE(E64,"минус ","-")," ",REPT(" ",29))),ROW($1:$10)*29,29),SMALL(IF(ISNUMBER(--MID(IF(F64="","",SUBSTITUTE(SUBSTITUTE(E64,"минус ","-")," ",REPT(" ",29))),ROW($1:$10)*29,29)),ROW($1:$10)),2)),""))</f>
        <v>1.1299999999999999</v>
      </c>
      <c r="I64" s="25">
        <f t="shared" si="1"/>
        <v>1.115</v>
      </c>
    </row>
    <row r="65" spans="1:9" ht="25.5" x14ac:dyDescent="0.2">
      <c r="A65" s="17"/>
      <c r="B65" s="18"/>
      <c r="C65" s="19"/>
      <c r="D65" s="5" t="s">
        <v>5</v>
      </c>
      <c r="E65" s="14" t="s">
        <v>6</v>
      </c>
      <c r="F65" s="24" t="str">
        <f>IF(COUNT(SEARCH({"более","выше"},SUBSTITUTE(SUBSTITUTE(LOWER(E65),"не менее","более"),"не более","менее"))),"&gt;","")&amp;IF(COUNT(SEARCH({"менее","ниже"},SUBSTITUTE(SUBSTITUTE(LOWER(E65),"не менее","более"),"не более","менее"))),"&lt;","")</f>
        <v>&lt;</v>
      </c>
      <c r="G65" s="24">
        <f t="array" ref="G65">IF(F65="","",INDEX(--MID(IF(F65="","",SUBSTITUTE(SUBSTITUTE(E65,"минус ","-")," ",REPT(" ",29))),ROW($1:$10)*29,29),SMALL(IF(ISNUMBER(--MID(IF(F65="","",SUBSTITUTE(SUBSTITUTE(E65,"минус ","-")," ",REPT(" ",29))),ROW($1:$10)*29,29)),ROW($1:$10)),1)))</f>
        <v>-48</v>
      </c>
      <c r="H65" s="24" t="str">
        <f t="array" ref="H65">IF(F65="","",IFERROR(INDEX(--MID(IF(F65="","",SUBSTITUTE(SUBSTITUTE(E65,"минус ","-")," ",REPT(" ",29))),ROW($1:$10)*29,29),SMALL(IF(ISNUMBER(--MID(IF(F65="","",SUBSTITUTE(SUBSTITUTE(E65,"минус ","-")," ",REPT(" ",29))),ROW($1:$10)*29,29)),ROW($1:$10)),2)),""))</f>
        <v/>
      </c>
      <c r="I65" s="25">
        <f t="shared" si="1"/>
        <v>-48.48</v>
      </c>
    </row>
    <row r="66" spans="1:9" x14ac:dyDescent="0.2">
      <c r="A66" s="17"/>
      <c r="B66" s="18"/>
      <c r="C66" s="19"/>
      <c r="D66" s="2" t="s">
        <v>75</v>
      </c>
      <c r="E66" s="10" t="s">
        <v>76</v>
      </c>
      <c r="F66" s="24" t="str">
        <f>IF(COUNT(SEARCH({"более","выше"},SUBSTITUTE(SUBSTITUTE(LOWER(E66),"не менее","более"),"не более","менее"))),"&gt;","")&amp;IF(COUNT(SEARCH({"менее","ниже"},SUBSTITUTE(SUBSTITUTE(LOWER(E66),"не менее","более"),"не более","менее"))),"&lt;","")</f>
        <v>&gt;</v>
      </c>
      <c r="G66" s="24">
        <f t="array" ref="G66">IF(F66="","",INDEX(--MID(IF(F66="","",SUBSTITUTE(SUBSTITUTE(E66,"минус ","-")," ",REPT(" ",29))),ROW($1:$10)*29,29),SMALL(IF(ISNUMBER(--MID(IF(F66="","",SUBSTITUTE(SUBSTITUTE(E66,"минус ","-")," ",REPT(" ",29))),ROW($1:$10)*29,29)),ROW($1:$10)),1)))</f>
        <v>163</v>
      </c>
      <c r="H66" s="24" t="str">
        <f t="array" ref="H66">IF(F66="","",IFERROR(INDEX(--MID(IF(F66="","",SUBSTITUTE(SUBSTITUTE(E66,"минус ","-")," ",REPT(" ",29))),ROW($1:$10)*29,29),SMALL(IF(ISNUMBER(--MID(IF(F66="","",SUBSTITUTE(SUBSTITUTE(E66,"минус ","-")," ",REPT(" ",29))),ROW($1:$10)*29,29)),ROW($1:$10)),2)),""))</f>
        <v/>
      </c>
      <c r="I66" s="25">
        <f t="shared" si="1"/>
        <v>164.63</v>
      </c>
    </row>
    <row r="67" spans="1:9" x14ac:dyDescent="0.2">
      <c r="A67" s="17"/>
      <c r="B67" s="18"/>
      <c r="C67" s="19"/>
      <c r="D67" s="2" t="s">
        <v>8</v>
      </c>
      <c r="E67" s="10" t="s">
        <v>9</v>
      </c>
      <c r="F67" s="24" t="str">
        <f>IF(COUNT(SEARCH({"более","выше"},SUBSTITUTE(SUBSTITUTE(LOWER(E67),"не менее","более"),"не более","менее"))),"&gt;","")&amp;IF(COUNT(SEARCH({"менее","ниже"},SUBSTITUTE(SUBSTITUTE(LOWER(E67),"не менее","более"),"не более","менее"))),"&lt;","")</f>
        <v/>
      </c>
      <c r="G67" s="24" t="str">
        <f t="array" ref="G67">IF(F67="","",INDEX(--MID(IF(F67="","",SUBSTITUTE(SUBSTITUTE(E67,"минус ","-")," ",REPT(" ",29))),ROW($1:$10)*29,29),SMALL(IF(ISNUMBER(--MID(IF(F67="","",SUBSTITUTE(SUBSTITUTE(E67,"минус ","-")," ",REPT(" ",29))),ROW($1:$10)*29,29)),ROW($1:$10)),1)))</f>
        <v/>
      </c>
      <c r="H67" s="24" t="str">
        <f t="array" ref="H67">IF(F67="","",IFERROR(INDEX(--MID(IF(F67="","",SUBSTITUTE(SUBSTITUTE(E67,"минус ","-")," ",REPT(" ",29))),ROW($1:$10)*29,29),SMALL(IF(ISNUMBER(--MID(IF(F67="","",SUBSTITUTE(SUBSTITUTE(E67,"минус ","-")," ",REPT(" ",29))),ROW($1:$10)*29,29)),ROW($1:$10)),2)),""))</f>
        <v/>
      </c>
      <c r="I67" s="25" t="str">
        <f t="shared" si="1"/>
        <v/>
      </c>
    </row>
    <row r="68" spans="1:9" ht="49.5" x14ac:dyDescent="0.2">
      <c r="A68" s="17"/>
      <c r="B68" s="18"/>
      <c r="C68" s="19"/>
      <c r="D68" s="4" t="s">
        <v>10</v>
      </c>
      <c r="E68" s="12" t="s">
        <v>100</v>
      </c>
      <c r="F68" s="24" t="str">
        <f>IF(COUNT(SEARCH({"более","выше"},SUBSTITUTE(SUBSTITUTE(LOWER(E68),"не менее","более"),"не более","менее"))),"&gt;","")&amp;IF(COUNT(SEARCH({"менее","ниже"},SUBSTITUTE(SUBSTITUTE(LOWER(E68),"не менее","более"),"не более","менее"))),"&lt;","")</f>
        <v/>
      </c>
      <c r="G68" s="24" t="str">
        <f t="array" ref="G68">IF(F68="","",INDEX(--MID(IF(F68="","",SUBSTITUTE(SUBSTITUTE(E68,"минус ","-")," ",REPT(" ",29))),ROW($1:$10)*29,29),SMALL(IF(ISNUMBER(--MID(IF(F68="","",SUBSTITUTE(SUBSTITUTE(E68,"минус ","-")," ",REPT(" ",29))),ROW($1:$10)*29,29)),ROW($1:$10)),1)))</f>
        <v/>
      </c>
      <c r="H68" s="24" t="str">
        <f t="array" ref="H68">IF(F68="","",IFERROR(INDEX(--MID(IF(F68="","",SUBSTITUTE(SUBSTITUTE(E68,"минус ","-")," ",REPT(" ",29))),ROW($1:$10)*29,29),SMALL(IF(ISNUMBER(--MID(IF(F68="","",SUBSTITUTE(SUBSTITUTE(E68,"минус ","-")," ",REPT(" ",29))),ROW($1:$10)*29,29)),ROW($1:$10)),2)),""))</f>
        <v/>
      </c>
      <c r="I68" s="25" t="str">
        <f t="shared" si="1"/>
        <v/>
      </c>
    </row>
    <row r="69" spans="1:9" x14ac:dyDescent="0.2">
      <c r="A69" s="17"/>
      <c r="B69" s="18"/>
      <c r="C69" s="19"/>
      <c r="D69" s="2" t="s">
        <v>12</v>
      </c>
      <c r="E69" s="10" t="s">
        <v>13</v>
      </c>
      <c r="F69" s="24" t="str">
        <f>IF(COUNT(SEARCH({"более","выше"},SUBSTITUTE(SUBSTITUTE(LOWER(E69),"не менее","более"),"не более","менее"))),"&gt;","")&amp;IF(COUNT(SEARCH({"менее","ниже"},SUBSTITUTE(SUBSTITUTE(LOWER(E69),"не менее","более"),"не более","менее"))),"&lt;","")</f>
        <v>&gt;</v>
      </c>
      <c r="G69" s="24">
        <f t="array" ref="G69">IF(F69="","",INDEX(--MID(IF(F69="","",SUBSTITUTE(SUBSTITUTE(E69,"минус ","-")," ",REPT(" ",29))),ROW($1:$10)*29,29),SMALL(IF(ISNUMBER(--MID(IF(F69="","",SUBSTITUTE(SUBSTITUTE(E69,"минус ","-")," ",REPT(" ",29))),ROW($1:$10)*29,29)),ROW($1:$10)),1)))</f>
        <v>1</v>
      </c>
      <c r="H69" s="24" t="str">
        <f t="array" ref="H69">IF(F69="","",IFERROR(INDEX(--MID(IF(F69="","",SUBSTITUTE(SUBSTITUTE(E69,"минус ","-")," ",REPT(" ",29))),ROW($1:$10)*29,29),SMALL(IF(ISNUMBER(--MID(IF(F69="","",SUBSTITUTE(SUBSTITUTE(E69,"минус ","-")," ",REPT(" ",29))),ROW($1:$10)*29,29)),ROW($1:$10)),2)),""))</f>
        <v/>
      </c>
      <c r="I69" s="25">
        <f t="shared" si="1"/>
        <v>1.01</v>
      </c>
    </row>
  </sheetData>
  <mergeCells count="18">
    <mergeCell ref="A54:A61"/>
    <mergeCell ref="B54:B61"/>
    <mergeCell ref="C54:C61"/>
    <mergeCell ref="A62:A69"/>
    <mergeCell ref="B62:B69"/>
    <mergeCell ref="C62:C69"/>
    <mergeCell ref="A3:A14"/>
    <mergeCell ref="B3:B14"/>
    <mergeCell ref="C3:C14"/>
    <mergeCell ref="A43:A53"/>
    <mergeCell ref="B43:B53"/>
    <mergeCell ref="C43:C53"/>
    <mergeCell ref="A15:A27"/>
    <mergeCell ref="B15:B27"/>
    <mergeCell ref="C15:C27"/>
    <mergeCell ref="A28:A42"/>
    <mergeCell ref="B28:B42"/>
    <mergeCell ref="C28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НИССАН</dc:title>
  <dc:subject/>
  <dc:creator>Office-2</dc:creator>
  <cp:keywords/>
  <cp:lastModifiedBy>Elena</cp:lastModifiedBy>
  <dcterms:modified xsi:type="dcterms:W3CDTF">2017-02-28T16:18:16Z</dcterms:modified>
</cp:coreProperties>
</file>