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05" windowWidth="14805" windowHeight="7710"/>
  </bookViews>
  <sheets>
    <sheet name="Январь" sheetId="1" r:id="rId1"/>
    <sheet name="Февраль" sheetId="2" state="hidden" r:id="rId2"/>
    <sheet name="Коды" sheetId="3" r:id="rId3"/>
  </sheets>
  <calcPr calcId="145621"/>
</workbook>
</file>

<file path=xl/calcChain.xml><?xml version="1.0" encoding="utf-8"?>
<calcChain xmlns="http://schemas.openxmlformats.org/spreadsheetml/2006/main">
  <c r="P3" i="2" l="1"/>
  <c r="P4" i="2"/>
  <c r="P5" i="2"/>
  <c r="P6" i="2"/>
  <c r="P7" i="2"/>
  <c r="P8" i="2"/>
  <c r="P9" i="2"/>
  <c r="P10" i="2"/>
  <c r="P11" i="2"/>
  <c r="P12" i="2"/>
  <c r="P13" i="2"/>
  <c r="P14" i="2"/>
  <c r="P15" i="2"/>
  <c r="P16" i="2"/>
  <c r="P17" i="2"/>
  <c r="P18" i="2"/>
  <c r="P71" i="2"/>
  <c r="AF13" i="2" l="1"/>
  <c r="AF11" i="2"/>
  <c r="AF7" i="2"/>
  <c r="AE15" i="2"/>
  <c r="AE14" i="2"/>
  <c r="AF3" i="2"/>
  <c r="X71" i="2"/>
  <c r="X72" i="2"/>
  <c r="X73" i="2"/>
  <c r="X74" i="2"/>
  <c r="X75" i="2"/>
  <c r="X76" i="2"/>
  <c r="X77" i="2"/>
  <c r="X78" i="2"/>
  <c r="X79" i="2"/>
  <c r="X80" i="2"/>
  <c r="X81" i="2"/>
  <c r="X82" i="2"/>
  <c r="X70" i="2"/>
  <c r="X15" i="2"/>
  <c r="X16" i="2"/>
  <c r="X17" i="2"/>
  <c r="X18" i="2"/>
  <c r="X19" i="2"/>
  <c r="X20" i="2"/>
  <c r="X21" i="2"/>
  <c r="X22" i="2"/>
  <c r="X23" i="2"/>
  <c r="X24" i="2"/>
  <c r="X25" i="2"/>
  <c r="X26" i="2"/>
  <c r="X27" i="2"/>
  <c r="X28" i="2"/>
  <c r="X29" i="2"/>
  <c r="X30" i="2"/>
  <c r="X31" i="2"/>
  <c r="X32" i="2"/>
  <c r="X33" i="2"/>
  <c r="X34" i="2"/>
  <c r="X35" i="2"/>
  <c r="X36" i="2"/>
  <c r="X37" i="2"/>
  <c r="X38" i="2"/>
  <c r="X39" i="2"/>
  <c r="X40" i="2"/>
  <c r="X41" i="2"/>
  <c r="X42" i="2"/>
  <c r="X43" i="2"/>
  <c r="X44" i="2"/>
  <c r="X45" i="2"/>
  <c r="X46" i="2"/>
  <c r="X47" i="2"/>
  <c r="X48" i="2"/>
  <c r="X49" i="2"/>
  <c r="X50" i="2"/>
  <c r="X51" i="2"/>
  <c r="X52" i="2"/>
  <c r="X53" i="2"/>
  <c r="X54" i="2"/>
  <c r="X55" i="2"/>
  <c r="X56" i="2"/>
  <c r="X57" i="2"/>
  <c r="X58" i="2"/>
  <c r="X59" i="2"/>
  <c r="X60" i="2"/>
  <c r="X61" i="2"/>
  <c r="X62" i="2"/>
  <c r="X63" i="2"/>
  <c r="X64" i="2"/>
  <c r="X65" i="2"/>
  <c r="X66" i="2"/>
  <c r="X67" i="2"/>
  <c r="X4" i="2"/>
  <c r="X5" i="2"/>
  <c r="X6" i="2"/>
  <c r="X7" i="2"/>
  <c r="X8" i="2"/>
  <c r="X9" i="2"/>
  <c r="X10" i="2"/>
  <c r="X11" i="2"/>
  <c r="X12" i="2"/>
  <c r="X13" i="2"/>
  <c r="X14" i="2"/>
  <c r="X3" i="2"/>
  <c r="AE18" i="2" l="1"/>
  <c r="AD19" i="2"/>
  <c r="AE19" i="2" s="1"/>
  <c r="AC19" i="2"/>
  <c r="AD18" i="2"/>
  <c r="AC18" i="2"/>
  <c r="AE3" i="2"/>
  <c r="AG11" i="2"/>
  <c r="AE11" i="2"/>
  <c r="AD11" i="2"/>
  <c r="AC11" i="2"/>
  <c r="AB11" i="2"/>
  <c r="AA11" i="2"/>
  <c r="AG7" i="2"/>
  <c r="AE7" i="2"/>
  <c r="AD7" i="2"/>
  <c r="AC7" i="2"/>
  <c r="AB7" i="2"/>
  <c r="AA7" i="2"/>
  <c r="T45" i="2"/>
  <c r="T46" i="2"/>
  <c r="T47" i="2"/>
  <c r="T48" i="2"/>
  <c r="T49" i="2"/>
  <c r="T50" i="2"/>
  <c r="T51" i="2"/>
  <c r="T52" i="2"/>
  <c r="T53" i="2"/>
  <c r="T54" i="2"/>
  <c r="T55" i="2"/>
  <c r="T56" i="2"/>
  <c r="S45" i="2"/>
  <c r="S46" i="2"/>
  <c r="S47" i="2"/>
  <c r="S48" i="2"/>
  <c r="S49" i="2"/>
  <c r="S50" i="2"/>
  <c r="S51" i="2"/>
  <c r="S52" i="2"/>
  <c r="S53" i="2"/>
  <c r="S54" i="2"/>
  <c r="S55" i="2"/>
  <c r="S56" i="2"/>
  <c r="R45" i="2"/>
  <c r="R46" i="2"/>
  <c r="R47" i="2"/>
  <c r="R48" i="2"/>
  <c r="R49" i="2"/>
  <c r="R50" i="2"/>
  <c r="R51" i="2"/>
  <c r="R52" i="2"/>
  <c r="R53" i="2"/>
  <c r="R54" i="2"/>
  <c r="R55" i="2"/>
  <c r="R56" i="2"/>
  <c r="Q45" i="2"/>
  <c r="Q46" i="2"/>
  <c r="Q47" i="2"/>
  <c r="Q48" i="2"/>
  <c r="Q49" i="2"/>
  <c r="Q50" i="2"/>
  <c r="Q51" i="2"/>
  <c r="Q52" i="2"/>
  <c r="Q53" i="2"/>
  <c r="Q54" i="2"/>
  <c r="Q55" i="2"/>
  <c r="Q56" i="2"/>
  <c r="U45" i="2"/>
  <c r="U46" i="2"/>
  <c r="U47" i="2"/>
  <c r="U48" i="2"/>
  <c r="U49" i="2"/>
  <c r="U50" i="2"/>
  <c r="U51" i="2"/>
  <c r="U52" i="2"/>
  <c r="U53" i="2"/>
  <c r="U54" i="2"/>
  <c r="U55" i="2"/>
  <c r="U56" i="2"/>
  <c r="U71" i="2"/>
  <c r="U72" i="2"/>
  <c r="U73" i="2"/>
  <c r="U74" i="2"/>
  <c r="U75" i="2"/>
  <c r="U76" i="2"/>
  <c r="U77" i="2"/>
  <c r="U78" i="2"/>
  <c r="U79" i="2"/>
  <c r="U80" i="2"/>
  <c r="U81" i="2"/>
  <c r="U82" i="2"/>
  <c r="U70" i="2"/>
  <c r="P70" i="2" l="1"/>
  <c r="X48" i="1" l="1"/>
  <c r="AF48" i="1" s="1"/>
  <c r="X49" i="1"/>
  <c r="AF49" i="1" s="1"/>
  <c r="X50" i="1"/>
  <c r="AF50" i="1" s="1"/>
  <c r="X51" i="1"/>
  <c r="AF51" i="1" s="1"/>
  <c r="T82" i="2" l="1"/>
  <c r="S82" i="2"/>
  <c r="R82" i="2"/>
  <c r="Q82" i="2"/>
  <c r="T81" i="2"/>
  <c r="S81" i="2"/>
  <c r="R81" i="2"/>
  <c r="Q81" i="2"/>
  <c r="T80" i="2"/>
  <c r="S80" i="2"/>
  <c r="R80" i="2"/>
  <c r="Q80" i="2"/>
  <c r="T79" i="2"/>
  <c r="S79" i="2"/>
  <c r="R79" i="2"/>
  <c r="Q79" i="2"/>
  <c r="T78" i="2"/>
  <c r="S78" i="2"/>
  <c r="R78" i="2"/>
  <c r="Q78" i="2"/>
  <c r="T77" i="2"/>
  <c r="S77" i="2"/>
  <c r="R77" i="2"/>
  <c r="Q77" i="2"/>
  <c r="T76" i="2"/>
  <c r="S76" i="2"/>
  <c r="R76" i="2"/>
  <c r="Q76" i="2"/>
  <c r="T75" i="2"/>
  <c r="S75" i="2"/>
  <c r="R75" i="2"/>
  <c r="Q75" i="2"/>
  <c r="T74" i="2"/>
  <c r="S74" i="2"/>
  <c r="R74" i="2"/>
  <c r="Q74" i="2"/>
  <c r="T73" i="2"/>
  <c r="S73" i="2"/>
  <c r="R73" i="2"/>
  <c r="Q73" i="2"/>
  <c r="T72" i="2"/>
  <c r="S72" i="2"/>
  <c r="R72" i="2"/>
  <c r="Q72" i="2"/>
  <c r="T71" i="2"/>
  <c r="S71" i="2"/>
  <c r="R71" i="2"/>
  <c r="Q71" i="2"/>
  <c r="T70" i="2"/>
  <c r="S70" i="2"/>
  <c r="R70" i="2"/>
  <c r="Q70" i="2"/>
  <c r="U67" i="2"/>
  <c r="T67" i="2"/>
  <c r="S67" i="2"/>
  <c r="R67" i="2"/>
  <c r="Q67" i="2"/>
  <c r="U66" i="2"/>
  <c r="T66" i="2"/>
  <c r="S66" i="2"/>
  <c r="R66" i="2"/>
  <c r="Q66" i="2"/>
  <c r="U65" i="2"/>
  <c r="T65" i="2"/>
  <c r="S65" i="2"/>
  <c r="R65" i="2"/>
  <c r="Q65" i="2"/>
  <c r="U64" i="2"/>
  <c r="T64" i="2"/>
  <c r="S64" i="2"/>
  <c r="R64" i="2"/>
  <c r="Q64" i="2"/>
  <c r="U63" i="2"/>
  <c r="T63" i="2"/>
  <c r="S63" i="2"/>
  <c r="R63" i="2"/>
  <c r="Q63" i="2"/>
  <c r="U62" i="2"/>
  <c r="T62" i="2"/>
  <c r="S62" i="2"/>
  <c r="R62" i="2"/>
  <c r="Q62" i="2"/>
  <c r="U61" i="2"/>
  <c r="T61" i="2"/>
  <c r="S61" i="2"/>
  <c r="R61" i="2"/>
  <c r="Q61" i="2"/>
  <c r="U60" i="2"/>
  <c r="T60" i="2"/>
  <c r="S60" i="2"/>
  <c r="R60" i="2"/>
  <c r="Q60" i="2"/>
  <c r="U59" i="2"/>
  <c r="S59" i="2"/>
  <c r="U58" i="2"/>
  <c r="S58" i="2"/>
  <c r="Q58" i="2"/>
  <c r="U57" i="2"/>
  <c r="S57" i="2"/>
  <c r="Q57" i="2"/>
  <c r="U44" i="2"/>
  <c r="S44" i="2"/>
  <c r="Q44" i="2"/>
  <c r="U43" i="2"/>
  <c r="S43" i="2"/>
  <c r="U42" i="2"/>
  <c r="S42" i="2"/>
  <c r="Q42" i="2"/>
  <c r="U41" i="2"/>
  <c r="S41" i="2"/>
  <c r="Q41" i="2"/>
  <c r="U40" i="2"/>
  <c r="S40" i="2"/>
  <c r="Q40" i="2"/>
  <c r="U39" i="2"/>
  <c r="S39" i="2"/>
  <c r="U38" i="2"/>
  <c r="S38" i="2"/>
  <c r="Q38" i="2"/>
  <c r="U37" i="2"/>
  <c r="S37" i="2"/>
  <c r="Q37" i="2"/>
  <c r="U36" i="2"/>
  <c r="S36" i="2"/>
  <c r="Q36" i="2"/>
  <c r="U35" i="2"/>
  <c r="S35" i="2"/>
  <c r="U34" i="2"/>
  <c r="S34" i="2"/>
  <c r="Q34" i="2"/>
  <c r="U33" i="2"/>
  <c r="S33" i="2"/>
  <c r="Q33" i="2"/>
  <c r="U32" i="2"/>
  <c r="S32" i="2"/>
  <c r="Q32" i="2"/>
  <c r="U31" i="2"/>
  <c r="S31" i="2"/>
  <c r="U30" i="2"/>
  <c r="S30" i="2"/>
  <c r="Q30" i="2"/>
  <c r="U29" i="2"/>
  <c r="S29" i="2"/>
  <c r="Q29" i="2"/>
  <c r="U28" i="2"/>
  <c r="S28" i="2"/>
  <c r="Q28" i="2"/>
  <c r="U27" i="2"/>
  <c r="S27" i="2"/>
  <c r="U26" i="2"/>
  <c r="S26" i="2"/>
  <c r="Q26" i="2"/>
  <c r="U25" i="2"/>
  <c r="S25" i="2"/>
  <c r="Q25" i="2"/>
  <c r="U24" i="2"/>
  <c r="S24" i="2"/>
  <c r="Q24" i="2"/>
  <c r="U23" i="2"/>
  <c r="S23" i="2"/>
  <c r="U22" i="2"/>
  <c r="S22" i="2"/>
  <c r="Q22" i="2"/>
  <c r="U21" i="2"/>
  <c r="S21" i="2"/>
  <c r="Q21" i="2"/>
  <c r="U20" i="2"/>
  <c r="S20" i="2"/>
  <c r="Q20" i="2"/>
  <c r="U19" i="2"/>
  <c r="S19" i="2"/>
  <c r="U18" i="2"/>
  <c r="S18" i="2"/>
  <c r="Q18" i="2"/>
  <c r="U17" i="2"/>
  <c r="S17" i="2"/>
  <c r="Q17" i="2"/>
  <c r="U16" i="2"/>
  <c r="S16" i="2"/>
  <c r="Q16" i="2"/>
  <c r="U15" i="2"/>
  <c r="S15" i="2"/>
  <c r="U14" i="2"/>
  <c r="S14" i="2"/>
  <c r="Q14" i="2"/>
  <c r="U13" i="2"/>
  <c r="S13" i="2"/>
  <c r="U12" i="2"/>
  <c r="S12" i="2"/>
  <c r="R12" i="2"/>
  <c r="U11" i="2"/>
  <c r="S11" i="2"/>
  <c r="U10" i="2"/>
  <c r="S10" i="2"/>
  <c r="Q10" i="2"/>
  <c r="U9" i="2"/>
  <c r="S9" i="2"/>
  <c r="U8" i="2"/>
  <c r="T8" i="2"/>
  <c r="S8" i="2"/>
  <c r="R8" i="2"/>
  <c r="Q8" i="2"/>
  <c r="U7" i="2"/>
  <c r="S7" i="2"/>
  <c r="U6" i="2"/>
  <c r="T6" i="2"/>
  <c r="S6" i="2"/>
  <c r="R6" i="2"/>
  <c r="Q6" i="2"/>
  <c r="U5" i="2"/>
  <c r="S5" i="2"/>
  <c r="U4" i="2"/>
  <c r="S4" i="2"/>
  <c r="Q4" i="2"/>
  <c r="AC3" i="2"/>
  <c r="U3" i="2"/>
  <c r="S3" i="2"/>
  <c r="AG3" i="2"/>
  <c r="X47" i="1"/>
  <c r="AF47" i="1" s="1"/>
  <c r="X46" i="1"/>
  <c r="AF46" i="1" s="1"/>
  <c r="X45" i="1"/>
  <c r="AF45" i="1" s="1"/>
  <c r="X44" i="1"/>
  <c r="AF44" i="1" s="1"/>
  <c r="X43" i="1"/>
  <c r="AF43" i="1" s="1"/>
  <c r="Q13" i="2" l="1"/>
  <c r="Q11" i="2"/>
  <c r="Q9" i="2"/>
  <c r="R10" i="2"/>
  <c r="T10" i="2"/>
  <c r="Q7" i="2"/>
  <c r="Q5" i="2"/>
  <c r="Q15" i="2"/>
  <c r="Q19" i="2"/>
  <c r="Q23" i="2"/>
  <c r="Q27" i="2"/>
  <c r="Q31" i="2"/>
  <c r="Q35" i="2"/>
  <c r="Q39" i="2"/>
  <c r="Q43" i="2"/>
  <c r="Q59" i="2"/>
  <c r="Q3" i="2"/>
  <c r="AA3" i="2"/>
  <c r="R3" i="2"/>
  <c r="T3" i="2"/>
  <c r="AB3" i="2"/>
  <c r="AD3" i="2"/>
  <c r="R4" i="2"/>
  <c r="T4" i="2"/>
  <c r="R5" i="2"/>
  <c r="T5" i="2"/>
  <c r="Q12" i="2"/>
  <c r="T12" i="2"/>
  <c r="R14" i="2"/>
  <c r="T14" i="2"/>
  <c r="R16" i="2"/>
  <c r="T16" i="2"/>
  <c r="R18" i="2"/>
  <c r="T18" i="2"/>
  <c r="R20" i="2"/>
  <c r="T20" i="2"/>
  <c r="R22" i="2"/>
  <c r="T22" i="2"/>
  <c r="R24" i="2"/>
  <c r="T24" i="2"/>
  <c r="R26" i="2"/>
  <c r="T26" i="2"/>
  <c r="R28" i="2"/>
  <c r="T28" i="2"/>
  <c r="R30" i="2"/>
  <c r="T30" i="2"/>
  <c r="R32" i="2"/>
  <c r="T32" i="2"/>
  <c r="R34" i="2"/>
  <c r="T34" i="2"/>
  <c r="R36" i="2"/>
  <c r="T36" i="2"/>
  <c r="R38" i="2"/>
  <c r="T38" i="2"/>
  <c r="R40" i="2"/>
  <c r="T40" i="2"/>
  <c r="R42" i="2"/>
  <c r="T42" i="2"/>
  <c r="R44" i="2"/>
  <c r="T44" i="2"/>
  <c r="R58" i="2"/>
  <c r="T58" i="2"/>
  <c r="R7" i="2"/>
  <c r="T7" i="2"/>
  <c r="R9" i="2"/>
  <c r="T9" i="2"/>
  <c r="R11" i="2"/>
  <c r="T11" i="2"/>
  <c r="R13" i="2"/>
  <c r="T13" i="2"/>
  <c r="R15" i="2"/>
  <c r="T15" i="2"/>
  <c r="R17" i="2"/>
  <c r="T17" i="2"/>
  <c r="R19" i="2"/>
  <c r="T19" i="2"/>
  <c r="R21" i="2"/>
  <c r="T21" i="2"/>
  <c r="R23" i="2"/>
  <c r="T23" i="2"/>
  <c r="R25" i="2"/>
  <c r="T25" i="2"/>
  <c r="R27" i="2"/>
  <c r="T27" i="2"/>
  <c r="R29" i="2"/>
  <c r="T29" i="2"/>
  <c r="R31" i="2"/>
  <c r="T31" i="2"/>
  <c r="R33" i="2"/>
  <c r="T33" i="2"/>
  <c r="R35" i="2"/>
  <c r="T35" i="2"/>
  <c r="R37" i="2"/>
  <c r="T37" i="2"/>
  <c r="R39" i="2"/>
  <c r="T39" i="2"/>
  <c r="R41" i="2"/>
  <c r="T41" i="2"/>
  <c r="R43" i="2"/>
  <c r="T43" i="2"/>
  <c r="R57" i="2"/>
  <c r="T57" i="2"/>
  <c r="R59" i="2"/>
  <c r="T59" i="2"/>
  <c r="X42" i="1"/>
  <c r="AF42" i="1" s="1"/>
  <c r="X41" i="1"/>
  <c r="AF41" i="1" s="1"/>
  <c r="X40" i="1"/>
  <c r="AF40" i="1" s="1"/>
  <c r="X39" i="1"/>
  <c r="AF39" i="1" s="1"/>
  <c r="X29" i="1"/>
  <c r="AF29" i="1" s="1"/>
  <c r="X30" i="1"/>
  <c r="AF30" i="1" s="1"/>
  <c r="X31" i="1"/>
  <c r="AF31" i="1" s="1"/>
  <c r="X32" i="1"/>
  <c r="AF32" i="1" s="1"/>
  <c r="X33" i="1"/>
  <c r="AF33" i="1" s="1"/>
  <c r="X34" i="1"/>
  <c r="AF34" i="1" s="1"/>
  <c r="X35" i="1"/>
  <c r="AF35" i="1" s="1"/>
  <c r="X36" i="1"/>
  <c r="AF36" i="1" s="1"/>
  <c r="X37" i="1"/>
  <c r="AF37" i="1" s="1"/>
  <c r="X38" i="1"/>
  <c r="AF38" i="1" s="1"/>
  <c r="X28" i="1"/>
  <c r="AF28" i="1" s="1"/>
  <c r="X27" i="1"/>
  <c r="AF27" i="1" s="1"/>
  <c r="X26" i="1"/>
  <c r="AF26" i="1" s="1"/>
  <c r="X25" i="1"/>
  <c r="AF25" i="1" s="1"/>
  <c r="X24" i="1"/>
  <c r="AF24" i="1" s="1"/>
  <c r="X23" i="1"/>
  <c r="AF23" i="1" s="1"/>
  <c r="X22" i="1"/>
  <c r="AF22" i="1" s="1"/>
  <c r="X10" i="1"/>
  <c r="AF10" i="1" s="1"/>
  <c r="X11" i="1"/>
  <c r="AF11" i="1" s="1"/>
  <c r="X12" i="1"/>
  <c r="AF12" i="1" s="1"/>
  <c r="X13" i="1"/>
  <c r="AF13" i="1" s="1"/>
  <c r="X14" i="1"/>
  <c r="AF14" i="1" s="1"/>
  <c r="X15" i="1"/>
  <c r="AF15" i="1" s="1"/>
  <c r="X16" i="1"/>
  <c r="AF16" i="1" s="1"/>
  <c r="X17" i="1"/>
  <c r="AF17" i="1" s="1"/>
  <c r="X18" i="1"/>
  <c r="AF18" i="1" s="1"/>
  <c r="X19" i="1"/>
  <c r="AF19" i="1" s="1"/>
  <c r="X20" i="1"/>
  <c r="AF20" i="1" s="1"/>
  <c r="X21" i="1"/>
  <c r="AF21" i="1" s="1"/>
  <c r="X9" i="1"/>
  <c r="AF9" i="1" s="1"/>
  <c r="X8" i="1"/>
  <c r="AF8" i="1" s="1"/>
  <c r="AM3" i="1" l="1"/>
  <c r="AC4" i="1"/>
  <c r="AC5" i="1"/>
  <c r="AC6" i="1"/>
  <c r="AC7" i="1"/>
  <c r="AC8" i="1"/>
  <c r="AC9" i="1"/>
  <c r="AC10" i="1"/>
  <c r="AC11" i="1"/>
  <c r="AC12" i="1"/>
  <c r="AC13" i="1"/>
  <c r="AC14" i="1"/>
  <c r="AC15" i="1"/>
  <c r="AC16" i="1"/>
  <c r="AC17" i="1"/>
  <c r="AC18" i="1"/>
  <c r="AC19" i="1"/>
  <c r="AC20" i="1"/>
  <c r="AC21" i="1"/>
  <c r="AC22" i="1"/>
  <c r="AC23" i="1"/>
  <c r="AC24" i="1"/>
  <c r="AC25" i="1"/>
  <c r="AC26" i="1"/>
  <c r="AC27" i="1"/>
  <c r="AC28" i="1"/>
  <c r="AC29" i="1"/>
  <c r="AC30" i="1"/>
  <c r="AC31" i="1"/>
  <c r="AC32" i="1"/>
  <c r="AC33" i="1"/>
  <c r="AC34" i="1"/>
  <c r="AC35" i="1"/>
  <c r="AC36" i="1"/>
  <c r="AC37" i="1"/>
  <c r="AC38" i="1"/>
  <c r="AC39" i="1"/>
  <c r="AC40" i="1"/>
  <c r="AC41" i="1"/>
  <c r="AC42" i="1"/>
  <c r="AC43" i="1"/>
  <c r="AC44" i="1"/>
  <c r="AC45" i="1"/>
  <c r="AC46" i="1"/>
  <c r="AC47" i="1"/>
  <c r="AC48" i="1"/>
  <c r="AC49" i="1"/>
  <c r="AC50" i="1"/>
  <c r="AC51" i="1"/>
  <c r="AC52" i="1"/>
  <c r="AC53" i="1"/>
  <c r="AC54" i="1"/>
  <c r="AC55" i="1"/>
  <c r="AC56" i="1"/>
  <c r="AC57" i="1"/>
  <c r="AC58" i="1"/>
  <c r="AC59" i="1"/>
  <c r="AC60" i="1"/>
  <c r="AC61" i="1"/>
  <c r="AC62" i="1"/>
  <c r="AC63" i="1"/>
  <c r="AC64" i="1"/>
  <c r="AC65" i="1"/>
  <c r="AC66" i="1"/>
  <c r="AC67" i="1"/>
  <c r="AC68" i="1"/>
  <c r="AC3" i="1"/>
  <c r="AF52" i="1" l="1"/>
  <c r="AF53" i="1"/>
  <c r="AF54" i="1"/>
  <c r="AF55" i="1"/>
  <c r="AF56" i="1"/>
  <c r="AF57" i="1"/>
  <c r="AF58" i="1"/>
  <c r="AF59" i="1"/>
  <c r="AF60" i="1"/>
  <c r="AF61" i="1"/>
  <c r="AF62" i="1"/>
  <c r="AF63" i="1"/>
  <c r="AF64" i="1"/>
  <c r="AF65" i="1"/>
  <c r="AF66" i="1"/>
  <c r="AF67" i="1"/>
  <c r="AF68" i="1"/>
  <c r="X7" i="1"/>
  <c r="AF7" i="1" s="1"/>
  <c r="X6" i="1"/>
  <c r="AF6" i="1" s="1"/>
  <c r="X5" i="1"/>
  <c r="AF5" i="1" s="1"/>
  <c r="X4" i="1"/>
  <c r="AF4" i="1" s="1"/>
  <c r="X3" i="1"/>
  <c r="AO3" i="1" l="1"/>
  <c r="AN3" i="1"/>
  <c r="AF3" i="1"/>
  <c r="AK3" i="1"/>
  <c r="AA4" i="1" l="1"/>
  <c r="AA5" i="1"/>
  <c r="AA6" i="1"/>
  <c r="AA7" i="1"/>
  <c r="AA8" i="1"/>
  <c r="AA9" i="1"/>
  <c r="AA10" i="1"/>
  <c r="AA11" i="1"/>
  <c r="AA12" i="1"/>
  <c r="AA13" i="1"/>
  <c r="AA14" i="1"/>
  <c r="AA15" i="1"/>
  <c r="AA16" i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35" i="1"/>
  <c r="AA36" i="1"/>
  <c r="AA37" i="1"/>
  <c r="AA38" i="1"/>
  <c r="AA39" i="1"/>
  <c r="AA40" i="1"/>
  <c r="AA41" i="1"/>
  <c r="AA42" i="1"/>
  <c r="AA43" i="1"/>
  <c r="AA44" i="1"/>
  <c r="AA45" i="1"/>
  <c r="AA46" i="1"/>
  <c r="AA47" i="1"/>
  <c r="AA48" i="1"/>
  <c r="AA49" i="1"/>
  <c r="AA50" i="1"/>
  <c r="AA51" i="1"/>
  <c r="AA52" i="1"/>
  <c r="AA53" i="1"/>
  <c r="AA54" i="1"/>
  <c r="AA55" i="1"/>
  <c r="AA56" i="1"/>
  <c r="AA57" i="1"/>
  <c r="AA58" i="1"/>
  <c r="AA59" i="1"/>
  <c r="AA60" i="1"/>
  <c r="AA61" i="1"/>
  <c r="AA62" i="1"/>
  <c r="AA63" i="1"/>
  <c r="AA64" i="1"/>
  <c r="AA65" i="1"/>
  <c r="AA66" i="1"/>
  <c r="AA67" i="1"/>
  <c r="AA68" i="1"/>
  <c r="AA3" i="1"/>
  <c r="AJ3" i="1" l="1"/>
  <c r="AI3" i="1"/>
  <c r="AL3" i="1"/>
  <c r="AB68" i="1"/>
  <c r="Y68" i="1"/>
  <c r="AB60" i="1"/>
  <c r="Y60" i="1"/>
  <c r="AB56" i="1"/>
  <c r="Y56" i="1"/>
  <c r="Z48" i="1"/>
  <c r="Y48" i="1"/>
  <c r="AB44" i="1"/>
  <c r="Y44" i="1"/>
  <c r="AB36" i="1"/>
  <c r="Y36" i="1"/>
  <c r="AB28" i="1"/>
  <c r="Y28" i="1"/>
  <c r="AB20" i="1"/>
  <c r="Y20" i="1"/>
  <c r="AB12" i="1"/>
  <c r="Y12" i="1"/>
  <c r="AB4" i="1"/>
  <c r="Y4" i="1"/>
  <c r="AB67" i="1"/>
  <c r="Y67" i="1"/>
  <c r="AB63" i="1"/>
  <c r="Y63" i="1"/>
  <c r="AB59" i="1"/>
  <c r="Y59" i="1"/>
  <c r="AB55" i="1"/>
  <c r="Y55" i="1"/>
  <c r="AB51" i="1"/>
  <c r="Y51" i="1"/>
  <c r="AB47" i="1"/>
  <c r="Y47" i="1"/>
  <c r="Z43" i="1"/>
  <c r="Y43" i="1"/>
  <c r="AB39" i="1"/>
  <c r="Y39" i="1"/>
  <c r="AB31" i="1"/>
  <c r="Y31" i="1"/>
  <c r="AB27" i="1"/>
  <c r="Y27" i="1"/>
  <c r="AB23" i="1"/>
  <c r="Y23" i="1"/>
  <c r="AB19" i="1"/>
  <c r="Y19" i="1"/>
  <c r="AB15" i="1"/>
  <c r="Y15" i="1"/>
  <c r="AB11" i="1"/>
  <c r="Y11" i="1"/>
  <c r="AB7" i="1"/>
  <c r="Y7" i="1"/>
  <c r="AB58" i="1"/>
  <c r="Y58" i="1"/>
  <c r="AB42" i="1"/>
  <c r="Y42" i="1"/>
  <c r="Z30" i="1"/>
  <c r="Y30" i="1"/>
  <c r="AB22" i="1"/>
  <c r="Y22" i="1"/>
  <c r="AB14" i="1"/>
  <c r="Y14" i="1"/>
  <c r="AB10" i="1"/>
  <c r="Y10" i="1"/>
  <c r="AB6" i="1"/>
  <c r="Y6" i="1"/>
  <c r="AB64" i="1"/>
  <c r="Y64" i="1"/>
  <c r="AB52" i="1"/>
  <c r="Y52" i="1"/>
  <c r="AB40" i="1"/>
  <c r="Y40" i="1"/>
  <c r="Z32" i="1"/>
  <c r="Y32" i="1"/>
  <c r="AB24" i="1"/>
  <c r="Y24" i="1"/>
  <c r="AB16" i="1"/>
  <c r="Y16" i="1"/>
  <c r="AB8" i="1"/>
  <c r="Y8" i="1"/>
  <c r="AB35" i="1"/>
  <c r="Y35" i="1"/>
  <c r="AB3" i="1"/>
  <c r="Y3" i="1"/>
  <c r="AB66" i="1"/>
  <c r="Y66" i="1"/>
  <c r="AB62" i="1"/>
  <c r="Y62" i="1"/>
  <c r="AB54" i="1"/>
  <c r="Y54" i="1"/>
  <c r="AB50" i="1"/>
  <c r="Y50" i="1"/>
  <c r="AB46" i="1"/>
  <c r="Y46" i="1"/>
  <c r="AB38" i="1"/>
  <c r="Y38" i="1"/>
  <c r="AB34" i="1"/>
  <c r="Y34" i="1"/>
  <c r="AB26" i="1"/>
  <c r="Y26" i="1"/>
  <c r="AB18" i="1"/>
  <c r="Y18" i="1"/>
  <c r="AB65" i="1"/>
  <c r="Y65" i="1"/>
  <c r="AB61" i="1"/>
  <c r="Y61" i="1"/>
  <c r="AB57" i="1"/>
  <c r="Y57" i="1"/>
  <c r="AB53" i="1"/>
  <c r="Y53" i="1"/>
  <c r="Z49" i="1"/>
  <c r="Y49" i="1"/>
  <c r="AB45" i="1"/>
  <c r="Y45" i="1"/>
  <c r="AB41" i="1"/>
  <c r="Y41" i="1"/>
  <c r="AB37" i="1"/>
  <c r="Y37" i="1"/>
  <c r="AB33" i="1"/>
  <c r="Y33" i="1"/>
  <c r="AB29" i="1"/>
  <c r="Y29" i="1"/>
  <c r="AB25" i="1"/>
  <c r="Y25" i="1"/>
  <c r="AB21" i="1"/>
  <c r="Y21" i="1"/>
  <c r="AB17" i="1"/>
  <c r="Y17" i="1"/>
  <c r="AB13" i="1"/>
  <c r="Y13" i="1"/>
  <c r="AB9" i="1"/>
  <c r="Y9" i="1"/>
  <c r="AB5" i="1"/>
  <c r="Y5" i="1"/>
  <c r="Z39" i="1"/>
  <c r="Z19" i="1"/>
  <c r="Z31" i="1"/>
  <c r="Z11" i="1"/>
  <c r="Z3" i="1"/>
  <c r="Z27" i="1"/>
  <c r="Z59" i="1"/>
  <c r="Z23" i="1"/>
  <c r="Z45" i="1"/>
  <c r="Z34" i="1"/>
  <c r="Z28" i="1"/>
  <c r="Z24" i="1"/>
  <c r="Z5" i="1"/>
  <c r="Z58" i="1"/>
  <c r="Z44" i="1"/>
  <c r="Z38" i="1"/>
  <c r="Z33" i="1"/>
  <c r="Z18" i="1"/>
  <c r="Z10" i="1"/>
  <c r="Z4" i="1"/>
  <c r="Z68" i="1"/>
  <c r="Z42" i="1"/>
  <c r="Z37" i="1"/>
  <c r="Z26" i="1"/>
  <c r="Z21" i="1"/>
  <c r="Z16" i="1"/>
  <c r="Z9" i="1"/>
  <c r="AB49" i="1"/>
  <c r="Z67" i="1"/>
  <c r="Z46" i="1"/>
  <c r="Z41" i="1"/>
  <c r="Z36" i="1"/>
  <c r="Z29" i="1"/>
  <c r="Z25" i="1"/>
  <c r="Z20" i="1"/>
  <c r="Z14" i="1"/>
  <c r="Z6" i="1"/>
  <c r="Z63" i="1"/>
  <c r="Z66" i="1"/>
  <c r="Z62" i="1"/>
  <c r="Z65" i="1"/>
  <c r="Z61" i="1"/>
  <c r="Z64" i="1"/>
  <c r="Z60" i="1"/>
  <c r="Z54" i="1"/>
  <c r="Z50" i="1"/>
  <c r="Z56" i="1"/>
  <c r="Z52" i="1"/>
  <c r="Z55" i="1"/>
  <c r="Z51" i="1"/>
  <c r="Z57" i="1"/>
  <c r="Z53" i="1"/>
  <c r="Z47" i="1"/>
  <c r="AB48" i="1"/>
  <c r="AB43" i="1"/>
  <c r="Z40" i="1"/>
  <c r="Z35" i="1"/>
  <c r="AB32" i="1"/>
  <c r="AB30" i="1"/>
  <c r="Z22" i="1"/>
  <c r="Z17" i="1"/>
  <c r="Z15" i="1"/>
  <c r="Z13" i="1"/>
  <c r="Z12" i="1"/>
  <c r="Z7" i="1"/>
  <c r="Z8" i="1"/>
</calcChain>
</file>

<file path=xl/sharedStrings.xml><?xml version="1.0" encoding="utf-8"?>
<sst xmlns="http://schemas.openxmlformats.org/spreadsheetml/2006/main" count="561" uniqueCount="213">
  <si>
    <t>Направление</t>
  </si>
  <si>
    <t>Грузоподъемность ам, кг</t>
  </si>
  <si>
    <t>загрузка ам, кг</t>
  </si>
  <si>
    <t>кол-во заказов, ед.</t>
  </si>
  <si>
    <t>пробег, км</t>
  </si>
  <si>
    <t>Транспортная компания</t>
  </si>
  <si>
    <t>ТиП ТС (реф, тент, изо)</t>
  </si>
  <si>
    <t>Дата заявки</t>
  </si>
  <si>
    <t>Дата отгрузки</t>
  </si>
  <si>
    <t>Котрагент</t>
  </si>
  <si>
    <t>ООО ТК Томичка</t>
  </si>
  <si>
    <t>Тариф за машино-рейс, руб (BU)</t>
  </si>
  <si>
    <t>Тариф за машино-рейс, руб (AC)</t>
  </si>
  <si>
    <t>тент</t>
  </si>
  <si>
    <t>руб/кг</t>
  </si>
  <si>
    <t>кг/км</t>
  </si>
  <si>
    <t>руб/км</t>
  </si>
  <si>
    <t>фактические расходы , руб</t>
  </si>
  <si>
    <t>дата закрытия  маршрута</t>
  </si>
  <si>
    <t>тн.руб.км</t>
  </si>
  <si>
    <t>кол-во рейсов</t>
  </si>
  <si>
    <t>Кол-во паллет</t>
  </si>
  <si>
    <t>Показатели эффективности рейс</t>
  </si>
  <si>
    <t>Затраты BU/AC</t>
  </si>
  <si>
    <t xml:space="preserve"> Загрузка авто % куб м</t>
  </si>
  <si>
    <t>Накопительный итог по месяцу</t>
  </si>
  <si>
    <t>Перерасход/экономия руб</t>
  </si>
  <si>
    <t>Новосибирск</t>
  </si>
  <si>
    <t>Новоалтайск</t>
  </si>
  <si>
    <t>Кемерово</t>
  </si>
  <si>
    <t>Холидей</t>
  </si>
  <si>
    <t>Мария РА</t>
  </si>
  <si>
    <t>ООО ТЭК Верста</t>
  </si>
  <si>
    <t>Холидей, Х5</t>
  </si>
  <si>
    <t>ООО ТД Калина</t>
  </si>
  <si>
    <t>Тандер</t>
  </si>
  <si>
    <t>1кг=куб м</t>
  </si>
  <si>
    <t>10,01,2017</t>
  </si>
  <si>
    <t>Новосибирск, Омск, Первоуральск</t>
  </si>
  <si>
    <t>22 плюс россыпь</t>
  </si>
  <si>
    <t>11,01,2017</t>
  </si>
  <si>
    <t>12,01,2017</t>
  </si>
  <si>
    <t>Кемерово. Новоалтайск, Бийск</t>
  </si>
  <si>
    <t>ООО Корона</t>
  </si>
  <si>
    <t>13,01,2017</t>
  </si>
  <si>
    <t>7 плюс россыпь</t>
  </si>
  <si>
    <t>17,01,2017</t>
  </si>
  <si>
    <t>18,01,2017</t>
  </si>
  <si>
    <t>Кемерово, Новокузнецк, Бийск</t>
  </si>
  <si>
    <t>ООО Бегемот, ООО КОНТИНЕНТ, ИП Власенко</t>
  </si>
  <si>
    <t>ООО Сладости</t>
  </si>
  <si>
    <t>Россыпь</t>
  </si>
  <si>
    <t>Омск</t>
  </si>
  <si>
    <t>19,01,2017</t>
  </si>
  <si>
    <t>20,01,2017</t>
  </si>
  <si>
    <t>Востсибпродторг</t>
  </si>
  <si>
    <t>23,01,2017</t>
  </si>
  <si>
    <t xml:space="preserve">Санти </t>
  </si>
  <si>
    <t>24,01,2017</t>
  </si>
  <si>
    <t>Хабаровск</t>
  </si>
  <si>
    <t>Востокритейл</t>
  </si>
  <si>
    <t>25,01,2017</t>
  </si>
  <si>
    <t>Проект Инвест, ИП Зажецкая</t>
  </si>
  <si>
    <t>26,01,2017</t>
  </si>
  <si>
    <t>Кемерово, Новокузнецк</t>
  </si>
  <si>
    <t>ООО Бегемот, ООО КОНТИНЕНТ</t>
  </si>
  <si>
    <t>Камелот А, СбитПроект, Холидей, Х5</t>
  </si>
  <si>
    <t>Новоалтайск, Бийск</t>
  </si>
  <si>
    <t>Прайд А</t>
  </si>
  <si>
    <t>ООО ТЭК Караван</t>
  </si>
  <si>
    <t>27,01,2017</t>
  </si>
  <si>
    <t>Санти</t>
  </si>
  <si>
    <t>Братск</t>
  </si>
  <si>
    <t>ООО Руссич Маркет, ИП Кокшаров</t>
  </si>
  <si>
    <t>Санти, Сладости, СбитПроект</t>
  </si>
  <si>
    <t>30,01,2017</t>
  </si>
  <si>
    <t>Иркутск</t>
  </si>
  <si>
    <t>Красноярск, Абакан, Кызыл</t>
  </si>
  <si>
    <t>Торговый Дом Сладости</t>
  </si>
  <si>
    <t>ООО КОНТИНЕНТ, ООО Сириус,   ИП Шалянинов</t>
  </si>
  <si>
    <t>ООО Лазурит</t>
  </si>
  <si>
    <t>31,01,2017</t>
  </si>
  <si>
    <t>Омск, Первоуральск, Тверь</t>
  </si>
  <si>
    <t>Холидей, Тандер, Ритм</t>
  </si>
  <si>
    <t>ИП Бажин</t>
  </si>
  <si>
    <t>Киров</t>
  </si>
  <si>
    <t>ИП Русских</t>
  </si>
  <si>
    <t>Холидей, Х5, Камелот А</t>
  </si>
  <si>
    <t>за весь месяц</t>
  </si>
  <si>
    <t>Томск</t>
  </si>
  <si>
    <t>СИБ-Р</t>
  </si>
  <si>
    <t>К-2 Томск</t>
  </si>
  <si>
    <t>Лама</t>
  </si>
  <si>
    <t>Лента</t>
  </si>
  <si>
    <t>03,02,2017</t>
  </si>
  <si>
    <t>Санти, Зажецкая</t>
  </si>
  <si>
    <t>Максимович, Сладости</t>
  </si>
  <si>
    <t>06,02,2017</t>
  </si>
  <si>
    <t>Красноярск</t>
  </si>
  <si>
    <t>КДЕ, Континент</t>
  </si>
  <si>
    <t>Контейнера</t>
  </si>
  <si>
    <t>09,02,2017</t>
  </si>
  <si>
    <t>ПАО Трансконтейнер</t>
  </si>
  <si>
    <t>Сладомир</t>
  </si>
  <si>
    <t>конт.</t>
  </si>
  <si>
    <t>Грузоподъемность ам, кг/куб</t>
  </si>
  <si>
    <t>Тариф за рейс, руб (BU)</t>
  </si>
  <si>
    <t>Тариф за рейс, руб (AC)</t>
  </si>
  <si>
    <t>Тип  (реф, тент, изо)</t>
  </si>
  <si>
    <t>Объем куб</t>
  </si>
  <si>
    <t xml:space="preserve"> Загрузка  % куб м</t>
  </si>
  <si>
    <t>Общее</t>
  </si>
  <si>
    <t>Автотранспорт</t>
  </si>
  <si>
    <t>Ж/Д транспорт</t>
  </si>
  <si>
    <t>Рублей</t>
  </si>
  <si>
    <t>Объем</t>
  </si>
  <si>
    <t>Бюджет</t>
  </si>
  <si>
    <t>Факт</t>
  </si>
  <si>
    <t>% продаж</t>
  </si>
  <si>
    <t>россыпь</t>
  </si>
  <si>
    <t>Кемерово, Новоалтайск, Бийск</t>
  </si>
  <si>
    <t>Бегемот,       Прайд А</t>
  </si>
  <si>
    <t>Холидей, Х5, Камелот А,     Сбит Проект</t>
  </si>
  <si>
    <t>4, россыпь</t>
  </si>
  <si>
    <t>10,02,2017</t>
  </si>
  <si>
    <t>Владивосток</t>
  </si>
  <si>
    <t>Конор ДВ</t>
  </si>
  <si>
    <t>Код</t>
  </si>
  <si>
    <t>Контрагент</t>
  </si>
  <si>
    <t>Comfort Distribution ТОО</t>
  </si>
  <si>
    <t>Авантаж плюс ООО</t>
  </si>
  <si>
    <t>Агроторг  ООО</t>
  </si>
  <si>
    <t>АТ-Логистик ООО</t>
  </si>
  <si>
    <t>Атыгай Плюс ТОО</t>
  </si>
  <si>
    <t>Бажин Ю.В. ИП</t>
  </si>
  <si>
    <t>Бутько С.В. ИП</t>
  </si>
  <si>
    <t>Вектор Групп  ООО</t>
  </si>
  <si>
    <t>Власенко Л.В. ИП</t>
  </si>
  <si>
    <t>ВЛАСТ ООО</t>
  </si>
  <si>
    <t>ВостокРитейлГрупп  ООО</t>
  </si>
  <si>
    <t>ВосТорг  ООО</t>
  </si>
  <si>
    <t>Востсибпродторг ООО</t>
  </si>
  <si>
    <t>Выбор ООО</t>
  </si>
  <si>
    <t xml:space="preserve">Галерея вкуса ТОО </t>
  </si>
  <si>
    <t xml:space="preserve">ГлавТорг ООО </t>
  </si>
  <si>
    <t>Грудинин Д.А. ИП</t>
  </si>
  <si>
    <t>Зажецкая Н.А. ИП</t>
  </si>
  <si>
    <t>Имыкшенов Г.Б. ИП</t>
  </si>
  <si>
    <t>К2-Томск ООО</t>
  </si>
  <si>
    <t>Камелот-А  ООО</t>
  </si>
  <si>
    <t>Камчатская ореховая компания ООО</t>
  </si>
  <si>
    <t>Кокшаров К.В. ИП</t>
  </si>
  <si>
    <t>Компания Лакомка ООО</t>
  </si>
  <si>
    <t>Компания Поставка ООО</t>
  </si>
  <si>
    <t>Компания Холидей ООО</t>
  </si>
  <si>
    <t>Кондитерский  Дом Санти ООО</t>
  </si>
  <si>
    <t>Кондитерский Дом Евразия ООО</t>
  </si>
  <si>
    <t>Конор ДВ ООО</t>
  </si>
  <si>
    <t xml:space="preserve">КОНТИНЕНТ ООО </t>
  </si>
  <si>
    <t>КОНТИНЕНТ ООО (Абакан,адрес доставки)</t>
  </si>
  <si>
    <t>КОНТИНЕНТ ООО(Новокузнецк)</t>
  </si>
  <si>
    <t>Лад Коммерц ТОО</t>
  </si>
  <si>
    <t>Лента ООО</t>
  </si>
  <si>
    <t>Максимович В.М. ИП</t>
  </si>
  <si>
    <t>Марьясов А. В. ИП</t>
  </si>
  <si>
    <t>МИРКО  ООО</t>
  </si>
  <si>
    <t>ОРИОН  ООО</t>
  </si>
  <si>
    <t>Поволжский торговый дом  ООО</t>
  </si>
  <si>
    <t>ПОВОЛЖЬЕРИТЕЙЛ  ООО</t>
  </si>
  <si>
    <t>Прайд - А  ООО</t>
  </si>
  <si>
    <t>Проект - Инвест  ООО</t>
  </si>
  <si>
    <t>Ритм -2000  ООО</t>
  </si>
  <si>
    <t>Розница К-1 ООО</t>
  </si>
  <si>
    <t>Русич Маркет ООО</t>
  </si>
  <si>
    <t>Русских А.А. ИП</t>
  </si>
  <si>
    <t>Санаком ОсОО</t>
  </si>
  <si>
    <t>СБиТ Проект  ООО</t>
  </si>
  <si>
    <t>СЕРВИССНАБ  ООО</t>
  </si>
  <si>
    <t>СИБ-Р ООО</t>
  </si>
  <si>
    <t>Сибирский продукт  ООО</t>
  </si>
  <si>
    <t>СибирьРитейлГрупп  ООО</t>
  </si>
  <si>
    <t>СибТорг ООО(Иркутск)</t>
  </si>
  <si>
    <t>Сириус ООО</t>
  </si>
  <si>
    <t>Система  универсамов "Бегемот"  ООО</t>
  </si>
  <si>
    <t>Система Чибис ООО</t>
  </si>
  <si>
    <t>Сладово ООО</t>
  </si>
  <si>
    <t>Сладомир Логистик -Т  ООО</t>
  </si>
  <si>
    <t>Сладомир Логистик Групп ООО</t>
  </si>
  <si>
    <t>Сладомир ООО</t>
  </si>
  <si>
    <t>Сладости ООО</t>
  </si>
  <si>
    <t>Сорокин М.И. ИП</t>
  </si>
  <si>
    <t>СПК " Продсиб" ООО</t>
  </si>
  <si>
    <t>Стамати Н.А. ИП</t>
  </si>
  <si>
    <t>Столовая администрации Томской области ОГУ</t>
  </si>
  <si>
    <t>Тандер АО</t>
  </si>
  <si>
    <t>Терминал-Групп ООО</t>
  </si>
  <si>
    <t>Торговый дом Сладости ООО</t>
  </si>
  <si>
    <t>Удмуртская кондитерская компания  ООО</t>
  </si>
  <si>
    <t xml:space="preserve">ФГБОУ ВО СибГМУ Минздрава России </t>
  </si>
  <si>
    <t>Феникс И К ООО</t>
  </si>
  <si>
    <t>Футбольный клуб "Томь" ООО</t>
  </si>
  <si>
    <t>Частное лицо (Производство)</t>
  </si>
  <si>
    <t>Чернышова Е.М. ИП</t>
  </si>
  <si>
    <t>Шалянинов А.В. ИП</t>
  </si>
  <si>
    <t>Юнитрэйд  ООО</t>
  </si>
  <si>
    <t>Код 2</t>
  </si>
  <si>
    <t>Код 3</t>
  </si>
  <si>
    <t>Код 4</t>
  </si>
  <si>
    <t>Контрагент 2</t>
  </si>
  <si>
    <t>Контрагент 3</t>
  </si>
  <si>
    <t>Контрагент 4</t>
  </si>
  <si>
    <t>Контрагент 1(выбираем контрагента из списка)</t>
  </si>
  <si>
    <t>Код(заполняется автоматически)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</si>
</sst>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;@"/>
    <numFmt numFmtId="165" formatCode="#,##0.00&quot;р.&quot;"/>
    <numFmt numFmtId="166" formatCode="_-* #,##0.00_р_._-;\-* #,##0.00_р_._-;_-* &quot;-&quot;??_р_._-;_-@_-"/>
    <numFmt numFmtId="167" formatCode="000000000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0"/>
      <name val="Arial"/>
      <family val="2"/>
      <charset val="204"/>
    </font>
    <font>
      <sz val="10"/>
      <name val="Arial Cyr"/>
      <charset val="204"/>
    </font>
    <font>
      <b/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1"/>
      <color indexed="8"/>
      <name val="Calibri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</font>
    <font>
      <sz val="8"/>
      <color theme="1"/>
      <name val="Calibri"/>
      <family val="2"/>
      <scheme val="minor"/>
    </font>
    <font>
      <b/>
      <sz val="8"/>
      <color indexed="24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  <charset val="204"/>
    </font>
  </fonts>
  <fills count="9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indexed="28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26"/>
      </left>
      <right style="thin">
        <color indexed="26"/>
      </right>
      <top style="thin">
        <color indexed="26"/>
      </top>
      <bottom style="thin">
        <color indexed="26"/>
      </bottom>
      <diagonal/>
    </border>
  </borders>
  <cellStyleXfs count="13">
    <xf numFmtId="0" fontId="0" fillId="0" borderId="0"/>
    <xf numFmtId="9" fontId="3" fillId="0" borderId="0" applyFont="0" applyFill="0" applyBorder="0" applyAlignment="0" applyProtection="0"/>
    <xf numFmtId="0" fontId="2" fillId="0" borderId="0"/>
    <xf numFmtId="0" fontId="7" fillId="0" borderId="0"/>
    <xf numFmtId="0" fontId="8" fillId="0" borderId="0"/>
    <xf numFmtId="166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9" fillId="0" borderId="0"/>
    <xf numFmtId="0" fontId="7" fillId="0" borderId="0"/>
    <xf numFmtId="0" fontId="10" fillId="0" borderId="0"/>
    <xf numFmtId="0" fontId="1" fillId="0" borderId="0"/>
    <xf numFmtId="166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2"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165" fontId="5" fillId="4" borderId="1" xfId="0" applyNumberFormat="1" applyFont="1" applyFill="1" applyBorder="1" applyAlignment="1">
      <alignment horizontal="center"/>
    </xf>
    <xf numFmtId="0" fontId="0" fillId="0" borderId="1" xfId="0" applyFont="1" applyBorder="1"/>
    <xf numFmtId="2" fontId="0" fillId="0" borderId="1" xfId="0" applyNumberFormat="1" applyFont="1" applyBorder="1"/>
    <xf numFmtId="165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65" fontId="5" fillId="0" borderId="1" xfId="0" applyNumberFormat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0" fillId="0" borderId="1" xfId="0" applyBorder="1"/>
    <xf numFmtId="2" fontId="0" fillId="0" borderId="1" xfId="0" applyNumberFormat="1" applyBorder="1"/>
    <xf numFmtId="2" fontId="0" fillId="0" borderId="1" xfId="1" applyNumberFormat="1" applyFont="1" applyBorder="1"/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9" fontId="0" fillId="0" borderId="3" xfId="1" applyFont="1" applyBorder="1"/>
    <xf numFmtId="2" fontId="0" fillId="0" borderId="3" xfId="0" applyNumberFormat="1" applyBorder="1"/>
    <xf numFmtId="0" fontId="0" fillId="0" borderId="5" xfId="0" applyBorder="1"/>
    <xf numFmtId="2" fontId="0" fillId="0" borderId="3" xfId="1" applyNumberFormat="1" applyFont="1" applyBorder="1"/>
    <xf numFmtId="0" fontId="4" fillId="2" borderId="6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vertical="center" wrapText="1"/>
      <protection locked="0"/>
    </xf>
    <xf numFmtId="3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164" fontId="4" fillId="2" borderId="4" xfId="0" applyNumberFormat="1" applyFont="1" applyFill="1" applyBorder="1" applyAlignment="1" applyProtection="1">
      <alignment horizontal="center" vertical="center" wrapText="1"/>
      <protection locked="0"/>
    </xf>
    <xf numFmtId="0" fontId="4" fillId="5" borderId="4" xfId="0" applyFont="1" applyFill="1" applyBorder="1" applyAlignment="1" applyProtection="1">
      <alignment horizontal="center" vertical="center" wrapText="1"/>
      <protection locked="0"/>
    </xf>
    <xf numFmtId="9" fontId="6" fillId="0" borderId="3" xfId="1" applyFont="1" applyBorder="1"/>
    <xf numFmtId="2" fontId="6" fillId="0" borderId="3" xfId="0" applyNumberFormat="1" applyFont="1" applyBorder="1"/>
    <xf numFmtId="14" fontId="5" fillId="3" borderId="1" xfId="0" applyNumberFormat="1" applyFont="1" applyFill="1" applyBorder="1" applyAlignment="1">
      <alignment horizontal="center" vertical="center"/>
    </xf>
    <xf numFmtId="14" fontId="5" fillId="0" borderId="3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/>
    </xf>
    <xf numFmtId="4" fontId="5" fillId="0" borderId="1" xfId="0" applyNumberFormat="1" applyFont="1" applyBorder="1" applyAlignment="1">
      <alignment horizontal="center"/>
    </xf>
    <xf numFmtId="0" fontId="0" fillId="0" borderId="1" xfId="0" applyFont="1" applyBorder="1"/>
    <xf numFmtId="165" fontId="5" fillId="0" borderId="1" xfId="0" applyNumberFormat="1" applyFont="1" applyBorder="1" applyAlignment="1">
      <alignment horizont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/>
    </xf>
    <xf numFmtId="4" fontId="5" fillId="0" borderId="3" xfId="0" applyNumberFormat="1" applyFont="1" applyBorder="1" applyAlignment="1">
      <alignment horizontal="center"/>
    </xf>
    <xf numFmtId="165" fontId="5" fillId="4" borderId="3" xfId="0" applyNumberFormat="1" applyFont="1" applyFill="1" applyBorder="1" applyAlignment="1">
      <alignment horizontal="center"/>
    </xf>
    <xf numFmtId="0" fontId="0" fillId="0" borderId="3" xfId="0" applyFont="1" applyBorder="1"/>
    <xf numFmtId="2" fontId="0" fillId="0" borderId="3" xfId="0" applyNumberFormat="1" applyFont="1" applyBorder="1"/>
    <xf numFmtId="9" fontId="0" fillId="0" borderId="1" xfId="1" applyFont="1" applyBorder="1"/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vertical="center" wrapText="1"/>
    </xf>
    <xf numFmtId="9" fontId="0" fillId="0" borderId="0" xfId="1" applyFont="1"/>
    <xf numFmtId="2" fontId="0" fillId="0" borderId="0" xfId="1" applyNumberFormat="1" applyFont="1"/>
    <xf numFmtId="2" fontId="0" fillId="0" borderId="0" xfId="0" applyNumberFormat="1"/>
    <xf numFmtId="0" fontId="0" fillId="0" borderId="8" xfId="0" applyBorder="1" applyAlignment="1"/>
    <xf numFmtId="0" fontId="0" fillId="0" borderId="0" xfId="0" applyAlignment="1"/>
    <xf numFmtId="0" fontId="0" fillId="0" borderId="1" xfId="0" applyBorder="1" applyAlignment="1"/>
    <xf numFmtId="2" fontId="6" fillId="0" borderId="1" xfId="0" applyNumberFormat="1" applyFont="1" applyBorder="1"/>
    <xf numFmtId="2" fontId="6" fillId="0" borderId="0" xfId="0" applyNumberFormat="1" applyFont="1" applyBorder="1"/>
    <xf numFmtId="9" fontId="6" fillId="0" borderId="1" xfId="1" applyFont="1" applyBorder="1"/>
    <xf numFmtId="14" fontId="5" fillId="4" borderId="1" xfId="0" applyNumberFormat="1" applyFont="1" applyFill="1" applyBorder="1" applyAlignment="1">
      <alignment horizontal="center" vertical="center"/>
    </xf>
    <xf numFmtId="14" fontId="5" fillId="0" borderId="1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5" fillId="6" borderId="8" xfId="0" applyFont="1" applyFill="1" applyBorder="1" applyAlignment="1">
      <alignment horizontal="center" vertical="center"/>
    </xf>
    <xf numFmtId="0" fontId="6" fillId="0" borderId="9" xfId="0" applyFont="1" applyBorder="1" applyAlignment="1">
      <alignment horizontal="center"/>
    </xf>
    <xf numFmtId="0" fontId="0" fillId="6" borderId="7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7" borderId="1" xfId="0" applyFill="1" applyBorder="1" applyAlignment="1">
      <alignment horizontal="center"/>
    </xf>
    <xf numFmtId="0" fontId="0" fillId="0" borderId="0" xfId="0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4" fillId="6" borderId="4" xfId="0" applyFont="1" applyFill="1" applyBorder="1" applyAlignment="1" applyProtection="1">
      <alignment horizontal="center" vertical="center" wrapText="1"/>
      <protection locked="0"/>
    </xf>
    <xf numFmtId="0" fontId="0" fillId="0" borderId="0" xfId="0"/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>
      <alignment horizontal="center"/>
    </xf>
    <xf numFmtId="14" fontId="5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wrapText="1"/>
    </xf>
    <xf numFmtId="0" fontId="5" fillId="0" borderId="2" xfId="0" applyFont="1" applyFill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12" fillId="8" borderId="10" xfId="3" applyNumberFormat="1" applyFont="1" applyFill="1" applyBorder="1" applyAlignment="1">
      <alignment horizontal="left" vertical="top" wrapText="1"/>
    </xf>
    <xf numFmtId="0" fontId="13" fillId="4" borderId="10" xfId="3" applyNumberFormat="1" applyFont="1" applyFill="1" applyBorder="1" applyAlignment="1">
      <alignment horizontal="left" vertical="top" wrapText="1"/>
    </xf>
    <xf numFmtId="167" fontId="13" fillId="4" borderId="10" xfId="3" applyNumberFormat="1" applyFont="1" applyFill="1" applyBorder="1" applyAlignment="1">
      <alignment horizontal="left" vertical="top" wrapText="1"/>
    </xf>
  </cellXfs>
  <cellStyles count="13">
    <cellStyle name="Excel Built-in Normal" xfId="4"/>
    <cellStyle name="Excel Built-in Normal 1" xfId="9"/>
    <cellStyle name="Обычный" xfId="0" builtinId="0"/>
    <cellStyle name="Обычный 2" xfId="3"/>
    <cellStyle name="Обычный 2 2" xfId="8"/>
    <cellStyle name="Обычный 3" xfId="2"/>
    <cellStyle name="Обычный 3 2" xfId="10"/>
    <cellStyle name="Обычный 4" xfId="7"/>
    <cellStyle name="Процентный" xfId="1" builtinId="5"/>
    <cellStyle name="Процентный 2" xfId="6"/>
    <cellStyle name="Процентный 2 2" xfId="12"/>
    <cellStyle name="Финансовый 2" xfId="5"/>
    <cellStyle name="Финансовый 2 2" xfId="11"/>
  </cellStyles>
  <dxfs count="73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ill>
        <patternFill>
          <bgColor rgb="FFFF0000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68"/>
  <sheetViews>
    <sheetView tabSelected="1" workbookViewId="0">
      <selection activeCell="AU73" sqref="AU73"/>
    </sheetView>
  </sheetViews>
  <sheetFormatPr defaultRowHeight="15" x14ac:dyDescent="0.25"/>
  <cols>
    <col min="1" max="1" width="13.28515625" customWidth="1"/>
    <col min="2" max="2" width="11" customWidth="1"/>
    <col min="3" max="3" width="19" bestFit="1" customWidth="1"/>
    <col min="4" max="4" width="15.5703125" hidden="1" customWidth="1"/>
    <col min="5" max="5" width="22.42578125" style="70" bestFit="1" customWidth="1"/>
    <col min="6" max="6" width="15.5703125" style="70" customWidth="1"/>
    <col min="7" max="12" width="15.5703125" style="70" hidden="1" customWidth="1"/>
    <col min="13" max="13" width="16.85546875" hidden="1" customWidth="1"/>
    <col min="14" max="15" width="14.85546875" hidden="1" customWidth="1"/>
    <col min="16" max="16" width="12" hidden="1" customWidth="1"/>
    <col min="17" max="17" width="15" hidden="1" customWidth="1"/>
    <col min="18" max="18" width="10.85546875" hidden="1" customWidth="1"/>
    <col min="19" max="20" width="11.7109375" hidden="1" customWidth="1"/>
    <col min="21" max="21" width="12.42578125" hidden="1" customWidth="1"/>
    <col min="22" max="22" width="10.5703125" hidden="1" customWidth="1"/>
    <col min="23" max="23" width="13" hidden="1" customWidth="1"/>
    <col min="24" max="24" width="14.42578125" hidden="1" customWidth="1"/>
    <col min="25" max="25" width="10.5703125" hidden="1" customWidth="1"/>
    <col min="26" max="26" width="12.5703125" hidden="1" customWidth="1"/>
    <col min="27" max="27" width="12.28515625" hidden="1" customWidth="1"/>
    <col min="28" max="28" width="9.5703125" hidden="1" customWidth="1"/>
    <col min="29" max="29" width="9.42578125" hidden="1" customWidth="1"/>
    <col min="30" max="30" width="10.7109375" hidden="1" customWidth="1"/>
    <col min="31" max="31" width="9.140625" hidden="1" customWidth="1"/>
    <col min="32" max="32" width="10.85546875" hidden="1" customWidth="1"/>
    <col min="33" max="33" width="1.28515625" hidden="1" customWidth="1"/>
    <col min="34" max="34" width="1" hidden="1" customWidth="1"/>
    <col min="35" max="37" width="0" hidden="1" customWidth="1"/>
    <col min="38" max="38" width="8.28515625" hidden="1" customWidth="1"/>
    <col min="39" max="40" width="0" hidden="1" customWidth="1"/>
    <col min="41" max="41" width="12.28515625" hidden="1" customWidth="1"/>
  </cols>
  <sheetData>
    <row r="1" spans="1:41" ht="15.75" thickBot="1" x14ac:dyDescent="0.3">
      <c r="Y1" s="59" t="s">
        <v>22</v>
      </c>
      <c r="Z1" s="59"/>
      <c r="AA1" s="59"/>
      <c r="AB1" s="59"/>
      <c r="AC1" s="59"/>
      <c r="AD1" s="59"/>
      <c r="AE1" s="59"/>
      <c r="AF1" s="59"/>
      <c r="AI1" s="60" t="s">
        <v>25</v>
      </c>
      <c r="AJ1" s="60"/>
      <c r="AK1" s="60"/>
      <c r="AL1" s="60"/>
      <c r="AM1" s="60"/>
      <c r="AN1" s="60"/>
      <c r="AO1" s="60"/>
    </row>
    <row r="2" spans="1:41" ht="51.75" thickBot="1" x14ac:dyDescent="0.3">
      <c r="A2" s="16" t="s">
        <v>7</v>
      </c>
      <c r="B2" s="24" t="s">
        <v>8</v>
      </c>
      <c r="C2" s="16" t="s">
        <v>0</v>
      </c>
      <c r="D2" s="16"/>
      <c r="E2" s="69" t="s">
        <v>211</v>
      </c>
      <c r="F2" s="69" t="s">
        <v>212</v>
      </c>
      <c r="G2" s="73" t="s">
        <v>208</v>
      </c>
      <c r="H2" s="73" t="s">
        <v>205</v>
      </c>
      <c r="I2" s="73" t="s">
        <v>209</v>
      </c>
      <c r="J2" s="73" t="s">
        <v>206</v>
      </c>
      <c r="K2" s="73" t="s">
        <v>210</v>
      </c>
      <c r="L2" s="73" t="s">
        <v>207</v>
      </c>
      <c r="M2" s="16" t="s">
        <v>5</v>
      </c>
      <c r="N2" s="16" t="s">
        <v>11</v>
      </c>
      <c r="O2" s="16" t="s">
        <v>12</v>
      </c>
      <c r="P2" s="16" t="s">
        <v>6</v>
      </c>
      <c r="Q2" s="23" t="s">
        <v>1</v>
      </c>
      <c r="R2" s="16" t="s">
        <v>21</v>
      </c>
      <c r="S2" s="23" t="s">
        <v>2</v>
      </c>
      <c r="T2" s="23" t="s">
        <v>20</v>
      </c>
      <c r="U2" s="22" t="s">
        <v>3</v>
      </c>
      <c r="V2" s="16" t="s">
        <v>4</v>
      </c>
      <c r="W2" s="21" t="s">
        <v>18</v>
      </c>
      <c r="X2" s="16" t="s">
        <v>17</v>
      </c>
      <c r="Y2" s="16" t="s">
        <v>19</v>
      </c>
      <c r="Z2" s="16" t="s">
        <v>14</v>
      </c>
      <c r="AA2" s="16" t="s">
        <v>15</v>
      </c>
      <c r="AB2" s="16" t="s">
        <v>16</v>
      </c>
      <c r="AC2" s="16" t="s">
        <v>24</v>
      </c>
      <c r="AD2" s="19" t="s">
        <v>36</v>
      </c>
      <c r="AE2" s="13">
        <v>4.0000000000000001E-3</v>
      </c>
      <c r="AF2" s="16" t="s">
        <v>23</v>
      </c>
      <c r="AI2" s="25" t="s">
        <v>19</v>
      </c>
      <c r="AJ2" s="25" t="s">
        <v>14</v>
      </c>
      <c r="AK2" s="25" t="s">
        <v>15</v>
      </c>
      <c r="AL2" s="25" t="s">
        <v>16</v>
      </c>
      <c r="AM2" s="25" t="s">
        <v>24</v>
      </c>
      <c r="AN2" s="25" t="s">
        <v>23</v>
      </c>
      <c r="AO2" s="25" t="s">
        <v>26</v>
      </c>
    </row>
    <row r="3" spans="1:41" x14ac:dyDescent="0.25">
      <c r="A3" s="29">
        <v>42732</v>
      </c>
      <c r="B3" s="29">
        <v>42739</v>
      </c>
      <c r="C3" s="36" t="s">
        <v>27</v>
      </c>
      <c r="D3" s="36"/>
      <c r="E3" s="74" t="s">
        <v>154</v>
      </c>
      <c r="F3" s="74"/>
      <c r="G3" s="74"/>
      <c r="H3" s="74"/>
      <c r="I3" s="74"/>
      <c r="J3" s="74"/>
      <c r="K3" s="74"/>
      <c r="L3" s="74"/>
      <c r="M3" s="35" t="s">
        <v>10</v>
      </c>
      <c r="N3" s="37">
        <v>10000</v>
      </c>
      <c r="O3" s="38">
        <v>15000</v>
      </c>
      <c r="P3" s="35" t="s">
        <v>13</v>
      </c>
      <c r="Q3" s="35">
        <v>20000</v>
      </c>
      <c r="R3" s="45">
        <v>17</v>
      </c>
      <c r="S3" s="35">
        <v>4695.2</v>
      </c>
      <c r="T3" s="35">
        <v>1</v>
      </c>
      <c r="U3" s="35">
        <v>1</v>
      </c>
      <c r="V3" s="35">
        <v>275</v>
      </c>
      <c r="W3" s="39"/>
      <c r="X3" s="40">
        <f>T3*O3</f>
        <v>15000</v>
      </c>
      <c r="Y3" s="18">
        <f>(X3*1000)/(S3*V3)</f>
        <v>11.617280317229202</v>
      </c>
      <c r="Z3" s="18">
        <f t="shared" ref="Z3:Z34" si="0">X3/S3</f>
        <v>3.1947520872380304</v>
      </c>
      <c r="AA3" s="20">
        <f t="shared" ref="AA3:AA34" si="1">S3/V3</f>
        <v>17.073454545454545</v>
      </c>
      <c r="AB3" s="18">
        <f t="shared" ref="AB3:AB34" si="2">X3/V3</f>
        <v>54.545454545454547</v>
      </c>
      <c r="AC3" s="17">
        <f>(S3*$AE$2)/(Q3*$AE$2)</f>
        <v>0.23476</v>
      </c>
      <c r="AD3" s="41"/>
      <c r="AE3" s="13"/>
      <c r="AF3" s="17">
        <f>X3/N3-100%</f>
        <v>0.5</v>
      </c>
      <c r="AI3" s="27">
        <f>(SUM(X3:X68)*1000)/SUMPRODUCT(S3:S68,V3:V68)</f>
        <v>4.6506479336547262</v>
      </c>
      <c r="AJ3" s="27">
        <f>SUM(X3:X68)/SUM(S3:S68)</f>
        <v>3.8066567853104316</v>
      </c>
      <c r="AK3" s="27">
        <f>SUM(S3:S68)/SUM(V3:V68)</f>
        <v>10.661026155698979</v>
      </c>
      <c r="AL3" s="27">
        <f>SUM(X3:X68)/SUM(V3:V68)</f>
        <v>40.582867553963503</v>
      </c>
      <c r="AM3" s="26">
        <f>(SUM(S3:S68)*$AE$2)/(SUM(Q3:Q68)*$AE$2)</f>
        <v>0.57063803305785132</v>
      </c>
      <c r="AN3" s="26">
        <f>1-SUM(N3:N68)/SUM(X3:X68)</f>
        <v>-9.9300332142490344E-2</v>
      </c>
      <c r="AO3" s="27">
        <f>SUM(X3:X68)-SUM(N3:N68)</f>
        <v>-130500</v>
      </c>
    </row>
    <row r="4" spans="1:41" x14ac:dyDescent="0.25">
      <c r="A4" s="28">
        <v>42733</v>
      </c>
      <c r="B4" s="42">
        <v>42739</v>
      </c>
      <c r="C4" s="30" t="s">
        <v>28</v>
      </c>
      <c r="D4" s="30"/>
      <c r="E4" s="71" t="s">
        <v>172</v>
      </c>
      <c r="F4" s="74"/>
      <c r="G4" s="71"/>
      <c r="H4" s="71"/>
      <c r="I4" s="71"/>
      <c r="J4" s="71"/>
      <c r="K4" s="71"/>
      <c r="L4" s="71"/>
      <c r="M4" s="31" t="s">
        <v>32</v>
      </c>
      <c r="N4" s="32">
        <v>25000</v>
      </c>
      <c r="O4" s="34">
        <v>23000</v>
      </c>
      <c r="P4" s="35" t="s">
        <v>13</v>
      </c>
      <c r="Q4" s="31">
        <v>20000</v>
      </c>
      <c r="R4" s="8">
        <v>33</v>
      </c>
      <c r="S4" s="31">
        <v>11988</v>
      </c>
      <c r="T4" s="31">
        <v>1</v>
      </c>
      <c r="U4" s="31">
        <v>1</v>
      </c>
      <c r="V4" s="31">
        <v>489</v>
      </c>
      <c r="W4" s="33"/>
      <c r="X4" s="40">
        <f t="shared" ref="X4:X51" si="3">T4*O4</f>
        <v>23000</v>
      </c>
      <c r="Y4" s="14">
        <f t="shared" ref="Y4:Y67" si="4">(X4*1000)/(S4*V4)</f>
        <v>3.9234872227373931</v>
      </c>
      <c r="Z4" s="14">
        <f t="shared" si="0"/>
        <v>1.9185852519185853</v>
      </c>
      <c r="AA4" s="15">
        <f t="shared" si="1"/>
        <v>24.515337423312882</v>
      </c>
      <c r="AB4" s="14">
        <f t="shared" si="2"/>
        <v>47.034764826175866</v>
      </c>
      <c r="AC4" s="17">
        <f t="shared" ref="AC4:AC67" si="5">(S4*$AE$2)/(Q4*$AE$2)</f>
        <v>0.59939999999999993</v>
      </c>
      <c r="AD4" s="13"/>
      <c r="AE4" s="13"/>
      <c r="AF4" s="17">
        <f t="shared" ref="AF4:AF51" si="6">X4/N4-100%</f>
        <v>-7.999999999999996E-2</v>
      </c>
    </row>
    <row r="5" spans="1:41" x14ac:dyDescent="0.25">
      <c r="A5" s="42">
        <v>42738</v>
      </c>
      <c r="B5" s="42">
        <v>42740</v>
      </c>
      <c r="C5" s="30" t="s">
        <v>27</v>
      </c>
      <c r="D5" s="30"/>
      <c r="E5" s="71" t="s">
        <v>154</v>
      </c>
      <c r="F5" s="74"/>
      <c r="G5" s="71" t="s">
        <v>131</v>
      </c>
      <c r="H5" s="71"/>
      <c r="I5" s="71"/>
      <c r="J5" s="71"/>
      <c r="K5" s="71"/>
      <c r="L5" s="71"/>
      <c r="M5" s="31" t="s">
        <v>34</v>
      </c>
      <c r="N5" s="32">
        <v>8000</v>
      </c>
      <c r="O5" s="34">
        <v>3000</v>
      </c>
      <c r="P5" s="35" t="s">
        <v>13</v>
      </c>
      <c r="Q5" s="31">
        <v>3000</v>
      </c>
      <c r="R5" s="8">
        <v>5</v>
      </c>
      <c r="S5" s="31">
        <v>567.32000000000005</v>
      </c>
      <c r="T5" s="31">
        <v>1</v>
      </c>
      <c r="U5" s="31">
        <v>2</v>
      </c>
      <c r="V5" s="31">
        <v>275</v>
      </c>
      <c r="W5" s="33"/>
      <c r="X5" s="40">
        <f t="shared" si="3"/>
        <v>3000</v>
      </c>
      <c r="Y5" s="14">
        <f t="shared" si="4"/>
        <v>19.229166800202549</v>
      </c>
      <c r="Z5" s="14">
        <f t="shared" si="0"/>
        <v>5.2880208700556999</v>
      </c>
      <c r="AA5" s="15">
        <f t="shared" si="1"/>
        <v>2.0629818181818185</v>
      </c>
      <c r="AB5" s="14">
        <f t="shared" si="2"/>
        <v>10.909090909090908</v>
      </c>
      <c r="AC5" s="17">
        <f t="shared" si="5"/>
        <v>0.18910666666666667</v>
      </c>
      <c r="AD5" s="13"/>
      <c r="AE5" s="13"/>
      <c r="AF5" s="17">
        <f t="shared" si="6"/>
        <v>-0.625</v>
      </c>
    </row>
    <row r="6" spans="1:41" x14ac:dyDescent="0.25">
      <c r="A6" s="42">
        <v>42733</v>
      </c>
      <c r="B6" s="42">
        <v>42744</v>
      </c>
      <c r="C6" s="30" t="s">
        <v>28</v>
      </c>
      <c r="D6" s="30"/>
      <c r="E6" s="71" t="s">
        <v>172</v>
      </c>
      <c r="F6" s="74"/>
      <c r="G6" s="71"/>
      <c r="H6" s="71"/>
      <c r="I6" s="71"/>
      <c r="J6" s="71"/>
      <c r="K6" s="71"/>
      <c r="L6" s="71"/>
      <c r="M6" s="31" t="s">
        <v>32</v>
      </c>
      <c r="N6" s="32">
        <v>25000</v>
      </c>
      <c r="O6" s="34">
        <v>23000</v>
      </c>
      <c r="P6" s="35" t="s">
        <v>13</v>
      </c>
      <c r="Q6" s="31">
        <v>20000</v>
      </c>
      <c r="R6" s="8">
        <v>33</v>
      </c>
      <c r="S6" s="31">
        <v>9504</v>
      </c>
      <c r="T6" s="31">
        <v>1</v>
      </c>
      <c r="U6" s="31">
        <v>1</v>
      </c>
      <c r="V6" s="31">
        <v>489</v>
      </c>
      <c r="W6" s="33"/>
      <c r="X6" s="40">
        <f t="shared" si="3"/>
        <v>23000</v>
      </c>
      <c r="Y6" s="14">
        <f t="shared" si="4"/>
        <v>4.948944110498303</v>
      </c>
      <c r="Z6" s="14">
        <f t="shared" si="0"/>
        <v>2.42003367003367</v>
      </c>
      <c r="AA6" s="15">
        <f t="shared" si="1"/>
        <v>19.435582822085891</v>
      </c>
      <c r="AB6" s="14">
        <f t="shared" si="2"/>
        <v>47.034764826175866</v>
      </c>
      <c r="AC6" s="17">
        <f t="shared" si="5"/>
        <v>0.47519999999999996</v>
      </c>
      <c r="AD6" s="13"/>
      <c r="AE6" s="13"/>
      <c r="AF6" s="17">
        <f t="shared" si="6"/>
        <v>-7.999999999999996E-2</v>
      </c>
    </row>
    <row r="7" spans="1:41" x14ac:dyDescent="0.25">
      <c r="A7" s="42">
        <v>42733</v>
      </c>
      <c r="B7" s="42">
        <v>42745</v>
      </c>
      <c r="C7" s="30" t="s">
        <v>29</v>
      </c>
      <c r="D7" s="30"/>
      <c r="E7" s="71" t="s">
        <v>194</v>
      </c>
      <c r="F7" s="74"/>
      <c r="G7" s="71"/>
      <c r="H7" s="71"/>
      <c r="I7" s="71"/>
      <c r="J7" s="71"/>
      <c r="K7" s="71"/>
      <c r="L7" s="71"/>
      <c r="M7" s="31" t="s">
        <v>32</v>
      </c>
      <c r="N7" s="32">
        <v>12000</v>
      </c>
      <c r="O7" s="34">
        <v>12000</v>
      </c>
      <c r="P7" s="35" t="s">
        <v>13</v>
      </c>
      <c r="Q7" s="31">
        <v>5000</v>
      </c>
      <c r="R7" s="8">
        <v>10</v>
      </c>
      <c r="S7" s="31">
        <v>3074.78</v>
      </c>
      <c r="T7" s="31">
        <v>1</v>
      </c>
      <c r="U7" s="31">
        <v>1</v>
      </c>
      <c r="V7" s="31">
        <v>205</v>
      </c>
      <c r="W7" s="33"/>
      <c r="X7" s="40">
        <f t="shared" si="3"/>
        <v>12000</v>
      </c>
      <c r="Y7" s="14">
        <f t="shared" si="4"/>
        <v>19.037649967104528</v>
      </c>
      <c r="Z7" s="14">
        <f t="shared" si="0"/>
        <v>3.902718243256428</v>
      </c>
      <c r="AA7" s="15">
        <f t="shared" si="1"/>
        <v>14.998926829268294</v>
      </c>
      <c r="AB7" s="14">
        <f t="shared" si="2"/>
        <v>58.536585365853661</v>
      </c>
      <c r="AC7" s="17">
        <f t="shared" si="5"/>
        <v>0.61495600000000006</v>
      </c>
      <c r="AD7" s="13"/>
      <c r="AE7" s="13"/>
      <c r="AF7" s="17">
        <f t="shared" si="6"/>
        <v>0</v>
      </c>
    </row>
    <row r="8" spans="1:41" ht="26.25" x14ac:dyDescent="0.25">
      <c r="A8" s="57">
        <v>42732</v>
      </c>
      <c r="B8" s="75">
        <v>42745</v>
      </c>
      <c r="C8" s="43" t="s">
        <v>38</v>
      </c>
      <c r="D8" s="43"/>
      <c r="E8" s="78" t="s">
        <v>146</v>
      </c>
      <c r="F8" s="74"/>
      <c r="G8" s="78" t="s">
        <v>194</v>
      </c>
      <c r="H8" s="78"/>
      <c r="I8" s="78" t="s">
        <v>154</v>
      </c>
      <c r="J8" s="78"/>
      <c r="K8" s="78" t="s">
        <v>194</v>
      </c>
      <c r="L8" s="78"/>
      <c r="M8" s="35" t="s">
        <v>10</v>
      </c>
      <c r="N8" s="3">
        <v>61000</v>
      </c>
      <c r="O8" s="7">
        <v>51000</v>
      </c>
      <c r="P8" s="35" t="s">
        <v>13</v>
      </c>
      <c r="Q8" s="2">
        <v>20000</v>
      </c>
      <c r="R8" s="8" t="s">
        <v>39</v>
      </c>
      <c r="S8" s="2">
        <v>6991.3</v>
      </c>
      <c r="T8" s="2">
        <v>1</v>
      </c>
      <c r="U8" s="2">
        <v>4</v>
      </c>
      <c r="V8" s="2">
        <v>1945</v>
      </c>
      <c r="W8" s="5"/>
      <c r="X8" s="6">
        <f t="shared" si="3"/>
        <v>51000</v>
      </c>
      <c r="Y8" s="14">
        <f t="shared" si="4"/>
        <v>3.750529900235537</v>
      </c>
      <c r="Z8" s="14">
        <f t="shared" si="0"/>
        <v>7.2947806559581192</v>
      </c>
      <c r="AA8" s="15">
        <f t="shared" si="1"/>
        <v>3.5944987146529566</v>
      </c>
      <c r="AB8" s="14">
        <f t="shared" si="2"/>
        <v>26.22107969151671</v>
      </c>
      <c r="AC8" s="17">
        <f t="shared" si="5"/>
        <v>0.34956500000000001</v>
      </c>
      <c r="AD8" s="13"/>
      <c r="AE8" s="13"/>
      <c r="AF8" s="17">
        <f t="shared" si="6"/>
        <v>-0.16393442622950816</v>
      </c>
    </row>
    <row r="9" spans="1:41" x14ac:dyDescent="0.25">
      <c r="A9" s="75">
        <v>42731</v>
      </c>
      <c r="B9" s="75">
        <v>42746</v>
      </c>
      <c r="C9" s="30" t="s">
        <v>28</v>
      </c>
      <c r="D9" s="30"/>
      <c r="E9" s="71" t="s">
        <v>172</v>
      </c>
      <c r="F9" s="74"/>
      <c r="G9" s="71"/>
      <c r="H9" s="71"/>
      <c r="I9" s="71"/>
      <c r="J9" s="71"/>
      <c r="K9" s="71"/>
      <c r="L9" s="71"/>
      <c r="M9" s="31" t="s">
        <v>32</v>
      </c>
      <c r="N9" s="3">
        <v>25000</v>
      </c>
      <c r="O9" s="7">
        <v>23000</v>
      </c>
      <c r="P9" s="35" t="s">
        <v>13</v>
      </c>
      <c r="Q9" s="2">
        <v>20000</v>
      </c>
      <c r="R9" s="8">
        <v>32</v>
      </c>
      <c r="S9" s="2">
        <v>13824</v>
      </c>
      <c r="T9" s="2">
        <v>1</v>
      </c>
      <c r="U9" s="2">
        <v>1</v>
      </c>
      <c r="V9" s="2">
        <v>489</v>
      </c>
      <c r="W9" s="5"/>
      <c r="X9" s="6">
        <f t="shared" si="3"/>
        <v>23000</v>
      </c>
      <c r="Y9" s="14">
        <f t="shared" si="4"/>
        <v>3.4023990759675833</v>
      </c>
      <c r="Z9" s="14">
        <f t="shared" si="0"/>
        <v>1.6637731481481481</v>
      </c>
      <c r="AA9" s="15">
        <f t="shared" si="1"/>
        <v>28.269938650306749</v>
      </c>
      <c r="AB9" s="14">
        <f t="shared" si="2"/>
        <v>47.034764826175866</v>
      </c>
      <c r="AC9" s="17">
        <f t="shared" si="5"/>
        <v>0.69120000000000004</v>
      </c>
      <c r="AD9" s="13"/>
      <c r="AE9" s="13"/>
      <c r="AF9" s="17">
        <f t="shared" si="6"/>
        <v>-7.999999999999996E-2</v>
      </c>
    </row>
    <row r="10" spans="1:41" x14ac:dyDescent="0.25">
      <c r="A10" s="75">
        <v>42731</v>
      </c>
      <c r="B10" s="75">
        <v>42746</v>
      </c>
      <c r="C10" s="30" t="s">
        <v>28</v>
      </c>
      <c r="D10" s="30"/>
      <c r="E10" s="71" t="s">
        <v>172</v>
      </c>
      <c r="F10" s="74"/>
      <c r="G10" s="71"/>
      <c r="H10" s="71"/>
      <c r="I10" s="71"/>
      <c r="J10" s="71"/>
      <c r="K10" s="71"/>
      <c r="L10" s="71"/>
      <c r="M10" s="31" t="s">
        <v>32</v>
      </c>
      <c r="N10" s="3">
        <v>25000</v>
      </c>
      <c r="O10" s="7">
        <v>23000</v>
      </c>
      <c r="P10" s="35" t="s">
        <v>13</v>
      </c>
      <c r="Q10" s="2">
        <v>20000</v>
      </c>
      <c r="R10" s="8">
        <v>30</v>
      </c>
      <c r="S10" s="2">
        <v>12960</v>
      </c>
      <c r="T10" s="2">
        <v>1</v>
      </c>
      <c r="U10" s="2">
        <v>1</v>
      </c>
      <c r="V10" s="2">
        <v>489</v>
      </c>
      <c r="W10" s="5"/>
      <c r="X10" s="6">
        <f t="shared" si="3"/>
        <v>23000</v>
      </c>
      <c r="Y10" s="14">
        <f t="shared" si="4"/>
        <v>3.6292256810320889</v>
      </c>
      <c r="Z10" s="14">
        <f t="shared" si="0"/>
        <v>1.7746913580246915</v>
      </c>
      <c r="AA10" s="15">
        <f t="shared" si="1"/>
        <v>26.503067484662576</v>
      </c>
      <c r="AB10" s="14">
        <f t="shared" si="2"/>
        <v>47.034764826175866</v>
      </c>
      <c r="AC10" s="17">
        <f t="shared" si="5"/>
        <v>0.64800000000000002</v>
      </c>
      <c r="AD10" s="13"/>
      <c r="AE10" s="13"/>
      <c r="AF10" s="17">
        <f t="shared" si="6"/>
        <v>-7.999999999999996E-2</v>
      </c>
    </row>
    <row r="11" spans="1:41" x14ac:dyDescent="0.25">
      <c r="A11" s="75">
        <v>42731</v>
      </c>
      <c r="B11" s="75">
        <v>42746</v>
      </c>
      <c r="C11" s="30" t="s">
        <v>28</v>
      </c>
      <c r="D11" s="30"/>
      <c r="E11" s="71" t="s">
        <v>172</v>
      </c>
      <c r="F11" s="74"/>
      <c r="G11" s="71"/>
      <c r="H11" s="71"/>
      <c r="I11" s="71"/>
      <c r="J11" s="71"/>
      <c r="K11" s="71"/>
      <c r="L11" s="71"/>
      <c r="M11" s="31" t="s">
        <v>32</v>
      </c>
      <c r="N11" s="3">
        <v>25000</v>
      </c>
      <c r="O11" s="7">
        <v>23000</v>
      </c>
      <c r="P11" s="35" t="s">
        <v>13</v>
      </c>
      <c r="Q11" s="2">
        <v>20000</v>
      </c>
      <c r="R11" s="8">
        <v>30</v>
      </c>
      <c r="S11" s="2">
        <v>12960</v>
      </c>
      <c r="T11" s="2">
        <v>1</v>
      </c>
      <c r="U11" s="2">
        <v>1</v>
      </c>
      <c r="V11" s="2">
        <v>489</v>
      </c>
      <c r="W11" s="5"/>
      <c r="X11" s="6">
        <f t="shared" si="3"/>
        <v>23000</v>
      </c>
      <c r="Y11" s="14">
        <f t="shared" si="4"/>
        <v>3.6292256810320889</v>
      </c>
      <c r="Z11" s="14">
        <f t="shared" si="0"/>
        <v>1.7746913580246915</v>
      </c>
      <c r="AA11" s="15">
        <f t="shared" si="1"/>
        <v>26.503067484662576</v>
      </c>
      <c r="AB11" s="14">
        <f t="shared" si="2"/>
        <v>47.034764826175866</v>
      </c>
      <c r="AC11" s="17">
        <f t="shared" si="5"/>
        <v>0.64800000000000002</v>
      </c>
      <c r="AD11" s="13"/>
      <c r="AE11" s="13"/>
      <c r="AF11" s="17">
        <f t="shared" si="6"/>
        <v>-7.999999999999996E-2</v>
      </c>
    </row>
    <row r="12" spans="1:41" ht="26.25" x14ac:dyDescent="0.25">
      <c r="A12" s="75">
        <v>42745</v>
      </c>
      <c r="B12" s="75">
        <v>42747</v>
      </c>
      <c r="C12" s="43" t="s">
        <v>42</v>
      </c>
      <c r="D12" s="43"/>
      <c r="E12" s="76" t="s">
        <v>183</v>
      </c>
      <c r="F12" s="74"/>
      <c r="G12" s="76" t="s">
        <v>169</v>
      </c>
      <c r="H12" s="76"/>
      <c r="I12" s="76"/>
      <c r="J12" s="76"/>
      <c r="K12" s="76"/>
      <c r="L12" s="76"/>
      <c r="M12" s="2" t="s">
        <v>43</v>
      </c>
      <c r="N12" s="3">
        <v>47000</v>
      </c>
      <c r="O12" s="7">
        <v>21000</v>
      </c>
      <c r="P12" s="35" t="s">
        <v>13</v>
      </c>
      <c r="Q12" s="2">
        <v>5000</v>
      </c>
      <c r="R12" s="8">
        <v>10</v>
      </c>
      <c r="S12" s="2">
        <v>2412.0500000000002</v>
      </c>
      <c r="T12" s="2">
        <v>1</v>
      </c>
      <c r="U12" s="2">
        <v>3</v>
      </c>
      <c r="V12" s="2">
        <v>655</v>
      </c>
      <c r="W12" s="5"/>
      <c r="X12" s="6">
        <f t="shared" si="3"/>
        <v>21000</v>
      </c>
      <c r="Y12" s="14">
        <f t="shared" si="4"/>
        <v>13.292041500918335</v>
      </c>
      <c r="Z12" s="14">
        <f t="shared" si="0"/>
        <v>8.7062871831015105</v>
      </c>
      <c r="AA12" s="15">
        <f t="shared" si="1"/>
        <v>3.6825190839694661</v>
      </c>
      <c r="AB12" s="14">
        <f t="shared" si="2"/>
        <v>32.061068702290079</v>
      </c>
      <c r="AC12" s="17">
        <f t="shared" si="5"/>
        <v>0.48241000000000006</v>
      </c>
      <c r="AD12" s="13"/>
      <c r="AE12" s="13"/>
      <c r="AF12" s="17">
        <f t="shared" si="6"/>
        <v>-0.55319148936170215</v>
      </c>
    </row>
    <row r="13" spans="1:41" x14ac:dyDescent="0.25">
      <c r="A13" s="58">
        <v>43018</v>
      </c>
      <c r="B13" s="75">
        <v>42747</v>
      </c>
      <c r="C13" s="8" t="s">
        <v>27</v>
      </c>
      <c r="D13" s="8"/>
      <c r="E13" s="72" t="s">
        <v>154</v>
      </c>
      <c r="F13" s="74"/>
      <c r="G13" s="72"/>
      <c r="H13" s="72"/>
      <c r="I13" s="72"/>
      <c r="J13" s="72"/>
      <c r="K13" s="72"/>
      <c r="L13" s="72"/>
      <c r="M13" s="2" t="s">
        <v>34</v>
      </c>
      <c r="N13" s="9">
        <v>8000</v>
      </c>
      <c r="O13" s="10">
        <v>3000</v>
      </c>
      <c r="P13" s="35" t="s">
        <v>13</v>
      </c>
      <c r="Q13" s="2">
        <v>3000</v>
      </c>
      <c r="R13" s="8">
        <v>4</v>
      </c>
      <c r="S13" s="2">
        <v>524.9</v>
      </c>
      <c r="T13" s="2">
        <v>1</v>
      </c>
      <c r="U13" s="2">
        <v>1</v>
      </c>
      <c r="V13" s="2">
        <v>275</v>
      </c>
      <c r="W13" s="5"/>
      <c r="X13" s="6">
        <f t="shared" si="3"/>
        <v>3000</v>
      </c>
      <c r="Y13" s="14">
        <f t="shared" si="4"/>
        <v>20.783179480074125</v>
      </c>
      <c r="Z13" s="14">
        <f t="shared" si="0"/>
        <v>5.7153743570203854</v>
      </c>
      <c r="AA13" s="15">
        <f t="shared" si="1"/>
        <v>1.9087272727272726</v>
      </c>
      <c r="AB13" s="14">
        <f t="shared" si="2"/>
        <v>10.909090909090908</v>
      </c>
      <c r="AC13" s="17">
        <f t="shared" si="5"/>
        <v>0.17496666666666669</v>
      </c>
      <c r="AD13" s="13"/>
      <c r="AE13" s="13"/>
      <c r="AF13" s="17">
        <f t="shared" si="6"/>
        <v>-0.625</v>
      </c>
    </row>
    <row r="14" spans="1:41" ht="26.25" x14ac:dyDescent="0.25">
      <c r="A14" s="75">
        <v>42748</v>
      </c>
      <c r="B14" s="75">
        <v>42751</v>
      </c>
      <c r="C14" s="43" t="s">
        <v>27</v>
      </c>
      <c r="D14" s="43"/>
      <c r="E14" s="78" t="s">
        <v>155</v>
      </c>
      <c r="F14" s="74"/>
      <c r="G14" s="78" t="s">
        <v>194</v>
      </c>
      <c r="H14" s="78"/>
      <c r="I14" s="78"/>
      <c r="J14" s="78"/>
      <c r="K14" s="78"/>
      <c r="L14" s="78"/>
      <c r="M14" s="35" t="s">
        <v>10</v>
      </c>
      <c r="N14" s="3">
        <v>13000</v>
      </c>
      <c r="O14" s="7">
        <v>15000</v>
      </c>
      <c r="P14" s="35" t="s">
        <v>13</v>
      </c>
      <c r="Q14" s="2">
        <v>20000</v>
      </c>
      <c r="R14" s="8" t="s">
        <v>45</v>
      </c>
      <c r="S14" s="2">
        <v>9828.5</v>
      </c>
      <c r="T14" s="2">
        <v>1</v>
      </c>
      <c r="U14" s="2">
        <v>2</v>
      </c>
      <c r="V14" s="2">
        <v>275</v>
      </c>
      <c r="W14" s="5"/>
      <c r="X14" s="6">
        <f t="shared" si="3"/>
        <v>15000</v>
      </c>
      <c r="Y14" s="14">
        <f t="shared" si="4"/>
        <v>5.5497232075550231</v>
      </c>
      <c r="Z14" s="14">
        <f t="shared" si="0"/>
        <v>1.5261738820776314</v>
      </c>
      <c r="AA14" s="15">
        <f t="shared" si="1"/>
        <v>35.74</v>
      </c>
      <c r="AB14" s="14">
        <f t="shared" si="2"/>
        <v>54.545454545454547</v>
      </c>
      <c r="AC14" s="17">
        <f t="shared" si="5"/>
        <v>0.491425</v>
      </c>
      <c r="AD14" s="13"/>
      <c r="AE14" s="13"/>
      <c r="AF14" s="17">
        <f t="shared" si="6"/>
        <v>0.15384615384615374</v>
      </c>
    </row>
    <row r="15" spans="1:41" x14ac:dyDescent="0.25">
      <c r="A15" s="57">
        <v>42744</v>
      </c>
      <c r="B15" s="75">
        <v>42752</v>
      </c>
      <c r="C15" s="43" t="s">
        <v>29</v>
      </c>
      <c r="D15" s="43"/>
      <c r="E15" s="76" t="s">
        <v>194</v>
      </c>
      <c r="F15" s="74"/>
      <c r="G15" s="76"/>
      <c r="H15" s="76"/>
      <c r="I15" s="76"/>
      <c r="J15" s="76"/>
      <c r="K15" s="76"/>
      <c r="L15" s="76"/>
      <c r="M15" s="1" t="s">
        <v>32</v>
      </c>
      <c r="N15" s="3">
        <v>12000</v>
      </c>
      <c r="O15" s="7">
        <v>10000</v>
      </c>
      <c r="P15" s="35" t="s">
        <v>13</v>
      </c>
      <c r="Q15" s="2">
        <v>3000</v>
      </c>
      <c r="R15" s="8">
        <v>8</v>
      </c>
      <c r="S15" s="2">
        <v>2144.6799999999998</v>
      </c>
      <c r="T15" s="2">
        <v>1</v>
      </c>
      <c r="U15" s="2">
        <v>1</v>
      </c>
      <c r="V15" s="2">
        <v>205</v>
      </c>
      <c r="W15" s="5"/>
      <c r="X15" s="6">
        <f t="shared" si="3"/>
        <v>10000</v>
      </c>
      <c r="Y15" s="14">
        <f t="shared" si="4"/>
        <v>22.744879331591683</v>
      </c>
      <c r="Z15" s="14">
        <f t="shared" si="0"/>
        <v>4.662700262976295</v>
      </c>
      <c r="AA15" s="15">
        <f t="shared" si="1"/>
        <v>10.461853658536585</v>
      </c>
      <c r="AB15" s="14">
        <f t="shared" si="2"/>
        <v>48.780487804878049</v>
      </c>
      <c r="AC15" s="17">
        <f t="shared" si="5"/>
        <v>0.71489333333333327</v>
      </c>
      <c r="AD15" s="13"/>
      <c r="AE15" s="13"/>
      <c r="AF15" s="17">
        <f t="shared" si="6"/>
        <v>-0.16666666666666663</v>
      </c>
    </row>
    <row r="16" spans="1:41" ht="26.25" x14ac:dyDescent="0.25">
      <c r="A16" s="75">
        <v>42747</v>
      </c>
      <c r="B16" s="75">
        <v>42752</v>
      </c>
      <c r="C16" s="43" t="s">
        <v>27</v>
      </c>
      <c r="D16" s="43"/>
      <c r="E16" s="78" t="s">
        <v>154</v>
      </c>
      <c r="F16" s="78"/>
      <c r="G16" s="78" t="s">
        <v>152</v>
      </c>
      <c r="H16" s="78"/>
      <c r="I16" s="78"/>
      <c r="J16" s="78"/>
      <c r="K16" s="78"/>
      <c r="L16" s="78"/>
      <c r="M16" s="35" t="s">
        <v>10</v>
      </c>
      <c r="N16" s="3">
        <v>13000</v>
      </c>
      <c r="O16" s="7">
        <v>15000</v>
      </c>
      <c r="P16" s="35" t="s">
        <v>13</v>
      </c>
      <c r="Q16" s="2">
        <v>20000</v>
      </c>
      <c r="R16" s="8">
        <v>29</v>
      </c>
      <c r="S16" s="2">
        <v>7838.2</v>
      </c>
      <c r="T16" s="2">
        <v>1</v>
      </c>
      <c r="U16" s="2">
        <v>2</v>
      </c>
      <c r="V16" s="2">
        <v>275</v>
      </c>
      <c r="W16" s="5"/>
      <c r="X16" s="6">
        <f t="shared" si="3"/>
        <v>15000</v>
      </c>
      <c r="Y16" s="14">
        <f t="shared" si="4"/>
        <v>6.9589260985244756</v>
      </c>
      <c r="Z16" s="14">
        <f t="shared" si="0"/>
        <v>1.9137046770942308</v>
      </c>
      <c r="AA16" s="15">
        <f t="shared" si="1"/>
        <v>28.502545454545455</v>
      </c>
      <c r="AB16" s="14">
        <f t="shared" si="2"/>
        <v>54.545454545454547</v>
      </c>
      <c r="AC16" s="17">
        <f t="shared" si="5"/>
        <v>0.39190999999999998</v>
      </c>
      <c r="AD16" s="13"/>
      <c r="AE16" s="13"/>
      <c r="AF16" s="17">
        <f t="shared" si="6"/>
        <v>0.15384615384615374</v>
      </c>
    </row>
    <row r="17" spans="1:32" ht="51.75" hidden="1" x14ac:dyDescent="0.25">
      <c r="A17" s="2" t="s">
        <v>40</v>
      </c>
      <c r="B17" s="2" t="s">
        <v>47</v>
      </c>
      <c r="C17" s="43" t="s">
        <v>48</v>
      </c>
      <c r="D17" s="43" t="s">
        <v>49</v>
      </c>
      <c r="E17" s="76"/>
      <c r="F17" s="76"/>
      <c r="G17" s="76"/>
      <c r="H17" s="76"/>
      <c r="I17" s="76"/>
      <c r="J17" s="76"/>
      <c r="K17" s="76"/>
      <c r="L17" s="76"/>
      <c r="M17" s="31" t="s">
        <v>43</v>
      </c>
      <c r="N17" s="3">
        <v>52000</v>
      </c>
      <c r="O17" s="7">
        <v>22000</v>
      </c>
      <c r="P17" s="35" t="s">
        <v>13</v>
      </c>
      <c r="Q17" s="2">
        <v>5000</v>
      </c>
      <c r="R17" s="8">
        <v>12</v>
      </c>
      <c r="S17" s="2">
        <v>3661.6</v>
      </c>
      <c r="T17" s="2">
        <v>1</v>
      </c>
      <c r="U17" s="2">
        <v>3</v>
      </c>
      <c r="V17" s="2">
        <v>655</v>
      </c>
      <c r="W17" s="5"/>
      <c r="X17" s="6">
        <f t="shared" si="3"/>
        <v>22000</v>
      </c>
      <c r="Y17" s="14">
        <f t="shared" si="4"/>
        <v>9.1729807350726418</v>
      </c>
      <c r="Z17" s="14">
        <f t="shared" si="0"/>
        <v>6.0083023814725802</v>
      </c>
      <c r="AA17" s="15">
        <f t="shared" si="1"/>
        <v>5.5902290076335879</v>
      </c>
      <c r="AB17" s="14">
        <f t="shared" si="2"/>
        <v>33.587786259541986</v>
      </c>
      <c r="AC17" s="17">
        <f t="shared" si="5"/>
        <v>0.73231999999999997</v>
      </c>
      <c r="AD17" s="13"/>
      <c r="AE17" s="13"/>
      <c r="AF17" s="17">
        <f t="shared" si="6"/>
        <v>-0.57692307692307687</v>
      </c>
    </row>
    <row r="18" spans="1:32" hidden="1" x14ac:dyDescent="0.25">
      <c r="A18" s="2" t="s">
        <v>44</v>
      </c>
      <c r="B18" s="2" t="s">
        <v>47</v>
      </c>
      <c r="C18" s="43" t="s">
        <v>28</v>
      </c>
      <c r="D18" s="43" t="s">
        <v>31</v>
      </c>
      <c r="E18" s="76"/>
      <c r="F18" s="76"/>
      <c r="G18" s="76"/>
      <c r="H18" s="76"/>
      <c r="I18" s="76"/>
      <c r="J18" s="76"/>
      <c r="K18" s="76"/>
      <c r="L18" s="76"/>
      <c r="M18" s="1" t="s">
        <v>32</v>
      </c>
      <c r="N18" s="3">
        <v>25000</v>
      </c>
      <c r="O18" s="4">
        <v>23000</v>
      </c>
      <c r="P18" s="35" t="s">
        <v>13</v>
      </c>
      <c r="Q18" s="2">
        <v>20000</v>
      </c>
      <c r="R18" s="8">
        <v>30</v>
      </c>
      <c r="S18" s="2">
        <v>10548</v>
      </c>
      <c r="T18" s="2">
        <v>1</v>
      </c>
      <c r="U18" s="2">
        <v>1</v>
      </c>
      <c r="V18" s="2">
        <v>489</v>
      </c>
      <c r="W18" s="5"/>
      <c r="X18" s="6">
        <f t="shared" si="3"/>
        <v>23000</v>
      </c>
      <c r="Y18" s="14">
        <f t="shared" si="4"/>
        <v>4.459116877718607</v>
      </c>
      <c r="Z18" s="14">
        <f t="shared" si="0"/>
        <v>2.1805081532043991</v>
      </c>
      <c r="AA18" s="15">
        <f t="shared" si="1"/>
        <v>21.570552147239265</v>
      </c>
      <c r="AB18" s="14">
        <f t="shared" si="2"/>
        <v>47.034764826175866</v>
      </c>
      <c r="AC18" s="17">
        <f t="shared" si="5"/>
        <v>0.52739999999999998</v>
      </c>
      <c r="AD18" s="13"/>
      <c r="AE18" s="13"/>
      <c r="AF18" s="17">
        <f t="shared" si="6"/>
        <v>-7.999999999999996E-2</v>
      </c>
    </row>
    <row r="19" spans="1:32" hidden="1" x14ac:dyDescent="0.25">
      <c r="A19" s="2" t="s">
        <v>46</v>
      </c>
      <c r="B19" s="2" t="s">
        <v>47</v>
      </c>
      <c r="C19" s="43" t="s">
        <v>27</v>
      </c>
      <c r="D19" s="43" t="s">
        <v>50</v>
      </c>
      <c r="E19" s="76"/>
      <c r="F19" s="76"/>
      <c r="G19" s="76"/>
      <c r="H19" s="76"/>
      <c r="I19" s="76"/>
      <c r="J19" s="76"/>
      <c r="K19" s="76"/>
      <c r="L19" s="76"/>
      <c r="M19" s="30" t="s">
        <v>32</v>
      </c>
      <c r="N19" s="3">
        <v>8000</v>
      </c>
      <c r="O19" s="7">
        <v>8000</v>
      </c>
      <c r="P19" s="35" t="s">
        <v>13</v>
      </c>
      <c r="Q19" s="2">
        <v>5000</v>
      </c>
      <c r="R19" s="8" t="s">
        <v>51</v>
      </c>
      <c r="S19" s="2">
        <v>4497.3</v>
      </c>
      <c r="T19" s="2">
        <v>1</v>
      </c>
      <c r="U19" s="2">
        <v>1</v>
      </c>
      <c r="V19" s="2">
        <v>275</v>
      </c>
      <c r="W19" s="5"/>
      <c r="X19" s="6">
        <f t="shared" si="3"/>
        <v>8000</v>
      </c>
      <c r="Y19" s="14">
        <f t="shared" si="4"/>
        <v>6.4685275811951817</v>
      </c>
      <c r="Z19" s="14">
        <f t="shared" si="0"/>
        <v>1.778845084828675</v>
      </c>
      <c r="AA19" s="15">
        <f t="shared" si="1"/>
        <v>16.353818181818184</v>
      </c>
      <c r="AB19" s="14">
        <f t="shared" si="2"/>
        <v>29.09090909090909</v>
      </c>
      <c r="AC19" s="17">
        <f t="shared" si="5"/>
        <v>0.89946000000000004</v>
      </c>
      <c r="AD19" s="13"/>
      <c r="AE19" s="13"/>
      <c r="AF19" s="17">
        <f t="shared" si="6"/>
        <v>0</v>
      </c>
    </row>
    <row r="20" spans="1:32" hidden="1" x14ac:dyDescent="0.25">
      <c r="A20" s="2" t="s">
        <v>41</v>
      </c>
      <c r="B20" s="2" t="s">
        <v>47</v>
      </c>
      <c r="C20" s="43" t="s">
        <v>52</v>
      </c>
      <c r="D20" s="43" t="s">
        <v>30</v>
      </c>
      <c r="E20" s="76"/>
      <c r="F20" s="76"/>
      <c r="G20" s="76"/>
      <c r="H20" s="76"/>
      <c r="I20" s="76"/>
      <c r="J20" s="76"/>
      <c r="K20" s="76"/>
      <c r="L20" s="76"/>
      <c r="M20" s="30" t="s">
        <v>32</v>
      </c>
      <c r="N20" s="3">
        <v>20000</v>
      </c>
      <c r="O20" s="7">
        <v>18000</v>
      </c>
      <c r="P20" s="35" t="s">
        <v>13</v>
      </c>
      <c r="Q20" s="2">
        <v>5000</v>
      </c>
      <c r="R20" s="8">
        <v>11</v>
      </c>
      <c r="S20" s="2">
        <v>2521</v>
      </c>
      <c r="T20" s="2">
        <v>1</v>
      </c>
      <c r="U20" s="2">
        <v>1</v>
      </c>
      <c r="V20" s="2">
        <v>937</v>
      </c>
      <c r="W20" s="5"/>
      <c r="X20" s="6">
        <f t="shared" si="3"/>
        <v>18000</v>
      </c>
      <c r="Y20" s="14">
        <f t="shared" si="4"/>
        <v>7.6200894344496621</v>
      </c>
      <c r="Z20" s="14">
        <f t="shared" si="0"/>
        <v>7.1400238000793337</v>
      </c>
      <c r="AA20" s="15">
        <f t="shared" si="1"/>
        <v>2.6905016008537888</v>
      </c>
      <c r="AB20" s="14">
        <f t="shared" si="2"/>
        <v>19.210245464247599</v>
      </c>
      <c r="AC20" s="17">
        <f t="shared" si="5"/>
        <v>0.50419999999999998</v>
      </c>
      <c r="AD20" s="13"/>
      <c r="AE20" s="13"/>
      <c r="AF20" s="17">
        <f t="shared" si="6"/>
        <v>-9.9999999999999978E-2</v>
      </c>
    </row>
    <row r="21" spans="1:32" hidden="1" x14ac:dyDescent="0.25">
      <c r="A21" s="12" t="s">
        <v>41</v>
      </c>
      <c r="B21" s="2" t="s">
        <v>53</v>
      </c>
      <c r="C21" s="43" t="s">
        <v>27</v>
      </c>
      <c r="D21" s="43" t="s">
        <v>35</v>
      </c>
      <c r="E21" s="78"/>
      <c r="F21" s="78"/>
      <c r="G21" s="78"/>
      <c r="H21" s="78"/>
      <c r="I21" s="78"/>
      <c r="J21" s="78"/>
      <c r="K21" s="78"/>
      <c r="L21" s="78"/>
      <c r="M21" s="35" t="s">
        <v>10</v>
      </c>
      <c r="N21" s="3">
        <v>8000</v>
      </c>
      <c r="O21" s="7">
        <v>7000</v>
      </c>
      <c r="P21" s="35" t="s">
        <v>13</v>
      </c>
      <c r="Q21" s="2">
        <v>3000</v>
      </c>
      <c r="R21" s="8">
        <v>7</v>
      </c>
      <c r="S21" s="2">
        <v>1663.08</v>
      </c>
      <c r="T21" s="2">
        <v>1</v>
      </c>
      <c r="U21" s="2">
        <v>1</v>
      </c>
      <c r="V21" s="2">
        <v>275</v>
      </c>
      <c r="W21" s="5"/>
      <c r="X21" s="6">
        <f t="shared" si="3"/>
        <v>7000</v>
      </c>
      <c r="Y21" s="14">
        <f t="shared" si="4"/>
        <v>15.305665063944883</v>
      </c>
      <c r="Z21" s="14">
        <f t="shared" si="0"/>
        <v>4.209057892584843</v>
      </c>
      <c r="AA21" s="15">
        <f t="shared" si="1"/>
        <v>6.0475636363636358</v>
      </c>
      <c r="AB21" s="14">
        <f t="shared" si="2"/>
        <v>25.454545454545453</v>
      </c>
      <c r="AC21" s="17">
        <f t="shared" si="5"/>
        <v>0.55435999999999996</v>
      </c>
      <c r="AD21" s="13"/>
      <c r="AE21" s="13"/>
      <c r="AF21" s="17">
        <f t="shared" si="6"/>
        <v>-0.125</v>
      </c>
    </row>
    <row r="22" spans="1:32" hidden="1" x14ac:dyDescent="0.25">
      <c r="A22" s="12" t="s">
        <v>46</v>
      </c>
      <c r="B22" s="2" t="s">
        <v>53</v>
      </c>
      <c r="C22" s="43" t="s">
        <v>27</v>
      </c>
      <c r="D22" s="43" t="s">
        <v>33</v>
      </c>
      <c r="E22" s="76"/>
      <c r="F22" s="76"/>
      <c r="G22" s="76"/>
      <c r="H22" s="76"/>
      <c r="I22" s="76"/>
      <c r="J22" s="76"/>
      <c r="K22" s="76"/>
      <c r="L22" s="76"/>
      <c r="M22" s="31" t="s">
        <v>34</v>
      </c>
      <c r="N22" s="3">
        <v>8000</v>
      </c>
      <c r="O22" s="7">
        <v>3000</v>
      </c>
      <c r="P22" s="35" t="s">
        <v>13</v>
      </c>
      <c r="Q22" s="2">
        <v>3000</v>
      </c>
      <c r="R22" s="8">
        <v>5</v>
      </c>
      <c r="S22" s="2">
        <v>583.02</v>
      </c>
      <c r="T22" s="2">
        <v>1</v>
      </c>
      <c r="U22" s="2">
        <v>2</v>
      </c>
      <c r="V22" s="2">
        <v>275</v>
      </c>
      <c r="W22" s="5"/>
      <c r="X22" s="6">
        <f t="shared" si="3"/>
        <v>3000</v>
      </c>
      <c r="Y22" s="14">
        <f t="shared" si="4"/>
        <v>18.711349368959741</v>
      </c>
      <c r="Z22" s="14">
        <f t="shared" si="0"/>
        <v>5.1456210764639296</v>
      </c>
      <c r="AA22" s="15">
        <f t="shared" si="1"/>
        <v>2.1200727272727273</v>
      </c>
      <c r="AB22" s="14">
        <f t="shared" si="2"/>
        <v>10.909090909090908</v>
      </c>
      <c r="AC22" s="17">
        <f t="shared" si="5"/>
        <v>0.19433999999999998</v>
      </c>
      <c r="AD22" s="13"/>
      <c r="AE22" s="13"/>
      <c r="AF22" s="17">
        <f t="shared" si="6"/>
        <v>-0.625</v>
      </c>
    </row>
    <row r="23" spans="1:32" hidden="1" x14ac:dyDescent="0.25">
      <c r="A23" s="2" t="s">
        <v>41</v>
      </c>
      <c r="B23" s="2" t="s">
        <v>53</v>
      </c>
      <c r="C23" s="43" t="s">
        <v>29</v>
      </c>
      <c r="D23" s="43" t="s">
        <v>35</v>
      </c>
      <c r="E23" s="76"/>
      <c r="F23" s="76"/>
      <c r="G23" s="76"/>
      <c r="H23" s="76"/>
      <c r="I23" s="76"/>
      <c r="J23" s="76"/>
      <c r="K23" s="76"/>
      <c r="L23" s="76"/>
      <c r="M23" s="30" t="s">
        <v>32</v>
      </c>
      <c r="N23" s="3">
        <v>12000</v>
      </c>
      <c r="O23" s="7">
        <v>10000</v>
      </c>
      <c r="P23" s="35" t="s">
        <v>13</v>
      </c>
      <c r="Q23" s="2">
        <v>5000</v>
      </c>
      <c r="R23" s="8">
        <v>9</v>
      </c>
      <c r="S23" s="2">
        <v>2718.93</v>
      </c>
      <c r="T23" s="2">
        <v>1</v>
      </c>
      <c r="U23" s="2">
        <v>1</v>
      </c>
      <c r="V23" s="2">
        <v>205</v>
      </c>
      <c r="W23" s="5"/>
      <c r="X23" s="6">
        <f t="shared" si="3"/>
        <v>10000</v>
      </c>
      <c r="Y23" s="14">
        <f t="shared" si="4"/>
        <v>17.941060566060195</v>
      </c>
      <c r="Z23" s="14">
        <f t="shared" si="0"/>
        <v>3.6779174160423405</v>
      </c>
      <c r="AA23" s="15">
        <f t="shared" si="1"/>
        <v>13.263073170731706</v>
      </c>
      <c r="AB23" s="14">
        <f t="shared" si="2"/>
        <v>48.780487804878049</v>
      </c>
      <c r="AC23" s="17">
        <f t="shared" si="5"/>
        <v>0.54378599999999999</v>
      </c>
      <c r="AD23" s="13"/>
      <c r="AE23" s="13"/>
      <c r="AF23" s="17">
        <f t="shared" si="6"/>
        <v>-0.16666666666666663</v>
      </c>
    </row>
    <row r="24" spans="1:32" hidden="1" x14ac:dyDescent="0.25">
      <c r="A24" s="2" t="s">
        <v>44</v>
      </c>
      <c r="B24" s="2" t="s">
        <v>53</v>
      </c>
      <c r="C24" s="43" t="s">
        <v>28</v>
      </c>
      <c r="D24" s="43" t="s">
        <v>31</v>
      </c>
      <c r="E24" s="76"/>
      <c r="F24" s="76"/>
      <c r="G24" s="76"/>
      <c r="H24" s="76"/>
      <c r="I24" s="76"/>
      <c r="J24" s="76"/>
      <c r="K24" s="76"/>
      <c r="L24" s="76"/>
      <c r="M24" s="30" t="s">
        <v>32</v>
      </c>
      <c r="N24" s="3">
        <v>25000</v>
      </c>
      <c r="O24" s="7">
        <v>23000</v>
      </c>
      <c r="P24" s="35" t="s">
        <v>13</v>
      </c>
      <c r="Q24" s="2">
        <v>20000</v>
      </c>
      <c r="R24" s="8">
        <v>20</v>
      </c>
      <c r="S24" s="2">
        <v>8640</v>
      </c>
      <c r="T24" s="2">
        <v>1</v>
      </c>
      <c r="U24" s="2">
        <v>1</v>
      </c>
      <c r="V24" s="2">
        <v>489</v>
      </c>
      <c r="W24" s="5"/>
      <c r="X24" s="6">
        <f t="shared" si="3"/>
        <v>23000</v>
      </c>
      <c r="Y24" s="14">
        <f t="shared" si="4"/>
        <v>5.4438385215481331</v>
      </c>
      <c r="Z24" s="14">
        <f t="shared" si="0"/>
        <v>2.6620370370370372</v>
      </c>
      <c r="AA24" s="15">
        <f t="shared" si="1"/>
        <v>17.668711656441719</v>
      </c>
      <c r="AB24" s="14">
        <f t="shared" si="2"/>
        <v>47.034764826175866</v>
      </c>
      <c r="AC24" s="17">
        <f t="shared" si="5"/>
        <v>0.43200000000000005</v>
      </c>
      <c r="AD24" s="13"/>
      <c r="AE24" s="13"/>
      <c r="AF24" s="17">
        <f t="shared" si="6"/>
        <v>-7.999999999999996E-2</v>
      </c>
    </row>
    <row r="25" spans="1:32" ht="15.75" hidden="1" customHeight="1" x14ac:dyDescent="0.25">
      <c r="A25" s="12" t="s">
        <v>40</v>
      </c>
      <c r="B25" s="2" t="s">
        <v>54</v>
      </c>
      <c r="C25" s="43" t="s">
        <v>27</v>
      </c>
      <c r="D25" s="43" t="s">
        <v>55</v>
      </c>
      <c r="E25" s="78"/>
      <c r="F25" s="78"/>
      <c r="G25" s="78"/>
      <c r="H25" s="78"/>
      <c r="I25" s="78"/>
      <c r="J25" s="78"/>
      <c r="K25" s="78"/>
      <c r="L25" s="78"/>
      <c r="M25" s="35" t="s">
        <v>10</v>
      </c>
      <c r="N25" s="3">
        <v>9000</v>
      </c>
      <c r="O25" s="7">
        <v>9000</v>
      </c>
      <c r="P25" s="35" t="s">
        <v>13</v>
      </c>
      <c r="Q25" s="2">
        <v>10000</v>
      </c>
      <c r="R25" s="8">
        <v>15</v>
      </c>
      <c r="S25" s="2">
        <v>5413.5</v>
      </c>
      <c r="T25" s="2">
        <v>1</v>
      </c>
      <c r="U25" s="2">
        <v>1</v>
      </c>
      <c r="V25" s="2">
        <v>275</v>
      </c>
      <c r="W25" s="5"/>
      <c r="X25" s="6">
        <f t="shared" si="3"/>
        <v>9000</v>
      </c>
      <c r="Y25" s="14">
        <f t="shared" si="4"/>
        <v>6.0454923297816068</v>
      </c>
      <c r="Z25" s="14">
        <f t="shared" si="0"/>
        <v>1.6625103906899419</v>
      </c>
      <c r="AA25" s="15">
        <f t="shared" si="1"/>
        <v>19.685454545454544</v>
      </c>
      <c r="AB25" s="14">
        <f t="shared" si="2"/>
        <v>32.727272727272727</v>
      </c>
      <c r="AC25" s="17">
        <f t="shared" si="5"/>
        <v>0.54135</v>
      </c>
      <c r="AD25" s="13"/>
      <c r="AE25" s="13"/>
      <c r="AF25" s="17">
        <f t="shared" si="6"/>
        <v>0</v>
      </c>
    </row>
    <row r="26" spans="1:32" hidden="1" x14ac:dyDescent="0.25">
      <c r="A26" s="2" t="s">
        <v>54</v>
      </c>
      <c r="B26" s="2" t="s">
        <v>56</v>
      </c>
      <c r="C26" s="43" t="s">
        <v>27</v>
      </c>
      <c r="D26" s="44" t="s">
        <v>57</v>
      </c>
      <c r="E26" s="77"/>
      <c r="F26" s="77"/>
      <c r="G26" s="77"/>
      <c r="H26" s="77"/>
      <c r="I26" s="77"/>
      <c r="J26" s="77"/>
      <c r="K26" s="77"/>
      <c r="L26" s="77"/>
      <c r="M26" s="30" t="s">
        <v>32</v>
      </c>
      <c r="N26" s="3">
        <v>9000</v>
      </c>
      <c r="O26" s="7">
        <v>9000</v>
      </c>
      <c r="P26" s="35" t="s">
        <v>13</v>
      </c>
      <c r="Q26" s="2">
        <v>10000</v>
      </c>
      <c r="R26" s="8" t="s">
        <v>51</v>
      </c>
      <c r="S26" s="2">
        <v>7997.85</v>
      </c>
      <c r="T26" s="2">
        <v>1</v>
      </c>
      <c r="U26" s="2">
        <v>1</v>
      </c>
      <c r="V26" s="2">
        <v>275</v>
      </c>
      <c r="W26" s="5"/>
      <c r="X26" s="6">
        <f t="shared" si="3"/>
        <v>9000</v>
      </c>
      <c r="Y26" s="14">
        <f t="shared" si="4"/>
        <v>4.0920088182790035</v>
      </c>
      <c r="Z26" s="14">
        <f t="shared" si="0"/>
        <v>1.1253024250267258</v>
      </c>
      <c r="AA26" s="15">
        <f t="shared" si="1"/>
        <v>29.08309090909091</v>
      </c>
      <c r="AB26" s="14">
        <f t="shared" si="2"/>
        <v>32.727272727272727</v>
      </c>
      <c r="AC26" s="17">
        <f t="shared" si="5"/>
        <v>0.79978500000000008</v>
      </c>
      <c r="AD26" s="13"/>
      <c r="AE26" s="13"/>
      <c r="AF26" s="17">
        <f t="shared" si="6"/>
        <v>0</v>
      </c>
    </row>
    <row r="27" spans="1:32" hidden="1" x14ac:dyDescent="0.25">
      <c r="A27" s="12" t="s">
        <v>53</v>
      </c>
      <c r="B27" s="2" t="s">
        <v>56</v>
      </c>
      <c r="C27" s="43" t="s">
        <v>29</v>
      </c>
      <c r="D27" s="43" t="s">
        <v>35</v>
      </c>
      <c r="E27" s="76"/>
      <c r="F27" s="76"/>
      <c r="G27" s="76"/>
      <c r="H27" s="76"/>
      <c r="I27" s="76"/>
      <c r="J27" s="76"/>
      <c r="K27" s="76"/>
      <c r="L27" s="76"/>
      <c r="M27" s="30" t="s">
        <v>32</v>
      </c>
      <c r="N27" s="3">
        <v>12000</v>
      </c>
      <c r="O27" s="7">
        <v>12000</v>
      </c>
      <c r="P27" s="35" t="s">
        <v>13</v>
      </c>
      <c r="Q27" s="2">
        <v>10000</v>
      </c>
      <c r="R27" s="8">
        <v>15</v>
      </c>
      <c r="S27" s="2">
        <v>4521.78</v>
      </c>
      <c r="T27" s="2">
        <v>1</v>
      </c>
      <c r="U27" s="2">
        <v>1</v>
      </c>
      <c r="V27" s="2">
        <v>205</v>
      </c>
      <c r="W27" s="5"/>
      <c r="X27" s="6">
        <f t="shared" si="3"/>
        <v>12000</v>
      </c>
      <c r="Y27" s="14">
        <f t="shared" si="4"/>
        <v>12.945473987202753</v>
      </c>
      <c r="Z27" s="14">
        <f t="shared" si="0"/>
        <v>2.6538221673765641</v>
      </c>
      <c r="AA27" s="15">
        <f t="shared" si="1"/>
        <v>22.057463414634146</v>
      </c>
      <c r="AB27" s="14">
        <f t="shared" si="2"/>
        <v>58.536585365853661</v>
      </c>
      <c r="AC27" s="17">
        <f t="shared" si="5"/>
        <v>0.45217799999999997</v>
      </c>
      <c r="AD27" s="13"/>
      <c r="AE27" s="13"/>
      <c r="AF27" s="17">
        <f t="shared" si="6"/>
        <v>0</v>
      </c>
    </row>
    <row r="28" spans="1:32" hidden="1" x14ac:dyDescent="0.25">
      <c r="A28" s="12" t="s">
        <v>37</v>
      </c>
      <c r="B28" s="2" t="s">
        <v>58</v>
      </c>
      <c r="C28" s="43" t="s">
        <v>59</v>
      </c>
      <c r="D28" s="43" t="s">
        <v>60</v>
      </c>
      <c r="E28" s="78"/>
      <c r="F28" s="78"/>
      <c r="G28" s="78"/>
      <c r="H28" s="78"/>
      <c r="I28" s="78"/>
      <c r="J28" s="78"/>
      <c r="K28" s="78"/>
      <c r="L28" s="78"/>
      <c r="M28" s="35" t="s">
        <v>10</v>
      </c>
      <c r="N28" s="3">
        <v>260000</v>
      </c>
      <c r="O28" s="7">
        <v>250000</v>
      </c>
      <c r="P28" s="35" t="s">
        <v>13</v>
      </c>
      <c r="Q28" s="2">
        <v>20000</v>
      </c>
      <c r="R28" s="8">
        <v>64</v>
      </c>
      <c r="S28" s="2">
        <v>11520</v>
      </c>
      <c r="T28" s="2">
        <v>1</v>
      </c>
      <c r="U28" s="2">
        <v>1</v>
      </c>
      <c r="V28" s="2">
        <v>4949</v>
      </c>
      <c r="W28" s="5"/>
      <c r="X28" s="6">
        <f t="shared" si="3"/>
        <v>250000</v>
      </c>
      <c r="Y28" s="14">
        <f t="shared" si="4"/>
        <v>4.3850048270133133</v>
      </c>
      <c r="Z28" s="14">
        <f t="shared" si="0"/>
        <v>21.701388888888889</v>
      </c>
      <c r="AA28" s="15">
        <f t="shared" si="1"/>
        <v>2.3277429783794705</v>
      </c>
      <c r="AB28" s="14">
        <f t="shared" si="2"/>
        <v>50.515255607193374</v>
      </c>
      <c r="AC28" s="17">
        <f t="shared" si="5"/>
        <v>0.57599999999999996</v>
      </c>
      <c r="AD28" s="13"/>
      <c r="AE28" s="13"/>
      <c r="AF28" s="17">
        <f t="shared" si="6"/>
        <v>-3.8461538461538436E-2</v>
      </c>
    </row>
    <row r="29" spans="1:32" ht="26.25" hidden="1" x14ac:dyDescent="0.25">
      <c r="A29" s="2" t="s">
        <v>54</v>
      </c>
      <c r="B29" s="2" t="s">
        <v>61</v>
      </c>
      <c r="C29" s="43" t="s">
        <v>27</v>
      </c>
      <c r="D29" s="43" t="s">
        <v>62</v>
      </c>
      <c r="E29" s="76"/>
      <c r="F29" s="76"/>
      <c r="G29" s="76"/>
      <c r="H29" s="76"/>
      <c r="I29" s="76"/>
      <c r="J29" s="76"/>
      <c r="K29" s="76"/>
      <c r="L29" s="76"/>
      <c r="M29" s="30" t="s">
        <v>32</v>
      </c>
      <c r="N29" s="3">
        <v>8000</v>
      </c>
      <c r="O29" s="7">
        <v>8000</v>
      </c>
      <c r="P29" s="35" t="s">
        <v>13</v>
      </c>
      <c r="Q29" s="2">
        <v>10000</v>
      </c>
      <c r="R29" s="8" t="s">
        <v>45</v>
      </c>
      <c r="S29" s="2">
        <v>3869.55</v>
      </c>
      <c r="T29" s="2">
        <v>1</v>
      </c>
      <c r="U29" s="2">
        <v>2</v>
      </c>
      <c r="V29" s="2">
        <v>275</v>
      </c>
      <c r="W29" s="5"/>
      <c r="X29" s="6">
        <f t="shared" si="3"/>
        <v>8000</v>
      </c>
      <c r="Y29" s="14">
        <f t="shared" si="4"/>
        <v>7.5179049478386615</v>
      </c>
      <c r="Z29" s="14">
        <f t="shared" si="0"/>
        <v>2.0674238606556319</v>
      </c>
      <c r="AA29" s="15">
        <f t="shared" si="1"/>
        <v>14.071090909090909</v>
      </c>
      <c r="AB29" s="14">
        <f t="shared" si="2"/>
        <v>29.09090909090909</v>
      </c>
      <c r="AC29" s="17">
        <f t="shared" si="5"/>
        <v>0.38695500000000005</v>
      </c>
      <c r="AD29" s="13"/>
      <c r="AE29" s="13"/>
      <c r="AF29" s="17">
        <f t="shared" si="6"/>
        <v>0</v>
      </c>
    </row>
    <row r="30" spans="1:32" hidden="1" x14ac:dyDescent="0.25">
      <c r="A30" s="12" t="s">
        <v>54</v>
      </c>
      <c r="B30" s="2" t="s">
        <v>61</v>
      </c>
      <c r="C30" s="43" t="s">
        <v>28</v>
      </c>
      <c r="D30" s="43" t="s">
        <v>31</v>
      </c>
      <c r="E30" s="76"/>
      <c r="F30" s="76"/>
      <c r="G30" s="76"/>
      <c r="H30" s="76"/>
      <c r="I30" s="76"/>
      <c r="J30" s="76"/>
      <c r="K30" s="76"/>
      <c r="L30" s="76"/>
      <c r="M30" s="30" t="s">
        <v>32</v>
      </c>
      <c r="N30" s="3">
        <v>25000</v>
      </c>
      <c r="O30" s="7">
        <v>23000</v>
      </c>
      <c r="P30" s="35" t="s">
        <v>13</v>
      </c>
      <c r="Q30" s="2">
        <v>20000</v>
      </c>
      <c r="R30" s="8">
        <v>33</v>
      </c>
      <c r="S30" s="2">
        <v>14256</v>
      </c>
      <c r="T30" s="2">
        <v>1</v>
      </c>
      <c r="U30" s="2">
        <v>1</v>
      </c>
      <c r="V30" s="2">
        <v>489</v>
      </c>
      <c r="W30" s="5"/>
      <c r="X30" s="6">
        <f t="shared" si="3"/>
        <v>23000</v>
      </c>
      <c r="Y30" s="14">
        <f t="shared" si="4"/>
        <v>3.299296073665535</v>
      </c>
      <c r="Z30" s="14">
        <f t="shared" si="0"/>
        <v>1.6133557800224467</v>
      </c>
      <c r="AA30" s="15">
        <f t="shared" si="1"/>
        <v>29.153374233128833</v>
      </c>
      <c r="AB30" s="14">
        <f t="shared" si="2"/>
        <v>47.034764826175866</v>
      </c>
      <c r="AC30" s="17">
        <f t="shared" si="5"/>
        <v>0.71279999999999999</v>
      </c>
      <c r="AD30" s="13"/>
      <c r="AE30" s="13"/>
      <c r="AF30" s="17">
        <f t="shared" si="6"/>
        <v>-7.999999999999996E-2</v>
      </c>
    </row>
    <row r="31" spans="1:32" hidden="1" x14ac:dyDescent="0.25">
      <c r="A31" s="12" t="s">
        <v>54</v>
      </c>
      <c r="B31" s="2" t="s">
        <v>61</v>
      </c>
      <c r="C31" s="43" t="s">
        <v>28</v>
      </c>
      <c r="D31" s="43" t="s">
        <v>31</v>
      </c>
      <c r="E31" s="76"/>
      <c r="F31" s="76"/>
      <c r="G31" s="76"/>
      <c r="H31" s="76"/>
      <c r="I31" s="76"/>
      <c r="J31" s="76"/>
      <c r="K31" s="76"/>
      <c r="L31" s="76"/>
      <c r="M31" s="30" t="s">
        <v>32</v>
      </c>
      <c r="N31" s="3">
        <v>25000</v>
      </c>
      <c r="O31" s="7">
        <v>23000</v>
      </c>
      <c r="P31" s="35" t="s">
        <v>13</v>
      </c>
      <c r="Q31" s="2">
        <v>20000</v>
      </c>
      <c r="R31" s="8">
        <v>33</v>
      </c>
      <c r="S31" s="2">
        <v>10692</v>
      </c>
      <c r="T31" s="2">
        <v>1</v>
      </c>
      <c r="U31" s="2">
        <v>1</v>
      </c>
      <c r="V31" s="2">
        <v>489</v>
      </c>
      <c r="W31" s="5"/>
      <c r="X31" s="6">
        <f t="shared" si="3"/>
        <v>23000</v>
      </c>
      <c r="Y31" s="14">
        <f t="shared" si="4"/>
        <v>4.3990614315540473</v>
      </c>
      <c r="Z31" s="14">
        <f t="shared" si="0"/>
        <v>2.1511410400299291</v>
      </c>
      <c r="AA31" s="15">
        <f t="shared" si="1"/>
        <v>21.865030674846626</v>
      </c>
      <c r="AB31" s="14">
        <f t="shared" si="2"/>
        <v>47.034764826175866</v>
      </c>
      <c r="AC31" s="17">
        <f t="shared" si="5"/>
        <v>0.53459999999999996</v>
      </c>
      <c r="AD31" s="13"/>
      <c r="AE31" s="13"/>
      <c r="AF31" s="17">
        <f t="shared" si="6"/>
        <v>-7.999999999999996E-2</v>
      </c>
    </row>
    <row r="32" spans="1:32" hidden="1" x14ac:dyDescent="0.25">
      <c r="A32" s="2" t="s">
        <v>54</v>
      </c>
      <c r="B32" s="2" t="s">
        <v>63</v>
      </c>
      <c r="C32" s="43" t="s">
        <v>28</v>
      </c>
      <c r="D32" s="43" t="s">
        <v>31</v>
      </c>
      <c r="E32" s="76"/>
      <c r="F32" s="76"/>
      <c r="G32" s="76"/>
      <c r="H32" s="76"/>
      <c r="I32" s="76"/>
      <c r="J32" s="76"/>
      <c r="K32" s="76"/>
      <c r="L32" s="76"/>
      <c r="M32" s="30" t="s">
        <v>32</v>
      </c>
      <c r="N32" s="3">
        <v>25000</v>
      </c>
      <c r="O32" s="7">
        <v>23000</v>
      </c>
      <c r="P32" s="35" t="s">
        <v>13</v>
      </c>
      <c r="Q32" s="2">
        <v>20000</v>
      </c>
      <c r="R32" s="8">
        <v>33</v>
      </c>
      <c r="S32" s="2">
        <v>9504</v>
      </c>
      <c r="T32" s="2">
        <v>1</v>
      </c>
      <c r="U32" s="2">
        <v>1</v>
      </c>
      <c r="V32" s="2">
        <v>489</v>
      </c>
      <c r="W32" s="5"/>
      <c r="X32" s="6">
        <f t="shared" si="3"/>
        <v>23000</v>
      </c>
      <c r="Y32" s="14">
        <f t="shared" si="4"/>
        <v>4.948944110498303</v>
      </c>
      <c r="Z32" s="14">
        <f t="shared" si="0"/>
        <v>2.42003367003367</v>
      </c>
      <c r="AA32" s="15">
        <f t="shared" si="1"/>
        <v>19.435582822085891</v>
      </c>
      <c r="AB32" s="14">
        <f t="shared" si="2"/>
        <v>47.034764826175866</v>
      </c>
      <c r="AC32" s="17">
        <f t="shared" si="5"/>
        <v>0.47519999999999996</v>
      </c>
      <c r="AD32" s="13"/>
      <c r="AE32" s="13"/>
      <c r="AF32" s="17">
        <f t="shared" si="6"/>
        <v>-7.999999999999996E-2</v>
      </c>
    </row>
    <row r="33" spans="1:32" ht="39" hidden="1" x14ac:dyDescent="0.25">
      <c r="A33" s="11" t="s">
        <v>58</v>
      </c>
      <c r="B33" s="2" t="s">
        <v>63</v>
      </c>
      <c r="C33" s="43" t="s">
        <v>64</v>
      </c>
      <c r="D33" s="43" t="s">
        <v>65</v>
      </c>
      <c r="E33" s="76"/>
      <c r="F33" s="76"/>
      <c r="G33" s="76"/>
      <c r="H33" s="76"/>
      <c r="I33" s="76"/>
      <c r="J33" s="76"/>
      <c r="K33" s="76"/>
      <c r="L33" s="76"/>
      <c r="M33" s="30" t="s">
        <v>32</v>
      </c>
      <c r="N33" s="3">
        <v>32000</v>
      </c>
      <c r="O33" s="7">
        <v>23000</v>
      </c>
      <c r="P33" s="35" t="s">
        <v>13</v>
      </c>
      <c r="Q33" s="2">
        <v>5000</v>
      </c>
      <c r="R33" s="8">
        <v>12</v>
      </c>
      <c r="S33" s="2">
        <v>4951.2</v>
      </c>
      <c r="T33" s="2">
        <v>1</v>
      </c>
      <c r="U33" s="2">
        <v>2</v>
      </c>
      <c r="V33" s="2">
        <v>427</v>
      </c>
      <c r="W33" s="5"/>
      <c r="X33" s="6">
        <f t="shared" si="3"/>
        <v>23000</v>
      </c>
      <c r="Y33" s="14">
        <f t="shared" si="4"/>
        <v>10.879012889454472</v>
      </c>
      <c r="Z33" s="14">
        <f t="shared" si="0"/>
        <v>4.6453385037970598</v>
      </c>
      <c r="AA33" s="15">
        <f t="shared" si="1"/>
        <v>11.595316159250585</v>
      </c>
      <c r="AB33" s="14">
        <f t="shared" si="2"/>
        <v>53.86416861826698</v>
      </c>
      <c r="AC33" s="17">
        <f t="shared" si="5"/>
        <v>0.99024000000000001</v>
      </c>
      <c r="AD33" s="13"/>
      <c r="AE33" s="13"/>
      <c r="AF33" s="17">
        <f t="shared" si="6"/>
        <v>-0.28125</v>
      </c>
    </row>
    <row r="34" spans="1:32" ht="39" hidden="1" x14ac:dyDescent="0.25">
      <c r="A34" s="11" t="s">
        <v>56</v>
      </c>
      <c r="B34" s="2" t="s">
        <v>63</v>
      </c>
      <c r="C34" s="43" t="s">
        <v>27</v>
      </c>
      <c r="D34" s="43" t="s">
        <v>66</v>
      </c>
      <c r="E34" s="76"/>
      <c r="F34" s="76"/>
      <c r="G34" s="76"/>
      <c r="H34" s="76"/>
      <c r="I34" s="76"/>
      <c r="J34" s="76"/>
      <c r="K34" s="76"/>
      <c r="L34" s="76"/>
      <c r="M34" s="31" t="s">
        <v>34</v>
      </c>
      <c r="N34" s="3">
        <v>8000</v>
      </c>
      <c r="O34" s="7">
        <v>4000</v>
      </c>
      <c r="P34" s="35" t="s">
        <v>13</v>
      </c>
      <c r="Q34" s="2">
        <v>5000</v>
      </c>
      <c r="R34" s="8">
        <v>7</v>
      </c>
      <c r="S34" s="2">
        <v>1111.3</v>
      </c>
      <c r="T34" s="2">
        <v>1</v>
      </c>
      <c r="U34" s="2">
        <v>4</v>
      </c>
      <c r="V34" s="2">
        <v>275</v>
      </c>
      <c r="W34" s="5"/>
      <c r="X34" s="6">
        <f t="shared" si="3"/>
        <v>4000</v>
      </c>
      <c r="Y34" s="14">
        <f t="shared" si="4"/>
        <v>13.088684014626605</v>
      </c>
      <c r="Z34" s="14">
        <f t="shared" si="0"/>
        <v>3.5993881040223163</v>
      </c>
      <c r="AA34" s="15">
        <f t="shared" si="1"/>
        <v>4.0410909090909088</v>
      </c>
      <c r="AB34" s="14">
        <f t="shared" si="2"/>
        <v>14.545454545454545</v>
      </c>
      <c r="AC34" s="17">
        <f t="shared" si="5"/>
        <v>0.22225999999999999</v>
      </c>
      <c r="AD34" s="13"/>
      <c r="AE34" s="13"/>
      <c r="AF34" s="17">
        <f t="shared" si="6"/>
        <v>-0.5</v>
      </c>
    </row>
    <row r="35" spans="1:32" hidden="1" x14ac:dyDescent="0.25">
      <c r="A35" s="12" t="s">
        <v>58</v>
      </c>
      <c r="B35" s="2" t="s">
        <v>63</v>
      </c>
      <c r="C35" s="43" t="s">
        <v>67</v>
      </c>
      <c r="D35" s="43" t="s">
        <v>68</v>
      </c>
      <c r="E35" s="76"/>
      <c r="F35" s="76"/>
      <c r="G35" s="76"/>
      <c r="H35" s="76"/>
      <c r="I35" s="76"/>
      <c r="J35" s="76"/>
      <c r="K35" s="76"/>
      <c r="L35" s="76"/>
      <c r="M35" s="31" t="s">
        <v>43</v>
      </c>
      <c r="N35" s="3">
        <v>25000</v>
      </c>
      <c r="O35" s="7">
        <v>18000</v>
      </c>
      <c r="P35" s="35" t="s">
        <v>13</v>
      </c>
      <c r="Q35" s="2">
        <v>5000</v>
      </c>
      <c r="R35" s="8">
        <v>7</v>
      </c>
      <c r="S35" s="2">
        <v>1984.8</v>
      </c>
      <c r="T35" s="2">
        <v>1</v>
      </c>
      <c r="U35" s="2">
        <v>2</v>
      </c>
      <c r="V35" s="2">
        <v>655</v>
      </c>
      <c r="W35" s="5"/>
      <c r="X35" s="6">
        <f t="shared" si="3"/>
        <v>18000</v>
      </c>
      <c r="Y35" s="14">
        <f t="shared" si="4"/>
        <v>13.845685222961684</v>
      </c>
      <c r="Z35" s="14">
        <f t="shared" ref="Z35:Z68" si="7">X35/S35</f>
        <v>9.0689238210399044</v>
      </c>
      <c r="AA35" s="15">
        <f t="shared" ref="AA35:AA68" si="8">S35/V35</f>
        <v>3.0302290076335878</v>
      </c>
      <c r="AB35" s="14">
        <f t="shared" ref="AB35:AB68" si="9">X35/V35</f>
        <v>27.480916030534353</v>
      </c>
      <c r="AC35" s="17">
        <f t="shared" si="5"/>
        <v>0.39695999999999998</v>
      </c>
      <c r="AD35" s="13"/>
      <c r="AE35" s="13"/>
      <c r="AF35" s="17">
        <f t="shared" si="6"/>
        <v>-0.28000000000000003</v>
      </c>
    </row>
    <row r="36" spans="1:32" hidden="1" x14ac:dyDescent="0.25">
      <c r="A36" s="2" t="s">
        <v>47</v>
      </c>
      <c r="B36" s="2" t="s">
        <v>63</v>
      </c>
      <c r="C36" s="43" t="s">
        <v>27</v>
      </c>
      <c r="D36" s="43" t="s">
        <v>35</v>
      </c>
      <c r="E36" s="76"/>
      <c r="F36" s="76"/>
      <c r="G36" s="76"/>
      <c r="H36" s="76"/>
      <c r="I36" s="76"/>
      <c r="J36" s="76"/>
      <c r="K36" s="76"/>
      <c r="L36" s="76"/>
      <c r="M36" s="1" t="s">
        <v>69</v>
      </c>
      <c r="N36" s="3">
        <v>8000</v>
      </c>
      <c r="O36" s="7">
        <v>7000</v>
      </c>
      <c r="P36" s="35" t="s">
        <v>13</v>
      </c>
      <c r="Q36" s="2">
        <v>7000</v>
      </c>
      <c r="R36" s="8">
        <v>6</v>
      </c>
      <c r="S36" s="2">
        <v>1906.44</v>
      </c>
      <c r="T36" s="2">
        <v>1</v>
      </c>
      <c r="U36" s="2">
        <v>1</v>
      </c>
      <c r="V36" s="2">
        <v>275</v>
      </c>
      <c r="W36" s="5"/>
      <c r="X36" s="6">
        <f t="shared" si="3"/>
        <v>7000</v>
      </c>
      <c r="Y36" s="14">
        <f t="shared" si="4"/>
        <v>13.351873363203381</v>
      </c>
      <c r="Z36" s="14">
        <f t="shared" si="7"/>
        <v>3.6717651748809299</v>
      </c>
      <c r="AA36" s="15">
        <f t="shared" si="8"/>
        <v>6.9325090909090914</v>
      </c>
      <c r="AB36" s="14">
        <f t="shared" si="9"/>
        <v>25.454545454545453</v>
      </c>
      <c r="AC36" s="17">
        <f t="shared" si="5"/>
        <v>0.27234857142857144</v>
      </c>
      <c r="AD36" s="13"/>
      <c r="AE36" s="13"/>
      <c r="AF36" s="17">
        <f t="shared" si="6"/>
        <v>-0.125</v>
      </c>
    </row>
    <row r="37" spans="1:32" hidden="1" x14ac:dyDescent="0.25">
      <c r="A37" s="11" t="s">
        <v>63</v>
      </c>
      <c r="B37" s="2" t="s">
        <v>70</v>
      </c>
      <c r="C37" s="43" t="s">
        <v>27</v>
      </c>
      <c r="D37" s="43" t="s">
        <v>71</v>
      </c>
      <c r="E37" s="78"/>
      <c r="F37" s="78"/>
      <c r="G37" s="78"/>
      <c r="H37" s="78"/>
      <c r="I37" s="78"/>
      <c r="J37" s="78"/>
      <c r="K37" s="78"/>
      <c r="L37" s="78"/>
      <c r="M37" s="35" t="s">
        <v>10</v>
      </c>
      <c r="N37" s="3">
        <v>9000</v>
      </c>
      <c r="O37" s="7">
        <v>10000</v>
      </c>
      <c r="P37" s="35" t="s">
        <v>13</v>
      </c>
      <c r="Q37" s="2">
        <v>10000</v>
      </c>
      <c r="R37" s="8" t="s">
        <v>51</v>
      </c>
      <c r="S37" s="2">
        <v>8031.6</v>
      </c>
      <c r="T37" s="2">
        <v>1</v>
      </c>
      <c r="U37" s="2">
        <v>1</v>
      </c>
      <c r="V37" s="2">
        <v>275</v>
      </c>
      <c r="W37" s="5"/>
      <c r="X37" s="6">
        <f t="shared" si="3"/>
        <v>10000</v>
      </c>
      <c r="Y37" s="14">
        <f t="shared" si="4"/>
        <v>4.5275706414209331</v>
      </c>
      <c r="Z37" s="14">
        <f t="shared" si="7"/>
        <v>1.2450819263907564</v>
      </c>
      <c r="AA37" s="15">
        <f t="shared" si="8"/>
        <v>29.205818181818184</v>
      </c>
      <c r="AB37" s="14">
        <f t="shared" si="9"/>
        <v>36.363636363636367</v>
      </c>
      <c r="AC37" s="17">
        <f t="shared" si="5"/>
        <v>0.8031600000000001</v>
      </c>
      <c r="AD37" s="13"/>
      <c r="AE37" s="13"/>
      <c r="AF37" s="17">
        <f t="shared" si="6"/>
        <v>0.11111111111111116</v>
      </c>
    </row>
    <row r="38" spans="1:32" ht="39" hidden="1" x14ac:dyDescent="0.25">
      <c r="A38" s="11" t="s">
        <v>53</v>
      </c>
      <c r="B38" s="2" t="s">
        <v>70</v>
      </c>
      <c r="C38" s="43" t="s">
        <v>72</v>
      </c>
      <c r="D38" s="43" t="s">
        <v>73</v>
      </c>
      <c r="E38" s="78"/>
      <c r="F38" s="78"/>
      <c r="G38" s="78"/>
      <c r="H38" s="78"/>
      <c r="I38" s="78"/>
      <c r="J38" s="78"/>
      <c r="K38" s="78"/>
      <c r="L38" s="78"/>
      <c r="M38" s="35" t="s">
        <v>10</v>
      </c>
      <c r="N38" s="3">
        <v>110000</v>
      </c>
      <c r="O38" s="7">
        <v>100000</v>
      </c>
      <c r="P38" s="35" t="s">
        <v>13</v>
      </c>
      <c r="Q38" s="2">
        <v>20000</v>
      </c>
      <c r="R38" s="8" t="s">
        <v>51</v>
      </c>
      <c r="S38" s="2">
        <v>17791.57</v>
      </c>
      <c r="T38" s="2">
        <v>1</v>
      </c>
      <c r="U38" s="2">
        <v>2</v>
      </c>
      <c r="V38" s="2">
        <v>1487</v>
      </c>
      <c r="W38" s="5"/>
      <c r="X38" s="6">
        <f t="shared" si="3"/>
        <v>100000</v>
      </c>
      <c r="Y38" s="14">
        <f t="shared" si="4"/>
        <v>3.7798516729430167</v>
      </c>
      <c r="Z38" s="14">
        <f t="shared" si="7"/>
        <v>5.6206394376662656</v>
      </c>
      <c r="AA38" s="15">
        <f t="shared" si="8"/>
        <v>11.964741089441828</v>
      </c>
      <c r="AB38" s="14">
        <f t="shared" si="9"/>
        <v>67.249495628782782</v>
      </c>
      <c r="AC38" s="17">
        <f t="shared" si="5"/>
        <v>0.88957850000000005</v>
      </c>
      <c r="AD38" s="13"/>
      <c r="AE38" s="13"/>
      <c r="AF38" s="17">
        <f t="shared" si="6"/>
        <v>-9.0909090909090939E-2</v>
      </c>
    </row>
    <row r="39" spans="1:32" ht="39" hidden="1" x14ac:dyDescent="0.25">
      <c r="A39" s="12" t="s">
        <v>63</v>
      </c>
      <c r="B39" s="2" t="s">
        <v>70</v>
      </c>
      <c r="C39" s="43" t="s">
        <v>27</v>
      </c>
      <c r="D39" s="43" t="s">
        <v>74</v>
      </c>
      <c r="E39" s="76"/>
      <c r="F39" s="76"/>
      <c r="G39" s="76"/>
      <c r="H39" s="76"/>
      <c r="I39" s="76"/>
      <c r="J39" s="76"/>
      <c r="K39" s="76"/>
      <c r="L39" s="76"/>
      <c r="M39" s="30" t="s">
        <v>32</v>
      </c>
      <c r="N39" s="3">
        <v>13000</v>
      </c>
      <c r="O39" s="7">
        <v>14500</v>
      </c>
      <c r="P39" s="35" t="s">
        <v>13</v>
      </c>
      <c r="Q39" s="2">
        <v>20000</v>
      </c>
      <c r="R39" s="8" t="s">
        <v>51</v>
      </c>
      <c r="S39" s="2">
        <v>10929.15</v>
      </c>
      <c r="T39" s="2">
        <v>1</v>
      </c>
      <c r="U39" s="2">
        <v>3</v>
      </c>
      <c r="V39" s="2">
        <v>275</v>
      </c>
      <c r="W39" s="5"/>
      <c r="X39" s="6">
        <f t="shared" si="3"/>
        <v>14500</v>
      </c>
      <c r="Y39" s="14">
        <f t="shared" si="4"/>
        <v>4.8244623531814206</v>
      </c>
      <c r="Z39" s="14">
        <f t="shared" si="7"/>
        <v>1.3267271471248909</v>
      </c>
      <c r="AA39" s="15">
        <f t="shared" si="8"/>
        <v>39.742363636363635</v>
      </c>
      <c r="AB39" s="14">
        <f t="shared" si="9"/>
        <v>52.727272727272727</v>
      </c>
      <c r="AC39" s="17">
        <f t="shared" si="5"/>
        <v>0.54645750000000004</v>
      </c>
      <c r="AD39" s="13"/>
      <c r="AE39" s="13"/>
      <c r="AF39" s="17">
        <f t="shared" si="6"/>
        <v>0.11538461538461542</v>
      </c>
    </row>
    <row r="40" spans="1:32" hidden="1" x14ac:dyDescent="0.25">
      <c r="A40" s="8" t="s">
        <v>53</v>
      </c>
      <c r="B40" s="2" t="s">
        <v>70</v>
      </c>
      <c r="C40" s="43" t="s">
        <v>29</v>
      </c>
      <c r="D40" s="43" t="s">
        <v>35</v>
      </c>
      <c r="E40" s="76"/>
      <c r="F40" s="76"/>
      <c r="G40" s="76"/>
      <c r="H40" s="76"/>
      <c r="I40" s="76"/>
      <c r="J40" s="76"/>
      <c r="K40" s="76"/>
      <c r="L40" s="76"/>
      <c r="M40" s="30" t="s">
        <v>32</v>
      </c>
      <c r="N40" s="3">
        <v>12000</v>
      </c>
      <c r="O40" s="7">
        <v>12000</v>
      </c>
      <c r="P40" s="35" t="s">
        <v>13</v>
      </c>
      <c r="Q40" s="2">
        <v>5000</v>
      </c>
      <c r="R40" s="8">
        <v>13</v>
      </c>
      <c r="S40" s="2">
        <v>4155.91</v>
      </c>
      <c r="T40" s="2">
        <v>1</v>
      </c>
      <c r="U40" s="2">
        <v>1</v>
      </c>
      <c r="V40" s="2">
        <v>275</v>
      </c>
      <c r="W40" s="5"/>
      <c r="X40" s="6">
        <f t="shared" si="3"/>
        <v>12000</v>
      </c>
      <c r="Y40" s="14">
        <f t="shared" si="4"/>
        <v>10.499833643260715</v>
      </c>
      <c r="Z40" s="14">
        <f t="shared" si="7"/>
        <v>2.8874542518966968</v>
      </c>
      <c r="AA40" s="15">
        <f t="shared" si="8"/>
        <v>15.112399999999999</v>
      </c>
      <c r="AB40" s="14">
        <f t="shared" si="9"/>
        <v>43.636363636363633</v>
      </c>
      <c r="AC40" s="17">
        <f t="shared" si="5"/>
        <v>0.83118199999999987</v>
      </c>
      <c r="AD40" s="13"/>
      <c r="AE40" s="13"/>
      <c r="AF40" s="17">
        <f t="shared" si="6"/>
        <v>0</v>
      </c>
    </row>
    <row r="41" spans="1:32" ht="26.25" hidden="1" x14ac:dyDescent="0.25">
      <c r="A41" s="2" t="s">
        <v>56</v>
      </c>
      <c r="B41" s="2" t="s">
        <v>75</v>
      </c>
      <c r="C41" s="43" t="s">
        <v>76</v>
      </c>
      <c r="D41" s="43" t="s">
        <v>78</v>
      </c>
      <c r="E41" s="78"/>
      <c r="F41" s="78"/>
      <c r="G41" s="78"/>
      <c r="H41" s="78"/>
      <c r="I41" s="78"/>
      <c r="J41" s="78"/>
      <c r="K41" s="78"/>
      <c r="L41" s="78"/>
      <c r="M41" s="35" t="s">
        <v>10</v>
      </c>
      <c r="N41" s="3">
        <v>90000</v>
      </c>
      <c r="O41" s="7">
        <v>90000</v>
      </c>
      <c r="P41" s="35" t="s">
        <v>13</v>
      </c>
      <c r="Q41" s="2">
        <v>20000</v>
      </c>
      <c r="R41" s="8" t="s">
        <v>51</v>
      </c>
      <c r="S41" s="2">
        <v>18276.93</v>
      </c>
      <c r="T41" s="2">
        <v>1</v>
      </c>
      <c r="U41" s="2">
        <v>1</v>
      </c>
      <c r="V41" s="2">
        <v>1651</v>
      </c>
      <c r="W41" s="5"/>
      <c r="X41" s="6">
        <f t="shared" si="3"/>
        <v>90000</v>
      </c>
      <c r="Y41" s="14">
        <f t="shared" si="4"/>
        <v>2.9825805929738269</v>
      </c>
      <c r="Z41" s="14">
        <f t="shared" si="7"/>
        <v>4.924240558999788</v>
      </c>
      <c r="AA41" s="15">
        <f t="shared" si="8"/>
        <v>11.070218049666869</v>
      </c>
      <c r="AB41" s="14">
        <f t="shared" si="9"/>
        <v>54.512416717141129</v>
      </c>
      <c r="AC41" s="17">
        <f t="shared" si="5"/>
        <v>0.91384650000000001</v>
      </c>
      <c r="AD41" s="13"/>
      <c r="AE41" s="13"/>
      <c r="AF41" s="17">
        <f t="shared" si="6"/>
        <v>0</v>
      </c>
    </row>
    <row r="42" spans="1:32" ht="51.75" hidden="1" x14ac:dyDescent="0.25">
      <c r="A42" s="2" t="s">
        <v>56</v>
      </c>
      <c r="B42" s="2" t="s">
        <v>75</v>
      </c>
      <c r="C42" s="43" t="s">
        <v>77</v>
      </c>
      <c r="D42" s="43" t="s">
        <v>79</v>
      </c>
      <c r="E42" s="78"/>
      <c r="F42" s="78"/>
      <c r="G42" s="78"/>
      <c r="H42" s="78"/>
      <c r="I42" s="78"/>
      <c r="J42" s="78"/>
      <c r="K42" s="78"/>
      <c r="L42" s="78"/>
      <c r="M42" s="35" t="s">
        <v>80</v>
      </c>
      <c r="N42" s="3">
        <v>100000</v>
      </c>
      <c r="O42" s="7">
        <v>92000</v>
      </c>
      <c r="P42" s="35" t="s">
        <v>13</v>
      </c>
      <c r="Q42" s="2">
        <v>20000</v>
      </c>
      <c r="R42" s="8" t="s">
        <v>51</v>
      </c>
      <c r="S42" s="2">
        <v>14509.28</v>
      </c>
      <c r="T42" s="2">
        <v>1</v>
      </c>
      <c r="U42" s="2">
        <v>3</v>
      </c>
      <c r="V42" s="2">
        <v>1389</v>
      </c>
      <c r="W42" s="5"/>
      <c r="X42" s="6">
        <f t="shared" si="3"/>
        <v>92000</v>
      </c>
      <c r="Y42" s="14">
        <f t="shared" si="4"/>
        <v>4.5649888363793432</v>
      </c>
      <c r="Z42" s="14">
        <f t="shared" si="7"/>
        <v>6.3407694937309085</v>
      </c>
      <c r="AA42" s="15">
        <f t="shared" si="8"/>
        <v>10.445845932325414</v>
      </c>
      <c r="AB42" s="14">
        <f t="shared" si="9"/>
        <v>66.234701223902093</v>
      </c>
      <c r="AC42" s="17">
        <f t="shared" si="5"/>
        <v>0.725464</v>
      </c>
      <c r="AD42" s="13"/>
      <c r="AE42" s="13"/>
      <c r="AF42" s="17">
        <f t="shared" si="6"/>
        <v>-7.999999999999996E-2</v>
      </c>
    </row>
    <row r="43" spans="1:32" hidden="1" x14ac:dyDescent="0.25">
      <c r="A43" s="2" t="s">
        <v>70</v>
      </c>
      <c r="B43" s="2" t="s">
        <v>81</v>
      </c>
      <c r="C43" s="43" t="s">
        <v>27</v>
      </c>
      <c r="D43" s="43" t="s">
        <v>71</v>
      </c>
      <c r="E43" s="76"/>
      <c r="F43" s="76"/>
      <c r="G43" s="76"/>
      <c r="H43" s="76"/>
      <c r="I43" s="76"/>
      <c r="J43" s="76"/>
      <c r="K43" s="76"/>
      <c r="L43" s="76"/>
      <c r="M43" s="1" t="s">
        <v>10</v>
      </c>
      <c r="N43" s="3">
        <v>9000</v>
      </c>
      <c r="O43" s="7">
        <v>10000</v>
      </c>
      <c r="P43" s="35" t="s">
        <v>13</v>
      </c>
      <c r="Q43" s="2">
        <v>10000</v>
      </c>
      <c r="R43" s="8" t="s">
        <v>51</v>
      </c>
      <c r="S43" s="2">
        <v>9175.5</v>
      </c>
      <c r="T43" s="2">
        <v>1</v>
      </c>
      <c r="U43" s="2">
        <v>1</v>
      </c>
      <c r="V43" s="2">
        <v>275</v>
      </c>
      <c r="W43" s="5"/>
      <c r="X43" s="6">
        <f t="shared" si="3"/>
        <v>10000</v>
      </c>
      <c r="Y43" s="14">
        <f t="shared" si="4"/>
        <v>3.9631231391898387</v>
      </c>
      <c r="Z43" s="14">
        <f t="shared" si="7"/>
        <v>1.0898588632772055</v>
      </c>
      <c r="AA43" s="15">
        <f t="shared" si="8"/>
        <v>33.365454545454547</v>
      </c>
      <c r="AB43" s="14">
        <f t="shared" si="9"/>
        <v>36.363636363636367</v>
      </c>
      <c r="AC43" s="17">
        <f t="shared" si="5"/>
        <v>0.91754999999999998</v>
      </c>
      <c r="AD43" s="13"/>
      <c r="AE43" s="13"/>
      <c r="AF43" s="17">
        <f t="shared" si="6"/>
        <v>0.11111111111111116</v>
      </c>
    </row>
    <row r="44" spans="1:32" hidden="1" x14ac:dyDescent="0.25">
      <c r="A44" s="12" t="s">
        <v>63</v>
      </c>
      <c r="B44" s="2" t="s">
        <v>81</v>
      </c>
      <c r="C44" s="43" t="s">
        <v>27</v>
      </c>
      <c r="D44" s="43" t="s">
        <v>30</v>
      </c>
      <c r="E44" s="76"/>
      <c r="F44" s="76"/>
      <c r="G44" s="76"/>
      <c r="H44" s="76"/>
      <c r="I44" s="76"/>
      <c r="J44" s="76"/>
      <c r="K44" s="76"/>
      <c r="L44" s="76"/>
      <c r="M44" s="30" t="s">
        <v>10</v>
      </c>
      <c r="N44" s="3">
        <v>15000</v>
      </c>
      <c r="O44" s="7">
        <v>15000</v>
      </c>
      <c r="P44" s="35" t="s">
        <v>13</v>
      </c>
      <c r="Q44" s="2">
        <v>20000</v>
      </c>
      <c r="R44" s="8">
        <v>63</v>
      </c>
      <c r="S44" s="2">
        <v>17417</v>
      </c>
      <c r="T44" s="2">
        <v>2</v>
      </c>
      <c r="U44" s="2">
        <v>1</v>
      </c>
      <c r="V44" s="2">
        <v>275</v>
      </c>
      <c r="W44" s="5"/>
      <c r="X44" s="6">
        <f t="shared" si="3"/>
        <v>30000</v>
      </c>
      <c r="Y44" s="14">
        <f t="shared" si="4"/>
        <v>6.2634729913825051</v>
      </c>
      <c r="Z44" s="14">
        <f t="shared" si="7"/>
        <v>1.7224550726301888</v>
      </c>
      <c r="AA44" s="15">
        <f t="shared" si="8"/>
        <v>63.334545454545456</v>
      </c>
      <c r="AB44" s="14">
        <f t="shared" si="9"/>
        <v>109.09090909090909</v>
      </c>
      <c r="AC44" s="17">
        <f t="shared" si="5"/>
        <v>0.87085000000000012</v>
      </c>
      <c r="AD44" s="13"/>
      <c r="AE44" s="13"/>
      <c r="AF44" s="17">
        <f t="shared" si="6"/>
        <v>1</v>
      </c>
    </row>
    <row r="45" spans="1:32" ht="39" hidden="1" x14ac:dyDescent="0.25">
      <c r="A45" s="12" t="s">
        <v>63</v>
      </c>
      <c r="B45" s="2" t="s">
        <v>81</v>
      </c>
      <c r="C45" s="43" t="s">
        <v>82</v>
      </c>
      <c r="D45" s="43" t="s">
        <v>83</v>
      </c>
      <c r="E45" s="76"/>
      <c r="F45" s="76"/>
      <c r="G45" s="76"/>
      <c r="H45" s="76"/>
      <c r="I45" s="76"/>
      <c r="J45" s="76"/>
      <c r="K45" s="76"/>
      <c r="L45" s="76"/>
      <c r="M45" s="1" t="s">
        <v>10</v>
      </c>
      <c r="N45" s="3">
        <v>80000</v>
      </c>
      <c r="O45" s="7">
        <v>80000</v>
      </c>
      <c r="P45" s="35" t="s">
        <v>13</v>
      </c>
      <c r="Q45" s="2">
        <v>20000</v>
      </c>
      <c r="R45" s="2">
        <v>32</v>
      </c>
      <c r="S45" s="2">
        <v>5878.2</v>
      </c>
      <c r="T45" s="2">
        <v>1</v>
      </c>
      <c r="U45" s="2">
        <v>3</v>
      </c>
      <c r="V45" s="2">
        <v>3818</v>
      </c>
      <c r="W45" s="5"/>
      <c r="X45" s="6">
        <f t="shared" si="3"/>
        <v>80000</v>
      </c>
      <c r="Y45" s="14">
        <f t="shared" si="4"/>
        <v>3.5645909857304257</v>
      </c>
      <c r="Z45" s="14">
        <f t="shared" si="7"/>
        <v>13.609608383518765</v>
      </c>
      <c r="AA45" s="15">
        <f t="shared" si="8"/>
        <v>1.5396018858040859</v>
      </c>
      <c r="AB45" s="14">
        <f t="shared" si="9"/>
        <v>20.953378732320587</v>
      </c>
      <c r="AC45" s="17">
        <f t="shared" si="5"/>
        <v>0.29391</v>
      </c>
      <c r="AD45" s="13"/>
      <c r="AE45" s="13"/>
      <c r="AF45" s="17">
        <f t="shared" si="6"/>
        <v>0</v>
      </c>
    </row>
    <row r="46" spans="1:32" hidden="1" x14ac:dyDescent="0.25">
      <c r="A46" s="12" t="s">
        <v>56</v>
      </c>
      <c r="B46" s="2" t="s">
        <v>81</v>
      </c>
      <c r="C46" s="43" t="s">
        <v>27</v>
      </c>
      <c r="D46" s="43" t="s">
        <v>84</v>
      </c>
      <c r="E46" s="76"/>
      <c r="F46" s="76"/>
      <c r="G46" s="76"/>
      <c r="H46" s="76"/>
      <c r="I46" s="76"/>
      <c r="J46" s="76"/>
      <c r="K46" s="76"/>
      <c r="L46" s="76"/>
      <c r="M46" s="30" t="s">
        <v>32</v>
      </c>
      <c r="N46" s="3">
        <v>15000</v>
      </c>
      <c r="O46" s="7">
        <v>14000</v>
      </c>
      <c r="P46" s="35" t="s">
        <v>13</v>
      </c>
      <c r="Q46" s="2">
        <v>20000</v>
      </c>
      <c r="R46" s="2">
        <v>32</v>
      </c>
      <c r="S46" s="2">
        <v>9600</v>
      </c>
      <c r="T46" s="2">
        <v>1</v>
      </c>
      <c r="U46" s="2">
        <v>1</v>
      </c>
      <c r="V46" s="2">
        <v>275</v>
      </c>
      <c r="W46" s="5"/>
      <c r="X46" s="6">
        <f t="shared" si="3"/>
        <v>14000</v>
      </c>
      <c r="Y46" s="14">
        <f t="shared" si="4"/>
        <v>5.3030303030303028</v>
      </c>
      <c r="Z46" s="14">
        <f t="shared" si="7"/>
        <v>1.4583333333333333</v>
      </c>
      <c r="AA46" s="15">
        <f t="shared" si="8"/>
        <v>34.909090909090907</v>
      </c>
      <c r="AB46" s="14">
        <f t="shared" si="9"/>
        <v>50.909090909090907</v>
      </c>
      <c r="AC46" s="17">
        <f t="shared" si="5"/>
        <v>0.48</v>
      </c>
      <c r="AD46" s="13"/>
      <c r="AE46" s="13"/>
      <c r="AF46" s="17">
        <f t="shared" si="6"/>
        <v>-6.6666666666666652E-2</v>
      </c>
    </row>
    <row r="47" spans="1:32" hidden="1" x14ac:dyDescent="0.25">
      <c r="A47" s="2" t="s">
        <v>75</v>
      </c>
      <c r="B47" s="2" t="s">
        <v>81</v>
      </c>
      <c r="C47" s="43" t="s">
        <v>85</v>
      </c>
      <c r="D47" s="43" t="s">
        <v>86</v>
      </c>
      <c r="E47" s="76"/>
      <c r="F47" s="76"/>
      <c r="G47" s="76"/>
      <c r="H47" s="76"/>
      <c r="I47" s="76"/>
      <c r="J47" s="76"/>
      <c r="K47" s="76"/>
      <c r="L47" s="76"/>
      <c r="M47" s="30" t="s">
        <v>10</v>
      </c>
      <c r="N47" s="3">
        <v>60000</v>
      </c>
      <c r="O47" s="7">
        <v>60000</v>
      </c>
      <c r="P47" s="35" t="s">
        <v>13</v>
      </c>
      <c r="Q47" s="2">
        <v>20000</v>
      </c>
      <c r="R47" s="2">
        <v>15</v>
      </c>
      <c r="S47" s="2">
        <v>4900.5</v>
      </c>
      <c r="T47" s="2">
        <v>1</v>
      </c>
      <c r="U47" s="2">
        <v>1</v>
      </c>
      <c r="V47" s="2">
        <v>2720</v>
      </c>
      <c r="W47" s="5"/>
      <c r="X47" s="6">
        <f t="shared" si="3"/>
        <v>60000</v>
      </c>
      <c r="Y47" s="14">
        <f t="shared" si="4"/>
        <v>4.5013413997371217</v>
      </c>
      <c r="Z47" s="14">
        <f t="shared" si="7"/>
        <v>12.243648607284971</v>
      </c>
      <c r="AA47" s="15">
        <f t="shared" si="8"/>
        <v>1.801654411764706</v>
      </c>
      <c r="AB47" s="14">
        <f t="shared" si="9"/>
        <v>22.058823529411764</v>
      </c>
      <c r="AC47" s="17">
        <f t="shared" si="5"/>
        <v>0.24502499999999999</v>
      </c>
      <c r="AD47" s="13"/>
      <c r="AE47" s="13"/>
      <c r="AF47" s="17">
        <f t="shared" si="6"/>
        <v>0</v>
      </c>
    </row>
    <row r="48" spans="1:32" hidden="1" x14ac:dyDescent="0.25">
      <c r="A48" s="2" t="s">
        <v>88</v>
      </c>
      <c r="B48" s="2"/>
      <c r="C48" s="43" t="s">
        <v>89</v>
      </c>
      <c r="D48" s="43" t="s">
        <v>90</v>
      </c>
      <c r="E48" s="76"/>
      <c r="F48" s="76"/>
      <c r="G48" s="76"/>
      <c r="H48" s="76"/>
      <c r="I48" s="76"/>
      <c r="J48" s="76"/>
      <c r="K48" s="76"/>
      <c r="L48" s="76"/>
      <c r="M48" s="30" t="s">
        <v>10</v>
      </c>
      <c r="N48" s="3">
        <v>1830</v>
      </c>
      <c r="O48" s="7">
        <v>1830</v>
      </c>
      <c r="P48" s="35" t="s">
        <v>13</v>
      </c>
      <c r="Q48" s="2">
        <v>1500</v>
      </c>
      <c r="R48" s="2"/>
      <c r="S48" s="2">
        <v>3652.3</v>
      </c>
      <c r="T48" s="2">
        <v>1</v>
      </c>
      <c r="U48" s="2">
        <v>1</v>
      </c>
      <c r="V48" s="2">
        <v>5</v>
      </c>
      <c r="W48" s="5"/>
      <c r="X48" s="6">
        <f t="shared" si="3"/>
        <v>1830</v>
      </c>
      <c r="Y48" s="14">
        <f t="shared" si="4"/>
        <v>100.21082605481477</v>
      </c>
      <c r="Z48" s="14">
        <f t="shared" si="7"/>
        <v>0.50105413027407386</v>
      </c>
      <c r="AA48" s="15">
        <f t="shared" si="8"/>
        <v>730.46</v>
      </c>
      <c r="AB48" s="14">
        <f t="shared" si="9"/>
        <v>366</v>
      </c>
      <c r="AC48" s="17">
        <f t="shared" si="5"/>
        <v>2.4348666666666667</v>
      </c>
      <c r="AD48" s="13"/>
      <c r="AE48" s="13"/>
      <c r="AF48" s="17">
        <f t="shared" si="6"/>
        <v>0</v>
      </c>
    </row>
    <row r="49" spans="1:32" hidden="1" x14ac:dyDescent="0.25">
      <c r="A49" s="31" t="s">
        <v>88</v>
      </c>
      <c r="B49" s="2"/>
      <c r="C49" s="43" t="s">
        <v>89</v>
      </c>
      <c r="D49" s="43" t="s">
        <v>91</v>
      </c>
      <c r="E49" s="76"/>
      <c r="F49" s="76"/>
      <c r="G49" s="76"/>
      <c r="H49" s="76"/>
      <c r="I49" s="76"/>
      <c r="J49" s="76"/>
      <c r="K49" s="76"/>
      <c r="L49" s="76"/>
      <c r="M49" s="30" t="s">
        <v>10</v>
      </c>
      <c r="N49" s="3">
        <v>2600</v>
      </c>
      <c r="O49" s="7">
        <v>2600</v>
      </c>
      <c r="P49" s="35" t="s">
        <v>13</v>
      </c>
      <c r="Q49" s="2">
        <v>5000</v>
      </c>
      <c r="R49" s="2"/>
      <c r="S49" s="2">
        <v>1691.16</v>
      </c>
      <c r="T49" s="2">
        <v>1</v>
      </c>
      <c r="U49" s="2">
        <v>1</v>
      </c>
      <c r="V49" s="2">
        <v>5</v>
      </c>
      <c r="W49" s="5"/>
      <c r="X49" s="6">
        <f t="shared" si="3"/>
        <v>2600</v>
      </c>
      <c r="Y49" s="14">
        <f t="shared" si="4"/>
        <v>307.48125546961847</v>
      </c>
      <c r="Z49" s="14">
        <f t="shared" si="7"/>
        <v>1.5374062773480923</v>
      </c>
      <c r="AA49" s="15">
        <f t="shared" si="8"/>
        <v>338.23200000000003</v>
      </c>
      <c r="AB49" s="14">
        <f t="shared" si="9"/>
        <v>520</v>
      </c>
      <c r="AC49" s="17">
        <f t="shared" si="5"/>
        <v>0.33823200000000003</v>
      </c>
      <c r="AD49" s="13"/>
      <c r="AE49" s="13"/>
      <c r="AF49" s="17">
        <f t="shared" si="6"/>
        <v>0</v>
      </c>
    </row>
    <row r="50" spans="1:32" hidden="1" x14ac:dyDescent="0.25">
      <c r="A50" s="31" t="s">
        <v>88</v>
      </c>
      <c r="B50" s="2"/>
      <c r="C50" s="43" t="s">
        <v>89</v>
      </c>
      <c r="D50" s="43" t="s">
        <v>92</v>
      </c>
      <c r="E50" s="76"/>
      <c r="F50" s="76"/>
      <c r="G50" s="76"/>
      <c r="H50" s="76"/>
      <c r="I50" s="76"/>
      <c r="J50" s="76"/>
      <c r="K50" s="76"/>
      <c r="L50" s="76"/>
      <c r="M50" s="30" t="s">
        <v>10</v>
      </c>
      <c r="N50" s="3">
        <v>7440</v>
      </c>
      <c r="O50" s="7">
        <v>7440</v>
      </c>
      <c r="P50" s="35" t="s">
        <v>13</v>
      </c>
      <c r="Q50" s="2">
        <v>5000</v>
      </c>
      <c r="R50" s="2"/>
      <c r="S50" s="2">
        <v>6830.37</v>
      </c>
      <c r="T50" s="2">
        <v>1</v>
      </c>
      <c r="U50" s="2">
        <v>1</v>
      </c>
      <c r="V50" s="2">
        <v>100</v>
      </c>
      <c r="W50" s="5"/>
      <c r="X50" s="6">
        <f t="shared" si="3"/>
        <v>7440</v>
      </c>
      <c r="Y50" s="14">
        <f t="shared" si="4"/>
        <v>10.892528516024754</v>
      </c>
      <c r="Z50" s="14">
        <f t="shared" si="7"/>
        <v>1.0892528516024755</v>
      </c>
      <c r="AA50" s="15">
        <f t="shared" si="8"/>
        <v>68.303699999999992</v>
      </c>
      <c r="AB50" s="14">
        <f t="shared" si="9"/>
        <v>74.400000000000006</v>
      </c>
      <c r="AC50" s="17">
        <f t="shared" si="5"/>
        <v>1.366074</v>
      </c>
      <c r="AD50" s="13"/>
      <c r="AE50" s="13"/>
      <c r="AF50" s="17">
        <f t="shared" si="6"/>
        <v>0</v>
      </c>
    </row>
    <row r="51" spans="1:32" hidden="1" x14ac:dyDescent="0.25">
      <c r="A51" s="31" t="s">
        <v>88</v>
      </c>
      <c r="B51" s="2"/>
      <c r="C51" s="43" t="s">
        <v>89</v>
      </c>
      <c r="D51" s="43" t="s">
        <v>93</v>
      </c>
      <c r="E51" s="76"/>
      <c r="F51" s="76"/>
      <c r="G51" s="76"/>
      <c r="H51" s="76"/>
      <c r="I51" s="76"/>
      <c r="J51" s="76"/>
      <c r="K51" s="76"/>
      <c r="L51" s="76"/>
      <c r="M51" s="30" t="s">
        <v>10</v>
      </c>
      <c r="N51" s="3">
        <v>6825</v>
      </c>
      <c r="O51" s="7">
        <v>6825</v>
      </c>
      <c r="P51" s="35" t="s">
        <v>13</v>
      </c>
      <c r="Q51" s="2">
        <v>1500</v>
      </c>
      <c r="R51" s="2"/>
      <c r="S51" s="2">
        <v>522.26</v>
      </c>
      <c r="T51" s="2">
        <v>1</v>
      </c>
      <c r="U51" s="2">
        <v>1</v>
      </c>
      <c r="V51" s="2">
        <v>50</v>
      </c>
      <c r="W51" s="5"/>
      <c r="X51" s="6">
        <f t="shared" si="3"/>
        <v>6825</v>
      </c>
      <c r="Y51" s="14">
        <f t="shared" si="4"/>
        <v>261.36407153525062</v>
      </c>
      <c r="Z51" s="14">
        <f t="shared" si="7"/>
        <v>13.068203576762532</v>
      </c>
      <c r="AA51" s="15">
        <f t="shared" si="8"/>
        <v>10.4452</v>
      </c>
      <c r="AB51" s="14">
        <f t="shared" si="9"/>
        <v>136.5</v>
      </c>
      <c r="AC51" s="17">
        <f t="shared" si="5"/>
        <v>0.34817333333333328</v>
      </c>
      <c r="AD51" s="13"/>
      <c r="AE51" s="13"/>
      <c r="AF51" s="17">
        <f t="shared" si="6"/>
        <v>0</v>
      </c>
    </row>
    <row r="52" spans="1:32" hidden="1" x14ac:dyDescent="0.25">
      <c r="A52" s="12"/>
      <c r="B52" s="2"/>
      <c r="C52" s="43"/>
      <c r="D52" s="43"/>
      <c r="E52" s="76"/>
      <c r="F52" s="76"/>
      <c r="G52" s="76"/>
      <c r="H52" s="76"/>
      <c r="I52" s="76"/>
      <c r="J52" s="76"/>
      <c r="K52" s="76"/>
      <c r="L52" s="76"/>
      <c r="M52" s="2"/>
      <c r="N52" s="3"/>
      <c r="O52" s="7"/>
      <c r="P52" s="2"/>
      <c r="Q52" s="2"/>
      <c r="R52" s="2"/>
      <c r="S52" s="2"/>
      <c r="T52" s="2"/>
      <c r="U52" s="2"/>
      <c r="V52" s="2"/>
      <c r="W52" s="5"/>
      <c r="X52" s="6"/>
      <c r="Y52" s="14" t="e">
        <f t="shared" si="4"/>
        <v>#DIV/0!</v>
      </c>
      <c r="Z52" s="14" t="e">
        <f t="shared" si="7"/>
        <v>#DIV/0!</v>
      </c>
      <c r="AA52" s="15" t="e">
        <f t="shared" si="8"/>
        <v>#DIV/0!</v>
      </c>
      <c r="AB52" s="14" t="e">
        <f t="shared" si="9"/>
        <v>#DIV/0!</v>
      </c>
      <c r="AC52" s="17" t="e">
        <f t="shared" si="5"/>
        <v>#DIV/0!</v>
      </c>
      <c r="AD52" s="13"/>
      <c r="AE52" s="13"/>
      <c r="AF52" s="17" t="e">
        <f t="shared" ref="AF52:AF67" si="10">1-(N52/X52)</f>
        <v>#DIV/0!</v>
      </c>
    </row>
    <row r="53" spans="1:32" hidden="1" x14ac:dyDescent="0.25">
      <c r="A53" s="12"/>
      <c r="B53" s="2"/>
      <c r="C53" s="43"/>
      <c r="D53" s="43"/>
      <c r="E53" s="76"/>
      <c r="F53" s="76"/>
      <c r="G53" s="76"/>
      <c r="H53" s="76"/>
      <c r="I53" s="76"/>
      <c r="J53" s="76"/>
      <c r="K53" s="76"/>
      <c r="L53" s="76"/>
      <c r="M53" s="1"/>
      <c r="N53" s="3"/>
      <c r="O53" s="7"/>
      <c r="P53" s="2"/>
      <c r="Q53" s="2"/>
      <c r="R53" s="2"/>
      <c r="S53" s="2"/>
      <c r="T53" s="2"/>
      <c r="U53" s="2"/>
      <c r="V53" s="2"/>
      <c r="W53" s="5"/>
      <c r="X53" s="6"/>
      <c r="Y53" s="14" t="e">
        <f t="shared" si="4"/>
        <v>#DIV/0!</v>
      </c>
      <c r="Z53" s="14" t="e">
        <f t="shared" si="7"/>
        <v>#DIV/0!</v>
      </c>
      <c r="AA53" s="15" t="e">
        <f t="shared" si="8"/>
        <v>#DIV/0!</v>
      </c>
      <c r="AB53" s="14" t="e">
        <f t="shared" si="9"/>
        <v>#DIV/0!</v>
      </c>
      <c r="AC53" s="17" t="e">
        <f t="shared" si="5"/>
        <v>#DIV/0!</v>
      </c>
      <c r="AD53" s="13"/>
      <c r="AE53" s="13"/>
      <c r="AF53" s="17" t="e">
        <f t="shared" si="10"/>
        <v>#DIV/0!</v>
      </c>
    </row>
    <row r="54" spans="1:32" hidden="1" x14ac:dyDescent="0.25">
      <c r="A54" s="12"/>
      <c r="B54" s="2"/>
      <c r="C54" s="43"/>
      <c r="D54" s="43"/>
      <c r="E54" s="76"/>
      <c r="F54" s="76"/>
      <c r="G54" s="76"/>
      <c r="H54" s="76"/>
      <c r="I54" s="76"/>
      <c r="J54" s="76"/>
      <c r="K54" s="76"/>
      <c r="L54" s="76"/>
      <c r="M54" s="1"/>
      <c r="N54" s="3"/>
      <c r="O54" s="7"/>
      <c r="P54" s="2"/>
      <c r="Q54" s="2"/>
      <c r="R54" s="2"/>
      <c r="S54" s="2"/>
      <c r="T54" s="2"/>
      <c r="U54" s="2"/>
      <c r="V54" s="2"/>
      <c r="W54" s="5"/>
      <c r="X54" s="6"/>
      <c r="Y54" s="14" t="e">
        <f t="shared" si="4"/>
        <v>#DIV/0!</v>
      </c>
      <c r="Z54" s="14" t="e">
        <f t="shared" si="7"/>
        <v>#DIV/0!</v>
      </c>
      <c r="AA54" s="15" t="e">
        <f t="shared" si="8"/>
        <v>#DIV/0!</v>
      </c>
      <c r="AB54" s="14" t="e">
        <f t="shared" si="9"/>
        <v>#DIV/0!</v>
      </c>
      <c r="AC54" s="17" t="e">
        <f t="shared" si="5"/>
        <v>#DIV/0!</v>
      </c>
      <c r="AD54" s="13"/>
      <c r="AE54" s="13"/>
      <c r="AF54" s="17" t="e">
        <f t="shared" si="10"/>
        <v>#DIV/0!</v>
      </c>
    </row>
    <row r="55" spans="1:32" hidden="1" x14ac:dyDescent="0.25">
      <c r="A55" s="12"/>
      <c r="B55" s="2"/>
      <c r="C55" s="43"/>
      <c r="D55" s="43"/>
      <c r="E55" s="76"/>
      <c r="F55" s="76"/>
      <c r="G55" s="76"/>
      <c r="H55" s="76"/>
      <c r="I55" s="76"/>
      <c r="J55" s="76"/>
      <c r="K55" s="76"/>
      <c r="L55" s="76"/>
      <c r="M55" s="1"/>
      <c r="N55" s="3"/>
      <c r="O55" s="7"/>
      <c r="P55" s="2"/>
      <c r="Q55" s="2"/>
      <c r="R55" s="2"/>
      <c r="S55" s="2"/>
      <c r="T55" s="2"/>
      <c r="U55" s="2"/>
      <c r="V55" s="2"/>
      <c r="W55" s="5"/>
      <c r="X55" s="6"/>
      <c r="Y55" s="14" t="e">
        <f t="shared" si="4"/>
        <v>#DIV/0!</v>
      </c>
      <c r="Z55" s="14" t="e">
        <f t="shared" si="7"/>
        <v>#DIV/0!</v>
      </c>
      <c r="AA55" s="15" t="e">
        <f t="shared" si="8"/>
        <v>#DIV/0!</v>
      </c>
      <c r="AB55" s="14" t="e">
        <f t="shared" si="9"/>
        <v>#DIV/0!</v>
      </c>
      <c r="AC55" s="17" t="e">
        <f t="shared" si="5"/>
        <v>#DIV/0!</v>
      </c>
      <c r="AD55" s="13"/>
      <c r="AE55" s="13"/>
      <c r="AF55" s="17" t="e">
        <f t="shared" si="10"/>
        <v>#DIV/0!</v>
      </c>
    </row>
    <row r="56" spans="1:32" hidden="1" x14ac:dyDescent="0.25">
      <c r="A56" s="2"/>
      <c r="B56" s="2"/>
      <c r="C56" s="43"/>
      <c r="D56" s="43"/>
      <c r="E56" s="76"/>
      <c r="F56" s="76"/>
      <c r="G56" s="76"/>
      <c r="H56" s="76"/>
      <c r="I56" s="76"/>
      <c r="J56" s="76"/>
      <c r="K56" s="76"/>
      <c r="L56" s="76"/>
      <c r="M56" s="1"/>
      <c r="N56" s="3"/>
      <c r="O56" s="7"/>
      <c r="P56" s="2"/>
      <c r="Q56" s="2"/>
      <c r="R56" s="2"/>
      <c r="S56" s="2"/>
      <c r="T56" s="2"/>
      <c r="U56" s="2"/>
      <c r="V56" s="2"/>
      <c r="W56" s="5"/>
      <c r="X56" s="6"/>
      <c r="Y56" s="14" t="e">
        <f t="shared" si="4"/>
        <v>#DIV/0!</v>
      </c>
      <c r="Z56" s="14" t="e">
        <f t="shared" si="7"/>
        <v>#DIV/0!</v>
      </c>
      <c r="AA56" s="15" t="e">
        <f t="shared" si="8"/>
        <v>#DIV/0!</v>
      </c>
      <c r="AB56" s="14" t="e">
        <f t="shared" si="9"/>
        <v>#DIV/0!</v>
      </c>
      <c r="AC56" s="17" t="e">
        <f t="shared" si="5"/>
        <v>#DIV/0!</v>
      </c>
      <c r="AD56" s="13"/>
      <c r="AE56" s="13"/>
      <c r="AF56" s="17" t="e">
        <f t="shared" si="10"/>
        <v>#DIV/0!</v>
      </c>
    </row>
    <row r="57" spans="1:32" hidden="1" x14ac:dyDescent="0.25">
      <c r="A57" s="12"/>
      <c r="B57" s="2"/>
      <c r="C57" s="43"/>
      <c r="D57" s="43"/>
      <c r="E57" s="76"/>
      <c r="F57" s="76"/>
      <c r="G57" s="76"/>
      <c r="H57" s="76"/>
      <c r="I57" s="76"/>
      <c r="J57" s="76"/>
      <c r="K57" s="76"/>
      <c r="L57" s="76"/>
      <c r="M57" s="2"/>
      <c r="N57" s="3"/>
      <c r="O57" s="7"/>
      <c r="P57" s="2"/>
      <c r="Q57" s="2"/>
      <c r="R57" s="2"/>
      <c r="S57" s="2"/>
      <c r="T57" s="2"/>
      <c r="U57" s="2"/>
      <c r="V57" s="2"/>
      <c r="W57" s="5"/>
      <c r="X57" s="6"/>
      <c r="Y57" s="14" t="e">
        <f t="shared" si="4"/>
        <v>#DIV/0!</v>
      </c>
      <c r="Z57" s="14" t="e">
        <f t="shared" si="7"/>
        <v>#DIV/0!</v>
      </c>
      <c r="AA57" s="15" t="e">
        <f t="shared" si="8"/>
        <v>#DIV/0!</v>
      </c>
      <c r="AB57" s="14" t="e">
        <f t="shared" si="9"/>
        <v>#DIV/0!</v>
      </c>
      <c r="AC57" s="17" t="e">
        <f t="shared" si="5"/>
        <v>#DIV/0!</v>
      </c>
      <c r="AD57" s="13"/>
      <c r="AE57" s="13"/>
      <c r="AF57" s="17" t="e">
        <f t="shared" si="10"/>
        <v>#DIV/0!</v>
      </c>
    </row>
    <row r="58" spans="1:32" hidden="1" x14ac:dyDescent="0.25">
      <c r="A58" s="11"/>
      <c r="B58" s="2"/>
      <c r="C58" s="43"/>
      <c r="D58" s="43"/>
      <c r="E58" s="76"/>
      <c r="F58" s="76"/>
      <c r="G58" s="76"/>
      <c r="H58" s="76"/>
      <c r="I58" s="76"/>
      <c r="J58" s="76"/>
      <c r="K58" s="76"/>
      <c r="L58" s="76"/>
      <c r="M58" s="1"/>
      <c r="N58" s="3"/>
      <c r="O58" s="7"/>
      <c r="P58" s="2"/>
      <c r="Q58" s="2"/>
      <c r="R58" s="2"/>
      <c r="S58" s="2"/>
      <c r="T58" s="2"/>
      <c r="U58" s="2"/>
      <c r="V58" s="2"/>
      <c r="W58" s="5"/>
      <c r="X58" s="6"/>
      <c r="Y58" s="14" t="e">
        <f t="shared" si="4"/>
        <v>#DIV/0!</v>
      </c>
      <c r="Z58" s="14" t="e">
        <f t="shared" si="7"/>
        <v>#DIV/0!</v>
      </c>
      <c r="AA58" s="15" t="e">
        <f t="shared" si="8"/>
        <v>#DIV/0!</v>
      </c>
      <c r="AB58" s="14" t="e">
        <f t="shared" si="9"/>
        <v>#DIV/0!</v>
      </c>
      <c r="AC58" s="17" t="e">
        <f t="shared" si="5"/>
        <v>#DIV/0!</v>
      </c>
      <c r="AD58" s="13"/>
      <c r="AE58" s="13"/>
      <c r="AF58" s="17" t="e">
        <f t="shared" si="10"/>
        <v>#DIV/0!</v>
      </c>
    </row>
    <row r="59" spans="1:32" hidden="1" x14ac:dyDescent="0.25">
      <c r="A59" s="11"/>
      <c r="B59" s="2"/>
      <c r="C59" s="43"/>
      <c r="D59" s="43"/>
      <c r="E59" s="76"/>
      <c r="F59" s="76"/>
      <c r="G59" s="76"/>
      <c r="H59" s="76"/>
      <c r="I59" s="76"/>
      <c r="J59" s="76"/>
      <c r="K59" s="76"/>
      <c r="L59" s="76"/>
      <c r="M59" s="1"/>
      <c r="N59" s="3"/>
      <c r="O59" s="7"/>
      <c r="P59" s="2"/>
      <c r="Q59" s="2"/>
      <c r="R59" s="2"/>
      <c r="S59" s="2"/>
      <c r="T59" s="2"/>
      <c r="U59" s="2"/>
      <c r="V59" s="2"/>
      <c r="W59" s="5"/>
      <c r="X59" s="6"/>
      <c r="Y59" s="14" t="e">
        <f t="shared" si="4"/>
        <v>#DIV/0!</v>
      </c>
      <c r="Z59" s="14" t="e">
        <f t="shared" si="7"/>
        <v>#DIV/0!</v>
      </c>
      <c r="AA59" s="15" t="e">
        <f t="shared" si="8"/>
        <v>#DIV/0!</v>
      </c>
      <c r="AB59" s="14" t="e">
        <f t="shared" si="9"/>
        <v>#DIV/0!</v>
      </c>
      <c r="AC59" s="17" t="e">
        <f t="shared" si="5"/>
        <v>#DIV/0!</v>
      </c>
      <c r="AD59" s="13"/>
      <c r="AE59" s="13"/>
      <c r="AF59" s="17" t="e">
        <f t="shared" si="10"/>
        <v>#DIV/0!</v>
      </c>
    </row>
    <row r="60" spans="1:32" hidden="1" x14ac:dyDescent="0.25">
      <c r="A60" s="2"/>
      <c r="B60" s="2"/>
      <c r="C60" s="43"/>
      <c r="D60" s="43"/>
      <c r="E60" s="76"/>
      <c r="F60" s="76"/>
      <c r="G60" s="76"/>
      <c r="H60" s="76"/>
      <c r="I60" s="76"/>
      <c r="J60" s="76"/>
      <c r="K60" s="76"/>
      <c r="L60" s="76"/>
      <c r="M60" s="1"/>
      <c r="N60" s="3"/>
      <c r="O60" s="7"/>
      <c r="P60" s="2"/>
      <c r="Q60" s="2"/>
      <c r="R60" s="2"/>
      <c r="S60" s="2"/>
      <c r="T60" s="2"/>
      <c r="U60" s="2"/>
      <c r="V60" s="2"/>
      <c r="W60" s="5"/>
      <c r="X60" s="6"/>
      <c r="Y60" s="14" t="e">
        <f t="shared" si="4"/>
        <v>#DIV/0!</v>
      </c>
      <c r="Z60" s="14" t="e">
        <f t="shared" si="7"/>
        <v>#DIV/0!</v>
      </c>
      <c r="AA60" s="15" t="e">
        <f t="shared" si="8"/>
        <v>#DIV/0!</v>
      </c>
      <c r="AB60" s="14" t="e">
        <f t="shared" si="9"/>
        <v>#DIV/0!</v>
      </c>
      <c r="AC60" s="17" t="e">
        <f t="shared" si="5"/>
        <v>#DIV/0!</v>
      </c>
      <c r="AD60" s="13"/>
      <c r="AE60" s="13"/>
      <c r="AF60" s="17" t="e">
        <f t="shared" si="10"/>
        <v>#DIV/0!</v>
      </c>
    </row>
    <row r="61" spans="1:32" hidden="1" x14ac:dyDescent="0.25">
      <c r="A61" s="12"/>
      <c r="B61" s="2"/>
      <c r="C61" s="43"/>
      <c r="D61" s="43"/>
      <c r="E61" s="76"/>
      <c r="F61" s="76"/>
      <c r="G61" s="76"/>
      <c r="H61" s="76"/>
      <c r="I61" s="76"/>
      <c r="J61" s="76"/>
      <c r="K61" s="76"/>
      <c r="L61" s="76"/>
      <c r="M61" s="1"/>
      <c r="N61" s="3"/>
      <c r="O61" s="7"/>
      <c r="P61" s="2"/>
      <c r="Q61" s="2"/>
      <c r="R61" s="2"/>
      <c r="S61" s="2"/>
      <c r="T61" s="2"/>
      <c r="U61" s="2"/>
      <c r="V61" s="2"/>
      <c r="W61" s="5"/>
      <c r="X61" s="6"/>
      <c r="Y61" s="14" t="e">
        <f t="shared" si="4"/>
        <v>#DIV/0!</v>
      </c>
      <c r="Z61" s="14" t="e">
        <f t="shared" si="7"/>
        <v>#DIV/0!</v>
      </c>
      <c r="AA61" s="15" t="e">
        <f t="shared" si="8"/>
        <v>#DIV/0!</v>
      </c>
      <c r="AB61" s="14" t="e">
        <f t="shared" si="9"/>
        <v>#DIV/0!</v>
      </c>
      <c r="AC61" s="17" t="e">
        <f t="shared" si="5"/>
        <v>#DIV/0!</v>
      </c>
      <c r="AD61" s="13"/>
      <c r="AE61" s="13"/>
      <c r="AF61" s="17" t="e">
        <f t="shared" si="10"/>
        <v>#DIV/0!</v>
      </c>
    </row>
    <row r="62" spans="1:32" hidden="1" x14ac:dyDescent="0.25">
      <c r="A62" s="2"/>
      <c r="B62" s="2"/>
      <c r="C62" s="43"/>
      <c r="D62" s="43"/>
      <c r="E62" s="76"/>
      <c r="F62" s="76"/>
      <c r="G62" s="76"/>
      <c r="H62" s="76"/>
      <c r="I62" s="76"/>
      <c r="J62" s="76"/>
      <c r="K62" s="76"/>
      <c r="L62" s="76"/>
      <c r="M62" s="1"/>
      <c r="N62" s="3"/>
      <c r="O62" s="7"/>
      <c r="P62" s="2"/>
      <c r="Q62" s="2"/>
      <c r="R62" s="2"/>
      <c r="S62" s="2"/>
      <c r="T62" s="2"/>
      <c r="U62" s="2"/>
      <c r="V62" s="2"/>
      <c r="W62" s="5"/>
      <c r="X62" s="6"/>
      <c r="Y62" s="14" t="e">
        <f t="shared" si="4"/>
        <v>#DIV/0!</v>
      </c>
      <c r="Z62" s="14" t="e">
        <f t="shared" si="7"/>
        <v>#DIV/0!</v>
      </c>
      <c r="AA62" s="15" t="e">
        <f t="shared" si="8"/>
        <v>#DIV/0!</v>
      </c>
      <c r="AB62" s="14" t="e">
        <f t="shared" si="9"/>
        <v>#DIV/0!</v>
      </c>
      <c r="AC62" s="17" t="e">
        <f t="shared" si="5"/>
        <v>#DIV/0!</v>
      </c>
      <c r="AD62" s="13"/>
      <c r="AE62" s="13"/>
      <c r="AF62" s="17" t="e">
        <f t="shared" si="10"/>
        <v>#DIV/0!</v>
      </c>
    </row>
    <row r="63" spans="1:32" hidden="1" x14ac:dyDescent="0.25">
      <c r="A63" s="2"/>
      <c r="B63" s="2"/>
      <c r="C63" s="43"/>
      <c r="D63" s="43"/>
      <c r="E63" s="76"/>
      <c r="F63" s="76"/>
      <c r="G63" s="76"/>
      <c r="H63" s="76"/>
      <c r="I63" s="76"/>
      <c r="J63" s="76"/>
      <c r="K63" s="76"/>
      <c r="L63" s="76"/>
      <c r="M63" s="1"/>
      <c r="N63" s="3"/>
      <c r="O63" s="7"/>
      <c r="P63" s="2"/>
      <c r="Q63" s="2"/>
      <c r="R63" s="2"/>
      <c r="S63" s="2"/>
      <c r="T63" s="2"/>
      <c r="U63" s="2"/>
      <c r="V63" s="2"/>
      <c r="W63" s="5"/>
      <c r="X63" s="6"/>
      <c r="Y63" s="14" t="e">
        <f t="shared" si="4"/>
        <v>#DIV/0!</v>
      </c>
      <c r="Z63" s="14" t="e">
        <f t="shared" si="7"/>
        <v>#DIV/0!</v>
      </c>
      <c r="AA63" s="15" t="e">
        <f t="shared" si="8"/>
        <v>#DIV/0!</v>
      </c>
      <c r="AB63" s="14" t="e">
        <f t="shared" si="9"/>
        <v>#DIV/0!</v>
      </c>
      <c r="AC63" s="17" t="e">
        <f t="shared" si="5"/>
        <v>#DIV/0!</v>
      </c>
      <c r="AD63" s="13"/>
      <c r="AE63" s="13"/>
      <c r="AF63" s="17" t="e">
        <f t="shared" si="10"/>
        <v>#DIV/0!</v>
      </c>
    </row>
    <row r="64" spans="1:32" hidden="1" x14ac:dyDescent="0.25">
      <c r="A64" s="12"/>
      <c r="B64" s="2"/>
      <c r="C64" s="43"/>
      <c r="D64" s="43"/>
      <c r="E64" s="76"/>
      <c r="F64" s="76"/>
      <c r="G64" s="76"/>
      <c r="H64" s="76"/>
      <c r="I64" s="76"/>
      <c r="J64" s="76"/>
      <c r="K64" s="76"/>
      <c r="L64" s="76"/>
      <c r="M64" s="1"/>
      <c r="N64" s="3"/>
      <c r="O64" s="7"/>
      <c r="P64" s="2"/>
      <c r="Q64" s="2"/>
      <c r="R64" s="2"/>
      <c r="S64" s="2"/>
      <c r="T64" s="2"/>
      <c r="U64" s="2"/>
      <c r="V64" s="2"/>
      <c r="W64" s="5"/>
      <c r="X64" s="6"/>
      <c r="Y64" s="14" t="e">
        <f t="shared" si="4"/>
        <v>#DIV/0!</v>
      </c>
      <c r="Z64" s="14" t="e">
        <f t="shared" si="7"/>
        <v>#DIV/0!</v>
      </c>
      <c r="AA64" s="15" t="e">
        <f t="shared" si="8"/>
        <v>#DIV/0!</v>
      </c>
      <c r="AB64" s="14" t="e">
        <f t="shared" si="9"/>
        <v>#DIV/0!</v>
      </c>
      <c r="AC64" s="17" t="e">
        <f t="shared" si="5"/>
        <v>#DIV/0!</v>
      </c>
      <c r="AD64" s="13"/>
      <c r="AE64" s="13"/>
      <c r="AF64" s="17" t="e">
        <f t="shared" si="10"/>
        <v>#DIV/0!</v>
      </c>
    </row>
    <row r="65" spans="1:32" hidden="1" x14ac:dyDescent="0.25">
      <c r="A65" s="2"/>
      <c r="B65" s="2"/>
      <c r="C65" s="43"/>
      <c r="D65" s="43"/>
      <c r="E65" s="76"/>
      <c r="F65" s="76"/>
      <c r="G65" s="76"/>
      <c r="H65" s="76"/>
      <c r="I65" s="76"/>
      <c r="J65" s="76"/>
      <c r="K65" s="76"/>
      <c r="L65" s="76"/>
      <c r="M65" s="2"/>
      <c r="N65" s="3"/>
      <c r="O65" s="7"/>
      <c r="P65" s="2"/>
      <c r="Q65" s="2"/>
      <c r="R65" s="2"/>
      <c r="S65" s="2"/>
      <c r="T65" s="2"/>
      <c r="U65" s="2"/>
      <c r="V65" s="2"/>
      <c r="W65" s="5"/>
      <c r="X65" s="6"/>
      <c r="Y65" s="14" t="e">
        <f t="shared" si="4"/>
        <v>#DIV/0!</v>
      </c>
      <c r="Z65" s="14" t="e">
        <f t="shared" si="7"/>
        <v>#DIV/0!</v>
      </c>
      <c r="AA65" s="15" t="e">
        <f t="shared" si="8"/>
        <v>#DIV/0!</v>
      </c>
      <c r="AB65" s="14" t="e">
        <f t="shared" si="9"/>
        <v>#DIV/0!</v>
      </c>
      <c r="AC65" s="17" t="e">
        <f t="shared" si="5"/>
        <v>#DIV/0!</v>
      </c>
      <c r="AD65" s="13"/>
      <c r="AE65" s="13"/>
      <c r="AF65" s="17" t="e">
        <f t="shared" si="10"/>
        <v>#DIV/0!</v>
      </c>
    </row>
    <row r="66" spans="1:32" hidden="1" x14ac:dyDescent="0.25">
      <c r="A66" s="2"/>
      <c r="B66" s="2"/>
      <c r="C66" s="43"/>
      <c r="D66" s="43"/>
      <c r="E66" s="76"/>
      <c r="F66" s="76"/>
      <c r="G66" s="76"/>
      <c r="H66" s="76"/>
      <c r="I66" s="76"/>
      <c r="J66" s="76"/>
      <c r="K66" s="76"/>
      <c r="L66" s="76"/>
      <c r="M66" s="2"/>
      <c r="N66" s="3"/>
      <c r="O66" s="7"/>
      <c r="P66" s="2"/>
      <c r="Q66" s="2"/>
      <c r="R66" s="2"/>
      <c r="S66" s="2"/>
      <c r="T66" s="2"/>
      <c r="U66" s="2"/>
      <c r="V66" s="2"/>
      <c r="W66" s="5"/>
      <c r="X66" s="6"/>
      <c r="Y66" s="14" t="e">
        <f t="shared" si="4"/>
        <v>#DIV/0!</v>
      </c>
      <c r="Z66" s="14" t="e">
        <f t="shared" si="7"/>
        <v>#DIV/0!</v>
      </c>
      <c r="AA66" s="15" t="e">
        <f t="shared" si="8"/>
        <v>#DIV/0!</v>
      </c>
      <c r="AB66" s="14" t="e">
        <f t="shared" si="9"/>
        <v>#DIV/0!</v>
      </c>
      <c r="AC66" s="17" t="e">
        <f t="shared" si="5"/>
        <v>#DIV/0!</v>
      </c>
      <c r="AD66" s="13"/>
      <c r="AE66" s="13"/>
      <c r="AF66" s="17" t="e">
        <f t="shared" si="10"/>
        <v>#DIV/0!</v>
      </c>
    </row>
    <row r="67" spans="1:32" hidden="1" x14ac:dyDescent="0.25">
      <c r="A67" s="2"/>
      <c r="B67" s="2"/>
      <c r="C67" s="43"/>
      <c r="D67" s="43"/>
      <c r="E67" s="76"/>
      <c r="F67" s="76"/>
      <c r="G67" s="76"/>
      <c r="H67" s="76"/>
      <c r="I67" s="76"/>
      <c r="J67" s="76"/>
      <c r="K67" s="76"/>
      <c r="L67" s="76"/>
      <c r="M67" s="2"/>
      <c r="N67" s="3"/>
      <c r="O67" s="7"/>
      <c r="P67" s="2"/>
      <c r="Q67" s="2"/>
      <c r="R67" s="2"/>
      <c r="S67" s="2"/>
      <c r="T67" s="2"/>
      <c r="U67" s="2"/>
      <c r="V67" s="2"/>
      <c r="W67" s="5"/>
      <c r="X67" s="6"/>
      <c r="Y67" s="14" t="e">
        <f t="shared" si="4"/>
        <v>#DIV/0!</v>
      </c>
      <c r="Z67" s="14" t="e">
        <f t="shared" si="7"/>
        <v>#DIV/0!</v>
      </c>
      <c r="AA67" s="15" t="e">
        <f t="shared" si="8"/>
        <v>#DIV/0!</v>
      </c>
      <c r="AB67" s="14" t="e">
        <f t="shared" si="9"/>
        <v>#DIV/0!</v>
      </c>
      <c r="AC67" s="17" t="e">
        <f t="shared" si="5"/>
        <v>#DIV/0!</v>
      </c>
      <c r="AD67" s="13"/>
      <c r="AE67" s="13"/>
      <c r="AF67" s="17" t="e">
        <f t="shared" si="10"/>
        <v>#DIV/0!</v>
      </c>
    </row>
    <row r="68" spans="1:32" hidden="1" x14ac:dyDescent="0.25">
      <c r="A68" s="2"/>
      <c r="B68" s="2"/>
      <c r="C68" s="43"/>
      <c r="D68" s="43"/>
      <c r="E68" s="76"/>
      <c r="F68" s="76"/>
      <c r="G68" s="76"/>
      <c r="H68" s="76"/>
      <c r="I68" s="76"/>
      <c r="J68" s="76"/>
      <c r="K68" s="76"/>
      <c r="L68" s="76"/>
      <c r="M68" s="2"/>
      <c r="N68" s="3"/>
      <c r="O68" s="7"/>
      <c r="P68" s="2"/>
      <c r="Q68" s="2"/>
      <c r="R68" s="2"/>
      <c r="S68" s="2"/>
      <c r="T68" s="2"/>
      <c r="U68" s="2"/>
      <c r="V68" s="2"/>
      <c r="W68" s="5"/>
      <c r="X68" s="6"/>
      <c r="Y68" s="14" t="e">
        <f>(X68*1000)/(S68*V68)</f>
        <v>#DIV/0!</v>
      </c>
      <c r="Z68" s="14" t="e">
        <f t="shared" si="7"/>
        <v>#DIV/0!</v>
      </c>
      <c r="AA68" s="15" t="e">
        <f t="shared" si="8"/>
        <v>#DIV/0!</v>
      </c>
      <c r="AB68" s="14" t="e">
        <f t="shared" si="9"/>
        <v>#DIV/0!</v>
      </c>
      <c r="AC68" s="17" t="e">
        <f t="shared" ref="AC68" si="11">(S68*$AE$2)/(Q68*$AE$2)</f>
        <v>#DIV/0!</v>
      </c>
      <c r="AD68" s="13"/>
      <c r="AE68" s="13"/>
      <c r="AF68" s="17" t="e">
        <f t="shared" ref="AF68" si="12">1-(N68/X68)</f>
        <v>#DIV/0!</v>
      </c>
    </row>
  </sheetData>
  <mergeCells count="2">
    <mergeCell ref="Y1:AF1"/>
    <mergeCell ref="AI1:AO1"/>
  </mergeCells>
  <conditionalFormatting sqref="AN3:AO3">
    <cfRule type="cellIs" dxfId="72" priority="1" operator="equal">
      <formula>0</formula>
    </cfRule>
    <cfRule type="cellIs" dxfId="71" priority="2" operator="greaterThan">
      <formula>0</formula>
    </cfRule>
    <cfRule type="cellIs" dxfId="70" priority="3" operator="lessThan">
      <formula>0</formula>
    </cfRule>
    <cfRule type="cellIs" dxfId="69" priority="10" operator="lessThan">
      <formula>0</formula>
    </cfRule>
    <cfRule type="cellIs" dxfId="68" priority="11" operator="greaterThan">
      <formula>0</formula>
    </cfRule>
    <cfRule type="cellIs" dxfId="67" priority="12" operator="lessThan">
      <formula>0</formula>
    </cfRule>
  </conditionalFormatting>
  <conditionalFormatting sqref="AC3:AC68">
    <cfRule type="cellIs" dxfId="66" priority="7" operator="equal">
      <formula>0.7</formula>
    </cfRule>
    <cfRule type="cellIs" dxfId="65" priority="8" operator="greaterThan">
      <formula>0.7</formula>
    </cfRule>
    <cfRule type="cellIs" dxfId="64" priority="9" operator="lessThan">
      <formula>0.7</formula>
    </cfRule>
  </conditionalFormatting>
  <conditionalFormatting sqref="AF3:AF68">
    <cfRule type="cellIs" dxfId="63" priority="6" operator="greaterThan">
      <formula>0</formula>
    </cfRule>
  </conditionalFormatting>
  <conditionalFormatting sqref="AF3:AF68">
    <cfRule type="cellIs" dxfId="62" priority="4" operator="equal">
      <formula>0</formula>
    </cfRule>
    <cfRule type="cellIs" dxfId="61" priority="5" operator="lessThan">
      <formula>0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Коды!$B$2:$B$77</xm:f>
          </x14:formula1>
          <xm:sqref>E3:E68 G3:G68 I3:I68 K3:K68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82"/>
  <sheetViews>
    <sheetView topLeftCell="H1" workbookViewId="0">
      <selection activeCell="P3" sqref="P3:P18"/>
    </sheetView>
  </sheetViews>
  <sheetFormatPr defaultRowHeight="15" x14ac:dyDescent="0.25"/>
  <cols>
    <col min="1" max="1" width="10.140625" customWidth="1"/>
    <col min="2" max="2" width="10.28515625" customWidth="1"/>
    <col min="3" max="3" width="13.85546875" customWidth="1"/>
    <col min="4" max="4" width="15.28515625" customWidth="1"/>
    <col min="5" max="5" width="16.85546875" customWidth="1"/>
    <col min="6" max="6" width="10" customWidth="1"/>
    <col min="7" max="7" width="11.42578125" customWidth="1"/>
    <col min="15" max="15" width="11.42578125" customWidth="1"/>
    <col min="16" max="16" width="11" customWidth="1"/>
    <col min="22" max="23" width="9.140625" hidden="1" customWidth="1"/>
    <col min="25" max="25" width="1.5703125" customWidth="1"/>
    <col min="26" max="26" width="1.140625" customWidth="1"/>
    <col min="29" max="29" width="10.7109375" bestFit="1" customWidth="1"/>
    <col min="30" max="30" width="9.5703125" bestFit="1" customWidth="1"/>
    <col min="31" max="31" width="12.85546875" customWidth="1"/>
    <col min="33" max="33" width="10.5703125" customWidth="1"/>
  </cols>
  <sheetData>
    <row r="1" spans="1:33" ht="15.75" thickBot="1" x14ac:dyDescent="0.3">
      <c r="AA1" s="62" t="s">
        <v>111</v>
      </c>
      <c r="AB1" s="62"/>
      <c r="AC1" s="62"/>
      <c r="AD1" s="62"/>
      <c r="AE1" s="62"/>
      <c r="AF1" s="62"/>
      <c r="AG1" s="62"/>
    </row>
    <row r="2" spans="1:33" ht="53.25" customHeight="1" thickBot="1" x14ac:dyDescent="0.3">
      <c r="A2" s="16" t="s">
        <v>7</v>
      </c>
      <c r="B2" s="24" t="s">
        <v>8</v>
      </c>
      <c r="C2" s="16" t="s">
        <v>0</v>
      </c>
      <c r="D2" s="16" t="s">
        <v>9</v>
      </c>
      <c r="E2" s="16" t="s">
        <v>5</v>
      </c>
      <c r="F2" s="16" t="s">
        <v>11</v>
      </c>
      <c r="G2" s="16" t="s">
        <v>12</v>
      </c>
      <c r="H2" s="16" t="s">
        <v>6</v>
      </c>
      <c r="I2" s="23" t="s">
        <v>105</v>
      </c>
      <c r="J2" s="16" t="s">
        <v>21</v>
      </c>
      <c r="K2" s="23" t="s">
        <v>2</v>
      </c>
      <c r="L2" s="23" t="s">
        <v>20</v>
      </c>
      <c r="M2" s="22" t="s">
        <v>3</v>
      </c>
      <c r="N2" s="16" t="s">
        <v>4</v>
      </c>
      <c r="O2" s="21" t="s">
        <v>18</v>
      </c>
      <c r="P2" s="16" t="s">
        <v>17</v>
      </c>
      <c r="Q2" s="16" t="s">
        <v>19</v>
      </c>
      <c r="R2" s="16" t="s">
        <v>14</v>
      </c>
      <c r="S2" s="16" t="s">
        <v>15</v>
      </c>
      <c r="T2" s="16" t="s">
        <v>16</v>
      </c>
      <c r="U2" s="16" t="s">
        <v>24</v>
      </c>
      <c r="V2" s="19" t="s">
        <v>36</v>
      </c>
      <c r="W2" s="13">
        <v>4.0000000000000001E-3</v>
      </c>
      <c r="X2" s="16" t="s">
        <v>23</v>
      </c>
      <c r="AA2" s="25" t="s">
        <v>19</v>
      </c>
      <c r="AB2" s="25" t="s">
        <v>14</v>
      </c>
      <c r="AC2" s="25" t="s">
        <v>15</v>
      </c>
      <c r="AD2" s="25" t="s">
        <v>16</v>
      </c>
      <c r="AE2" s="25" t="s">
        <v>24</v>
      </c>
      <c r="AF2" s="25" t="s">
        <v>23</v>
      </c>
      <c r="AG2" s="25" t="s">
        <v>26</v>
      </c>
    </row>
    <row r="3" spans="1:33" ht="19.5" customHeight="1" x14ac:dyDescent="0.25">
      <c r="A3" s="29">
        <v>42762</v>
      </c>
      <c r="B3" s="29">
        <v>42767</v>
      </c>
      <c r="C3" s="36" t="s">
        <v>28</v>
      </c>
      <c r="D3" s="46" t="s">
        <v>31</v>
      </c>
      <c r="E3" s="35" t="s">
        <v>32</v>
      </c>
      <c r="F3" s="37">
        <v>25000</v>
      </c>
      <c r="G3" s="38">
        <v>23000</v>
      </c>
      <c r="H3" s="35" t="s">
        <v>13</v>
      </c>
      <c r="I3" s="35">
        <v>20000</v>
      </c>
      <c r="J3" s="45">
        <v>30</v>
      </c>
      <c r="K3" s="35">
        <v>9972</v>
      </c>
      <c r="L3" s="35">
        <v>1</v>
      </c>
      <c r="M3" s="35">
        <v>1</v>
      </c>
      <c r="N3" s="35">
        <v>489</v>
      </c>
      <c r="O3" s="39"/>
      <c r="P3" s="40">
        <f>L3*G3</f>
        <v>23000</v>
      </c>
      <c r="Q3" s="18">
        <f>(P3*1000)/(K3*N3)</f>
        <v>4.7166831955651691</v>
      </c>
      <c r="R3" s="18">
        <f t="shared" ref="R3:R80" si="0">P3/K3</f>
        <v>2.3064580826313676</v>
      </c>
      <c r="S3" s="20">
        <f t="shared" ref="S3:S80" si="1">K3/N3</f>
        <v>20.392638036809817</v>
      </c>
      <c r="T3" s="18">
        <f t="shared" ref="T3:T80" si="2">P3/N3</f>
        <v>47.034764826175866</v>
      </c>
      <c r="U3" s="17">
        <f>(K3*$W$2)/(I3*$W$2)</f>
        <v>0.49859999999999999</v>
      </c>
      <c r="V3" s="41"/>
      <c r="W3" s="13"/>
      <c r="X3" s="17">
        <f>P3/F3-100%</f>
        <v>-7.999999999999996E-2</v>
      </c>
      <c r="Y3" s="49"/>
      <c r="Z3" s="50"/>
      <c r="AA3" s="27">
        <f>(SUM(P3:P82)*1000)/SUMPRODUCT(K3:K82,N3:N82)</f>
        <v>3.9255972135782846</v>
      </c>
      <c r="AB3" s="27">
        <f>SUM(P3:P82)/SUM(K3:K82)</f>
        <v>4.378848914367425</v>
      </c>
      <c r="AC3" s="27">
        <f>SUM(K3:K82)/SUM(N3:N82)</f>
        <v>6.3054551792250049</v>
      </c>
      <c r="AD3" s="27">
        <f>SUM(P3:P82)/SUM(N3:N82)</f>
        <v>27.61063556614187</v>
      </c>
      <c r="AE3" s="26">
        <f>(SUM(K3:K67)*$W$2)/(SUM(I3:I67)*$W$2)</f>
        <v>0.53696376068376062</v>
      </c>
      <c r="AF3" s="26">
        <f>SUM(P3:P82)/SUM(F3:F82)-100%</f>
        <v>-0.10152813156226093</v>
      </c>
      <c r="AG3" s="27">
        <f>SUM(P3:P82)-SUM(F3:F82)</f>
        <v>-53705.020000000019</v>
      </c>
    </row>
    <row r="4" spans="1:33" ht="19.5" customHeight="1" x14ac:dyDescent="0.25">
      <c r="A4" s="28">
        <v>42762</v>
      </c>
      <c r="B4" s="42">
        <v>42768</v>
      </c>
      <c r="C4" s="36" t="s">
        <v>28</v>
      </c>
      <c r="D4" s="46" t="s">
        <v>31</v>
      </c>
      <c r="E4" s="35" t="s">
        <v>32</v>
      </c>
      <c r="F4" s="37">
        <v>25000</v>
      </c>
      <c r="G4" s="38">
        <v>23000</v>
      </c>
      <c r="H4" s="35" t="s">
        <v>13</v>
      </c>
      <c r="I4" s="31">
        <v>20000</v>
      </c>
      <c r="J4" s="45">
        <v>30</v>
      </c>
      <c r="K4" s="35">
        <v>8640</v>
      </c>
      <c r="L4" s="31">
        <v>1</v>
      </c>
      <c r="M4" s="31">
        <v>1</v>
      </c>
      <c r="N4" s="31">
        <v>489</v>
      </c>
      <c r="O4" s="33"/>
      <c r="P4" s="40">
        <f t="shared" ref="P4:P18" si="3">L4*G4</f>
        <v>23000</v>
      </c>
      <c r="Q4" s="14">
        <f t="shared" ref="Q4:Q81" si="4">(P4*1000)/(K4*N4)</f>
        <v>5.4438385215481331</v>
      </c>
      <c r="R4" s="14">
        <f t="shared" si="0"/>
        <v>2.6620370370370372</v>
      </c>
      <c r="S4" s="15">
        <f t="shared" si="1"/>
        <v>17.668711656441719</v>
      </c>
      <c r="T4" s="14">
        <f t="shared" si="2"/>
        <v>47.034764826175866</v>
      </c>
      <c r="U4" s="17">
        <f t="shared" ref="U4:U67" si="5">(K4*$W$2)/(I4*$W$2)</f>
        <v>0.43200000000000005</v>
      </c>
      <c r="V4" s="13"/>
      <c r="W4" s="13"/>
      <c r="X4" s="17">
        <f t="shared" ref="X4:X67" si="6">P4/F4-100%</f>
        <v>-7.999999999999996E-2</v>
      </c>
      <c r="Y4" s="49"/>
      <c r="Z4" s="50"/>
      <c r="AA4" s="51"/>
      <c r="AB4" s="51"/>
      <c r="AC4" s="51"/>
      <c r="AD4" s="51"/>
      <c r="AE4" s="51"/>
    </row>
    <row r="5" spans="1:33" ht="19.5" customHeight="1" thickBot="1" x14ac:dyDescent="0.3">
      <c r="A5" s="42">
        <v>42759</v>
      </c>
      <c r="B5" s="42">
        <v>42768</v>
      </c>
      <c r="C5" s="30" t="s">
        <v>27</v>
      </c>
      <c r="D5" s="43" t="s">
        <v>35</v>
      </c>
      <c r="E5" s="35" t="s">
        <v>32</v>
      </c>
      <c r="F5" s="37">
        <v>8000</v>
      </c>
      <c r="G5" s="38">
        <v>6500</v>
      </c>
      <c r="H5" s="35" t="s">
        <v>13</v>
      </c>
      <c r="I5" s="31">
        <v>3000</v>
      </c>
      <c r="J5" s="45">
        <v>8</v>
      </c>
      <c r="K5" s="35">
        <v>1754.16</v>
      </c>
      <c r="L5" s="31">
        <v>1</v>
      </c>
      <c r="M5" s="31">
        <v>1</v>
      </c>
      <c r="N5" s="31">
        <v>275</v>
      </c>
      <c r="O5" s="33"/>
      <c r="P5" s="40">
        <f t="shared" si="3"/>
        <v>6500</v>
      </c>
      <c r="Q5" s="14">
        <f t="shared" si="4"/>
        <v>13.474462783533792</v>
      </c>
      <c r="R5" s="14">
        <f t="shared" si="0"/>
        <v>3.7054772654717927</v>
      </c>
      <c r="S5" s="15">
        <f t="shared" si="1"/>
        <v>6.3787636363636366</v>
      </c>
      <c r="T5" s="14">
        <f t="shared" si="2"/>
        <v>23.636363636363637</v>
      </c>
      <c r="U5" s="17">
        <f t="shared" si="5"/>
        <v>0.58472000000000002</v>
      </c>
      <c r="V5" s="13"/>
      <c r="W5" s="13"/>
      <c r="X5" s="17">
        <f t="shared" si="6"/>
        <v>-0.1875</v>
      </c>
      <c r="Y5" s="49"/>
      <c r="Z5" s="50"/>
      <c r="AA5" s="62" t="s">
        <v>112</v>
      </c>
      <c r="AB5" s="62"/>
      <c r="AC5" s="62"/>
      <c r="AD5" s="62"/>
      <c r="AE5" s="62"/>
      <c r="AF5" s="62"/>
      <c r="AG5" s="62"/>
    </row>
    <row r="6" spans="1:33" ht="39.75" customHeight="1" thickBot="1" x14ac:dyDescent="0.3">
      <c r="A6" s="42">
        <v>42766</v>
      </c>
      <c r="B6" s="42">
        <v>42768</v>
      </c>
      <c r="C6" s="30" t="s">
        <v>27</v>
      </c>
      <c r="D6" s="43" t="s">
        <v>87</v>
      </c>
      <c r="E6" s="31" t="s">
        <v>34</v>
      </c>
      <c r="F6" s="37">
        <v>8000</v>
      </c>
      <c r="G6" s="38">
        <v>4000</v>
      </c>
      <c r="H6" s="35" t="s">
        <v>13</v>
      </c>
      <c r="I6" s="31">
        <v>3000</v>
      </c>
      <c r="J6" s="45">
        <v>4</v>
      </c>
      <c r="K6" s="35">
        <v>715.46</v>
      </c>
      <c r="L6" s="31">
        <v>1</v>
      </c>
      <c r="M6" s="31">
        <v>3</v>
      </c>
      <c r="N6" s="31">
        <v>275</v>
      </c>
      <c r="O6" s="33"/>
      <c r="P6" s="40">
        <f t="shared" si="3"/>
        <v>4000</v>
      </c>
      <c r="Q6" s="14">
        <f t="shared" si="4"/>
        <v>20.33021349265444</v>
      </c>
      <c r="R6" s="14">
        <f t="shared" si="0"/>
        <v>5.5908087104799709</v>
      </c>
      <c r="S6" s="15">
        <f t="shared" si="1"/>
        <v>2.6016727272727276</v>
      </c>
      <c r="T6" s="14">
        <f t="shared" si="2"/>
        <v>14.545454545454545</v>
      </c>
      <c r="U6" s="17">
        <f t="shared" si="5"/>
        <v>0.23848666666666671</v>
      </c>
      <c r="V6" s="13"/>
      <c r="W6" s="13"/>
      <c r="X6" s="17">
        <f t="shared" si="6"/>
        <v>-0.5</v>
      </c>
      <c r="Y6" s="49"/>
      <c r="Z6" s="50"/>
      <c r="AA6" s="25" t="s">
        <v>19</v>
      </c>
      <c r="AB6" s="25" t="s">
        <v>14</v>
      </c>
      <c r="AC6" s="25" t="s">
        <v>15</v>
      </c>
      <c r="AD6" s="25" t="s">
        <v>16</v>
      </c>
      <c r="AE6" s="25" t="s">
        <v>24</v>
      </c>
      <c r="AF6" s="25" t="s">
        <v>23</v>
      </c>
      <c r="AG6" s="25" t="s">
        <v>26</v>
      </c>
    </row>
    <row r="7" spans="1:33" ht="19.5" customHeight="1" x14ac:dyDescent="0.25">
      <c r="A7" s="42">
        <v>42762</v>
      </c>
      <c r="B7" s="42">
        <v>42769</v>
      </c>
      <c r="C7" s="30" t="s">
        <v>29</v>
      </c>
      <c r="D7" s="43" t="s">
        <v>35</v>
      </c>
      <c r="E7" s="35" t="s">
        <v>32</v>
      </c>
      <c r="F7" s="37">
        <v>12000</v>
      </c>
      <c r="G7" s="38">
        <v>7000</v>
      </c>
      <c r="H7" s="35" t="s">
        <v>13</v>
      </c>
      <c r="I7" s="31">
        <v>3000</v>
      </c>
      <c r="J7" s="45">
        <v>7</v>
      </c>
      <c r="K7" s="35">
        <v>1752.99</v>
      </c>
      <c r="L7" s="31">
        <v>1</v>
      </c>
      <c r="M7" s="31">
        <v>1</v>
      </c>
      <c r="N7" s="31">
        <v>205</v>
      </c>
      <c r="O7" s="33"/>
      <c r="P7" s="40">
        <f t="shared" si="3"/>
        <v>7000</v>
      </c>
      <c r="Q7" s="14">
        <f t="shared" si="4"/>
        <v>19.478914006020933</v>
      </c>
      <c r="R7" s="14">
        <f t="shared" si="0"/>
        <v>3.9931773712342911</v>
      </c>
      <c r="S7" s="15">
        <f t="shared" si="1"/>
        <v>8.5511707317073178</v>
      </c>
      <c r="T7" s="14">
        <f t="shared" si="2"/>
        <v>34.146341463414636</v>
      </c>
      <c r="U7" s="17">
        <f t="shared" si="5"/>
        <v>0.58433000000000002</v>
      </c>
      <c r="V7" s="13"/>
      <c r="W7" s="13"/>
      <c r="X7" s="17">
        <f t="shared" si="6"/>
        <v>-0.41666666666666663</v>
      </c>
      <c r="Y7" s="49"/>
      <c r="Z7" s="50"/>
      <c r="AA7" s="27">
        <f>(SUM(P3:P67)*1000)/SUMPRODUCT(K3:K67,N3:N67)</f>
        <v>5.8519283525940393</v>
      </c>
      <c r="AB7" s="27">
        <f>SUM(P3:P67)/SUM(K3:K67)</f>
        <v>2.5467665932985657</v>
      </c>
      <c r="AC7" s="27">
        <f>SUM(K3:K67)/SUM(N3:N67)</f>
        <v>15.651410064773293</v>
      </c>
      <c r="AD7" s="27">
        <f>SUM(P3:P67)/SUM(N3:N67)</f>
        <v>39.860488290981564</v>
      </c>
      <c r="AE7" s="26">
        <f>(SUM(K3:K67)*$W$2)/(SUM(I3:I67)*$W$2)</f>
        <v>0.53696376068376062</v>
      </c>
      <c r="AF7" s="26">
        <f>SUM(P3:P67)/SUM(F3:F67)-100%</f>
        <v>-0.18918918918918914</v>
      </c>
      <c r="AG7" s="27">
        <f>SUM(P3:P67)-SUM(F3:F67)</f>
        <v>-56000</v>
      </c>
    </row>
    <row r="8" spans="1:33" ht="20.25" customHeight="1" x14ac:dyDescent="0.25">
      <c r="A8" s="57">
        <v>42768</v>
      </c>
      <c r="B8" s="42">
        <v>42769</v>
      </c>
      <c r="C8" s="43" t="s">
        <v>27</v>
      </c>
      <c r="D8" s="43" t="s">
        <v>71</v>
      </c>
      <c r="E8" s="35" t="s">
        <v>10</v>
      </c>
      <c r="F8" s="37">
        <v>10000</v>
      </c>
      <c r="G8" s="38">
        <v>9000</v>
      </c>
      <c r="H8" s="35" t="s">
        <v>13</v>
      </c>
      <c r="I8" s="31">
        <v>10000</v>
      </c>
      <c r="J8" s="45" t="s">
        <v>119</v>
      </c>
      <c r="K8" s="35">
        <v>7966.35</v>
      </c>
      <c r="L8" s="31">
        <v>1</v>
      </c>
      <c r="M8" s="31">
        <v>1</v>
      </c>
      <c r="N8" s="31">
        <v>275</v>
      </c>
      <c r="O8" s="33"/>
      <c r="P8" s="6">
        <f t="shared" si="3"/>
        <v>9000</v>
      </c>
      <c r="Q8" s="14">
        <f t="shared" si="4"/>
        <v>4.1081891615699444</v>
      </c>
      <c r="R8" s="14">
        <f t="shared" si="0"/>
        <v>1.1297520194317348</v>
      </c>
      <c r="S8" s="15">
        <f t="shared" si="1"/>
        <v>28.968545454545456</v>
      </c>
      <c r="T8" s="14">
        <f t="shared" si="2"/>
        <v>32.727272727272727</v>
      </c>
      <c r="U8" s="17">
        <f t="shared" si="5"/>
        <v>0.79663499999999998</v>
      </c>
      <c r="V8" s="13"/>
      <c r="W8" s="13"/>
      <c r="X8" s="17">
        <f t="shared" si="6"/>
        <v>-9.9999999999999978E-2</v>
      </c>
      <c r="Y8" s="49"/>
      <c r="Z8" s="50"/>
    </row>
    <row r="9" spans="1:33" ht="19.5" customHeight="1" thickBot="1" x14ac:dyDescent="0.3">
      <c r="A9" s="42">
        <v>42769</v>
      </c>
      <c r="B9" s="42">
        <v>42774</v>
      </c>
      <c r="C9" s="36" t="s">
        <v>28</v>
      </c>
      <c r="D9" s="46" t="s">
        <v>31</v>
      </c>
      <c r="E9" s="35" t="s">
        <v>32</v>
      </c>
      <c r="F9" s="37">
        <v>25000</v>
      </c>
      <c r="G9" s="38">
        <v>23000</v>
      </c>
      <c r="H9" s="35" t="s">
        <v>13</v>
      </c>
      <c r="I9" s="31">
        <v>20000</v>
      </c>
      <c r="J9" s="45">
        <v>33</v>
      </c>
      <c r="K9" s="35">
        <v>9504</v>
      </c>
      <c r="L9" s="31">
        <v>1</v>
      </c>
      <c r="M9" s="31">
        <v>1</v>
      </c>
      <c r="N9" s="31">
        <v>489</v>
      </c>
      <c r="O9" s="33"/>
      <c r="P9" s="6">
        <f t="shared" si="3"/>
        <v>23000</v>
      </c>
      <c r="Q9" s="14">
        <f t="shared" si="4"/>
        <v>4.948944110498303</v>
      </c>
      <c r="R9" s="14">
        <f t="shared" si="0"/>
        <v>2.42003367003367</v>
      </c>
      <c r="S9" s="15">
        <f t="shared" si="1"/>
        <v>19.435582822085891</v>
      </c>
      <c r="T9" s="14">
        <f t="shared" si="2"/>
        <v>47.034764826175866</v>
      </c>
      <c r="U9" s="17">
        <f t="shared" si="5"/>
        <v>0.47519999999999996</v>
      </c>
      <c r="V9" s="13"/>
      <c r="W9" s="13"/>
      <c r="X9" s="17">
        <f t="shared" si="6"/>
        <v>-7.999999999999996E-2</v>
      </c>
      <c r="Y9" s="49"/>
      <c r="Z9" s="50"/>
      <c r="AA9" s="62" t="s">
        <v>113</v>
      </c>
      <c r="AB9" s="62"/>
      <c r="AC9" s="62"/>
      <c r="AD9" s="62"/>
      <c r="AE9" s="62"/>
      <c r="AF9" s="62"/>
      <c r="AG9" s="62"/>
    </row>
    <row r="10" spans="1:33" ht="41.25" customHeight="1" thickBot="1" x14ac:dyDescent="0.3">
      <c r="A10" s="42">
        <v>42769</v>
      </c>
      <c r="B10" s="42">
        <v>42774</v>
      </c>
      <c r="C10" s="36" t="s">
        <v>28</v>
      </c>
      <c r="D10" s="46" t="s">
        <v>31</v>
      </c>
      <c r="E10" s="35" t="s">
        <v>32</v>
      </c>
      <c r="F10" s="37">
        <v>25000</v>
      </c>
      <c r="G10" s="38">
        <v>23000</v>
      </c>
      <c r="H10" s="35" t="s">
        <v>13</v>
      </c>
      <c r="I10" s="31">
        <v>20000</v>
      </c>
      <c r="J10" s="45">
        <v>33</v>
      </c>
      <c r="K10" s="35">
        <v>10000</v>
      </c>
      <c r="L10" s="31">
        <v>1</v>
      </c>
      <c r="M10" s="31">
        <v>1</v>
      </c>
      <c r="N10" s="31">
        <v>489</v>
      </c>
      <c r="O10" s="33"/>
      <c r="P10" s="6">
        <f t="shared" si="3"/>
        <v>23000</v>
      </c>
      <c r="Q10" s="14">
        <f t="shared" si="4"/>
        <v>4.703476482617587</v>
      </c>
      <c r="R10" s="14">
        <f t="shared" si="0"/>
        <v>2.2999999999999998</v>
      </c>
      <c r="S10" s="15">
        <f t="shared" si="1"/>
        <v>20.449897750511248</v>
      </c>
      <c r="T10" s="14">
        <f t="shared" si="2"/>
        <v>47.034764826175866</v>
      </c>
      <c r="U10" s="17">
        <f t="shared" si="5"/>
        <v>0.5</v>
      </c>
      <c r="V10" s="13"/>
      <c r="W10" s="13"/>
      <c r="X10" s="17">
        <f t="shared" si="6"/>
        <v>-7.999999999999996E-2</v>
      </c>
      <c r="Y10" s="49"/>
      <c r="Z10" s="50"/>
      <c r="AA10" s="25" t="s">
        <v>19</v>
      </c>
      <c r="AB10" s="25" t="s">
        <v>14</v>
      </c>
      <c r="AC10" s="25" t="s">
        <v>15</v>
      </c>
      <c r="AD10" s="25" t="s">
        <v>16</v>
      </c>
      <c r="AE10" s="25" t="s">
        <v>24</v>
      </c>
      <c r="AF10" s="25" t="s">
        <v>23</v>
      </c>
      <c r="AG10" s="25" t="s">
        <v>26</v>
      </c>
    </row>
    <row r="11" spans="1:33" ht="19.5" customHeight="1" x14ac:dyDescent="0.25">
      <c r="A11" s="42">
        <v>42769</v>
      </c>
      <c r="B11" s="42">
        <v>42774</v>
      </c>
      <c r="C11" s="36" t="s">
        <v>28</v>
      </c>
      <c r="D11" s="46" t="s">
        <v>31</v>
      </c>
      <c r="E11" s="35" t="s">
        <v>32</v>
      </c>
      <c r="F11" s="37">
        <v>20000</v>
      </c>
      <c r="G11" s="38">
        <v>16000</v>
      </c>
      <c r="H11" s="35" t="s">
        <v>13</v>
      </c>
      <c r="I11" s="31">
        <v>5000</v>
      </c>
      <c r="J11" s="45">
        <v>11</v>
      </c>
      <c r="K11" s="35">
        <v>1880</v>
      </c>
      <c r="L11" s="31">
        <v>1</v>
      </c>
      <c r="M11" s="31">
        <v>1</v>
      </c>
      <c r="N11" s="31">
        <v>489</v>
      </c>
      <c r="O11" s="33"/>
      <c r="P11" s="6">
        <f t="shared" si="3"/>
        <v>16000</v>
      </c>
      <c r="Q11" s="14">
        <f t="shared" si="4"/>
        <v>17.404168298307443</v>
      </c>
      <c r="R11" s="14">
        <f t="shared" si="0"/>
        <v>8.5106382978723403</v>
      </c>
      <c r="S11" s="15">
        <f t="shared" si="1"/>
        <v>3.8445807770961147</v>
      </c>
      <c r="T11" s="14">
        <f t="shared" si="2"/>
        <v>32.719836400817996</v>
      </c>
      <c r="U11" s="17">
        <f t="shared" si="5"/>
        <v>0.376</v>
      </c>
      <c r="V11" s="13"/>
      <c r="W11" s="13"/>
      <c r="X11" s="17">
        <f t="shared" si="6"/>
        <v>-0.19999999999999996</v>
      </c>
      <c r="Y11" s="49"/>
      <c r="Z11" s="50"/>
      <c r="AA11" s="27">
        <f>(SUM(P70:P90)*1000)/SUMPRODUCT(K70:K90,N70:N90)</f>
        <v>2.938742575310473</v>
      </c>
      <c r="AB11" s="27">
        <f>SUM(P70:P90)/SUM(K70:K90)</f>
        <v>16.453420810061921</v>
      </c>
      <c r="AC11" s="27">
        <f>SUM(K70:K90)/SUM(N70:N90)</f>
        <v>1.2775786275911365</v>
      </c>
      <c r="AD11" s="27">
        <f>SUM(P70:P90)/SUM(N70:N90)</f>
        <v>21.020538777698356</v>
      </c>
      <c r="AE11" s="26">
        <f>(SUM(K70:K90)*$W$2)/(SUM(I70:I90))</f>
        <v>0.86658545454545455</v>
      </c>
      <c r="AF11" s="26">
        <f>SUM(P70:P90)/SUM(F70:F90)-100%</f>
        <v>9.851099441641642E-3</v>
      </c>
      <c r="AG11" s="27">
        <f>SUM(P70:P90)-SUM(F70:F90)</f>
        <v>2294.9799999999814</v>
      </c>
    </row>
    <row r="12" spans="1:33" ht="25.5" customHeight="1" x14ac:dyDescent="0.25">
      <c r="A12" s="42">
        <v>42773</v>
      </c>
      <c r="B12" s="42">
        <v>42774</v>
      </c>
      <c r="C12" s="43" t="s">
        <v>27</v>
      </c>
      <c r="D12" s="8" t="s">
        <v>95</v>
      </c>
      <c r="E12" s="35" t="s">
        <v>10</v>
      </c>
      <c r="F12" s="37">
        <v>10000</v>
      </c>
      <c r="G12" s="38">
        <v>10500</v>
      </c>
      <c r="H12" s="35" t="s">
        <v>13</v>
      </c>
      <c r="I12" s="31">
        <v>10000</v>
      </c>
      <c r="J12" s="45" t="s">
        <v>119</v>
      </c>
      <c r="K12" s="35">
        <v>9417.9599999999991</v>
      </c>
      <c r="L12" s="31">
        <v>1</v>
      </c>
      <c r="M12" s="31">
        <v>2</v>
      </c>
      <c r="N12" s="31">
        <v>275</v>
      </c>
      <c r="O12" s="33"/>
      <c r="P12" s="6">
        <f t="shared" si="3"/>
        <v>10500</v>
      </c>
      <c r="Q12" s="14">
        <f t="shared" si="4"/>
        <v>4.0541495378848698</v>
      </c>
      <c r="R12" s="14">
        <f t="shared" si="0"/>
        <v>1.1148911229183391</v>
      </c>
      <c r="S12" s="15">
        <f t="shared" si="1"/>
        <v>34.247127272727269</v>
      </c>
      <c r="T12" s="14">
        <f t="shared" si="2"/>
        <v>38.18181818181818</v>
      </c>
      <c r="U12" s="17">
        <f t="shared" si="5"/>
        <v>0.94179599999999986</v>
      </c>
      <c r="V12" s="13"/>
      <c r="W12" s="13"/>
      <c r="X12" s="17">
        <f t="shared" si="6"/>
        <v>5.0000000000000044E-2</v>
      </c>
      <c r="Y12" s="49"/>
      <c r="Z12" s="50"/>
    </row>
    <row r="13" spans="1:33" ht="24.75" customHeight="1" x14ac:dyDescent="0.25">
      <c r="A13" s="58">
        <v>42769</v>
      </c>
      <c r="B13" s="42">
        <v>42774</v>
      </c>
      <c r="C13" s="43" t="s">
        <v>27</v>
      </c>
      <c r="D13" s="8" t="s">
        <v>96</v>
      </c>
      <c r="E13" s="35" t="s">
        <v>32</v>
      </c>
      <c r="F13" s="37">
        <v>9000</v>
      </c>
      <c r="G13" s="38">
        <v>10000</v>
      </c>
      <c r="H13" s="35" t="s">
        <v>13</v>
      </c>
      <c r="I13" s="31">
        <v>10000</v>
      </c>
      <c r="J13" s="45">
        <v>18</v>
      </c>
      <c r="K13" s="35">
        <v>6175.15</v>
      </c>
      <c r="L13" s="31">
        <v>1</v>
      </c>
      <c r="M13" s="31">
        <v>2</v>
      </c>
      <c r="N13" s="31">
        <v>275</v>
      </c>
      <c r="O13" s="33"/>
      <c r="P13" s="6">
        <f t="shared" si="3"/>
        <v>10000</v>
      </c>
      <c r="Q13" s="14">
        <f t="shared" si="4"/>
        <v>5.8887049486468124</v>
      </c>
      <c r="R13" s="14">
        <f t="shared" si="0"/>
        <v>1.6193938608778735</v>
      </c>
      <c r="S13" s="15">
        <f t="shared" si="1"/>
        <v>22.455090909090909</v>
      </c>
      <c r="T13" s="14">
        <f t="shared" si="2"/>
        <v>36.363636363636367</v>
      </c>
      <c r="U13" s="17">
        <f t="shared" si="5"/>
        <v>0.61751499999999993</v>
      </c>
      <c r="V13" s="13"/>
      <c r="W13" s="13"/>
      <c r="X13" s="17">
        <f t="shared" si="6"/>
        <v>0.11111111111111116</v>
      </c>
      <c r="Y13" s="49"/>
      <c r="Z13" s="50"/>
      <c r="AA13" s="63" t="s">
        <v>116</v>
      </c>
      <c r="AB13" s="64"/>
      <c r="AC13" s="53" t="s">
        <v>114</v>
      </c>
      <c r="AD13" s="53" t="s">
        <v>115</v>
      </c>
      <c r="AE13" s="53" t="s">
        <v>14</v>
      </c>
      <c r="AF13" s="52">
        <f>(AC14+AC15)/SUM(AD14:AD15)</f>
        <v>6.6925561781112703</v>
      </c>
      <c r="AG13" s="52"/>
    </row>
    <row r="14" spans="1:33" ht="27" customHeight="1" x14ac:dyDescent="0.25">
      <c r="A14" s="42">
        <v>42772</v>
      </c>
      <c r="B14" s="42">
        <v>42774</v>
      </c>
      <c r="C14" s="43" t="s">
        <v>98</v>
      </c>
      <c r="D14" s="8" t="s">
        <v>99</v>
      </c>
      <c r="E14" s="35" t="s">
        <v>10</v>
      </c>
      <c r="F14" s="37">
        <v>40000</v>
      </c>
      <c r="G14" s="38">
        <v>41000</v>
      </c>
      <c r="H14" s="35" t="s">
        <v>13</v>
      </c>
      <c r="I14" s="31">
        <v>20000</v>
      </c>
      <c r="J14" s="45" t="s">
        <v>119</v>
      </c>
      <c r="K14" s="35">
        <v>18824.580000000002</v>
      </c>
      <c r="L14" s="31">
        <v>1</v>
      </c>
      <c r="M14" s="31">
        <v>2</v>
      </c>
      <c r="N14" s="31">
        <v>586</v>
      </c>
      <c r="O14" s="33"/>
      <c r="P14" s="6">
        <f t="shared" si="3"/>
        <v>41000</v>
      </c>
      <c r="Q14" s="14">
        <f t="shared" si="4"/>
        <v>3.7167294201074994</v>
      </c>
      <c r="R14" s="14">
        <f t="shared" si="0"/>
        <v>2.1780034401829944</v>
      </c>
      <c r="S14" s="15">
        <f t="shared" si="1"/>
        <v>32.123856655290105</v>
      </c>
      <c r="T14" s="14">
        <f t="shared" si="2"/>
        <v>69.965870307167236</v>
      </c>
      <c r="U14" s="17">
        <f t="shared" si="5"/>
        <v>0.94122900000000009</v>
      </c>
      <c r="V14" s="13"/>
      <c r="W14" s="13"/>
      <c r="X14" s="17">
        <f t="shared" si="6"/>
        <v>2.4999999999999911E-2</v>
      </c>
      <c r="Y14" s="49"/>
      <c r="Z14" s="50"/>
      <c r="AA14" s="65" t="s">
        <v>112</v>
      </c>
      <c r="AB14" s="65"/>
      <c r="AC14" s="27">
        <v>1907400</v>
      </c>
      <c r="AD14" s="27">
        <v>359140</v>
      </c>
      <c r="AE14" s="27">
        <f>AC14/AD14</f>
        <v>5.3110207718438494</v>
      </c>
    </row>
    <row r="15" spans="1:33" ht="19.5" customHeight="1" x14ac:dyDescent="0.25">
      <c r="A15" s="57">
        <v>42774</v>
      </c>
      <c r="B15" s="42">
        <v>42775</v>
      </c>
      <c r="C15" s="43" t="s">
        <v>120</v>
      </c>
      <c r="D15" s="8" t="s">
        <v>121</v>
      </c>
      <c r="E15" s="30" t="s">
        <v>43</v>
      </c>
      <c r="F15" s="37">
        <v>47000</v>
      </c>
      <c r="G15" s="38">
        <v>23000</v>
      </c>
      <c r="H15" s="35" t="s">
        <v>13</v>
      </c>
      <c r="I15" s="31">
        <v>5000</v>
      </c>
      <c r="J15" s="45">
        <v>10</v>
      </c>
      <c r="K15" s="35">
        <v>2550</v>
      </c>
      <c r="L15" s="31">
        <v>1</v>
      </c>
      <c r="M15" s="31">
        <v>3</v>
      </c>
      <c r="N15" s="31">
        <v>655</v>
      </c>
      <c r="O15" s="33"/>
      <c r="P15" s="6">
        <f t="shared" si="3"/>
        <v>23000</v>
      </c>
      <c r="Q15" s="14">
        <f t="shared" si="4"/>
        <v>13.770393653644664</v>
      </c>
      <c r="R15" s="14">
        <f t="shared" si="0"/>
        <v>9.0196078431372548</v>
      </c>
      <c r="S15" s="15">
        <f t="shared" si="1"/>
        <v>3.8931297709923665</v>
      </c>
      <c r="T15" s="14">
        <f t="shared" si="2"/>
        <v>35.114503816793892</v>
      </c>
      <c r="U15" s="17">
        <f t="shared" si="5"/>
        <v>0.51</v>
      </c>
      <c r="V15" s="13"/>
      <c r="W15" s="13"/>
      <c r="X15" s="17">
        <f t="shared" si="6"/>
        <v>-0.5106382978723405</v>
      </c>
      <c r="Y15" s="49"/>
      <c r="AA15" s="65" t="s">
        <v>113</v>
      </c>
      <c r="AB15" s="65"/>
      <c r="AC15" s="27">
        <v>804022.21</v>
      </c>
      <c r="AD15" s="27">
        <v>46000</v>
      </c>
      <c r="AE15" s="27">
        <f>AC15/AD15</f>
        <v>17.478743695652174</v>
      </c>
    </row>
    <row r="16" spans="1:33" ht="24.75" customHeight="1" x14ac:dyDescent="0.25">
      <c r="A16" s="42">
        <v>42774</v>
      </c>
      <c r="B16" s="42">
        <v>42775</v>
      </c>
      <c r="C16" s="43" t="s">
        <v>27</v>
      </c>
      <c r="D16" s="8" t="s">
        <v>122</v>
      </c>
      <c r="E16" s="31" t="s">
        <v>34</v>
      </c>
      <c r="F16" s="37">
        <v>12000</v>
      </c>
      <c r="G16" s="38">
        <v>4500</v>
      </c>
      <c r="H16" s="35" t="s">
        <v>13</v>
      </c>
      <c r="I16" s="31">
        <v>1500</v>
      </c>
      <c r="J16" s="45" t="s">
        <v>123</v>
      </c>
      <c r="K16" s="35">
        <v>609.96</v>
      </c>
      <c r="L16" s="31">
        <v>1</v>
      </c>
      <c r="M16" s="31">
        <v>4</v>
      </c>
      <c r="N16" s="31">
        <v>275</v>
      </c>
      <c r="O16" s="33"/>
      <c r="P16" s="6">
        <f t="shared" si="3"/>
        <v>4500</v>
      </c>
      <c r="Q16" s="14">
        <f t="shared" si="4"/>
        <v>26.827392556292811</v>
      </c>
      <c r="R16" s="14">
        <f t="shared" si="0"/>
        <v>7.3775329529805225</v>
      </c>
      <c r="S16" s="15">
        <f t="shared" si="1"/>
        <v>2.2180363636363638</v>
      </c>
      <c r="T16" s="14">
        <f t="shared" si="2"/>
        <v>16.363636363636363</v>
      </c>
      <c r="U16" s="17">
        <f t="shared" si="5"/>
        <v>0.40664000000000006</v>
      </c>
      <c r="V16" s="13"/>
      <c r="W16" s="13"/>
      <c r="X16" s="17">
        <f t="shared" si="6"/>
        <v>-0.625</v>
      </c>
      <c r="Y16" s="49"/>
    </row>
    <row r="17" spans="1:31" ht="19.5" customHeight="1" x14ac:dyDescent="0.25">
      <c r="A17" s="42">
        <v>42768</v>
      </c>
      <c r="B17" s="42">
        <v>42776</v>
      </c>
      <c r="C17" s="43" t="s">
        <v>27</v>
      </c>
      <c r="D17" s="8" t="s">
        <v>35</v>
      </c>
      <c r="E17" s="35" t="s">
        <v>32</v>
      </c>
      <c r="F17" s="37">
        <v>8000</v>
      </c>
      <c r="G17" s="38">
        <v>6500</v>
      </c>
      <c r="H17" s="35" t="s">
        <v>13</v>
      </c>
      <c r="I17" s="31">
        <v>5000</v>
      </c>
      <c r="J17" s="45">
        <v>7</v>
      </c>
      <c r="K17" s="35">
        <v>2146.38</v>
      </c>
      <c r="L17" s="31">
        <v>1</v>
      </c>
      <c r="M17" s="31">
        <v>1</v>
      </c>
      <c r="N17" s="31">
        <v>275</v>
      </c>
      <c r="O17" s="33"/>
      <c r="P17" s="6">
        <f t="shared" si="3"/>
        <v>6500</v>
      </c>
      <c r="Q17" s="14">
        <f t="shared" si="4"/>
        <v>11.012198975187822</v>
      </c>
      <c r="R17" s="14">
        <f t="shared" si="0"/>
        <v>3.0283547181766508</v>
      </c>
      <c r="S17" s="15">
        <f t="shared" si="1"/>
        <v>7.8050181818181823</v>
      </c>
      <c r="T17" s="14">
        <f t="shared" si="2"/>
        <v>23.636363636363637</v>
      </c>
      <c r="U17" s="17">
        <f t="shared" si="5"/>
        <v>0.42927600000000005</v>
      </c>
      <c r="V17" s="13"/>
      <c r="W17" s="13"/>
      <c r="X17" s="17">
        <f t="shared" si="6"/>
        <v>-0.1875</v>
      </c>
      <c r="Y17" s="49"/>
      <c r="AA17" s="66" t="s">
        <v>117</v>
      </c>
      <c r="AB17" s="66"/>
      <c r="AC17" s="53" t="s">
        <v>114</v>
      </c>
      <c r="AD17" s="53" t="s">
        <v>115</v>
      </c>
      <c r="AE17" s="53" t="s">
        <v>118</v>
      </c>
    </row>
    <row r="18" spans="1:31" ht="19.5" customHeight="1" x14ac:dyDescent="0.25">
      <c r="A18" s="42">
        <v>42768</v>
      </c>
      <c r="B18" s="42">
        <v>42776</v>
      </c>
      <c r="C18" s="43" t="s">
        <v>29</v>
      </c>
      <c r="D18" s="8" t="s">
        <v>35</v>
      </c>
      <c r="E18" s="35" t="s">
        <v>32</v>
      </c>
      <c r="F18" s="37">
        <v>12000</v>
      </c>
      <c r="G18" s="38">
        <v>10000</v>
      </c>
      <c r="H18" s="35" t="s">
        <v>13</v>
      </c>
      <c r="I18" s="31">
        <v>20000</v>
      </c>
      <c r="J18" s="45">
        <v>8</v>
      </c>
      <c r="K18" s="35">
        <v>2328.15</v>
      </c>
      <c r="L18" s="31">
        <v>1</v>
      </c>
      <c r="M18" s="31">
        <v>1</v>
      </c>
      <c r="N18" s="31">
        <v>205</v>
      </c>
      <c r="O18" s="33"/>
      <c r="P18" s="6">
        <f t="shared" si="3"/>
        <v>10000</v>
      </c>
      <c r="Q18" s="14">
        <f t="shared" si="4"/>
        <v>20.952467755461655</v>
      </c>
      <c r="R18" s="14">
        <f t="shared" si="0"/>
        <v>4.2952558898696385</v>
      </c>
      <c r="S18" s="15">
        <f t="shared" si="1"/>
        <v>11.356829268292683</v>
      </c>
      <c r="T18" s="14">
        <f t="shared" si="2"/>
        <v>48.780487804878049</v>
      </c>
      <c r="U18" s="17">
        <f t="shared" si="5"/>
        <v>0.1164075</v>
      </c>
      <c r="V18" s="13"/>
      <c r="W18" s="13"/>
      <c r="X18" s="17">
        <f t="shared" si="6"/>
        <v>-0.16666666666666663</v>
      </c>
      <c r="Y18" s="49"/>
      <c r="AA18" s="65" t="s">
        <v>112</v>
      </c>
      <c r="AB18" s="65"/>
      <c r="AC18" s="54">
        <f>SUM(P3:P67)</f>
        <v>240000</v>
      </c>
      <c r="AD18" s="54">
        <f>SUM(K3:K67)</f>
        <v>94237.14</v>
      </c>
      <c r="AE18" s="56">
        <f>AD18/AD14</f>
        <v>0.26239666982235338</v>
      </c>
    </row>
    <row r="19" spans="1:31" ht="19.5" customHeight="1" x14ac:dyDescent="0.25">
      <c r="A19" s="31"/>
      <c r="B19" s="31"/>
      <c r="C19" s="43"/>
      <c r="D19" s="8"/>
      <c r="E19" s="30"/>
      <c r="F19" s="37"/>
      <c r="G19" s="38"/>
      <c r="H19" s="35"/>
      <c r="I19" s="31"/>
      <c r="J19" s="45"/>
      <c r="K19" s="35"/>
      <c r="L19" s="31"/>
      <c r="M19" s="31"/>
      <c r="N19" s="31"/>
      <c r="O19" s="33"/>
      <c r="P19" s="6"/>
      <c r="Q19" s="14" t="e">
        <f t="shared" si="4"/>
        <v>#DIV/0!</v>
      </c>
      <c r="R19" s="14" t="e">
        <f t="shared" si="0"/>
        <v>#DIV/0!</v>
      </c>
      <c r="S19" s="15" t="e">
        <f t="shared" si="1"/>
        <v>#DIV/0!</v>
      </c>
      <c r="T19" s="14" t="e">
        <f t="shared" si="2"/>
        <v>#DIV/0!</v>
      </c>
      <c r="U19" s="17" t="e">
        <f t="shared" si="5"/>
        <v>#DIV/0!</v>
      </c>
      <c r="V19" s="13"/>
      <c r="W19" s="13"/>
      <c r="X19" s="17" t="e">
        <f t="shared" si="6"/>
        <v>#DIV/0!</v>
      </c>
      <c r="Y19" s="49"/>
      <c r="AA19" s="65" t="s">
        <v>113</v>
      </c>
      <c r="AB19" s="65"/>
      <c r="AC19" s="54">
        <f>SUM(P70:P82)</f>
        <v>235261.87</v>
      </c>
      <c r="AD19" s="54">
        <f>SUM(K70:K82)</f>
        <v>14298.66</v>
      </c>
      <c r="AE19" s="56">
        <f>AD19/AD15</f>
        <v>0.3108404347826087</v>
      </c>
    </row>
    <row r="20" spans="1:31" ht="19.5" customHeight="1" x14ac:dyDescent="0.25">
      <c r="A20" s="31"/>
      <c r="B20" s="31"/>
      <c r="C20" s="43"/>
      <c r="D20" s="8"/>
      <c r="E20" s="30"/>
      <c r="F20" s="37"/>
      <c r="G20" s="38"/>
      <c r="H20" s="35"/>
      <c r="I20" s="31"/>
      <c r="J20" s="45"/>
      <c r="K20" s="35"/>
      <c r="L20" s="31"/>
      <c r="M20" s="31"/>
      <c r="N20" s="31"/>
      <c r="O20" s="33"/>
      <c r="P20" s="6"/>
      <c r="Q20" s="14" t="e">
        <f t="shared" si="4"/>
        <v>#DIV/0!</v>
      </c>
      <c r="R20" s="14" t="e">
        <f t="shared" si="0"/>
        <v>#DIV/0!</v>
      </c>
      <c r="S20" s="15" t="e">
        <f t="shared" si="1"/>
        <v>#DIV/0!</v>
      </c>
      <c r="T20" s="14" t="e">
        <f t="shared" si="2"/>
        <v>#DIV/0!</v>
      </c>
      <c r="U20" s="17" t="e">
        <f t="shared" si="5"/>
        <v>#DIV/0!</v>
      </c>
      <c r="V20" s="13"/>
      <c r="W20" s="13"/>
      <c r="X20" s="17" t="e">
        <f t="shared" si="6"/>
        <v>#DIV/0!</v>
      </c>
      <c r="Y20" s="49"/>
      <c r="AA20" s="67"/>
      <c r="AB20" s="67"/>
      <c r="AC20" s="55"/>
    </row>
    <row r="21" spans="1:31" ht="19.5" customHeight="1" x14ac:dyDescent="0.25">
      <c r="A21" s="12"/>
      <c r="B21" s="31"/>
      <c r="C21" s="43"/>
      <c r="D21" s="8"/>
      <c r="E21" s="35"/>
      <c r="F21" s="37"/>
      <c r="G21" s="38"/>
      <c r="H21" s="35"/>
      <c r="I21" s="31"/>
      <c r="J21" s="45"/>
      <c r="K21" s="35"/>
      <c r="L21" s="31"/>
      <c r="M21" s="31"/>
      <c r="N21" s="31"/>
      <c r="O21" s="33"/>
      <c r="P21" s="6"/>
      <c r="Q21" s="14" t="e">
        <f t="shared" si="4"/>
        <v>#DIV/0!</v>
      </c>
      <c r="R21" s="14" t="e">
        <f t="shared" si="0"/>
        <v>#DIV/0!</v>
      </c>
      <c r="S21" s="15" t="e">
        <f t="shared" si="1"/>
        <v>#DIV/0!</v>
      </c>
      <c r="T21" s="14" t="e">
        <f t="shared" si="2"/>
        <v>#DIV/0!</v>
      </c>
      <c r="U21" s="17" t="e">
        <f t="shared" si="5"/>
        <v>#DIV/0!</v>
      </c>
      <c r="V21" s="13"/>
      <c r="W21" s="13"/>
      <c r="X21" s="17" t="e">
        <f t="shared" si="6"/>
        <v>#DIV/0!</v>
      </c>
      <c r="Y21" s="49"/>
      <c r="AA21" s="68"/>
      <c r="AB21" s="68"/>
      <c r="AC21" s="55"/>
      <c r="AD21" s="50"/>
    </row>
    <row r="22" spans="1:31" ht="19.5" customHeight="1" x14ac:dyDescent="0.25">
      <c r="A22" s="12"/>
      <c r="B22" s="31"/>
      <c r="C22" s="43"/>
      <c r="D22" s="8"/>
      <c r="E22" s="31"/>
      <c r="F22" s="37"/>
      <c r="G22" s="38"/>
      <c r="H22" s="35"/>
      <c r="I22" s="31"/>
      <c r="J22" s="45"/>
      <c r="K22" s="35"/>
      <c r="L22" s="31"/>
      <c r="M22" s="31"/>
      <c r="N22" s="31"/>
      <c r="O22" s="33"/>
      <c r="P22" s="6"/>
      <c r="Q22" s="14" t="e">
        <f t="shared" si="4"/>
        <v>#DIV/0!</v>
      </c>
      <c r="R22" s="14" t="e">
        <f t="shared" si="0"/>
        <v>#DIV/0!</v>
      </c>
      <c r="S22" s="15" t="e">
        <f t="shared" si="1"/>
        <v>#DIV/0!</v>
      </c>
      <c r="T22" s="14" t="e">
        <f t="shared" si="2"/>
        <v>#DIV/0!</v>
      </c>
      <c r="U22" s="17" t="e">
        <f t="shared" si="5"/>
        <v>#DIV/0!</v>
      </c>
      <c r="V22" s="13"/>
      <c r="W22" s="13"/>
      <c r="X22" s="17" t="e">
        <f t="shared" si="6"/>
        <v>#DIV/0!</v>
      </c>
      <c r="Y22" s="49"/>
      <c r="AA22" s="68"/>
      <c r="AB22" s="68"/>
      <c r="AC22" s="55"/>
      <c r="AD22" s="50"/>
    </row>
    <row r="23" spans="1:31" ht="19.5" customHeight="1" x14ac:dyDescent="0.25">
      <c r="A23" s="31"/>
      <c r="B23" s="31"/>
      <c r="C23" s="43"/>
      <c r="D23" s="8"/>
      <c r="E23" s="30"/>
      <c r="F23" s="37"/>
      <c r="G23" s="38"/>
      <c r="H23" s="35"/>
      <c r="I23" s="31"/>
      <c r="J23" s="45"/>
      <c r="K23" s="35"/>
      <c r="L23" s="31"/>
      <c r="M23" s="31"/>
      <c r="N23" s="31"/>
      <c r="O23" s="33"/>
      <c r="P23" s="6"/>
      <c r="Q23" s="14" t="e">
        <f t="shared" si="4"/>
        <v>#DIV/0!</v>
      </c>
      <c r="R23" s="14" t="e">
        <f t="shared" si="0"/>
        <v>#DIV/0!</v>
      </c>
      <c r="S23" s="15" t="e">
        <f t="shared" si="1"/>
        <v>#DIV/0!</v>
      </c>
      <c r="T23" s="14" t="e">
        <f t="shared" si="2"/>
        <v>#DIV/0!</v>
      </c>
      <c r="U23" s="17" t="e">
        <f t="shared" si="5"/>
        <v>#DIV/0!</v>
      </c>
      <c r="V23" s="13"/>
      <c r="W23" s="13"/>
      <c r="X23" s="17" t="e">
        <f t="shared" si="6"/>
        <v>#DIV/0!</v>
      </c>
      <c r="Y23" s="49"/>
    </row>
    <row r="24" spans="1:31" ht="19.5" customHeight="1" x14ac:dyDescent="0.25">
      <c r="A24" s="31"/>
      <c r="B24" s="31"/>
      <c r="C24" s="43"/>
      <c r="D24" s="8"/>
      <c r="E24" s="30"/>
      <c r="F24" s="37"/>
      <c r="G24" s="38"/>
      <c r="H24" s="35"/>
      <c r="I24" s="31"/>
      <c r="J24" s="45"/>
      <c r="K24" s="35"/>
      <c r="L24" s="31"/>
      <c r="M24" s="31"/>
      <c r="N24" s="31"/>
      <c r="O24" s="33"/>
      <c r="P24" s="6"/>
      <c r="Q24" s="14" t="e">
        <f t="shared" si="4"/>
        <v>#DIV/0!</v>
      </c>
      <c r="R24" s="14" t="e">
        <f t="shared" si="0"/>
        <v>#DIV/0!</v>
      </c>
      <c r="S24" s="15" t="e">
        <f t="shared" si="1"/>
        <v>#DIV/0!</v>
      </c>
      <c r="T24" s="14" t="e">
        <f t="shared" si="2"/>
        <v>#DIV/0!</v>
      </c>
      <c r="U24" s="17" t="e">
        <f t="shared" si="5"/>
        <v>#DIV/0!</v>
      </c>
      <c r="V24" s="13"/>
      <c r="W24" s="13"/>
      <c r="X24" s="17" t="e">
        <f t="shared" si="6"/>
        <v>#DIV/0!</v>
      </c>
      <c r="Y24" s="49"/>
    </row>
    <row r="25" spans="1:31" ht="19.5" customHeight="1" x14ac:dyDescent="0.25">
      <c r="A25" s="12"/>
      <c r="B25" s="31"/>
      <c r="C25" s="43"/>
      <c r="D25" s="8"/>
      <c r="E25" s="35"/>
      <c r="F25" s="37"/>
      <c r="G25" s="38"/>
      <c r="H25" s="35"/>
      <c r="I25" s="31"/>
      <c r="J25" s="45"/>
      <c r="K25" s="35"/>
      <c r="L25" s="31"/>
      <c r="M25" s="31"/>
      <c r="N25" s="31"/>
      <c r="O25" s="33"/>
      <c r="P25" s="6"/>
      <c r="Q25" s="14" t="e">
        <f t="shared" si="4"/>
        <v>#DIV/0!</v>
      </c>
      <c r="R25" s="14" t="e">
        <f t="shared" si="0"/>
        <v>#DIV/0!</v>
      </c>
      <c r="S25" s="15" t="e">
        <f t="shared" si="1"/>
        <v>#DIV/0!</v>
      </c>
      <c r="T25" s="14" t="e">
        <f t="shared" si="2"/>
        <v>#DIV/0!</v>
      </c>
      <c r="U25" s="17" t="e">
        <f t="shared" si="5"/>
        <v>#DIV/0!</v>
      </c>
      <c r="V25" s="13"/>
      <c r="W25" s="13"/>
      <c r="X25" s="17" t="e">
        <f t="shared" si="6"/>
        <v>#DIV/0!</v>
      </c>
      <c r="Y25" s="49"/>
    </row>
    <row r="26" spans="1:31" ht="19.5" customHeight="1" x14ac:dyDescent="0.25">
      <c r="A26" s="31"/>
      <c r="B26" s="31"/>
      <c r="C26" s="43"/>
      <c r="D26" s="47"/>
      <c r="E26" s="30"/>
      <c r="F26" s="37"/>
      <c r="G26" s="38"/>
      <c r="H26" s="35"/>
      <c r="I26" s="31"/>
      <c r="J26" s="45"/>
      <c r="K26" s="35"/>
      <c r="L26" s="31"/>
      <c r="M26" s="31"/>
      <c r="N26" s="31"/>
      <c r="O26" s="33"/>
      <c r="P26" s="6"/>
      <c r="Q26" s="14" t="e">
        <f t="shared" si="4"/>
        <v>#DIV/0!</v>
      </c>
      <c r="R26" s="14" t="e">
        <f t="shared" si="0"/>
        <v>#DIV/0!</v>
      </c>
      <c r="S26" s="15" t="e">
        <f t="shared" si="1"/>
        <v>#DIV/0!</v>
      </c>
      <c r="T26" s="14" t="e">
        <f t="shared" si="2"/>
        <v>#DIV/0!</v>
      </c>
      <c r="U26" s="17" t="e">
        <f t="shared" si="5"/>
        <v>#DIV/0!</v>
      </c>
      <c r="V26" s="13"/>
      <c r="W26" s="13"/>
      <c r="X26" s="17" t="e">
        <f t="shared" si="6"/>
        <v>#DIV/0!</v>
      </c>
      <c r="Y26" s="49"/>
    </row>
    <row r="27" spans="1:31" ht="19.5" customHeight="1" x14ac:dyDescent="0.25">
      <c r="A27" s="12"/>
      <c r="B27" s="31"/>
      <c r="C27" s="43"/>
      <c r="D27" s="8"/>
      <c r="E27" s="30"/>
      <c r="F27" s="37"/>
      <c r="G27" s="38"/>
      <c r="H27" s="35"/>
      <c r="I27" s="31"/>
      <c r="J27" s="45"/>
      <c r="K27" s="35"/>
      <c r="L27" s="31"/>
      <c r="M27" s="31"/>
      <c r="N27" s="31"/>
      <c r="O27" s="33"/>
      <c r="P27" s="6"/>
      <c r="Q27" s="14" t="e">
        <f t="shared" si="4"/>
        <v>#DIV/0!</v>
      </c>
      <c r="R27" s="14" t="e">
        <f t="shared" si="0"/>
        <v>#DIV/0!</v>
      </c>
      <c r="S27" s="15" t="e">
        <f t="shared" si="1"/>
        <v>#DIV/0!</v>
      </c>
      <c r="T27" s="14" t="e">
        <f t="shared" si="2"/>
        <v>#DIV/0!</v>
      </c>
      <c r="U27" s="17" t="e">
        <f t="shared" si="5"/>
        <v>#DIV/0!</v>
      </c>
      <c r="V27" s="13"/>
      <c r="W27" s="13"/>
      <c r="X27" s="17" t="e">
        <f t="shared" si="6"/>
        <v>#DIV/0!</v>
      </c>
      <c r="Y27" s="49"/>
    </row>
    <row r="28" spans="1:31" ht="19.5" customHeight="1" x14ac:dyDescent="0.25">
      <c r="A28" s="12"/>
      <c r="B28" s="31"/>
      <c r="C28" s="43"/>
      <c r="D28" s="8"/>
      <c r="E28" s="35"/>
      <c r="F28" s="37"/>
      <c r="G28" s="38"/>
      <c r="H28" s="35"/>
      <c r="I28" s="31"/>
      <c r="J28" s="45"/>
      <c r="K28" s="35"/>
      <c r="L28" s="31"/>
      <c r="M28" s="31"/>
      <c r="N28" s="31"/>
      <c r="O28" s="33"/>
      <c r="P28" s="6"/>
      <c r="Q28" s="14" t="e">
        <f t="shared" si="4"/>
        <v>#DIV/0!</v>
      </c>
      <c r="R28" s="14" t="e">
        <f t="shared" si="0"/>
        <v>#DIV/0!</v>
      </c>
      <c r="S28" s="15" t="e">
        <f t="shared" si="1"/>
        <v>#DIV/0!</v>
      </c>
      <c r="T28" s="14" t="e">
        <f t="shared" si="2"/>
        <v>#DIV/0!</v>
      </c>
      <c r="U28" s="17" t="e">
        <f t="shared" si="5"/>
        <v>#DIV/0!</v>
      </c>
      <c r="V28" s="13"/>
      <c r="W28" s="13"/>
      <c r="X28" s="17" t="e">
        <f t="shared" si="6"/>
        <v>#DIV/0!</v>
      </c>
      <c r="Y28" s="49"/>
    </row>
    <row r="29" spans="1:31" ht="19.5" customHeight="1" x14ac:dyDescent="0.25">
      <c r="A29" s="31"/>
      <c r="B29" s="31"/>
      <c r="C29" s="43"/>
      <c r="D29" s="43"/>
      <c r="E29" s="30"/>
      <c r="F29" s="37"/>
      <c r="G29" s="38"/>
      <c r="H29" s="35"/>
      <c r="I29" s="31"/>
      <c r="J29" s="45"/>
      <c r="K29" s="35"/>
      <c r="L29" s="31"/>
      <c r="M29" s="31"/>
      <c r="N29" s="31"/>
      <c r="O29" s="33"/>
      <c r="P29" s="6"/>
      <c r="Q29" s="14" t="e">
        <f t="shared" si="4"/>
        <v>#DIV/0!</v>
      </c>
      <c r="R29" s="14" t="e">
        <f t="shared" si="0"/>
        <v>#DIV/0!</v>
      </c>
      <c r="S29" s="15" t="e">
        <f t="shared" si="1"/>
        <v>#DIV/0!</v>
      </c>
      <c r="T29" s="14" t="e">
        <f t="shared" si="2"/>
        <v>#DIV/0!</v>
      </c>
      <c r="U29" s="17" t="e">
        <f t="shared" si="5"/>
        <v>#DIV/0!</v>
      </c>
      <c r="V29" s="13"/>
      <c r="W29" s="13"/>
      <c r="X29" s="17" t="e">
        <f t="shared" si="6"/>
        <v>#DIV/0!</v>
      </c>
      <c r="Y29" s="49"/>
    </row>
    <row r="30" spans="1:31" ht="19.5" customHeight="1" x14ac:dyDescent="0.25">
      <c r="A30" s="12"/>
      <c r="B30" s="31"/>
      <c r="C30" s="43"/>
      <c r="D30" s="43"/>
      <c r="E30" s="30"/>
      <c r="F30" s="37"/>
      <c r="G30" s="38"/>
      <c r="H30" s="35"/>
      <c r="I30" s="31"/>
      <c r="J30" s="45"/>
      <c r="K30" s="35"/>
      <c r="L30" s="31"/>
      <c r="M30" s="31"/>
      <c r="N30" s="31"/>
      <c r="O30" s="33"/>
      <c r="P30" s="6"/>
      <c r="Q30" s="14" t="e">
        <f t="shared" si="4"/>
        <v>#DIV/0!</v>
      </c>
      <c r="R30" s="14" t="e">
        <f t="shared" si="0"/>
        <v>#DIV/0!</v>
      </c>
      <c r="S30" s="15" t="e">
        <f t="shared" si="1"/>
        <v>#DIV/0!</v>
      </c>
      <c r="T30" s="14" t="e">
        <f t="shared" si="2"/>
        <v>#DIV/0!</v>
      </c>
      <c r="U30" s="17" t="e">
        <f t="shared" si="5"/>
        <v>#DIV/0!</v>
      </c>
      <c r="V30" s="13"/>
      <c r="W30" s="13"/>
      <c r="X30" s="17" t="e">
        <f t="shared" si="6"/>
        <v>#DIV/0!</v>
      </c>
      <c r="Y30" s="49"/>
    </row>
    <row r="31" spans="1:31" ht="19.5" customHeight="1" x14ac:dyDescent="0.25">
      <c r="A31" s="12"/>
      <c r="B31" s="31"/>
      <c r="C31" s="43"/>
      <c r="D31" s="43"/>
      <c r="E31" s="30"/>
      <c r="F31" s="37"/>
      <c r="G31" s="38"/>
      <c r="H31" s="35"/>
      <c r="I31" s="31"/>
      <c r="J31" s="45"/>
      <c r="K31" s="35"/>
      <c r="L31" s="31"/>
      <c r="M31" s="31"/>
      <c r="N31" s="31"/>
      <c r="O31" s="33"/>
      <c r="P31" s="6"/>
      <c r="Q31" s="14" t="e">
        <f t="shared" si="4"/>
        <v>#DIV/0!</v>
      </c>
      <c r="R31" s="14" t="e">
        <f t="shared" si="0"/>
        <v>#DIV/0!</v>
      </c>
      <c r="S31" s="15" t="e">
        <f t="shared" si="1"/>
        <v>#DIV/0!</v>
      </c>
      <c r="T31" s="14" t="e">
        <f t="shared" si="2"/>
        <v>#DIV/0!</v>
      </c>
      <c r="U31" s="17" t="e">
        <f t="shared" si="5"/>
        <v>#DIV/0!</v>
      </c>
      <c r="V31" s="13"/>
      <c r="W31" s="13"/>
      <c r="X31" s="17" t="e">
        <f t="shared" si="6"/>
        <v>#DIV/0!</v>
      </c>
      <c r="Y31" s="49"/>
    </row>
    <row r="32" spans="1:31" ht="19.5" customHeight="1" x14ac:dyDescent="0.25">
      <c r="A32" s="31"/>
      <c r="B32" s="31"/>
      <c r="C32" s="43"/>
      <c r="D32" s="43"/>
      <c r="E32" s="30"/>
      <c r="F32" s="37"/>
      <c r="G32" s="38"/>
      <c r="H32" s="35"/>
      <c r="I32" s="31"/>
      <c r="J32" s="45"/>
      <c r="K32" s="35"/>
      <c r="L32" s="31"/>
      <c r="M32" s="31"/>
      <c r="N32" s="31"/>
      <c r="O32" s="33"/>
      <c r="P32" s="6"/>
      <c r="Q32" s="14" t="e">
        <f t="shared" si="4"/>
        <v>#DIV/0!</v>
      </c>
      <c r="R32" s="14" t="e">
        <f t="shared" si="0"/>
        <v>#DIV/0!</v>
      </c>
      <c r="S32" s="15" t="e">
        <f t="shared" si="1"/>
        <v>#DIV/0!</v>
      </c>
      <c r="T32" s="14" t="e">
        <f t="shared" si="2"/>
        <v>#DIV/0!</v>
      </c>
      <c r="U32" s="17" t="e">
        <f t="shared" si="5"/>
        <v>#DIV/0!</v>
      </c>
      <c r="V32" s="13"/>
      <c r="W32" s="13"/>
      <c r="X32" s="17" t="e">
        <f t="shared" si="6"/>
        <v>#DIV/0!</v>
      </c>
      <c r="Y32" s="49"/>
    </row>
    <row r="33" spans="1:25" ht="19.5" customHeight="1" x14ac:dyDescent="0.25">
      <c r="A33" s="11"/>
      <c r="B33" s="31"/>
      <c r="C33" s="43"/>
      <c r="D33" s="43"/>
      <c r="E33" s="30"/>
      <c r="F33" s="37"/>
      <c r="G33" s="38"/>
      <c r="H33" s="35"/>
      <c r="I33" s="31"/>
      <c r="J33" s="45"/>
      <c r="K33" s="35"/>
      <c r="L33" s="31"/>
      <c r="M33" s="31"/>
      <c r="N33" s="31"/>
      <c r="O33" s="33"/>
      <c r="P33" s="6"/>
      <c r="Q33" s="14" t="e">
        <f t="shared" si="4"/>
        <v>#DIV/0!</v>
      </c>
      <c r="R33" s="14" t="e">
        <f t="shared" si="0"/>
        <v>#DIV/0!</v>
      </c>
      <c r="S33" s="15" t="e">
        <f t="shared" si="1"/>
        <v>#DIV/0!</v>
      </c>
      <c r="T33" s="14" t="e">
        <f t="shared" si="2"/>
        <v>#DIV/0!</v>
      </c>
      <c r="U33" s="17" t="e">
        <f t="shared" si="5"/>
        <v>#DIV/0!</v>
      </c>
      <c r="V33" s="13"/>
      <c r="W33" s="13"/>
      <c r="X33" s="17" t="e">
        <f t="shared" si="6"/>
        <v>#DIV/0!</v>
      </c>
      <c r="Y33" s="49"/>
    </row>
    <row r="34" spans="1:25" ht="19.5" customHeight="1" x14ac:dyDescent="0.25">
      <c r="A34" s="11"/>
      <c r="B34" s="31"/>
      <c r="C34" s="43"/>
      <c r="D34" s="43"/>
      <c r="E34" s="31"/>
      <c r="F34" s="37"/>
      <c r="G34" s="38"/>
      <c r="H34" s="35"/>
      <c r="I34" s="31"/>
      <c r="J34" s="45"/>
      <c r="K34" s="35"/>
      <c r="L34" s="31"/>
      <c r="M34" s="31"/>
      <c r="N34" s="31"/>
      <c r="O34" s="33"/>
      <c r="P34" s="6"/>
      <c r="Q34" s="14" t="e">
        <f t="shared" si="4"/>
        <v>#DIV/0!</v>
      </c>
      <c r="R34" s="14" t="e">
        <f t="shared" si="0"/>
        <v>#DIV/0!</v>
      </c>
      <c r="S34" s="15" t="e">
        <f t="shared" si="1"/>
        <v>#DIV/0!</v>
      </c>
      <c r="T34" s="14" t="e">
        <f t="shared" si="2"/>
        <v>#DIV/0!</v>
      </c>
      <c r="U34" s="17" t="e">
        <f t="shared" si="5"/>
        <v>#DIV/0!</v>
      </c>
      <c r="V34" s="13"/>
      <c r="W34" s="13"/>
      <c r="X34" s="17" t="e">
        <f t="shared" si="6"/>
        <v>#DIV/0!</v>
      </c>
      <c r="Y34" s="49"/>
    </row>
    <row r="35" spans="1:25" ht="19.5" customHeight="1" x14ac:dyDescent="0.25">
      <c r="A35" s="12"/>
      <c r="B35" s="31"/>
      <c r="C35" s="43"/>
      <c r="D35" s="43"/>
      <c r="E35" s="31"/>
      <c r="F35" s="37"/>
      <c r="G35" s="38"/>
      <c r="H35" s="35"/>
      <c r="I35" s="31"/>
      <c r="J35" s="45"/>
      <c r="K35" s="35"/>
      <c r="L35" s="31"/>
      <c r="M35" s="31"/>
      <c r="N35" s="31"/>
      <c r="O35" s="33"/>
      <c r="P35" s="6"/>
      <c r="Q35" s="14" t="e">
        <f t="shared" si="4"/>
        <v>#DIV/0!</v>
      </c>
      <c r="R35" s="14" t="e">
        <f t="shared" si="0"/>
        <v>#DIV/0!</v>
      </c>
      <c r="S35" s="15" t="e">
        <f t="shared" si="1"/>
        <v>#DIV/0!</v>
      </c>
      <c r="T35" s="14" t="e">
        <f t="shared" si="2"/>
        <v>#DIV/0!</v>
      </c>
      <c r="U35" s="17" t="e">
        <f t="shared" si="5"/>
        <v>#DIV/0!</v>
      </c>
      <c r="V35" s="13"/>
      <c r="W35" s="13"/>
      <c r="X35" s="17" t="e">
        <f t="shared" si="6"/>
        <v>#DIV/0!</v>
      </c>
      <c r="Y35" s="49"/>
    </row>
    <row r="36" spans="1:25" ht="19.5" customHeight="1" x14ac:dyDescent="0.25">
      <c r="A36" s="31"/>
      <c r="B36" s="31"/>
      <c r="C36" s="43"/>
      <c r="D36" s="43"/>
      <c r="E36" s="30"/>
      <c r="F36" s="37"/>
      <c r="G36" s="38"/>
      <c r="H36" s="35"/>
      <c r="I36" s="31"/>
      <c r="J36" s="45"/>
      <c r="K36" s="35"/>
      <c r="L36" s="31"/>
      <c r="M36" s="31"/>
      <c r="N36" s="31"/>
      <c r="O36" s="33"/>
      <c r="P36" s="6"/>
      <c r="Q36" s="14" t="e">
        <f t="shared" si="4"/>
        <v>#DIV/0!</v>
      </c>
      <c r="R36" s="14" t="e">
        <f t="shared" si="0"/>
        <v>#DIV/0!</v>
      </c>
      <c r="S36" s="15" t="e">
        <f t="shared" si="1"/>
        <v>#DIV/0!</v>
      </c>
      <c r="T36" s="14" t="e">
        <f t="shared" si="2"/>
        <v>#DIV/0!</v>
      </c>
      <c r="U36" s="17" t="e">
        <f t="shared" si="5"/>
        <v>#DIV/0!</v>
      </c>
      <c r="V36" s="13"/>
      <c r="W36" s="13"/>
      <c r="X36" s="17" t="e">
        <f t="shared" si="6"/>
        <v>#DIV/0!</v>
      </c>
      <c r="Y36" s="49"/>
    </row>
    <row r="37" spans="1:25" ht="19.5" customHeight="1" x14ac:dyDescent="0.25">
      <c r="A37" s="11"/>
      <c r="B37" s="31"/>
      <c r="C37" s="43"/>
      <c r="D37" s="43"/>
      <c r="E37" s="35"/>
      <c r="F37" s="37"/>
      <c r="G37" s="38"/>
      <c r="H37" s="35"/>
      <c r="I37" s="31"/>
      <c r="J37" s="45"/>
      <c r="K37" s="35"/>
      <c r="L37" s="31"/>
      <c r="M37" s="31"/>
      <c r="N37" s="31"/>
      <c r="O37" s="33"/>
      <c r="P37" s="6"/>
      <c r="Q37" s="14" t="e">
        <f t="shared" si="4"/>
        <v>#DIV/0!</v>
      </c>
      <c r="R37" s="14" t="e">
        <f t="shared" si="0"/>
        <v>#DIV/0!</v>
      </c>
      <c r="S37" s="15" t="e">
        <f t="shared" si="1"/>
        <v>#DIV/0!</v>
      </c>
      <c r="T37" s="14" t="e">
        <f t="shared" si="2"/>
        <v>#DIV/0!</v>
      </c>
      <c r="U37" s="17" t="e">
        <f t="shared" si="5"/>
        <v>#DIV/0!</v>
      </c>
      <c r="V37" s="13"/>
      <c r="W37" s="13"/>
      <c r="X37" s="17" t="e">
        <f t="shared" si="6"/>
        <v>#DIV/0!</v>
      </c>
      <c r="Y37" s="49"/>
    </row>
    <row r="38" spans="1:25" ht="19.5" customHeight="1" x14ac:dyDescent="0.25">
      <c r="A38" s="11"/>
      <c r="B38" s="31"/>
      <c r="C38" s="43"/>
      <c r="D38" s="43"/>
      <c r="E38" s="35"/>
      <c r="F38" s="37"/>
      <c r="G38" s="38"/>
      <c r="H38" s="35"/>
      <c r="I38" s="31"/>
      <c r="J38" s="45"/>
      <c r="K38" s="35"/>
      <c r="L38" s="31"/>
      <c r="M38" s="31"/>
      <c r="N38" s="31"/>
      <c r="O38" s="33"/>
      <c r="P38" s="6"/>
      <c r="Q38" s="14" t="e">
        <f t="shared" si="4"/>
        <v>#DIV/0!</v>
      </c>
      <c r="R38" s="14" t="e">
        <f t="shared" si="0"/>
        <v>#DIV/0!</v>
      </c>
      <c r="S38" s="15" t="e">
        <f t="shared" si="1"/>
        <v>#DIV/0!</v>
      </c>
      <c r="T38" s="14" t="e">
        <f t="shared" si="2"/>
        <v>#DIV/0!</v>
      </c>
      <c r="U38" s="17" t="e">
        <f t="shared" si="5"/>
        <v>#DIV/0!</v>
      </c>
      <c r="V38" s="13"/>
      <c r="W38" s="13"/>
      <c r="X38" s="17" t="e">
        <f t="shared" si="6"/>
        <v>#DIV/0!</v>
      </c>
      <c r="Y38" s="49"/>
    </row>
    <row r="39" spans="1:25" ht="19.5" customHeight="1" x14ac:dyDescent="0.25">
      <c r="A39" s="12"/>
      <c r="B39" s="31"/>
      <c r="C39" s="43"/>
      <c r="D39" s="43"/>
      <c r="E39" s="30"/>
      <c r="F39" s="37"/>
      <c r="G39" s="38"/>
      <c r="H39" s="35"/>
      <c r="I39" s="31"/>
      <c r="J39" s="45"/>
      <c r="K39" s="35"/>
      <c r="L39" s="31"/>
      <c r="M39" s="31"/>
      <c r="N39" s="31"/>
      <c r="O39" s="33"/>
      <c r="P39" s="6"/>
      <c r="Q39" s="14" t="e">
        <f t="shared" si="4"/>
        <v>#DIV/0!</v>
      </c>
      <c r="R39" s="14" t="e">
        <f t="shared" si="0"/>
        <v>#DIV/0!</v>
      </c>
      <c r="S39" s="15" t="e">
        <f t="shared" si="1"/>
        <v>#DIV/0!</v>
      </c>
      <c r="T39" s="14" t="e">
        <f t="shared" si="2"/>
        <v>#DIV/0!</v>
      </c>
      <c r="U39" s="17" t="e">
        <f t="shared" si="5"/>
        <v>#DIV/0!</v>
      </c>
      <c r="V39" s="13"/>
      <c r="W39" s="13"/>
      <c r="X39" s="17" t="e">
        <f t="shared" si="6"/>
        <v>#DIV/0!</v>
      </c>
      <c r="Y39" s="49"/>
    </row>
    <row r="40" spans="1:25" ht="19.5" customHeight="1" x14ac:dyDescent="0.25">
      <c r="A40" s="8"/>
      <c r="B40" s="31"/>
      <c r="C40" s="43"/>
      <c r="D40" s="43"/>
      <c r="E40" s="30"/>
      <c r="F40" s="37"/>
      <c r="G40" s="38"/>
      <c r="H40" s="35"/>
      <c r="I40" s="31"/>
      <c r="J40" s="45"/>
      <c r="K40" s="35"/>
      <c r="L40" s="31"/>
      <c r="M40" s="31"/>
      <c r="N40" s="31"/>
      <c r="O40" s="33"/>
      <c r="P40" s="6"/>
      <c r="Q40" s="14" t="e">
        <f t="shared" si="4"/>
        <v>#DIV/0!</v>
      </c>
      <c r="R40" s="14" t="e">
        <f t="shared" si="0"/>
        <v>#DIV/0!</v>
      </c>
      <c r="S40" s="15" t="e">
        <f t="shared" si="1"/>
        <v>#DIV/0!</v>
      </c>
      <c r="T40" s="14" t="e">
        <f t="shared" si="2"/>
        <v>#DIV/0!</v>
      </c>
      <c r="U40" s="17" t="e">
        <f t="shared" si="5"/>
        <v>#DIV/0!</v>
      </c>
      <c r="V40" s="13"/>
      <c r="W40" s="13"/>
      <c r="X40" s="17" t="e">
        <f t="shared" si="6"/>
        <v>#DIV/0!</v>
      </c>
      <c r="Y40" s="49"/>
    </row>
    <row r="41" spans="1:25" ht="19.5" customHeight="1" x14ac:dyDescent="0.25">
      <c r="A41" s="31"/>
      <c r="B41" s="31"/>
      <c r="C41" s="43"/>
      <c r="D41" s="43"/>
      <c r="E41" s="35"/>
      <c r="F41" s="37"/>
      <c r="G41" s="38"/>
      <c r="H41" s="35"/>
      <c r="I41" s="31"/>
      <c r="J41" s="45"/>
      <c r="K41" s="35"/>
      <c r="L41" s="31"/>
      <c r="M41" s="31"/>
      <c r="N41" s="31"/>
      <c r="O41" s="33"/>
      <c r="P41" s="6"/>
      <c r="Q41" s="14" t="e">
        <f t="shared" si="4"/>
        <v>#DIV/0!</v>
      </c>
      <c r="R41" s="14" t="e">
        <f t="shared" si="0"/>
        <v>#DIV/0!</v>
      </c>
      <c r="S41" s="15" t="e">
        <f t="shared" si="1"/>
        <v>#DIV/0!</v>
      </c>
      <c r="T41" s="14" t="e">
        <f t="shared" si="2"/>
        <v>#DIV/0!</v>
      </c>
      <c r="U41" s="17" t="e">
        <f t="shared" si="5"/>
        <v>#DIV/0!</v>
      </c>
      <c r="V41" s="13"/>
      <c r="W41" s="13"/>
      <c r="X41" s="17" t="e">
        <f t="shared" si="6"/>
        <v>#DIV/0!</v>
      </c>
      <c r="Y41" s="49"/>
    </row>
    <row r="42" spans="1:25" ht="19.5" customHeight="1" x14ac:dyDescent="0.25">
      <c r="A42" s="31"/>
      <c r="B42" s="31"/>
      <c r="C42" s="43"/>
      <c r="D42" s="43"/>
      <c r="E42" s="35"/>
      <c r="F42" s="37"/>
      <c r="G42" s="38"/>
      <c r="H42" s="35"/>
      <c r="I42" s="31"/>
      <c r="J42" s="45"/>
      <c r="K42" s="35"/>
      <c r="L42" s="31"/>
      <c r="M42" s="31"/>
      <c r="N42" s="31"/>
      <c r="O42" s="33"/>
      <c r="P42" s="6"/>
      <c r="Q42" s="14" t="e">
        <f t="shared" si="4"/>
        <v>#DIV/0!</v>
      </c>
      <c r="R42" s="14" t="e">
        <f t="shared" si="0"/>
        <v>#DIV/0!</v>
      </c>
      <c r="S42" s="15" t="e">
        <f t="shared" si="1"/>
        <v>#DIV/0!</v>
      </c>
      <c r="T42" s="14" t="e">
        <f t="shared" si="2"/>
        <v>#DIV/0!</v>
      </c>
      <c r="U42" s="17" t="e">
        <f t="shared" si="5"/>
        <v>#DIV/0!</v>
      </c>
      <c r="V42" s="13"/>
      <c r="W42" s="13"/>
      <c r="X42" s="17" t="e">
        <f t="shared" si="6"/>
        <v>#DIV/0!</v>
      </c>
      <c r="Y42" s="49"/>
    </row>
    <row r="43" spans="1:25" ht="19.5" customHeight="1" x14ac:dyDescent="0.25">
      <c r="A43" s="31"/>
      <c r="B43" s="31"/>
      <c r="C43" s="43"/>
      <c r="D43" s="43"/>
      <c r="E43" s="30"/>
      <c r="F43" s="37"/>
      <c r="G43" s="38"/>
      <c r="H43" s="35"/>
      <c r="I43" s="31"/>
      <c r="J43" s="45"/>
      <c r="K43" s="35"/>
      <c r="L43" s="31"/>
      <c r="M43" s="31"/>
      <c r="N43" s="31"/>
      <c r="O43" s="33"/>
      <c r="P43" s="6"/>
      <c r="Q43" s="14" t="e">
        <f t="shared" si="4"/>
        <v>#DIV/0!</v>
      </c>
      <c r="R43" s="14" t="e">
        <f t="shared" si="0"/>
        <v>#DIV/0!</v>
      </c>
      <c r="S43" s="15" t="e">
        <f t="shared" si="1"/>
        <v>#DIV/0!</v>
      </c>
      <c r="T43" s="14" t="e">
        <f t="shared" si="2"/>
        <v>#DIV/0!</v>
      </c>
      <c r="U43" s="17" t="e">
        <f t="shared" si="5"/>
        <v>#DIV/0!</v>
      </c>
      <c r="V43" s="13"/>
      <c r="W43" s="13"/>
      <c r="X43" s="17" t="e">
        <f t="shared" si="6"/>
        <v>#DIV/0!</v>
      </c>
      <c r="Y43" s="49"/>
    </row>
    <row r="44" spans="1:25" ht="19.5" customHeight="1" x14ac:dyDescent="0.25">
      <c r="A44" s="12"/>
      <c r="B44" s="31"/>
      <c r="C44" s="43"/>
      <c r="D44" s="43"/>
      <c r="E44" s="30"/>
      <c r="F44" s="37"/>
      <c r="G44" s="38"/>
      <c r="H44" s="35"/>
      <c r="I44" s="31"/>
      <c r="J44" s="45"/>
      <c r="K44" s="35"/>
      <c r="L44" s="31"/>
      <c r="M44" s="31"/>
      <c r="N44" s="31"/>
      <c r="O44" s="33"/>
      <c r="P44" s="6"/>
      <c r="Q44" s="14" t="e">
        <f t="shared" si="4"/>
        <v>#DIV/0!</v>
      </c>
      <c r="R44" s="14" t="e">
        <f t="shared" si="0"/>
        <v>#DIV/0!</v>
      </c>
      <c r="S44" s="15" t="e">
        <f t="shared" si="1"/>
        <v>#DIV/0!</v>
      </c>
      <c r="T44" s="14" t="e">
        <f t="shared" si="2"/>
        <v>#DIV/0!</v>
      </c>
      <c r="U44" s="17" t="e">
        <f t="shared" si="5"/>
        <v>#DIV/0!</v>
      </c>
      <c r="V44" s="13"/>
      <c r="W44" s="13"/>
      <c r="X44" s="17" t="e">
        <f t="shared" si="6"/>
        <v>#DIV/0!</v>
      </c>
      <c r="Y44" s="49"/>
    </row>
    <row r="45" spans="1:25" ht="19.5" customHeight="1" x14ac:dyDescent="0.25">
      <c r="A45" s="12"/>
      <c r="B45" s="31"/>
      <c r="C45" s="43"/>
      <c r="D45" s="43"/>
      <c r="E45" s="30"/>
      <c r="F45" s="37"/>
      <c r="G45" s="38"/>
      <c r="H45" s="35"/>
      <c r="I45" s="31"/>
      <c r="J45" s="45"/>
      <c r="K45" s="35"/>
      <c r="L45" s="31"/>
      <c r="M45" s="31"/>
      <c r="N45" s="31"/>
      <c r="O45" s="33"/>
      <c r="P45" s="6"/>
      <c r="Q45" s="14" t="e">
        <f t="shared" si="4"/>
        <v>#DIV/0!</v>
      </c>
      <c r="R45" s="14" t="e">
        <f t="shared" si="0"/>
        <v>#DIV/0!</v>
      </c>
      <c r="S45" s="15" t="e">
        <f t="shared" si="1"/>
        <v>#DIV/0!</v>
      </c>
      <c r="T45" s="14" t="e">
        <f t="shared" si="2"/>
        <v>#DIV/0!</v>
      </c>
      <c r="U45" s="17" t="e">
        <f t="shared" si="5"/>
        <v>#DIV/0!</v>
      </c>
      <c r="V45" s="13"/>
      <c r="W45" s="13"/>
      <c r="X45" s="17" t="e">
        <f t="shared" si="6"/>
        <v>#DIV/0!</v>
      </c>
      <c r="Y45" s="49"/>
    </row>
    <row r="46" spans="1:25" ht="19.5" customHeight="1" x14ac:dyDescent="0.25">
      <c r="A46" s="12"/>
      <c r="B46" s="31"/>
      <c r="C46" s="43"/>
      <c r="D46" s="43"/>
      <c r="E46" s="30"/>
      <c r="F46" s="37"/>
      <c r="G46" s="38"/>
      <c r="H46" s="35"/>
      <c r="I46" s="31"/>
      <c r="J46" s="45"/>
      <c r="K46" s="35"/>
      <c r="L46" s="31"/>
      <c r="M46" s="31"/>
      <c r="N46" s="31"/>
      <c r="O46" s="33"/>
      <c r="P46" s="6"/>
      <c r="Q46" s="14" t="e">
        <f t="shared" si="4"/>
        <v>#DIV/0!</v>
      </c>
      <c r="R46" s="14" t="e">
        <f t="shared" si="0"/>
        <v>#DIV/0!</v>
      </c>
      <c r="S46" s="15" t="e">
        <f t="shared" si="1"/>
        <v>#DIV/0!</v>
      </c>
      <c r="T46" s="14" t="e">
        <f t="shared" si="2"/>
        <v>#DIV/0!</v>
      </c>
      <c r="U46" s="17" t="e">
        <f t="shared" si="5"/>
        <v>#DIV/0!</v>
      </c>
      <c r="V46" s="13"/>
      <c r="W46" s="13"/>
      <c r="X46" s="17" t="e">
        <f t="shared" si="6"/>
        <v>#DIV/0!</v>
      </c>
      <c r="Y46" s="49"/>
    </row>
    <row r="47" spans="1:25" ht="19.5" customHeight="1" x14ac:dyDescent="0.25">
      <c r="A47" s="12"/>
      <c r="B47" s="31"/>
      <c r="C47" s="43"/>
      <c r="D47" s="43"/>
      <c r="E47" s="30"/>
      <c r="F47" s="37"/>
      <c r="G47" s="38"/>
      <c r="H47" s="35"/>
      <c r="I47" s="31"/>
      <c r="J47" s="45"/>
      <c r="K47" s="35"/>
      <c r="L47" s="31"/>
      <c r="M47" s="31"/>
      <c r="N47" s="31"/>
      <c r="O47" s="33"/>
      <c r="P47" s="6"/>
      <c r="Q47" s="14" t="e">
        <f t="shared" si="4"/>
        <v>#DIV/0!</v>
      </c>
      <c r="R47" s="14" t="e">
        <f t="shared" si="0"/>
        <v>#DIV/0!</v>
      </c>
      <c r="S47" s="15" t="e">
        <f t="shared" si="1"/>
        <v>#DIV/0!</v>
      </c>
      <c r="T47" s="14" t="e">
        <f t="shared" si="2"/>
        <v>#DIV/0!</v>
      </c>
      <c r="U47" s="17" t="e">
        <f t="shared" si="5"/>
        <v>#DIV/0!</v>
      </c>
      <c r="V47" s="13"/>
      <c r="W47" s="13"/>
      <c r="X47" s="17" t="e">
        <f t="shared" si="6"/>
        <v>#DIV/0!</v>
      </c>
      <c r="Y47" s="49"/>
    </row>
    <row r="48" spans="1:25" ht="19.5" customHeight="1" x14ac:dyDescent="0.25">
      <c r="A48" s="12"/>
      <c r="B48" s="31"/>
      <c r="C48" s="43"/>
      <c r="D48" s="43"/>
      <c r="E48" s="30"/>
      <c r="F48" s="37"/>
      <c r="G48" s="38"/>
      <c r="H48" s="35"/>
      <c r="I48" s="31"/>
      <c r="J48" s="45"/>
      <c r="K48" s="35"/>
      <c r="L48" s="31"/>
      <c r="M48" s="31"/>
      <c r="N48" s="31"/>
      <c r="O48" s="33"/>
      <c r="P48" s="6"/>
      <c r="Q48" s="14" t="e">
        <f t="shared" si="4"/>
        <v>#DIV/0!</v>
      </c>
      <c r="R48" s="14" t="e">
        <f t="shared" si="0"/>
        <v>#DIV/0!</v>
      </c>
      <c r="S48" s="15" t="e">
        <f t="shared" si="1"/>
        <v>#DIV/0!</v>
      </c>
      <c r="T48" s="14" t="e">
        <f t="shared" si="2"/>
        <v>#DIV/0!</v>
      </c>
      <c r="U48" s="17" t="e">
        <f t="shared" si="5"/>
        <v>#DIV/0!</v>
      </c>
      <c r="V48" s="13"/>
      <c r="W48" s="13"/>
      <c r="X48" s="17" t="e">
        <f t="shared" si="6"/>
        <v>#DIV/0!</v>
      </c>
      <c r="Y48" s="49"/>
    </row>
    <row r="49" spans="1:25" ht="19.5" customHeight="1" x14ac:dyDescent="0.25">
      <c r="A49" s="12"/>
      <c r="B49" s="31"/>
      <c r="C49" s="43"/>
      <c r="D49" s="43"/>
      <c r="E49" s="30"/>
      <c r="F49" s="37"/>
      <c r="G49" s="38"/>
      <c r="H49" s="35"/>
      <c r="I49" s="31"/>
      <c r="J49" s="45"/>
      <c r="K49" s="35"/>
      <c r="L49" s="31"/>
      <c r="M49" s="31"/>
      <c r="N49" s="31"/>
      <c r="O49" s="33"/>
      <c r="P49" s="6"/>
      <c r="Q49" s="14" t="e">
        <f t="shared" si="4"/>
        <v>#DIV/0!</v>
      </c>
      <c r="R49" s="14" t="e">
        <f t="shared" si="0"/>
        <v>#DIV/0!</v>
      </c>
      <c r="S49" s="15" t="e">
        <f t="shared" si="1"/>
        <v>#DIV/0!</v>
      </c>
      <c r="T49" s="14" t="e">
        <f t="shared" si="2"/>
        <v>#DIV/0!</v>
      </c>
      <c r="U49" s="17" t="e">
        <f t="shared" si="5"/>
        <v>#DIV/0!</v>
      </c>
      <c r="V49" s="13"/>
      <c r="W49" s="13"/>
      <c r="X49" s="17" t="e">
        <f t="shared" si="6"/>
        <v>#DIV/0!</v>
      </c>
      <c r="Y49" s="49"/>
    </row>
    <row r="50" spans="1:25" ht="19.5" customHeight="1" x14ac:dyDescent="0.25">
      <c r="A50" s="12"/>
      <c r="B50" s="31"/>
      <c r="C50" s="43"/>
      <c r="D50" s="43"/>
      <c r="E50" s="30"/>
      <c r="F50" s="37"/>
      <c r="G50" s="38"/>
      <c r="H50" s="35"/>
      <c r="I50" s="31"/>
      <c r="J50" s="45"/>
      <c r="K50" s="35"/>
      <c r="L50" s="31"/>
      <c r="M50" s="31"/>
      <c r="N50" s="31"/>
      <c r="O50" s="33"/>
      <c r="P50" s="6"/>
      <c r="Q50" s="14" t="e">
        <f t="shared" si="4"/>
        <v>#DIV/0!</v>
      </c>
      <c r="R50" s="14" t="e">
        <f t="shared" si="0"/>
        <v>#DIV/0!</v>
      </c>
      <c r="S50" s="15" t="e">
        <f t="shared" si="1"/>
        <v>#DIV/0!</v>
      </c>
      <c r="T50" s="14" t="e">
        <f t="shared" si="2"/>
        <v>#DIV/0!</v>
      </c>
      <c r="U50" s="17" t="e">
        <f t="shared" si="5"/>
        <v>#DIV/0!</v>
      </c>
      <c r="V50" s="13"/>
      <c r="W50" s="13"/>
      <c r="X50" s="17" t="e">
        <f t="shared" si="6"/>
        <v>#DIV/0!</v>
      </c>
      <c r="Y50" s="49"/>
    </row>
    <row r="51" spans="1:25" ht="19.5" customHeight="1" x14ac:dyDescent="0.25">
      <c r="A51" s="12"/>
      <c r="B51" s="31"/>
      <c r="C51" s="43"/>
      <c r="D51" s="43"/>
      <c r="E51" s="30"/>
      <c r="F51" s="37"/>
      <c r="G51" s="38"/>
      <c r="H51" s="35"/>
      <c r="I51" s="31"/>
      <c r="J51" s="45"/>
      <c r="K51" s="35"/>
      <c r="L51" s="31"/>
      <c r="M51" s="31"/>
      <c r="N51" s="31"/>
      <c r="O51" s="33"/>
      <c r="P51" s="6"/>
      <c r="Q51" s="14" t="e">
        <f t="shared" si="4"/>
        <v>#DIV/0!</v>
      </c>
      <c r="R51" s="14" t="e">
        <f t="shared" si="0"/>
        <v>#DIV/0!</v>
      </c>
      <c r="S51" s="15" t="e">
        <f t="shared" si="1"/>
        <v>#DIV/0!</v>
      </c>
      <c r="T51" s="14" t="e">
        <f t="shared" si="2"/>
        <v>#DIV/0!</v>
      </c>
      <c r="U51" s="17" t="e">
        <f t="shared" si="5"/>
        <v>#DIV/0!</v>
      </c>
      <c r="V51" s="13"/>
      <c r="W51" s="13"/>
      <c r="X51" s="17" t="e">
        <f t="shared" si="6"/>
        <v>#DIV/0!</v>
      </c>
      <c r="Y51" s="49"/>
    </row>
    <row r="52" spans="1:25" ht="19.5" customHeight="1" x14ac:dyDescent="0.25">
      <c r="A52" s="12"/>
      <c r="B52" s="31"/>
      <c r="C52" s="43"/>
      <c r="D52" s="43"/>
      <c r="E52" s="30"/>
      <c r="F52" s="37"/>
      <c r="G52" s="38"/>
      <c r="H52" s="35"/>
      <c r="I52" s="31"/>
      <c r="J52" s="45"/>
      <c r="K52" s="35"/>
      <c r="L52" s="31"/>
      <c r="M52" s="31"/>
      <c r="N52" s="31"/>
      <c r="O52" s="33"/>
      <c r="P52" s="6"/>
      <c r="Q52" s="14" t="e">
        <f t="shared" si="4"/>
        <v>#DIV/0!</v>
      </c>
      <c r="R52" s="14" t="e">
        <f t="shared" si="0"/>
        <v>#DIV/0!</v>
      </c>
      <c r="S52" s="15" t="e">
        <f t="shared" si="1"/>
        <v>#DIV/0!</v>
      </c>
      <c r="T52" s="14" t="e">
        <f t="shared" si="2"/>
        <v>#DIV/0!</v>
      </c>
      <c r="U52" s="17" t="e">
        <f t="shared" si="5"/>
        <v>#DIV/0!</v>
      </c>
      <c r="V52" s="13"/>
      <c r="W52" s="13"/>
      <c r="X52" s="17" t="e">
        <f t="shared" si="6"/>
        <v>#DIV/0!</v>
      </c>
      <c r="Y52" s="49"/>
    </row>
    <row r="53" spans="1:25" ht="19.5" customHeight="1" x14ac:dyDescent="0.25">
      <c r="A53" s="12"/>
      <c r="B53" s="31"/>
      <c r="C53" s="43"/>
      <c r="D53" s="43"/>
      <c r="E53" s="30"/>
      <c r="F53" s="37"/>
      <c r="G53" s="38"/>
      <c r="H53" s="35"/>
      <c r="I53" s="31"/>
      <c r="J53" s="45"/>
      <c r="K53" s="35"/>
      <c r="L53" s="31"/>
      <c r="M53" s="31"/>
      <c r="N53" s="31"/>
      <c r="O53" s="33"/>
      <c r="P53" s="6"/>
      <c r="Q53" s="14" t="e">
        <f t="shared" si="4"/>
        <v>#DIV/0!</v>
      </c>
      <c r="R53" s="14" t="e">
        <f t="shared" si="0"/>
        <v>#DIV/0!</v>
      </c>
      <c r="S53" s="15" t="e">
        <f t="shared" si="1"/>
        <v>#DIV/0!</v>
      </c>
      <c r="T53" s="14" t="e">
        <f t="shared" si="2"/>
        <v>#DIV/0!</v>
      </c>
      <c r="U53" s="17" t="e">
        <f t="shared" si="5"/>
        <v>#DIV/0!</v>
      </c>
      <c r="V53" s="13"/>
      <c r="W53" s="13"/>
      <c r="X53" s="17" t="e">
        <f t="shared" si="6"/>
        <v>#DIV/0!</v>
      </c>
      <c r="Y53" s="49"/>
    </row>
    <row r="54" spans="1:25" ht="19.5" customHeight="1" x14ac:dyDescent="0.25">
      <c r="A54" s="12"/>
      <c r="B54" s="31"/>
      <c r="C54" s="43"/>
      <c r="D54" s="43"/>
      <c r="E54" s="30"/>
      <c r="F54" s="37"/>
      <c r="G54" s="38"/>
      <c r="H54" s="35"/>
      <c r="I54" s="31"/>
      <c r="J54" s="45"/>
      <c r="K54" s="35"/>
      <c r="L54" s="31"/>
      <c r="M54" s="31"/>
      <c r="N54" s="31"/>
      <c r="O54" s="33"/>
      <c r="P54" s="6"/>
      <c r="Q54" s="14" t="e">
        <f t="shared" si="4"/>
        <v>#DIV/0!</v>
      </c>
      <c r="R54" s="14" t="e">
        <f t="shared" si="0"/>
        <v>#DIV/0!</v>
      </c>
      <c r="S54" s="15" t="e">
        <f t="shared" si="1"/>
        <v>#DIV/0!</v>
      </c>
      <c r="T54" s="14" t="e">
        <f t="shared" si="2"/>
        <v>#DIV/0!</v>
      </c>
      <c r="U54" s="17" t="e">
        <f t="shared" si="5"/>
        <v>#DIV/0!</v>
      </c>
      <c r="V54" s="13"/>
      <c r="W54" s="13"/>
      <c r="X54" s="17" t="e">
        <f t="shared" si="6"/>
        <v>#DIV/0!</v>
      </c>
      <c r="Y54" s="49"/>
    </row>
    <row r="55" spans="1:25" ht="19.5" customHeight="1" x14ac:dyDescent="0.25">
      <c r="A55" s="12"/>
      <c r="B55" s="31"/>
      <c r="C55" s="43"/>
      <c r="D55" s="43"/>
      <c r="E55" s="30"/>
      <c r="F55" s="37"/>
      <c r="G55" s="38"/>
      <c r="H55" s="35"/>
      <c r="I55" s="31"/>
      <c r="J55" s="45"/>
      <c r="K55" s="35"/>
      <c r="L55" s="31"/>
      <c r="M55" s="31"/>
      <c r="N55" s="31"/>
      <c r="O55" s="33"/>
      <c r="P55" s="6"/>
      <c r="Q55" s="14" t="e">
        <f t="shared" si="4"/>
        <v>#DIV/0!</v>
      </c>
      <c r="R55" s="14" t="e">
        <f t="shared" si="0"/>
        <v>#DIV/0!</v>
      </c>
      <c r="S55" s="15" t="e">
        <f t="shared" si="1"/>
        <v>#DIV/0!</v>
      </c>
      <c r="T55" s="14" t="e">
        <f t="shared" si="2"/>
        <v>#DIV/0!</v>
      </c>
      <c r="U55" s="17" t="e">
        <f t="shared" si="5"/>
        <v>#DIV/0!</v>
      </c>
      <c r="V55" s="13"/>
      <c r="W55" s="13"/>
      <c r="X55" s="17" t="e">
        <f t="shared" si="6"/>
        <v>#DIV/0!</v>
      </c>
      <c r="Y55" s="49"/>
    </row>
    <row r="56" spans="1:25" ht="19.5" customHeight="1" x14ac:dyDescent="0.25">
      <c r="A56" s="12"/>
      <c r="B56" s="31"/>
      <c r="C56" s="43"/>
      <c r="D56" s="43"/>
      <c r="E56" s="30"/>
      <c r="F56" s="37"/>
      <c r="G56" s="38"/>
      <c r="H56" s="35"/>
      <c r="I56" s="31"/>
      <c r="J56" s="45"/>
      <c r="K56" s="35"/>
      <c r="L56" s="31"/>
      <c r="M56" s="31"/>
      <c r="N56" s="31"/>
      <c r="O56" s="33"/>
      <c r="P56" s="6"/>
      <c r="Q56" s="14" t="e">
        <f t="shared" si="4"/>
        <v>#DIV/0!</v>
      </c>
      <c r="R56" s="14" t="e">
        <f t="shared" si="0"/>
        <v>#DIV/0!</v>
      </c>
      <c r="S56" s="15" t="e">
        <f t="shared" si="1"/>
        <v>#DIV/0!</v>
      </c>
      <c r="T56" s="14" t="e">
        <f t="shared" si="2"/>
        <v>#DIV/0!</v>
      </c>
      <c r="U56" s="17" t="e">
        <f t="shared" si="5"/>
        <v>#DIV/0!</v>
      </c>
      <c r="V56" s="13"/>
      <c r="W56" s="13"/>
      <c r="X56" s="17" t="e">
        <f t="shared" si="6"/>
        <v>#DIV/0!</v>
      </c>
      <c r="Y56" s="49"/>
    </row>
    <row r="57" spans="1:25" ht="19.5" customHeight="1" x14ac:dyDescent="0.25">
      <c r="A57" s="12"/>
      <c r="B57" s="31"/>
      <c r="C57" s="43"/>
      <c r="D57" s="43"/>
      <c r="E57" s="30"/>
      <c r="F57" s="37"/>
      <c r="G57" s="38"/>
      <c r="H57" s="35"/>
      <c r="I57" s="31"/>
      <c r="J57" s="45"/>
      <c r="K57" s="35"/>
      <c r="L57" s="31"/>
      <c r="M57" s="31"/>
      <c r="N57" s="31"/>
      <c r="O57" s="33"/>
      <c r="P57" s="6"/>
      <c r="Q57" s="14" t="e">
        <f t="shared" si="4"/>
        <v>#DIV/0!</v>
      </c>
      <c r="R57" s="14" t="e">
        <f t="shared" si="0"/>
        <v>#DIV/0!</v>
      </c>
      <c r="S57" s="15" t="e">
        <f t="shared" si="1"/>
        <v>#DIV/0!</v>
      </c>
      <c r="T57" s="14" t="e">
        <f t="shared" si="2"/>
        <v>#DIV/0!</v>
      </c>
      <c r="U57" s="17" t="e">
        <f t="shared" si="5"/>
        <v>#DIV/0!</v>
      </c>
      <c r="V57" s="13"/>
      <c r="W57" s="13"/>
      <c r="X57" s="17" t="e">
        <f t="shared" si="6"/>
        <v>#DIV/0!</v>
      </c>
      <c r="Y57" s="49"/>
    </row>
    <row r="58" spans="1:25" ht="19.5" customHeight="1" x14ac:dyDescent="0.25">
      <c r="A58" s="12"/>
      <c r="B58" s="31"/>
      <c r="C58" s="43"/>
      <c r="D58" s="43"/>
      <c r="E58" s="30"/>
      <c r="F58" s="37"/>
      <c r="G58" s="38"/>
      <c r="H58" s="35"/>
      <c r="I58" s="31"/>
      <c r="J58" s="45"/>
      <c r="K58" s="35"/>
      <c r="L58" s="31"/>
      <c r="M58" s="31"/>
      <c r="N58" s="31"/>
      <c r="O58" s="33"/>
      <c r="P58" s="6"/>
      <c r="Q58" s="14" t="e">
        <f t="shared" si="4"/>
        <v>#DIV/0!</v>
      </c>
      <c r="R58" s="14" t="e">
        <f t="shared" si="0"/>
        <v>#DIV/0!</v>
      </c>
      <c r="S58" s="15" t="e">
        <f t="shared" si="1"/>
        <v>#DIV/0!</v>
      </c>
      <c r="T58" s="14" t="e">
        <f t="shared" si="2"/>
        <v>#DIV/0!</v>
      </c>
      <c r="U58" s="17" t="e">
        <f t="shared" si="5"/>
        <v>#DIV/0!</v>
      </c>
      <c r="V58" s="13"/>
      <c r="W58" s="13"/>
      <c r="X58" s="17" t="e">
        <f t="shared" si="6"/>
        <v>#DIV/0!</v>
      </c>
      <c r="Y58" s="49"/>
    </row>
    <row r="59" spans="1:25" ht="19.5" customHeight="1" x14ac:dyDescent="0.25">
      <c r="A59" s="31"/>
      <c r="B59" s="31"/>
      <c r="C59" s="43"/>
      <c r="D59" s="43"/>
      <c r="E59" s="30"/>
      <c r="F59" s="37"/>
      <c r="G59" s="38"/>
      <c r="H59" s="35"/>
      <c r="I59" s="31"/>
      <c r="J59" s="45"/>
      <c r="K59" s="35"/>
      <c r="L59" s="31"/>
      <c r="M59" s="31"/>
      <c r="N59" s="31"/>
      <c r="O59" s="33"/>
      <c r="P59" s="6"/>
      <c r="Q59" s="14" t="e">
        <f t="shared" si="4"/>
        <v>#DIV/0!</v>
      </c>
      <c r="R59" s="14" t="e">
        <f t="shared" si="0"/>
        <v>#DIV/0!</v>
      </c>
      <c r="S59" s="15" t="e">
        <f t="shared" si="1"/>
        <v>#DIV/0!</v>
      </c>
      <c r="T59" s="14" t="e">
        <f t="shared" si="2"/>
        <v>#DIV/0!</v>
      </c>
      <c r="U59" s="17" t="e">
        <f t="shared" si="5"/>
        <v>#DIV/0!</v>
      </c>
      <c r="V59" s="13"/>
      <c r="W59" s="13"/>
      <c r="X59" s="17" t="e">
        <f t="shared" si="6"/>
        <v>#DIV/0!</v>
      </c>
      <c r="Y59" s="49"/>
    </row>
    <row r="60" spans="1:25" ht="19.5" customHeight="1" x14ac:dyDescent="0.25">
      <c r="A60" s="31"/>
      <c r="B60" s="31"/>
      <c r="C60" s="43"/>
      <c r="D60" s="43"/>
      <c r="E60" s="30"/>
      <c r="F60" s="32"/>
      <c r="G60" s="34"/>
      <c r="H60" s="35"/>
      <c r="I60" s="31"/>
      <c r="J60" s="31"/>
      <c r="K60" s="31"/>
      <c r="L60" s="31"/>
      <c r="M60" s="31"/>
      <c r="N60" s="31"/>
      <c r="O60" s="33"/>
      <c r="P60" s="6"/>
      <c r="Q60" s="14" t="e">
        <f t="shared" si="4"/>
        <v>#DIV/0!</v>
      </c>
      <c r="R60" s="14" t="e">
        <f t="shared" si="0"/>
        <v>#DIV/0!</v>
      </c>
      <c r="S60" s="15" t="e">
        <f t="shared" si="1"/>
        <v>#DIV/0!</v>
      </c>
      <c r="T60" s="14" t="e">
        <f t="shared" si="2"/>
        <v>#DIV/0!</v>
      </c>
      <c r="U60" s="17" t="e">
        <f t="shared" si="5"/>
        <v>#DIV/0!</v>
      </c>
      <c r="V60" s="13"/>
      <c r="W60" s="13"/>
      <c r="X60" s="17" t="e">
        <f t="shared" si="6"/>
        <v>#DIV/0!</v>
      </c>
      <c r="Y60" s="49"/>
    </row>
    <row r="61" spans="1:25" ht="19.5" customHeight="1" x14ac:dyDescent="0.25">
      <c r="A61" s="31"/>
      <c r="B61" s="31"/>
      <c r="C61" s="43"/>
      <c r="D61" s="43"/>
      <c r="E61" s="30"/>
      <c r="F61" s="32"/>
      <c r="G61" s="34"/>
      <c r="H61" s="31"/>
      <c r="I61" s="31"/>
      <c r="J61" s="31"/>
      <c r="K61" s="31"/>
      <c r="L61" s="31"/>
      <c r="M61" s="31"/>
      <c r="N61" s="31"/>
      <c r="O61" s="33"/>
      <c r="P61" s="6"/>
      <c r="Q61" s="14" t="e">
        <f t="shared" si="4"/>
        <v>#DIV/0!</v>
      </c>
      <c r="R61" s="14" t="e">
        <f t="shared" si="0"/>
        <v>#DIV/0!</v>
      </c>
      <c r="S61" s="15" t="e">
        <f t="shared" si="1"/>
        <v>#DIV/0!</v>
      </c>
      <c r="T61" s="14" t="e">
        <f t="shared" si="2"/>
        <v>#DIV/0!</v>
      </c>
      <c r="U61" s="17" t="e">
        <f t="shared" si="5"/>
        <v>#DIV/0!</v>
      </c>
      <c r="V61" s="13"/>
      <c r="W61" s="13"/>
      <c r="X61" s="17" t="e">
        <f t="shared" si="6"/>
        <v>#DIV/0!</v>
      </c>
      <c r="Y61" s="49"/>
    </row>
    <row r="62" spans="1:25" ht="19.5" customHeight="1" x14ac:dyDescent="0.25">
      <c r="A62" s="12"/>
      <c r="B62" s="31"/>
      <c r="C62" s="43"/>
      <c r="D62" s="43"/>
      <c r="E62" s="30"/>
      <c r="F62" s="32"/>
      <c r="G62" s="34"/>
      <c r="H62" s="31"/>
      <c r="I62" s="31"/>
      <c r="J62" s="31"/>
      <c r="K62" s="31"/>
      <c r="L62" s="31"/>
      <c r="M62" s="31"/>
      <c r="N62" s="31"/>
      <c r="O62" s="33"/>
      <c r="P62" s="6"/>
      <c r="Q62" s="14" t="e">
        <f t="shared" si="4"/>
        <v>#DIV/0!</v>
      </c>
      <c r="R62" s="14" t="e">
        <f t="shared" si="0"/>
        <v>#DIV/0!</v>
      </c>
      <c r="S62" s="15" t="e">
        <f t="shared" si="1"/>
        <v>#DIV/0!</v>
      </c>
      <c r="T62" s="14" t="e">
        <f t="shared" si="2"/>
        <v>#DIV/0!</v>
      </c>
      <c r="U62" s="17" t="e">
        <f t="shared" si="5"/>
        <v>#DIV/0!</v>
      </c>
      <c r="V62" s="13"/>
      <c r="W62" s="13"/>
      <c r="X62" s="17" t="e">
        <f t="shared" si="6"/>
        <v>#DIV/0!</v>
      </c>
      <c r="Y62" s="49"/>
    </row>
    <row r="63" spans="1:25" ht="19.5" customHeight="1" x14ac:dyDescent="0.25">
      <c r="A63" s="31"/>
      <c r="B63" s="31"/>
      <c r="C63" s="43"/>
      <c r="D63" s="43"/>
      <c r="E63" s="30"/>
      <c r="F63" s="32"/>
      <c r="G63" s="34"/>
      <c r="H63" s="31"/>
      <c r="I63" s="31"/>
      <c r="J63" s="31"/>
      <c r="K63" s="31"/>
      <c r="L63" s="31"/>
      <c r="M63" s="31"/>
      <c r="N63" s="31"/>
      <c r="O63" s="33"/>
      <c r="P63" s="6"/>
      <c r="Q63" s="14" t="e">
        <f t="shared" si="4"/>
        <v>#DIV/0!</v>
      </c>
      <c r="R63" s="14" t="e">
        <f t="shared" si="0"/>
        <v>#DIV/0!</v>
      </c>
      <c r="S63" s="15" t="e">
        <f t="shared" si="1"/>
        <v>#DIV/0!</v>
      </c>
      <c r="T63" s="14" t="e">
        <f t="shared" si="2"/>
        <v>#DIV/0!</v>
      </c>
      <c r="U63" s="17" t="e">
        <f t="shared" si="5"/>
        <v>#DIV/0!</v>
      </c>
      <c r="V63" s="13"/>
      <c r="W63" s="13"/>
      <c r="X63" s="17" t="e">
        <f t="shared" si="6"/>
        <v>#DIV/0!</v>
      </c>
      <c r="Y63" s="49"/>
    </row>
    <row r="64" spans="1:25" ht="19.5" customHeight="1" x14ac:dyDescent="0.25">
      <c r="A64" s="12"/>
      <c r="B64" s="31"/>
      <c r="C64" s="43"/>
      <c r="D64" s="43"/>
      <c r="E64" s="31"/>
      <c r="F64" s="32"/>
      <c r="G64" s="34"/>
      <c r="H64" s="31"/>
      <c r="I64" s="31"/>
      <c r="J64" s="31"/>
      <c r="K64" s="31"/>
      <c r="L64" s="31"/>
      <c r="M64" s="31"/>
      <c r="N64" s="31"/>
      <c r="O64" s="33"/>
      <c r="P64" s="6"/>
      <c r="Q64" s="14" t="e">
        <f t="shared" si="4"/>
        <v>#DIV/0!</v>
      </c>
      <c r="R64" s="14" t="e">
        <f t="shared" si="0"/>
        <v>#DIV/0!</v>
      </c>
      <c r="S64" s="15" t="e">
        <f t="shared" si="1"/>
        <v>#DIV/0!</v>
      </c>
      <c r="T64" s="14" t="e">
        <f t="shared" si="2"/>
        <v>#DIV/0!</v>
      </c>
      <c r="U64" s="17" t="e">
        <f t="shared" si="5"/>
        <v>#DIV/0!</v>
      </c>
      <c r="V64" s="13"/>
      <c r="W64" s="13"/>
      <c r="X64" s="17" t="e">
        <f t="shared" si="6"/>
        <v>#DIV/0!</v>
      </c>
      <c r="Y64" s="49"/>
    </row>
    <row r="65" spans="1:25" ht="19.5" customHeight="1" x14ac:dyDescent="0.25">
      <c r="A65" s="12"/>
      <c r="B65" s="31"/>
      <c r="C65" s="43"/>
      <c r="D65" s="43"/>
      <c r="E65" s="30"/>
      <c r="F65" s="32"/>
      <c r="G65" s="34"/>
      <c r="H65" s="31"/>
      <c r="I65" s="31"/>
      <c r="J65" s="31"/>
      <c r="K65" s="31"/>
      <c r="L65" s="31"/>
      <c r="M65" s="31"/>
      <c r="N65" s="31"/>
      <c r="O65" s="33"/>
      <c r="P65" s="6"/>
      <c r="Q65" s="14" t="e">
        <f t="shared" si="4"/>
        <v>#DIV/0!</v>
      </c>
      <c r="R65" s="14" t="e">
        <f t="shared" si="0"/>
        <v>#DIV/0!</v>
      </c>
      <c r="S65" s="15" t="e">
        <f t="shared" si="1"/>
        <v>#DIV/0!</v>
      </c>
      <c r="T65" s="14" t="e">
        <f t="shared" si="2"/>
        <v>#DIV/0!</v>
      </c>
      <c r="U65" s="17" t="e">
        <f t="shared" si="5"/>
        <v>#DIV/0!</v>
      </c>
      <c r="V65" s="13"/>
      <c r="W65" s="13"/>
      <c r="X65" s="17" t="e">
        <f t="shared" si="6"/>
        <v>#DIV/0!</v>
      </c>
      <c r="Y65" s="49"/>
    </row>
    <row r="66" spans="1:25" ht="19.5" customHeight="1" x14ac:dyDescent="0.25">
      <c r="A66" s="12"/>
      <c r="B66" s="31"/>
      <c r="C66" s="43"/>
      <c r="D66" s="43"/>
      <c r="E66" s="30"/>
      <c r="F66" s="32"/>
      <c r="G66" s="34"/>
      <c r="H66" s="31"/>
      <c r="I66" s="31"/>
      <c r="J66" s="31"/>
      <c r="K66" s="31"/>
      <c r="L66" s="31"/>
      <c r="M66" s="31"/>
      <c r="N66" s="31"/>
      <c r="O66" s="33"/>
      <c r="P66" s="6"/>
      <c r="Q66" s="14" t="e">
        <f t="shared" si="4"/>
        <v>#DIV/0!</v>
      </c>
      <c r="R66" s="14" t="e">
        <f t="shared" si="0"/>
        <v>#DIV/0!</v>
      </c>
      <c r="S66" s="15" t="e">
        <f t="shared" si="1"/>
        <v>#DIV/0!</v>
      </c>
      <c r="T66" s="14" t="e">
        <f t="shared" si="2"/>
        <v>#DIV/0!</v>
      </c>
      <c r="U66" s="17" t="e">
        <f t="shared" si="5"/>
        <v>#DIV/0!</v>
      </c>
      <c r="V66" s="13"/>
      <c r="W66" s="13"/>
      <c r="X66" s="17" t="e">
        <f t="shared" si="6"/>
        <v>#DIV/0!</v>
      </c>
      <c r="Y66" s="49"/>
    </row>
    <row r="67" spans="1:25" ht="19.5" customHeight="1" x14ac:dyDescent="0.25">
      <c r="A67" s="12"/>
      <c r="B67" s="31"/>
      <c r="C67" s="43"/>
      <c r="D67" s="43"/>
      <c r="E67" s="30"/>
      <c r="F67" s="32"/>
      <c r="G67" s="34"/>
      <c r="H67" s="31"/>
      <c r="I67" s="31"/>
      <c r="J67" s="31"/>
      <c r="K67" s="31"/>
      <c r="L67" s="31"/>
      <c r="M67" s="31"/>
      <c r="N67" s="31"/>
      <c r="O67" s="33"/>
      <c r="P67" s="6"/>
      <c r="Q67" s="14" t="e">
        <f t="shared" si="4"/>
        <v>#DIV/0!</v>
      </c>
      <c r="R67" s="14" t="e">
        <f t="shared" si="0"/>
        <v>#DIV/0!</v>
      </c>
      <c r="S67" s="15" t="e">
        <f t="shared" si="1"/>
        <v>#DIV/0!</v>
      </c>
      <c r="T67" s="14" t="e">
        <f t="shared" si="2"/>
        <v>#DIV/0!</v>
      </c>
      <c r="U67" s="17" t="e">
        <f t="shared" si="5"/>
        <v>#DIV/0!</v>
      </c>
      <c r="V67" s="13"/>
      <c r="W67" s="13"/>
      <c r="X67" s="17" t="e">
        <f t="shared" si="6"/>
        <v>#DIV/0!</v>
      </c>
      <c r="Y67" s="49"/>
    </row>
    <row r="68" spans="1:25" ht="19.5" customHeight="1" thickBot="1" x14ac:dyDescent="0.3">
      <c r="A68" s="61" t="s">
        <v>100</v>
      </c>
      <c r="B68" s="61"/>
      <c r="C68" s="61"/>
      <c r="D68" s="61"/>
      <c r="E68" s="61"/>
      <c r="F68" s="61"/>
      <c r="G68" s="61"/>
      <c r="H68" s="61"/>
      <c r="I68" s="61"/>
      <c r="J68" s="61"/>
      <c r="K68" s="61"/>
      <c r="L68" s="61"/>
      <c r="M68" s="61"/>
      <c r="N68" s="61"/>
      <c r="O68" s="61"/>
      <c r="P68" s="61"/>
      <c r="Q68" s="61"/>
      <c r="R68" s="61"/>
      <c r="S68" s="61"/>
      <c r="T68" s="61"/>
      <c r="U68" s="61"/>
      <c r="V68" s="61"/>
      <c r="W68" s="61"/>
      <c r="X68" s="61"/>
      <c r="Y68" s="49"/>
    </row>
    <row r="69" spans="1:25" ht="51.75" thickBot="1" x14ac:dyDescent="0.3">
      <c r="A69" s="16" t="s">
        <v>7</v>
      </c>
      <c r="B69" s="24" t="s">
        <v>8</v>
      </c>
      <c r="C69" s="16" t="s">
        <v>0</v>
      </c>
      <c r="D69" s="16" t="s">
        <v>9</v>
      </c>
      <c r="E69" s="16" t="s">
        <v>5</v>
      </c>
      <c r="F69" s="16" t="s">
        <v>106</v>
      </c>
      <c r="G69" s="16" t="s">
        <v>107</v>
      </c>
      <c r="H69" s="16" t="s">
        <v>108</v>
      </c>
      <c r="I69" s="23" t="s">
        <v>109</v>
      </c>
      <c r="J69" s="16" t="s">
        <v>21</v>
      </c>
      <c r="K69" s="23" t="s">
        <v>2</v>
      </c>
      <c r="L69" s="23" t="s">
        <v>20</v>
      </c>
      <c r="M69" s="22" t="s">
        <v>3</v>
      </c>
      <c r="N69" s="16" t="s">
        <v>4</v>
      </c>
      <c r="O69" s="21" t="s">
        <v>18</v>
      </c>
      <c r="P69" s="16" t="s">
        <v>17</v>
      </c>
      <c r="Q69" s="16" t="s">
        <v>19</v>
      </c>
      <c r="R69" s="16" t="s">
        <v>14</v>
      </c>
      <c r="S69" s="16" t="s">
        <v>15</v>
      </c>
      <c r="T69" s="16" t="s">
        <v>16</v>
      </c>
      <c r="U69" s="16" t="s">
        <v>110</v>
      </c>
      <c r="V69" s="19" t="s">
        <v>36</v>
      </c>
      <c r="W69" s="13">
        <v>4.0000000000000001E-3</v>
      </c>
      <c r="X69" s="16" t="s">
        <v>23</v>
      </c>
      <c r="Y69" s="49"/>
    </row>
    <row r="70" spans="1:25" ht="30" customHeight="1" x14ac:dyDescent="0.25">
      <c r="A70" s="31" t="s">
        <v>94</v>
      </c>
      <c r="B70" s="31" t="s">
        <v>101</v>
      </c>
      <c r="C70" s="43" t="s">
        <v>59</v>
      </c>
      <c r="D70" t="s">
        <v>103</v>
      </c>
      <c r="E70" s="43" t="s">
        <v>102</v>
      </c>
      <c r="F70" s="32">
        <v>125010.88</v>
      </c>
      <c r="G70" s="34">
        <v>116684</v>
      </c>
      <c r="H70" s="31" t="s">
        <v>104</v>
      </c>
      <c r="I70" s="31">
        <v>33</v>
      </c>
      <c r="J70" s="31"/>
      <c r="K70" s="31">
        <v>7096.86</v>
      </c>
      <c r="L70" s="31">
        <v>1</v>
      </c>
      <c r="M70" s="31">
        <v>1</v>
      </c>
      <c r="N70" s="31">
        <v>5215</v>
      </c>
      <c r="O70" s="33"/>
      <c r="P70" s="6">
        <f t="shared" ref="P70:P71" si="7">L70*G70</f>
        <v>116684</v>
      </c>
      <c r="Q70" s="14">
        <f t="shared" si="4"/>
        <v>3.1527588819350352</v>
      </c>
      <c r="R70" s="14">
        <f t="shared" si="0"/>
        <v>16.44163756929121</v>
      </c>
      <c r="S70" s="15">
        <f t="shared" si="1"/>
        <v>1.3608552253116011</v>
      </c>
      <c r="T70" s="14">
        <f t="shared" si="2"/>
        <v>22.374688398849472</v>
      </c>
      <c r="U70" s="17">
        <f>K70*$W$2/I70</f>
        <v>0.86022545454545452</v>
      </c>
      <c r="V70" s="13"/>
      <c r="W70" s="13"/>
      <c r="X70" s="17">
        <f>P70/F70-100%</f>
        <v>-6.6609242331547525E-2</v>
      </c>
      <c r="Y70" s="49"/>
    </row>
    <row r="71" spans="1:25" ht="30" customHeight="1" x14ac:dyDescent="0.25">
      <c r="A71" s="12" t="s">
        <v>97</v>
      </c>
      <c r="B71" s="31" t="s">
        <v>124</v>
      </c>
      <c r="C71" s="43" t="s">
        <v>125</v>
      </c>
      <c r="D71" s="43" t="s">
        <v>126</v>
      </c>
      <c r="E71" s="43" t="s">
        <v>102</v>
      </c>
      <c r="F71" s="32">
        <v>107956.01</v>
      </c>
      <c r="G71" s="34">
        <v>118577.87</v>
      </c>
      <c r="H71" s="31" t="s">
        <v>104</v>
      </c>
      <c r="I71" s="31">
        <v>33</v>
      </c>
      <c r="J71" s="31" t="s">
        <v>119</v>
      </c>
      <c r="K71" s="31">
        <v>7201.8</v>
      </c>
      <c r="L71" s="31">
        <v>1</v>
      </c>
      <c r="M71" s="31">
        <v>1</v>
      </c>
      <c r="N71" s="31">
        <v>5977</v>
      </c>
      <c r="O71" s="33"/>
      <c r="P71" s="6">
        <f t="shared" si="7"/>
        <v>118577.87</v>
      </c>
      <c r="Q71" s="14">
        <f t="shared" si="4"/>
        <v>2.7547318643170242</v>
      </c>
      <c r="R71" s="14">
        <f t="shared" si="0"/>
        <v>16.465032353022853</v>
      </c>
      <c r="S71" s="15">
        <f t="shared" si="1"/>
        <v>1.2049188556131838</v>
      </c>
      <c r="T71" s="14">
        <f t="shared" si="2"/>
        <v>19.839027940438346</v>
      </c>
      <c r="U71" s="17">
        <f t="shared" ref="U71:U82" si="8">K71*$W$2/I71</f>
        <v>0.87294545454545458</v>
      </c>
      <c r="V71" s="13"/>
      <c r="W71" s="13"/>
      <c r="X71" s="17">
        <f t="shared" ref="X71:X82" si="9">P71/F71-100%</f>
        <v>9.8390631517411675E-2</v>
      </c>
      <c r="Y71" s="49"/>
    </row>
    <row r="72" spans="1:25" ht="19.5" customHeight="1" x14ac:dyDescent="0.25">
      <c r="A72" s="11"/>
      <c r="B72" s="31"/>
      <c r="C72" s="43"/>
      <c r="D72" s="43"/>
      <c r="E72" s="30"/>
      <c r="F72" s="32"/>
      <c r="G72" s="34"/>
      <c r="H72" s="31"/>
      <c r="I72" s="31"/>
      <c r="J72" s="31"/>
      <c r="K72" s="31"/>
      <c r="L72" s="31"/>
      <c r="M72" s="31"/>
      <c r="N72" s="31"/>
      <c r="O72" s="33"/>
      <c r="P72" s="6"/>
      <c r="Q72" s="14" t="e">
        <f t="shared" si="4"/>
        <v>#DIV/0!</v>
      </c>
      <c r="R72" s="14" t="e">
        <f t="shared" si="0"/>
        <v>#DIV/0!</v>
      </c>
      <c r="S72" s="15" t="e">
        <f t="shared" si="1"/>
        <v>#DIV/0!</v>
      </c>
      <c r="T72" s="14" t="e">
        <f t="shared" si="2"/>
        <v>#DIV/0!</v>
      </c>
      <c r="U72" s="17" t="e">
        <f t="shared" si="8"/>
        <v>#DIV/0!</v>
      </c>
      <c r="V72" s="13"/>
      <c r="W72" s="13"/>
      <c r="X72" s="17" t="e">
        <f t="shared" si="9"/>
        <v>#DIV/0!</v>
      </c>
      <c r="Y72" s="49"/>
    </row>
    <row r="73" spans="1:25" ht="19.5" customHeight="1" x14ac:dyDescent="0.25">
      <c r="A73" s="11"/>
      <c r="B73" s="31"/>
      <c r="C73" s="43"/>
      <c r="D73" s="43"/>
      <c r="E73" s="30"/>
      <c r="F73" s="32"/>
      <c r="G73" s="34"/>
      <c r="H73" s="31"/>
      <c r="I73" s="31"/>
      <c r="J73" s="31"/>
      <c r="K73" s="31"/>
      <c r="L73" s="31"/>
      <c r="M73" s="31"/>
      <c r="N73" s="31"/>
      <c r="O73" s="33"/>
      <c r="P73" s="6"/>
      <c r="Q73" s="14" t="e">
        <f t="shared" si="4"/>
        <v>#DIV/0!</v>
      </c>
      <c r="R73" s="14" t="e">
        <f t="shared" si="0"/>
        <v>#DIV/0!</v>
      </c>
      <c r="S73" s="15" t="e">
        <f t="shared" si="1"/>
        <v>#DIV/0!</v>
      </c>
      <c r="T73" s="14" t="e">
        <f t="shared" si="2"/>
        <v>#DIV/0!</v>
      </c>
      <c r="U73" s="17" t="e">
        <f t="shared" si="8"/>
        <v>#DIV/0!</v>
      </c>
      <c r="V73" s="13"/>
      <c r="W73" s="13"/>
      <c r="X73" s="17" t="e">
        <f t="shared" si="9"/>
        <v>#DIV/0!</v>
      </c>
      <c r="Y73" s="49"/>
    </row>
    <row r="74" spans="1:25" ht="19.5" customHeight="1" x14ac:dyDescent="0.25">
      <c r="A74" s="31"/>
      <c r="B74" s="31"/>
      <c r="C74" s="43"/>
      <c r="D74" s="43"/>
      <c r="E74" s="30"/>
      <c r="F74" s="32"/>
      <c r="G74" s="34"/>
      <c r="H74" s="31"/>
      <c r="I74" s="31"/>
      <c r="J74" s="31"/>
      <c r="K74" s="31"/>
      <c r="L74" s="31"/>
      <c r="M74" s="31"/>
      <c r="N74" s="31"/>
      <c r="O74" s="33"/>
      <c r="P74" s="6"/>
      <c r="Q74" s="14" t="e">
        <f t="shared" si="4"/>
        <v>#DIV/0!</v>
      </c>
      <c r="R74" s="14" t="e">
        <f t="shared" si="0"/>
        <v>#DIV/0!</v>
      </c>
      <c r="S74" s="15" t="e">
        <f t="shared" si="1"/>
        <v>#DIV/0!</v>
      </c>
      <c r="T74" s="14" t="e">
        <f t="shared" si="2"/>
        <v>#DIV/0!</v>
      </c>
      <c r="U74" s="17" t="e">
        <f t="shared" si="8"/>
        <v>#DIV/0!</v>
      </c>
      <c r="V74" s="13"/>
      <c r="W74" s="13"/>
      <c r="X74" s="17" t="e">
        <f t="shared" si="9"/>
        <v>#DIV/0!</v>
      </c>
      <c r="Y74" s="49"/>
    </row>
    <row r="75" spans="1:25" ht="19.5" customHeight="1" x14ac:dyDescent="0.25">
      <c r="A75" s="12"/>
      <c r="B75" s="31"/>
      <c r="C75" s="43"/>
      <c r="D75" s="43"/>
      <c r="E75" s="30"/>
      <c r="F75" s="32"/>
      <c r="G75" s="34"/>
      <c r="H75" s="31"/>
      <c r="I75" s="31"/>
      <c r="J75" s="31"/>
      <c r="K75" s="31"/>
      <c r="L75" s="31"/>
      <c r="M75" s="31"/>
      <c r="N75" s="31"/>
      <c r="O75" s="33"/>
      <c r="P75" s="6"/>
      <c r="Q75" s="14" t="e">
        <f t="shared" si="4"/>
        <v>#DIV/0!</v>
      </c>
      <c r="R75" s="14" t="e">
        <f t="shared" si="0"/>
        <v>#DIV/0!</v>
      </c>
      <c r="S75" s="15" t="e">
        <f t="shared" si="1"/>
        <v>#DIV/0!</v>
      </c>
      <c r="T75" s="14" t="e">
        <f t="shared" si="2"/>
        <v>#DIV/0!</v>
      </c>
      <c r="U75" s="17" t="e">
        <f t="shared" si="8"/>
        <v>#DIV/0!</v>
      </c>
      <c r="V75" s="13"/>
      <c r="W75" s="13"/>
      <c r="X75" s="17" t="e">
        <f t="shared" si="9"/>
        <v>#DIV/0!</v>
      </c>
      <c r="Y75" s="49"/>
    </row>
    <row r="76" spans="1:25" ht="19.5" customHeight="1" x14ac:dyDescent="0.25">
      <c r="A76" s="31"/>
      <c r="B76" s="31"/>
      <c r="C76" s="43"/>
      <c r="D76" s="43"/>
      <c r="E76" s="30"/>
      <c r="F76" s="32"/>
      <c r="G76" s="34"/>
      <c r="H76" s="31"/>
      <c r="I76" s="31"/>
      <c r="J76" s="31"/>
      <c r="K76" s="31"/>
      <c r="L76" s="31"/>
      <c r="M76" s="31"/>
      <c r="N76" s="31"/>
      <c r="O76" s="33"/>
      <c r="P76" s="6"/>
      <c r="Q76" s="14" t="e">
        <f t="shared" si="4"/>
        <v>#DIV/0!</v>
      </c>
      <c r="R76" s="14" t="e">
        <f t="shared" si="0"/>
        <v>#DIV/0!</v>
      </c>
      <c r="S76" s="15" t="e">
        <f t="shared" si="1"/>
        <v>#DIV/0!</v>
      </c>
      <c r="T76" s="14" t="e">
        <f t="shared" si="2"/>
        <v>#DIV/0!</v>
      </c>
      <c r="U76" s="17" t="e">
        <f t="shared" si="8"/>
        <v>#DIV/0!</v>
      </c>
      <c r="V76" s="13"/>
      <c r="W76" s="13"/>
      <c r="X76" s="17" t="e">
        <f t="shared" si="9"/>
        <v>#DIV/0!</v>
      </c>
      <c r="Y76" s="48"/>
    </row>
    <row r="77" spans="1:25" ht="19.5" customHeight="1" x14ac:dyDescent="0.25">
      <c r="A77" s="31"/>
      <c r="B77" s="31"/>
      <c r="C77" s="43"/>
      <c r="D77" s="43"/>
      <c r="E77" s="30"/>
      <c r="F77" s="32"/>
      <c r="G77" s="34"/>
      <c r="H77" s="31"/>
      <c r="I77" s="31"/>
      <c r="J77" s="31"/>
      <c r="K77" s="31"/>
      <c r="L77" s="31"/>
      <c r="M77" s="31"/>
      <c r="N77" s="31"/>
      <c r="O77" s="33"/>
      <c r="P77" s="6"/>
      <c r="Q77" s="14" t="e">
        <f t="shared" si="4"/>
        <v>#DIV/0!</v>
      </c>
      <c r="R77" s="14" t="e">
        <f t="shared" si="0"/>
        <v>#DIV/0!</v>
      </c>
      <c r="S77" s="15" t="e">
        <f t="shared" si="1"/>
        <v>#DIV/0!</v>
      </c>
      <c r="T77" s="14" t="e">
        <f t="shared" si="2"/>
        <v>#DIV/0!</v>
      </c>
      <c r="U77" s="17" t="e">
        <f t="shared" si="8"/>
        <v>#DIV/0!</v>
      </c>
      <c r="V77" s="13"/>
      <c r="W77" s="13"/>
      <c r="X77" s="17" t="e">
        <f t="shared" si="9"/>
        <v>#DIV/0!</v>
      </c>
      <c r="Y77" s="48"/>
    </row>
    <row r="78" spans="1:25" ht="19.5" customHeight="1" x14ac:dyDescent="0.25">
      <c r="A78" s="12"/>
      <c r="B78" s="31"/>
      <c r="C78" s="43"/>
      <c r="D78" s="43"/>
      <c r="E78" s="30"/>
      <c r="F78" s="32"/>
      <c r="G78" s="34"/>
      <c r="H78" s="31"/>
      <c r="I78" s="31"/>
      <c r="J78" s="31"/>
      <c r="K78" s="31"/>
      <c r="L78" s="31"/>
      <c r="M78" s="31"/>
      <c r="N78" s="31"/>
      <c r="O78" s="33"/>
      <c r="P78" s="6"/>
      <c r="Q78" s="14" t="e">
        <f t="shared" si="4"/>
        <v>#DIV/0!</v>
      </c>
      <c r="R78" s="14" t="e">
        <f t="shared" si="0"/>
        <v>#DIV/0!</v>
      </c>
      <c r="S78" s="15" t="e">
        <f t="shared" si="1"/>
        <v>#DIV/0!</v>
      </c>
      <c r="T78" s="14" t="e">
        <f t="shared" si="2"/>
        <v>#DIV/0!</v>
      </c>
      <c r="U78" s="17" t="e">
        <f t="shared" si="8"/>
        <v>#DIV/0!</v>
      </c>
      <c r="V78" s="13"/>
      <c r="W78" s="13"/>
      <c r="X78" s="17" t="e">
        <f t="shared" si="9"/>
        <v>#DIV/0!</v>
      </c>
    </row>
    <row r="79" spans="1:25" ht="19.5" customHeight="1" x14ac:dyDescent="0.25">
      <c r="A79" s="31"/>
      <c r="B79" s="31"/>
      <c r="C79" s="43"/>
      <c r="D79" s="43"/>
      <c r="E79" s="31"/>
      <c r="F79" s="32"/>
      <c r="G79" s="34"/>
      <c r="H79" s="31"/>
      <c r="I79" s="31"/>
      <c r="J79" s="31"/>
      <c r="K79" s="31"/>
      <c r="L79" s="31"/>
      <c r="M79" s="31"/>
      <c r="N79" s="31"/>
      <c r="O79" s="33"/>
      <c r="P79" s="6"/>
      <c r="Q79" s="14" t="e">
        <f t="shared" si="4"/>
        <v>#DIV/0!</v>
      </c>
      <c r="R79" s="14" t="e">
        <f t="shared" si="0"/>
        <v>#DIV/0!</v>
      </c>
      <c r="S79" s="15" t="e">
        <f t="shared" si="1"/>
        <v>#DIV/0!</v>
      </c>
      <c r="T79" s="14" t="e">
        <f t="shared" si="2"/>
        <v>#DIV/0!</v>
      </c>
      <c r="U79" s="17" t="e">
        <f t="shared" si="8"/>
        <v>#DIV/0!</v>
      </c>
      <c r="V79" s="13"/>
      <c r="W79" s="13"/>
      <c r="X79" s="17" t="e">
        <f t="shared" si="9"/>
        <v>#DIV/0!</v>
      </c>
    </row>
    <row r="80" spans="1:25" ht="19.5" customHeight="1" x14ac:dyDescent="0.25">
      <c r="A80" s="31"/>
      <c r="B80" s="31"/>
      <c r="C80" s="43"/>
      <c r="D80" s="43"/>
      <c r="E80" s="31"/>
      <c r="F80" s="32"/>
      <c r="G80" s="34"/>
      <c r="H80" s="31"/>
      <c r="I80" s="31"/>
      <c r="J80" s="31"/>
      <c r="K80" s="31"/>
      <c r="L80" s="31"/>
      <c r="M80" s="31"/>
      <c r="N80" s="31"/>
      <c r="O80" s="33"/>
      <c r="P80" s="6"/>
      <c r="Q80" s="14" t="e">
        <f t="shared" si="4"/>
        <v>#DIV/0!</v>
      </c>
      <c r="R80" s="14" t="e">
        <f t="shared" si="0"/>
        <v>#DIV/0!</v>
      </c>
      <c r="S80" s="15" t="e">
        <f t="shared" si="1"/>
        <v>#DIV/0!</v>
      </c>
      <c r="T80" s="14" t="e">
        <f t="shared" si="2"/>
        <v>#DIV/0!</v>
      </c>
      <c r="U80" s="17" t="e">
        <f t="shared" si="8"/>
        <v>#DIV/0!</v>
      </c>
      <c r="V80" s="13"/>
      <c r="W80" s="13"/>
      <c r="X80" s="17" t="e">
        <f t="shared" si="9"/>
        <v>#DIV/0!</v>
      </c>
    </row>
    <row r="81" spans="1:24" ht="19.5" customHeight="1" x14ac:dyDescent="0.25">
      <c r="A81" s="31"/>
      <c r="B81" s="31"/>
      <c r="C81" s="43"/>
      <c r="D81" s="43"/>
      <c r="E81" s="31"/>
      <c r="F81" s="32"/>
      <c r="G81" s="34"/>
      <c r="H81" s="31"/>
      <c r="I81" s="31"/>
      <c r="J81" s="31"/>
      <c r="K81" s="31"/>
      <c r="L81" s="31"/>
      <c r="M81" s="31"/>
      <c r="N81" s="31"/>
      <c r="O81" s="33"/>
      <c r="P81" s="6"/>
      <c r="Q81" s="14" t="e">
        <f t="shared" si="4"/>
        <v>#DIV/0!</v>
      </c>
      <c r="R81" s="14" t="e">
        <f t="shared" ref="R81:R82" si="10">P81/K81</f>
        <v>#DIV/0!</v>
      </c>
      <c r="S81" s="15" t="e">
        <f t="shared" ref="S81:S82" si="11">K81/N81</f>
        <v>#DIV/0!</v>
      </c>
      <c r="T81" s="14" t="e">
        <f t="shared" ref="T81:T82" si="12">P81/N81</f>
        <v>#DIV/0!</v>
      </c>
      <c r="U81" s="17" t="e">
        <f t="shared" si="8"/>
        <v>#DIV/0!</v>
      </c>
      <c r="V81" s="13"/>
      <c r="W81" s="13"/>
      <c r="X81" s="17" t="e">
        <f t="shared" si="9"/>
        <v>#DIV/0!</v>
      </c>
    </row>
    <row r="82" spans="1:24" ht="19.5" customHeight="1" x14ac:dyDescent="0.25">
      <c r="A82" s="31"/>
      <c r="B82" s="31"/>
      <c r="C82" s="43"/>
      <c r="D82" s="43"/>
      <c r="E82" s="31"/>
      <c r="F82" s="32"/>
      <c r="G82" s="34"/>
      <c r="H82" s="31"/>
      <c r="I82" s="31"/>
      <c r="J82" s="31"/>
      <c r="K82" s="31"/>
      <c r="L82" s="31"/>
      <c r="M82" s="31"/>
      <c r="N82" s="31"/>
      <c r="O82" s="33"/>
      <c r="P82" s="6"/>
      <c r="Q82" s="14" t="e">
        <f>(P82*1000)/(K82*N82)</f>
        <v>#DIV/0!</v>
      </c>
      <c r="R82" s="14" t="e">
        <f t="shared" si="10"/>
        <v>#DIV/0!</v>
      </c>
      <c r="S82" s="15" t="e">
        <f t="shared" si="11"/>
        <v>#DIV/0!</v>
      </c>
      <c r="T82" s="14" t="e">
        <f t="shared" si="12"/>
        <v>#DIV/0!</v>
      </c>
      <c r="U82" s="17" t="e">
        <f t="shared" si="8"/>
        <v>#DIV/0!</v>
      </c>
      <c r="V82" s="13"/>
      <c r="W82" s="13"/>
      <c r="X82" s="17" t="e">
        <f t="shared" si="9"/>
        <v>#DIV/0!</v>
      </c>
    </row>
  </sheetData>
  <mergeCells count="13">
    <mergeCell ref="A68:X68"/>
    <mergeCell ref="AA1:AG1"/>
    <mergeCell ref="AA5:AG5"/>
    <mergeCell ref="AA9:AG9"/>
    <mergeCell ref="AA13:AB13"/>
    <mergeCell ref="AA14:AB14"/>
    <mergeCell ref="AA15:AB15"/>
    <mergeCell ref="AA17:AB17"/>
    <mergeCell ref="AA18:AB18"/>
    <mergeCell ref="AA19:AB19"/>
    <mergeCell ref="AA20:AB20"/>
    <mergeCell ref="AA21:AB21"/>
    <mergeCell ref="AA22:AB22"/>
  </mergeCells>
  <conditionalFormatting sqref="AF3:AG3">
    <cfRule type="cellIs" dxfId="60" priority="54" operator="equal">
      <formula>0</formula>
    </cfRule>
    <cfRule type="cellIs" dxfId="59" priority="55" operator="greaterThan">
      <formula>0</formula>
    </cfRule>
    <cfRule type="cellIs" dxfId="58" priority="56" operator="lessThan">
      <formula>0</formula>
    </cfRule>
    <cfRule type="cellIs" dxfId="57" priority="63" operator="lessThan">
      <formula>0</formula>
    </cfRule>
    <cfRule type="cellIs" dxfId="56" priority="64" operator="greaterThan">
      <formula>0</formula>
    </cfRule>
    <cfRule type="cellIs" dxfId="55" priority="65" operator="lessThan">
      <formula>0</formula>
    </cfRule>
  </conditionalFormatting>
  <conditionalFormatting sqref="U70:U82 U3:U67">
    <cfRule type="cellIs" dxfId="54" priority="60" operator="equal">
      <formula>0.7</formula>
    </cfRule>
    <cfRule type="cellIs" dxfId="53" priority="61" operator="greaterThan">
      <formula>0.7</formula>
    </cfRule>
    <cfRule type="cellIs" dxfId="52" priority="62" operator="lessThan">
      <formula>0.7</formula>
    </cfRule>
  </conditionalFormatting>
  <conditionalFormatting sqref="X3:X67 X70:X82">
    <cfRule type="cellIs" dxfId="51" priority="52" operator="lessThan">
      <formula>0</formula>
    </cfRule>
    <cfRule type="cellIs" dxfId="50" priority="53" operator="greaterThan">
      <formula>0</formula>
    </cfRule>
    <cfRule type="cellIs" dxfId="49" priority="59" operator="greaterThan">
      <formula>0</formula>
    </cfRule>
  </conditionalFormatting>
  <conditionalFormatting sqref="X3:X67 X70:X82">
    <cfRule type="cellIs" dxfId="48" priority="57" operator="equal">
      <formula>0</formula>
    </cfRule>
    <cfRule type="cellIs" dxfId="47" priority="58" operator="lessThan">
      <formula>0</formula>
    </cfRule>
  </conditionalFormatting>
  <conditionalFormatting sqref="AF3">
    <cfRule type="cellIs" dxfId="46" priority="23" operator="lessThan">
      <formula>0</formula>
    </cfRule>
    <cfRule type="cellIs" dxfId="45" priority="24" operator="greaterThan">
      <formula>0</formula>
    </cfRule>
    <cfRule type="cellIs" dxfId="44" priority="50" operator="lessThan">
      <formula>0</formula>
    </cfRule>
    <cfRule type="cellIs" dxfId="43" priority="51" operator="greaterThan">
      <formula>0</formula>
    </cfRule>
  </conditionalFormatting>
  <conditionalFormatting sqref="AG7">
    <cfRule type="cellIs" dxfId="42" priority="44" operator="equal">
      <formula>0</formula>
    </cfRule>
    <cfRule type="cellIs" dxfId="41" priority="45" operator="greaterThan">
      <formula>0</formula>
    </cfRule>
    <cfRule type="cellIs" dxfId="40" priority="46" operator="lessThan">
      <formula>0</formula>
    </cfRule>
    <cfRule type="cellIs" dxfId="39" priority="47" operator="lessThan">
      <formula>0</formula>
    </cfRule>
    <cfRule type="cellIs" dxfId="38" priority="48" operator="greaterThan">
      <formula>0</formula>
    </cfRule>
    <cfRule type="cellIs" dxfId="37" priority="49" operator="lessThan">
      <formula>0</formula>
    </cfRule>
  </conditionalFormatting>
  <conditionalFormatting sqref="AG11">
    <cfRule type="cellIs" dxfId="36" priority="36" operator="equal">
      <formula>0</formula>
    </cfRule>
    <cfRule type="cellIs" dxfId="35" priority="37" operator="greaterThan">
      <formula>0</formula>
    </cfRule>
    <cfRule type="cellIs" dxfId="34" priority="38" operator="lessThan">
      <formula>0</formula>
    </cfRule>
    <cfRule type="cellIs" dxfId="33" priority="39" operator="lessThan">
      <formula>0</formula>
    </cfRule>
    <cfRule type="cellIs" dxfId="32" priority="40" operator="greaterThan">
      <formula>0</formula>
    </cfRule>
    <cfRule type="cellIs" dxfId="31" priority="41" operator="lessThan">
      <formula>0</formula>
    </cfRule>
  </conditionalFormatting>
  <conditionalFormatting sqref="AB7">
    <cfRule type="cellIs" dxfId="30" priority="32" operator="lessThan">
      <formula>$AE$14</formula>
    </cfRule>
    <cfRule type="cellIs" dxfId="29" priority="33" operator="greaterThan">
      <formula>$AE$14</formula>
    </cfRule>
  </conditionalFormatting>
  <conditionalFormatting sqref="AB11">
    <cfRule type="cellIs" dxfId="28" priority="30" operator="lessThan">
      <formula>$AE$15</formula>
    </cfRule>
    <cfRule type="cellIs" dxfId="27" priority="31" operator="greaterThan">
      <formula>$AE$15</formula>
    </cfRule>
  </conditionalFormatting>
  <conditionalFormatting sqref="X3:X67">
    <cfRule type="cellIs" dxfId="26" priority="27" operator="lessThan">
      <formula>0</formula>
    </cfRule>
    <cfRule type="cellIs" dxfId="25" priority="28" operator="greaterThan">
      <formula>0</formula>
    </cfRule>
    <cfRule type="cellIs" dxfId="24" priority="29" operator="greaterThan">
      <formula>0</formula>
    </cfRule>
  </conditionalFormatting>
  <conditionalFormatting sqref="X70:X82">
    <cfRule type="cellIs" dxfId="23" priority="25" operator="lessThan">
      <formula>0</formula>
    </cfRule>
    <cfRule type="cellIs" dxfId="22" priority="26" operator="greaterThan">
      <formula>0</formula>
    </cfRule>
  </conditionalFormatting>
  <conditionalFormatting sqref="AF7">
    <cfRule type="cellIs" dxfId="21" priority="17" operator="equal">
      <formula>0</formula>
    </cfRule>
    <cfRule type="cellIs" dxfId="20" priority="18" operator="greaterThan">
      <formula>0</formula>
    </cfRule>
    <cfRule type="cellIs" dxfId="19" priority="19" operator="lessThan">
      <formula>0</formula>
    </cfRule>
    <cfRule type="cellIs" dxfId="18" priority="20" operator="lessThan">
      <formula>0</formula>
    </cfRule>
    <cfRule type="cellIs" dxfId="17" priority="21" operator="greaterThan">
      <formula>0</formula>
    </cfRule>
    <cfRule type="cellIs" dxfId="16" priority="22" operator="lessThan">
      <formula>0</formula>
    </cfRule>
  </conditionalFormatting>
  <conditionalFormatting sqref="AF7">
    <cfRule type="cellIs" dxfId="15" priority="13" operator="lessThan">
      <formula>0</formula>
    </cfRule>
    <cfRule type="cellIs" dxfId="14" priority="14" operator="greaterThan">
      <formula>0</formula>
    </cfRule>
    <cfRule type="cellIs" dxfId="13" priority="15" operator="lessThan">
      <formula>0</formula>
    </cfRule>
    <cfRule type="cellIs" dxfId="12" priority="16" operator="greaterThan">
      <formula>0</formula>
    </cfRule>
  </conditionalFormatting>
  <conditionalFormatting sqref="AF11">
    <cfRule type="cellIs" dxfId="11" priority="7" operator="equal">
      <formula>0</formula>
    </cfRule>
    <cfRule type="cellIs" dxfId="10" priority="8" operator="greaterThan">
      <formula>0</formula>
    </cfRule>
    <cfRule type="cellIs" dxfId="9" priority="9" operator="lessThan">
      <formula>0</formula>
    </cfRule>
    <cfRule type="cellIs" dxfId="8" priority="10" operator="lessThan">
      <formula>0</formula>
    </cfRule>
    <cfRule type="cellIs" dxfId="7" priority="11" operator="greaterThan">
      <formula>0</formula>
    </cfRule>
    <cfRule type="cellIs" dxfId="6" priority="12" operator="lessThan">
      <formula>0</formula>
    </cfRule>
  </conditionalFormatting>
  <conditionalFormatting sqref="AF11">
    <cfRule type="cellIs" dxfId="5" priority="3" operator="lessThan">
      <formula>0</formula>
    </cfRule>
    <cfRule type="cellIs" dxfId="4" priority="4" operator="greaterThan">
      <formula>0</formula>
    </cfRule>
    <cfRule type="cellIs" dxfId="3" priority="5" operator="lessThan">
      <formula>0</formula>
    </cfRule>
    <cfRule type="cellIs" dxfId="2" priority="6" operator="greaterThan">
      <formula>0</formula>
    </cfRule>
  </conditionalFormatting>
  <conditionalFormatting sqref="AB3">
    <cfRule type="cellIs" dxfId="1" priority="1" operator="lessThan">
      <formula>$AF$13</formula>
    </cfRule>
    <cfRule type="cellIs" dxfId="0" priority="2" operator="greaterThan">
      <formula>$AF$13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7"/>
  <sheetViews>
    <sheetView workbookViewId="0">
      <selection activeCell="B1" sqref="B1"/>
    </sheetView>
  </sheetViews>
  <sheetFormatPr defaultRowHeight="15" x14ac:dyDescent="0.25"/>
  <cols>
    <col min="1" max="1" width="8.7109375" bestFit="1" customWidth="1"/>
    <col min="2" max="2" width="37.28515625" bestFit="1" customWidth="1"/>
  </cols>
  <sheetData>
    <row r="1" spans="1:2" x14ac:dyDescent="0.25">
      <c r="A1" s="79" t="s">
        <v>127</v>
      </c>
      <c r="B1" s="79" t="s">
        <v>128</v>
      </c>
    </row>
    <row r="2" spans="1:2" x14ac:dyDescent="0.25">
      <c r="A2" s="81">
        <v>2102</v>
      </c>
      <c r="B2" s="80" t="s">
        <v>129</v>
      </c>
    </row>
    <row r="3" spans="1:2" x14ac:dyDescent="0.25">
      <c r="A3" s="81">
        <v>1610</v>
      </c>
      <c r="B3" s="80" t="s">
        <v>130</v>
      </c>
    </row>
    <row r="4" spans="1:2" x14ac:dyDescent="0.25">
      <c r="A4" s="81">
        <v>1961</v>
      </c>
      <c r="B4" s="80" t="s">
        <v>131</v>
      </c>
    </row>
    <row r="5" spans="1:2" x14ac:dyDescent="0.25">
      <c r="A5" s="81">
        <v>1535</v>
      </c>
      <c r="B5" s="80" t="s">
        <v>132</v>
      </c>
    </row>
    <row r="6" spans="1:2" x14ac:dyDescent="0.25">
      <c r="A6" s="81">
        <v>1589</v>
      </c>
      <c r="B6" s="80" t="s">
        <v>133</v>
      </c>
    </row>
    <row r="7" spans="1:2" x14ac:dyDescent="0.25">
      <c r="A7" s="81">
        <v>303</v>
      </c>
      <c r="B7" s="80" t="s">
        <v>134</v>
      </c>
    </row>
    <row r="8" spans="1:2" x14ac:dyDescent="0.25">
      <c r="A8" s="81">
        <v>265</v>
      </c>
      <c r="B8" s="80" t="s">
        <v>135</v>
      </c>
    </row>
    <row r="9" spans="1:2" x14ac:dyDescent="0.25">
      <c r="A9" s="81">
        <v>1676</v>
      </c>
      <c r="B9" s="80" t="s">
        <v>136</v>
      </c>
    </row>
    <row r="10" spans="1:2" x14ac:dyDescent="0.25">
      <c r="A10" s="81">
        <v>1627</v>
      </c>
      <c r="B10" s="80" t="s">
        <v>137</v>
      </c>
    </row>
    <row r="11" spans="1:2" x14ac:dyDescent="0.25">
      <c r="A11" s="81">
        <v>2016</v>
      </c>
      <c r="B11" s="80" t="s">
        <v>138</v>
      </c>
    </row>
    <row r="12" spans="1:2" x14ac:dyDescent="0.25">
      <c r="A12" s="81">
        <v>1686</v>
      </c>
      <c r="B12" s="80" t="s">
        <v>139</v>
      </c>
    </row>
    <row r="13" spans="1:2" x14ac:dyDescent="0.25">
      <c r="A13" s="81">
        <v>1710</v>
      </c>
      <c r="B13" s="80" t="s">
        <v>140</v>
      </c>
    </row>
    <row r="14" spans="1:2" x14ac:dyDescent="0.25">
      <c r="A14" s="81">
        <v>1989</v>
      </c>
      <c r="B14" s="80" t="s">
        <v>141</v>
      </c>
    </row>
    <row r="15" spans="1:2" x14ac:dyDescent="0.25">
      <c r="A15" s="81">
        <v>1637</v>
      </c>
      <c r="B15" s="80" t="s">
        <v>142</v>
      </c>
    </row>
    <row r="16" spans="1:2" x14ac:dyDescent="0.25">
      <c r="A16" s="81">
        <v>2015</v>
      </c>
      <c r="B16" s="80" t="s">
        <v>143</v>
      </c>
    </row>
    <row r="17" spans="1:2" x14ac:dyDescent="0.25">
      <c r="A17" s="81">
        <v>1616</v>
      </c>
      <c r="B17" s="80" t="s">
        <v>144</v>
      </c>
    </row>
    <row r="18" spans="1:2" x14ac:dyDescent="0.25">
      <c r="A18" s="81">
        <v>1913</v>
      </c>
      <c r="B18" s="80" t="s">
        <v>145</v>
      </c>
    </row>
    <row r="19" spans="1:2" x14ac:dyDescent="0.25">
      <c r="A19" s="81">
        <v>1572</v>
      </c>
      <c r="B19" s="80" t="s">
        <v>146</v>
      </c>
    </row>
    <row r="20" spans="1:2" x14ac:dyDescent="0.25">
      <c r="A20" s="81">
        <v>398</v>
      </c>
      <c r="B20" s="80" t="s">
        <v>147</v>
      </c>
    </row>
    <row r="21" spans="1:2" x14ac:dyDescent="0.25">
      <c r="A21" s="81">
        <v>1979</v>
      </c>
      <c r="B21" s="80" t="s">
        <v>148</v>
      </c>
    </row>
    <row r="22" spans="1:2" x14ac:dyDescent="0.25">
      <c r="A22" s="81">
        <v>1675</v>
      </c>
      <c r="B22" s="80" t="s">
        <v>149</v>
      </c>
    </row>
    <row r="23" spans="1:2" x14ac:dyDescent="0.25">
      <c r="A23" s="81">
        <v>673</v>
      </c>
      <c r="B23" s="80" t="s">
        <v>150</v>
      </c>
    </row>
    <row r="24" spans="1:2" x14ac:dyDescent="0.25">
      <c r="A24" s="81">
        <v>1262</v>
      </c>
      <c r="B24" s="80" t="s">
        <v>151</v>
      </c>
    </row>
    <row r="25" spans="1:2" x14ac:dyDescent="0.25">
      <c r="A25" s="81">
        <v>2096</v>
      </c>
      <c r="B25" s="80" t="s">
        <v>152</v>
      </c>
    </row>
    <row r="26" spans="1:2" x14ac:dyDescent="0.25">
      <c r="A26" s="81">
        <v>2025</v>
      </c>
      <c r="B26" s="80" t="s">
        <v>153</v>
      </c>
    </row>
    <row r="27" spans="1:2" x14ac:dyDescent="0.25">
      <c r="A27" s="81">
        <v>1029</v>
      </c>
      <c r="B27" s="80" t="s">
        <v>154</v>
      </c>
    </row>
    <row r="28" spans="1:2" x14ac:dyDescent="0.25">
      <c r="A28" s="81">
        <v>1163</v>
      </c>
      <c r="B28" s="80" t="s">
        <v>155</v>
      </c>
    </row>
    <row r="29" spans="1:2" x14ac:dyDescent="0.25">
      <c r="A29" s="81">
        <v>384</v>
      </c>
      <c r="B29" s="80" t="s">
        <v>156</v>
      </c>
    </row>
    <row r="30" spans="1:2" x14ac:dyDescent="0.25">
      <c r="A30" s="81">
        <v>1340</v>
      </c>
      <c r="B30" s="80" t="s">
        <v>157</v>
      </c>
    </row>
    <row r="31" spans="1:2" x14ac:dyDescent="0.25">
      <c r="A31" s="81">
        <v>1671</v>
      </c>
      <c r="B31" s="80" t="s">
        <v>158</v>
      </c>
    </row>
    <row r="32" spans="1:2" x14ac:dyDescent="0.25">
      <c r="A32" s="81">
        <v>1672</v>
      </c>
      <c r="B32" s="80" t="s">
        <v>159</v>
      </c>
    </row>
    <row r="33" spans="1:2" x14ac:dyDescent="0.25">
      <c r="A33" s="81">
        <v>1636</v>
      </c>
      <c r="B33" s="80" t="s">
        <v>160</v>
      </c>
    </row>
    <row r="34" spans="1:2" x14ac:dyDescent="0.25">
      <c r="A34" s="81">
        <v>302</v>
      </c>
      <c r="B34" s="80" t="s">
        <v>161</v>
      </c>
    </row>
    <row r="35" spans="1:2" x14ac:dyDescent="0.25">
      <c r="A35" s="81">
        <v>950</v>
      </c>
      <c r="B35" s="80" t="s">
        <v>162</v>
      </c>
    </row>
    <row r="36" spans="1:2" x14ac:dyDescent="0.25">
      <c r="A36" s="81">
        <v>236</v>
      </c>
      <c r="B36" s="80" t="s">
        <v>163</v>
      </c>
    </row>
    <row r="37" spans="1:2" x14ac:dyDescent="0.25">
      <c r="A37" s="81">
        <v>1150</v>
      </c>
      <c r="B37" s="80" t="s">
        <v>164</v>
      </c>
    </row>
    <row r="38" spans="1:2" x14ac:dyDescent="0.25">
      <c r="A38" s="81">
        <v>1702</v>
      </c>
      <c r="B38" s="80" t="s">
        <v>165</v>
      </c>
    </row>
    <row r="39" spans="1:2" x14ac:dyDescent="0.25">
      <c r="A39" s="81">
        <v>2118</v>
      </c>
      <c r="B39" s="80" t="s">
        <v>166</v>
      </c>
    </row>
    <row r="40" spans="1:2" x14ac:dyDescent="0.25">
      <c r="A40" s="81">
        <v>1606</v>
      </c>
      <c r="B40" s="80" t="s">
        <v>167</v>
      </c>
    </row>
    <row r="41" spans="1:2" x14ac:dyDescent="0.25">
      <c r="A41" s="81">
        <v>1649</v>
      </c>
      <c r="B41" s="80" t="s">
        <v>168</v>
      </c>
    </row>
    <row r="42" spans="1:2" x14ac:dyDescent="0.25">
      <c r="A42" s="81">
        <v>1328</v>
      </c>
      <c r="B42" s="80" t="s">
        <v>169</v>
      </c>
    </row>
    <row r="43" spans="1:2" x14ac:dyDescent="0.25">
      <c r="A43" s="81">
        <v>1443</v>
      </c>
      <c r="B43" s="80" t="s">
        <v>170</v>
      </c>
    </row>
    <row r="44" spans="1:2" x14ac:dyDescent="0.25">
      <c r="A44" s="81">
        <v>2059</v>
      </c>
      <c r="B44" s="80" t="s">
        <v>171</v>
      </c>
    </row>
    <row r="45" spans="1:2" x14ac:dyDescent="0.25">
      <c r="A45" s="81">
        <v>1950</v>
      </c>
      <c r="B45" s="80" t="s">
        <v>172</v>
      </c>
    </row>
    <row r="46" spans="1:2" x14ac:dyDescent="0.25">
      <c r="A46" s="81">
        <v>499</v>
      </c>
      <c r="B46" s="80" t="s">
        <v>173</v>
      </c>
    </row>
    <row r="47" spans="1:2" x14ac:dyDescent="0.25">
      <c r="A47" s="81">
        <v>2115</v>
      </c>
      <c r="B47" s="80" t="s">
        <v>174</v>
      </c>
    </row>
    <row r="48" spans="1:2" x14ac:dyDescent="0.25">
      <c r="A48" s="81">
        <v>1398</v>
      </c>
      <c r="B48" s="80" t="s">
        <v>175</v>
      </c>
    </row>
    <row r="49" spans="1:2" x14ac:dyDescent="0.25">
      <c r="A49" s="81">
        <v>1565</v>
      </c>
      <c r="B49" s="80" t="s">
        <v>176</v>
      </c>
    </row>
    <row r="50" spans="1:2" x14ac:dyDescent="0.25">
      <c r="A50" s="81">
        <v>1166</v>
      </c>
      <c r="B50" s="80" t="s">
        <v>177</v>
      </c>
    </row>
    <row r="51" spans="1:2" x14ac:dyDescent="0.25">
      <c r="A51" s="81">
        <v>2107</v>
      </c>
      <c r="B51" s="80" t="s">
        <v>178</v>
      </c>
    </row>
    <row r="52" spans="1:2" x14ac:dyDescent="0.25">
      <c r="A52" s="81">
        <v>1491</v>
      </c>
      <c r="B52" s="80" t="s">
        <v>179</v>
      </c>
    </row>
    <row r="53" spans="1:2" x14ac:dyDescent="0.25">
      <c r="A53" s="81">
        <v>2037</v>
      </c>
      <c r="B53" s="80" t="s">
        <v>180</v>
      </c>
    </row>
    <row r="54" spans="1:2" x14ac:dyDescent="0.25">
      <c r="A54" s="81">
        <v>1158</v>
      </c>
      <c r="B54" s="80" t="s">
        <v>181</v>
      </c>
    </row>
    <row r="55" spans="1:2" x14ac:dyDescent="0.25">
      <c r="A55" s="81">
        <v>1486</v>
      </c>
      <c r="B55" s="80" t="s">
        <v>182</v>
      </c>
    </row>
    <row r="56" spans="1:2" x14ac:dyDescent="0.25">
      <c r="A56" s="81">
        <v>1826</v>
      </c>
      <c r="B56" s="80" t="s">
        <v>183</v>
      </c>
    </row>
    <row r="57" spans="1:2" x14ac:dyDescent="0.25">
      <c r="A57" s="81">
        <v>1051</v>
      </c>
      <c r="B57" s="80" t="s">
        <v>184</v>
      </c>
    </row>
    <row r="58" spans="1:2" x14ac:dyDescent="0.25">
      <c r="A58" s="81">
        <v>264</v>
      </c>
      <c r="B58" s="80" t="s">
        <v>185</v>
      </c>
    </row>
    <row r="59" spans="1:2" x14ac:dyDescent="0.25">
      <c r="A59" s="81">
        <v>432</v>
      </c>
      <c r="B59" s="80" t="s">
        <v>186</v>
      </c>
    </row>
    <row r="60" spans="1:2" x14ac:dyDescent="0.25">
      <c r="A60" s="81">
        <v>506</v>
      </c>
      <c r="B60" s="80" t="s">
        <v>187</v>
      </c>
    </row>
    <row r="61" spans="1:2" x14ac:dyDescent="0.25">
      <c r="A61" s="81">
        <v>2095</v>
      </c>
      <c r="B61" s="80" t="s">
        <v>188</v>
      </c>
    </row>
    <row r="62" spans="1:2" x14ac:dyDescent="0.25">
      <c r="A62" s="81">
        <v>1039</v>
      </c>
      <c r="B62" s="80" t="s">
        <v>189</v>
      </c>
    </row>
    <row r="63" spans="1:2" x14ac:dyDescent="0.25">
      <c r="A63" s="81">
        <v>233</v>
      </c>
      <c r="B63" s="80" t="s">
        <v>190</v>
      </c>
    </row>
    <row r="64" spans="1:2" x14ac:dyDescent="0.25">
      <c r="A64" s="81">
        <v>1952</v>
      </c>
      <c r="B64" s="80" t="s">
        <v>191</v>
      </c>
    </row>
    <row r="65" spans="1:2" x14ac:dyDescent="0.25">
      <c r="A65" s="81">
        <v>767</v>
      </c>
      <c r="B65" s="80" t="s">
        <v>192</v>
      </c>
    </row>
    <row r="66" spans="1:2" x14ac:dyDescent="0.25">
      <c r="A66" s="81">
        <v>422</v>
      </c>
      <c r="B66" s="80" t="s">
        <v>193</v>
      </c>
    </row>
    <row r="67" spans="1:2" x14ac:dyDescent="0.25">
      <c r="A67" s="81">
        <v>1084</v>
      </c>
      <c r="B67" s="80" t="s">
        <v>194</v>
      </c>
    </row>
    <row r="68" spans="1:2" x14ac:dyDescent="0.25">
      <c r="A68" s="81">
        <v>397</v>
      </c>
      <c r="B68" s="80" t="s">
        <v>195</v>
      </c>
    </row>
    <row r="69" spans="1:2" x14ac:dyDescent="0.25">
      <c r="A69" s="81">
        <v>1151</v>
      </c>
      <c r="B69" s="80" t="s">
        <v>196</v>
      </c>
    </row>
    <row r="70" spans="1:2" x14ac:dyDescent="0.25">
      <c r="A70" s="81">
        <v>1910</v>
      </c>
      <c r="B70" s="80" t="s">
        <v>197</v>
      </c>
    </row>
    <row r="71" spans="1:2" x14ac:dyDescent="0.25">
      <c r="A71" s="81">
        <v>1960</v>
      </c>
      <c r="B71" s="80" t="s">
        <v>198</v>
      </c>
    </row>
    <row r="72" spans="1:2" x14ac:dyDescent="0.25">
      <c r="A72" s="81">
        <v>1221</v>
      </c>
      <c r="B72" s="80" t="s">
        <v>199</v>
      </c>
    </row>
    <row r="73" spans="1:2" x14ac:dyDescent="0.25">
      <c r="A73" s="81">
        <v>2062</v>
      </c>
      <c r="B73" s="80" t="s">
        <v>200</v>
      </c>
    </row>
    <row r="74" spans="1:2" x14ac:dyDescent="0.25">
      <c r="A74" s="81">
        <v>596</v>
      </c>
      <c r="B74" s="80" t="s">
        <v>201</v>
      </c>
    </row>
    <row r="75" spans="1:2" x14ac:dyDescent="0.25">
      <c r="A75" s="81">
        <v>1034</v>
      </c>
      <c r="B75" s="80" t="s">
        <v>202</v>
      </c>
    </row>
    <row r="76" spans="1:2" x14ac:dyDescent="0.25">
      <c r="A76" s="81">
        <v>1192</v>
      </c>
      <c r="B76" s="80" t="s">
        <v>203</v>
      </c>
    </row>
    <row r="77" spans="1:2" x14ac:dyDescent="0.25">
      <c r="A77" s="81">
        <v>1200</v>
      </c>
      <c r="B77" s="80" t="s">
        <v>204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Январь</vt:lpstr>
      <vt:lpstr>Февраль</vt:lpstr>
      <vt:lpstr>Коды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2017-03-01T02:42:50Z</dcterms:modified>
</cp:coreProperties>
</file>