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44" windowWidth="22020" windowHeight="10584" activeTab="0"/>
  </bookViews>
  <sheets>
    <sheet name="данные" sheetId="1" r:id="rId1"/>
    <sheet name="поиск" sheetId="2" r:id="rId2"/>
    <sheet name="Лист3" sheetId="3" r:id="rId3"/>
  </sheets>
  <externalReferences>
    <externalReference r:id="rId6"/>
  </externalReferences>
  <definedNames>
    <definedName name="Марка_145">'[1]Данные по 145'!$B$6:$B$22</definedName>
    <definedName name="Марка_145покуп">'[1]Данные по 145'!$W$6:$W$16</definedName>
    <definedName name="Марка_178">'[1]Данные по 178'!$B$4:$B$18</definedName>
    <definedName name="Марка_178покуп">'[1]Данные по 178'!$S$4:$S$21</definedName>
    <definedName name="Остаток_145КГ">'[1]Данные по 145'!$R$6:$R$22</definedName>
    <definedName name="Остаток_145покупКГ">'[1]Данные по 145'!$AI$6:$AI$16</definedName>
    <definedName name="Остаток_145покупШТ">'[1]Данные по 145'!$AH$6:$AH$16</definedName>
    <definedName name="Остаток_145ШТ">'[1]Данные по 145'!$Q$6:$Q$22</definedName>
    <definedName name="Остаток_178КГ">'[1]Данные по 178'!$N$4:$N$18</definedName>
    <definedName name="Остаток_178покупКГ">'[1]Данные по 178'!$AC$4:$AC$21</definedName>
    <definedName name="Остаток_178покупШТ">'[1]Данные по 178'!$AB$4:$AB$21</definedName>
    <definedName name="Остаток_178ШТ">'[1]Данные по 178'!$M$4:$M$18</definedName>
    <definedName name="Плавки_145">'[1]Данные по 145'!$C$6:$C$22</definedName>
    <definedName name="Плавки_178">'[1]Данные по 178'!$C$4:$C$18</definedName>
    <definedName name="Покупные_145">'[1]Данные по 145'!$X$6:$X$16</definedName>
    <definedName name="Покупные_178">'[1]Данные по 178'!$T$4:$T$21</definedName>
    <definedName name="Пресс_1">'[1]справка'!$D$2:$D$20</definedName>
    <definedName name="Пресс_2">'[1]справка'!$E$2:$E$20</definedName>
    <definedName name="Пресс_3">'[1]справка'!$F$2:$F$20</definedName>
    <definedName name="Столбы_145">'[1]справка'!$C$2:$C$10</definedName>
    <definedName name="Столбы_178">'[1]справка'!$B$2:$B$10</definedName>
  </definedNames>
  <calcPr fullCalcOnLoad="1"/>
</workbook>
</file>

<file path=xl/sharedStrings.xml><?xml version="1.0" encoding="utf-8"?>
<sst xmlns="http://schemas.openxmlformats.org/spreadsheetml/2006/main" count="109" uniqueCount="26">
  <si>
    <t xml:space="preserve">Дата </t>
  </si>
  <si>
    <t>ФИО бригадира</t>
  </si>
  <si>
    <t>№ плавки</t>
  </si>
  <si>
    <t>марка сплава</t>
  </si>
  <si>
    <t>кол-во слитков, шт</t>
  </si>
  <si>
    <t>вес плавки, кг</t>
  </si>
  <si>
    <t>вес слитка, кг</t>
  </si>
  <si>
    <t>расчётный остаток</t>
  </si>
  <si>
    <t>шт</t>
  </si>
  <si>
    <t>кг</t>
  </si>
  <si>
    <t>Ботвиньев А.Н.</t>
  </si>
  <si>
    <t>Плавки_178</t>
  </si>
  <si>
    <t>Покупные_178</t>
  </si>
  <si>
    <t>Редькин Ю.А.</t>
  </si>
  <si>
    <t>Куприянов С.Н.</t>
  </si>
  <si>
    <t>Красный С.И.</t>
  </si>
  <si>
    <t>Рощупкин И.И.</t>
  </si>
  <si>
    <t>Плавки_145</t>
  </si>
  <si>
    <t>Покупные_145</t>
  </si>
  <si>
    <t>Косарев А.Д.</t>
  </si>
  <si>
    <t>Садовский А.В.</t>
  </si>
  <si>
    <t>Серов К</t>
  </si>
  <si>
    <t>Боев Ю.Г.</t>
  </si>
  <si>
    <t>Заикин К.А.</t>
  </si>
  <si>
    <t>№ табл.</t>
  </si>
  <si>
    <t>плавки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</si>
</sst>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0.0"/>
    <numFmt numFmtId="166" formatCode="mmm/yyyy"/>
  </numFmts>
  <fonts count="12">
    <font>
      <sz val="10"/>
      <name val="Arial Cyr"/>
      <family val="0"/>
    </font>
    <font>
      <b/>
      <sz val="10"/>
      <color indexed="13"/>
      <name val="Arial"/>
      <family val="2"/>
    </font>
    <font>
      <sz val="12"/>
      <name val="Arial"/>
      <family val="2"/>
    </font>
    <font>
      <b/>
      <sz val="12"/>
      <color indexed="17"/>
      <name val="Arial"/>
      <family val="2"/>
    </font>
    <font>
      <b/>
      <sz val="9"/>
      <color indexed="43"/>
      <name val="Arial"/>
      <family val="2"/>
    </font>
    <font>
      <sz val="11"/>
      <name val="Arial"/>
      <family val="2"/>
    </font>
    <font>
      <b/>
      <sz val="11"/>
      <color indexed="43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0"/>
      <name val="Arial"/>
      <family val="2"/>
    </font>
    <font>
      <sz val="8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indexed="13"/>
      </left>
      <right style="double">
        <color indexed="13"/>
      </right>
      <top style="double">
        <color indexed="13"/>
      </top>
      <bottom style="double">
        <color indexed="13"/>
      </bottom>
    </border>
    <border>
      <left>
        <color indexed="63"/>
      </left>
      <right>
        <color indexed="63"/>
      </right>
      <top style="double">
        <color indexed="13"/>
      </top>
      <bottom style="double">
        <color indexed="13"/>
      </bottom>
    </border>
    <border>
      <left style="double">
        <color indexed="13"/>
      </left>
      <right>
        <color indexed="63"/>
      </right>
      <top style="double">
        <color indexed="13"/>
      </top>
      <bottom style="double">
        <color indexed="13"/>
      </bottom>
    </border>
    <border>
      <left>
        <color indexed="63"/>
      </left>
      <right style="double">
        <color indexed="13"/>
      </right>
      <top style="double">
        <color indexed="13"/>
      </top>
      <bottom style="double">
        <color indexed="13"/>
      </bottom>
    </border>
    <border>
      <left style="thin"/>
      <right style="thin"/>
      <top/>
      <bottom style="thin"/>
    </border>
    <border>
      <left style="thin"/>
      <right>
        <color indexed="63"/>
      </right>
      <top style="double">
        <color indexed="1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>
        <color indexed="13"/>
      </left>
      <right>
        <color indexed="63"/>
      </right>
      <top>
        <color indexed="63"/>
      </top>
      <bottom style="double">
        <color indexed="43"/>
      </bottom>
    </border>
    <border>
      <left>
        <color indexed="63"/>
      </left>
      <right style="double">
        <color indexed="43"/>
      </right>
      <top style="double">
        <color indexed="43"/>
      </top>
      <bottom style="double">
        <color indexed="4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>
        <color indexed="43"/>
      </right>
      <top style="double">
        <color indexed="4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 vertical="center"/>
      <protection/>
    </xf>
    <xf numFmtId="0" fontId="1" fillId="2" borderId="2" xfId="0" applyFont="1" applyFill="1" applyBorder="1" applyAlignment="1" applyProtection="1">
      <alignment horizontal="center" vertical="center" wrapText="1"/>
      <protection/>
    </xf>
    <xf numFmtId="0" fontId="1" fillId="2" borderId="1" xfId="0" applyFont="1" applyFill="1" applyBorder="1" applyAlignment="1" applyProtection="1">
      <alignment horizontal="center" vertical="center" wrapText="1"/>
      <protection/>
    </xf>
    <xf numFmtId="0" fontId="1" fillId="2" borderId="3" xfId="0" applyFont="1" applyFill="1" applyBorder="1" applyAlignment="1" applyProtection="1">
      <alignment horizontal="center" vertical="center" wrapText="1"/>
      <protection/>
    </xf>
    <xf numFmtId="0" fontId="1" fillId="2" borderId="3" xfId="0" applyFont="1" applyFill="1" applyBorder="1" applyAlignment="1" applyProtection="1">
      <alignment horizontal="centerContinuous" vertical="center" wrapText="1"/>
      <protection/>
    </xf>
    <xf numFmtId="0" fontId="1" fillId="2" borderId="4" xfId="0" applyFont="1" applyFill="1" applyBorder="1" applyAlignment="1" applyProtection="1">
      <alignment horizontal="centerContinuous" vertical="center" wrapText="1"/>
      <protection/>
    </xf>
    <xf numFmtId="164" fontId="1" fillId="2" borderId="5" xfId="0" applyNumberFormat="1" applyFont="1" applyFill="1" applyBorder="1" applyAlignment="1" applyProtection="1">
      <alignment horizontal="center"/>
      <protection/>
    </xf>
    <xf numFmtId="0" fontId="1" fillId="2" borderId="5" xfId="0" applyFont="1" applyFill="1" applyBorder="1" applyAlignment="1" applyProtection="1">
      <alignment horizontal="center"/>
      <protection/>
    </xf>
    <xf numFmtId="165" fontId="1" fillId="2" borderId="6" xfId="0" applyNumberFormat="1" applyFont="1" applyFill="1" applyBorder="1" applyAlignment="1" applyProtection="1">
      <alignment horizontal="center"/>
      <protection/>
    </xf>
    <xf numFmtId="165" fontId="1" fillId="2" borderId="5" xfId="0" applyNumberFormat="1" applyFont="1" applyFill="1" applyBorder="1" applyAlignment="1" applyProtection="1">
      <alignment horizontal="center"/>
      <protection/>
    </xf>
    <xf numFmtId="164" fontId="2" fillId="0" borderId="5" xfId="0" applyNumberFormat="1" applyFont="1" applyFill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Alignment="1" applyProtection="1">
      <alignment horizontal="center"/>
      <protection/>
    </xf>
    <xf numFmtId="165" fontId="2" fillId="3" borderId="7" xfId="0" applyNumberFormat="1" applyFont="1" applyFill="1" applyBorder="1" applyAlignment="1" applyProtection="1">
      <alignment horizontal="center"/>
      <protection/>
    </xf>
    <xf numFmtId="0" fontId="2" fillId="3" borderId="5" xfId="0" applyNumberFormat="1" applyFont="1" applyFill="1" applyBorder="1" applyAlignment="1" applyProtection="1">
      <alignment horizontal="center"/>
      <protection/>
    </xf>
    <xf numFmtId="165" fontId="2" fillId="3" borderId="5" xfId="0" applyNumberFormat="1" applyFont="1" applyFill="1" applyBorder="1" applyAlignment="1" applyProtection="1">
      <alignment horizontal="center"/>
      <protection/>
    </xf>
    <xf numFmtId="164" fontId="2" fillId="0" borderId="8" xfId="0" applyNumberFormat="1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/>
    </xf>
    <xf numFmtId="165" fontId="2" fillId="3" borderId="9" xfId="0" applyNumberFormat="1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 applyProtection="1">
      <alignment horizontal="center" vertical="center"/>
      <protection/>
    </xf>
    <xf numFmtId="0" fontId="1" fillId="2" borderId="4" xfId="0" applyFont="1" applyFill="1" applyBorder="1" applyAlignment="1" applyProtection="1">
      <alignment horizontal="center" vertical="center" wrapText="1"/>
      <protection/>
    </xf>
    <xf numFmtId="0" fontId="4" fillId="2" borderId="10" xfId="0" applyFont="1" applyFill="1" applyBorder="1" applyAlignment="1" applyProtection="1">
      <alignment horizontal="centerContinuous" vertical="center"/>
      <protection/>
    </xf>
    <xf numFmtId="0" fontId="5" fillId="2" borderId="11" xfId="0" applyFont="1" applyFill="1" applyBorder="1" applyAlignment="1" applyProtection="1">
      <alignment horizontal="centerContinuous" vertical="center"/>
      <protection/>
    </xf>
    <xf numFmtId="164" fontId="1" fillId="2" borderId="12" xfId="0" applyNumberFormat="1" applyFont="1" applyFill="1" applyBorder="1" applyAlignment="1" applyProtection="1">
      <alignment horizontal="center"/>
      <protection/>
    </xf>
    <xf numFmtId="0" fontId="6" fillId="2" borderId="5" xfId="0" applyFont="1" applyFill="1" applyBorder="1" applyAlignment="1" applyProtection="1">
      <alignment horizontal="center"/>
      <protection/>
    </xf>
    <xf numFmtId="0" fontId="6" fillId="2" borderId="13" xfId="0" applyFont="1" applyFill="1" applyBorder="1" applyAlignment="1" applyProtection="1">
      <alignment horizontal="center"/>
      <protection/>
    </xf>
    <xf numFmtId="164" fontId="2" fillId="0" borderId="12" xfId="0" applyNumberFormat="1" applyFont="1" applyFill="1" applyBorder="1" applyAlignment="1" applyProtection="1">
      <alignment horizontal="center"/>
      <protection/>
    </xf>
    <xf numFmtId="0" fontId="2" fillId="3" borderId="5" xfId="0" applyFont="1" applyFill="1" applyBorder="1" applyAlignment="1" applyProtection="1">
      <alignment horizontal="center"/>
      <protection/>
    </xf>
    <xf numFmtId="165" fontId="2" fillId="3" borderId="8" xfId="0" applyNumberFormat="1" applyFont="1" applyFill="1" applyBorder="1" applyAlignment="1" applyProtection="1">
      <alignment horizontal="center"/>
      <protection/>
    </xf>
    <xf numFmtId="22" fontId="2" fillId="0" borderId="14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3" fillId="3" borderId="14" xfId="0" applyFont="1" applyFill="1" applyBorder="1" applyAlignment="1" applyProtection="1">
      <alignment horizontal="center"/>
      <protection/>
    </xf>
    <xf numFmtId="165" fontId="2" fillId="3" borderId="14" xfId="0" applyNumberFormat="1" applyFont="1" applyFill="1" applyBorder="1" applyAlignment="1" applyProtection="1">
      <alignment horizontal="center"/>
      <protection/>
    </xf>
    <xf numFmtId="0" fontId="2" fillId="3" borderId="15" xfId="0" applyFont="1" applyFill="1" applyBorder="1" applyAlignment="1" applyProtection="1">
      <alignment horizontal="center"/>
      <protection/>
    </xf>
    <xf numFmtId="165" fontId="2" fillId="3" borderId="16" xfId="0" applyNumberFormat="1" applyFont="1" applyFill="1" applyBorder="1" applyAlignment="1" applyProtection="1">
      <alignment horizontal="center"/>
      <protection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/>
    </xf>
    <xf numFmtId="165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165" fontId="2" fillId="0" borderId="0" xfId="0" applyNumberFormat="1" applyFont="1" applyFill="1" applyBorder="1" applyAlignment="1" applyProtection="1">
      <alignment horizontal="center"/>
      <protection/>
    </xf>
    <xf numFmtId="165" fontId="1" fillId="2" borderId="7" xfId="0" applyNumberFormat="1" applyFont="1" applyFill="1" applyBorder="1" applyAlignment="1" applyProtection="1">
      <alignment horizontal="center"/>
      <protection/>
    </xf>
    <xf numFmtId="0" fontId="5" fillId="2" borderId="5" xfId="0" applyFont="1" applyFill="1" applyBorder="1" applyAlignment="1" applyProtection="1">
      <alignment horizontal="center"/>
      <protection/>
    </xf>
    <xf numFmtId="0" fontId="0" fillId="4" borderId="0" xfId="0" applyFill="1" applyAlignment="1">
      <alignment/>
    </xf>
    <xf numFmtId="0" fontId="1" fillId="2" borderId="0" xfId="0" applyFont="1" applyFill="1" applyBorder="1" applyAlignment="1" applyProtection="1">
      <alignment horizontal="center" vertical="center" wrapText="1"/>
      <protection/>
    </xf>
    <xf numFmtId="0" fontId="2" fillId="3" borderId="17" xfId="0" applyFont="1" applyFill="1" applyBorder="1" applyAlignment="1" applyProtection="1">
      <alignment horizontal="center"/>
      <protection/>
    </xf>
    <xf numFmtId="0" fontId="9" fillId="0" borderId="8" xfId="0" applyFont="1" applyBorder="1" applyAlignment="1">
      <alignment horizontal="center"/>
    </xf>
    <xf numFmtId="0" fontId="0" fillId="2" borderId="0" xfId="0" applyFill="1" applyAlignment="1">
      <alignment/>
    </xf>
    <xf numFmtId="0" fontId="1" fillId="5" borderId="5" xfId="0" applyFont="1" applyFill="1" applyBorder="1" applyAlignment="1" applyProtection="1">
      <alignment horizontal="center"/>
      <protection/>
    </xf>
    <xf numFmtId="0" fontId="2" fillId="5" borderId="8" xfId="0" applyFont="1" applyFill="1" applyBorder="1" applyAlignment="1" applyProtection="1">
      <alignment horizontal="center"/>
      <protection locked="0"/>
    </xf>
    <xf numFmtId="0" fontId="10" fillId="5" borderId="1" xfId="0" applyFont="1" applyFill="1" applyBorder="1" applyAlignment="1" applyProtection="1">
      <alignment horizontal="center" vertical="center" wrapText="1"/>
      <protection/>
    </xf>
    <xf numFmtId="164" fontId="2" fillId="5" borderId="12" xfId="0" applyNumberFormat="1" applyFont="1" applyFill="1" applyBorder="1" applyAlignment="1" applyProtection="1">
      <alignment horizontal="center"/>
      <protection/>
    </xf>
    <xf numFmtId="0" fontId="3" fillId="5" borderId="8" xfId="0" applyFont="1" applyFill="1" applyBorder="1" applyAlignment="1" applyProtection="1">
      <alignment horizontal="center"/>
      <protection/>
    </xf>
    <xf numFmtId="165" fontId="2" fillId="5" borderId="8" xfId="0" applyNumberFormat="1" applyFont="1" applyFill="1" applyBorder="1" applyAlignment="1" applyProtection="1">
      <alignment horizontal="center"/>
      <protection/>
    </xf>
    <xf numFmtId="0" fontId="2" fillId="5" borderId="5" xfId="0" applyFont="1" applyFill="1" applyBorder="1" applyAlignment="1" applyProtection="1">
      <alignment horizontal="center"/>
      <protection/>
    </xf>
    <xf numFmtId="165" fontId="2" fillId="5" borderId="7" xfId="0" applyNumberFormat="1" applyFont="1" applyFill="1" applyBorder="1" applyAlignment="1" applyProtection="1">
      <alignment horizontal="center"/>
      <protection/>
    </xf>
    <xf numFmtId="164" fontId="2" fillId="5" borderId="8" xfId="0" applyNumberFormat="1" applyFont="1" applyFill="1" applyBorder="1" applyAlignment="1" applyProtection="1">
      <alignment horizontal="center"/>
      <protection locked="0"/>
    </xf>
    <xf numFmtId="165" fontId="2" fillId="5" borderId="9" xfId="0" applyNumberFormat="1" applyFont="1" applyFill="1" applyBorder="1" applyAlignment="1" applyProtection="1">
      <alignment horizontal="center"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6">
    <dxf>
      <font>
        <color rgb="FFCCFFCC"/>
      </font>
      <fill>
        <patternFill>
          <bgColor rgb="FFCCFFCC"/>
        </patternFill>
      </fill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CCFFFF"/>
      </font>
      <fill>
        <patternFill>
          <bgColor rgb="FFCCFFCC"/>
        </patternFill>
      </fill>
      <border/>
    </dxf>
    <dxf>
      <font>
        <color rgb="FFCCFFCC"/>
      </font>
      <fill>
        <patternFill>
          <bgColor rgb="FFCCFFFF"/>
        </patternFill>
      </fill>
      <border/>
    </dxf>
    <dxf>
      <font>
        <color rgb="FFCCFFCC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0</xdr:row>
      <xdr:rowOff>66675</xdr:rowOff>
    </xdr:from>
    <xdr:to>
      <xdr:col>11</xdr:col>
      <xdr:colOff>819150</xdr:colOff>
      <xdr:row>0</xdr:row>
      <xdr:rowOff>323850</xdr:rowOff>
    </xdr:to>
    <xdr:sp macro="[1]!Вставка_яч_Пресс№2">
      <xdr:nvSpPr>
        <xdr:cNvPr id="1" name="Rectangle 886"/>
        <xdr:cNvSpPr>
          <a:spLocks/>
        </xdr:cNvSpPr>
      </xdr:nvSpPr>
      <xdr:spPr>
        <a:xfrm>
          <a:off x="8963025" y="66675"/>
          <a:ext cx="7429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85725</xdr:colOff>
      <xdr:row>0</xdr:row>
      <xdr:rowOff>66675</xdr:rowOff>
    </xdr:from>
    <xdr:to>
      <xdr:col>22</xdr:col>
      <xdr:colOff>828675</xdr:colOff>
      <xdr:row>0</xdr:row>
      <xdr:rowOff>371475</xdr:rowOff>
    </xdr:to>
    <xdr:sp macro="[1]!Вставка_яч_Пресс№3">
      <xdr:nvSpPr>
        <xdr:cNvPr id="2" name="Rectangle 887"/>
        <xdr:cNvSpPr>
          <a:spLocks/>
        </xdr:cNvSpPr>
      </xdr:nvSpPr>
      <xdr:spPr>
        <a:xfrm>
          <a:off x="17887950" y="66675"/>
          <a:ext cx="7429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4</xdr:row>
      <xdr:rowOff>66675</xdr:rowOff>
    </xdr:from>
    <xdr:to>
      <xdr:col>0</xdr:col>
      <xdr:colOff>819150</xdr:colOff>
      <xdr:row>4</xdr:row>
      <xdr:rowOff>323850</xdr:rowOff>
    </xdr:to>
    <xdr:sp macro="[1]!Вставка_яч_Пресс№2">
      <xdr:nvSpPr>
        <xdr:cNvPr id="1" name="Rectangle 886"/>
        <xdr:cNvSpPr>
          <a:spLocks/>
        </xdr:cNvSpPr>
      </xdr:nvSpPr>
      <xdr:spPr>
        <a:xfrm>
          <a:off x="76200" y="723900"/>
          <a:ext cx="7429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&#1044;&#1074;&#1080;&#1078;&#1077;&#1085;&#1080;&#1077;%20&#1089;&#1083;%2017%20v.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 по 178"/>
      <sheetName val="Данные по 145"/>
      <sheetName val="Лист2"/>
      <sheetName val="Лист4"/>
      <sheetName val="данные по прессам"/>
      <sheetName val="Данные по ПЛК"/>
      <sheetName val="движение слитков  178мм"/>
      <sheetName val="сводная таблица по слиткам"/>
      <sheetName val="справка"/>
      <sheetName val="_Config_"/>
      <sheetName val="_Names_"/>
    </sheetNames>
    <definedNames>
      <definedName name="Вставка_яч_Пресс№1"/>
      <definedName name="Вставка_яч_Пресс№2"/>
      <definedName name="Вставка_яч_Пресс№3"/>
    </definedNames>
    <sheetDataSet>
      <sheetData sheetId="0">
        <row r="4">
          <cell r="M4" t="str">
            <v>шт</v>
          </cell>
          <cell r="N4" t="str">
            <v>кг</v>
          </cell>
          <cell r="AB4" t="str">
            <v>шт</v>
          </cell>
          <cell r="AC4" t="str">
            <v>кг</v>
          </cell>
        </row>
        <row r="6">
          <cell r="M6">
            <v>0</v>
          </cell>
          <cell r="N6">
            <v>0</v>
          </cell>
          <cell r="AB6">
            <v>0</v>
          </cell>
          <cell r="AC6">
            <v>0</v>
          </cell>
        </row>
        <row r="7">
          <cell r="M7">
            <v>0</v>
          </cell>
          <cell r="N7">
            <v>0</v>
          </cell>
          <cell r="S7" t="str">
            <v>АД31</v>
          </cell>
          <cell r="T7">
            <v>1215</v>
          </cell>
          <cell r="AB7">
            <v>5</v>
          </cell>
          <cell r="AC7">
            <v>2000</v>
          </cell>
        </row>
        <row r="8">
          <cell r="B8" t="str">
            <v>АД0</v>
          </cell>
          <cell r="C8">
            <v>1110</v>
          </cell>
          <cell r="M8">
            <v>7</v>
          </cell>
          <cell r="N8">
            <v>787.5</v>
          </cell>
          <cell r="S8" t="str">
            <v>АД0</v>
          </cell>
          <cell r="T8">
            <v>1214</v>
          </cell>
          <cell r="AB8">
            <v>-3</v>
          </cell>
          <cell r="AC8">
            <v>-2241</v>
          </cell>
        </row>
        <row r="9">
          <cell r="B9" t="str">
            <v>АД31 Mg</v>
          </cell>
          <cell r="C9">
            <v>11111</v>
          </cell>
          <cell r="M9">
            <v>0</v>
          </cell>
          <cell r="N9">
            <v>350</v>
          </cell>
          <cell r="S9" t="str">
            <v>АД1</v>
          </cell>
          <cell r="T9">
            <v>1213</v>
          </cell>
          <cell r="AB9">
            <v>3</v>
          </cell>
          <cell r="AC9">
            <v>700</v>
          </cell>
        </row>
        <row r="10">
          <cell r="B10">
            <v>6063</v>
          </cell>
          <cell r="C10">
            <v>1104</v>
          </cell>
          <cell r="M10">
            <v>2</v>
          </cell>
          <cell r="N10">
            <v>800</v>
          </cell>
          <cell r="S10" t="str">
            <v>АД31</v>
          </cell>
          <cell r="T10">
            <v>1212</v>
          </cell>
          <cell r="AB10">
            <v>3</v>
          </cell>
          <cell r="AC10">
            <v>1200</v>
          </cell>
        </row>
        <row r="11">
          <cell r="B11" t="str">
            <v>АД31</v>
          </cell>
          <cell r="C11">
            <v>1108</v>
          </cell>
          <cell r="M11">
            <v>2</v>
          </cell>
          <cell r="N11">
            <v>800</v>
          </cell>
          <cell r="S11">
            <v>6063</v>
          </cell>
          <cell r="T11">
            <v>1211</v>
          </cell>
          <cell r="AB11">
            <v>-4</v>
          </cell>
          <cell r="AC11">
            <v>-3400</v>
          </cell>
        </row>
        <row r="12">
          <cell r="B12">
            <v>6060</v>
          </cell>
          <cell r="C12">
            <v>1107</v>
          </cell>
          <cell r="M12">
            <v>0</v>
          </cell>
          <cell r="N12">
            <v>-300</v>
          </cell>
          <cell r="S12">
            <v>6060</v>
          </cell>
          <cell r="T12">
            <v>1210</v>
          </cell>
          <cell r="AB12">
            <v>8</v>
          </cell>
          <cell r="AC12">
            <v>3200</v>
          </cell>
        </row>
        <row r="13">
          <cell r="B13" t="str">
            <v>АД0</v>
          </cell>
          <cell r="C13">
            <v>1106</v>
          </cell>
          <cell r="M13">
            <v>2</v>
          </cell>
          <cell r="N13">
            <v>800</v>
          </cell>
          <cell r="S13" t="str">
            <v>АД31 Fe</v>
          </cell>
          <cell r="T13">
            <v>1209</v>
          </cell>
          <cell r="AB13">
            <v>18</v>
          </cell>
          <cell r="AC13">
            <v>7267.5</v>
          </cell>
        </row>
        <row r="14">
          <cell r="B14" t="str">
            <v>АД31 Si</v>
          </cell>
          <cell r="C14">
            <v>1105</v>
          </cell>
          <cell r="M14">
            <v>5</v>
          </cell>
          <cell r="N14">
            <v>1500</v>
          </cell>
          <cell r="S14" t="str">
            <v>АД31 Сu</v>
          </cell>
          <cell r="T14">
            <v>1208</v>
          </cell>
          <cell r="AB14">
            <v>11</v>
          </cell>
          <cell r="AC14">
            <v>4402</v>
          </cell>
        </row>
        <row r="15">
          <cell r="B15" t="str">
            <v>АД31 Fe</v>
          </cell>
          <cell r="C15">
            <v>1109</v>
          </cell>
          <cell r="M15">
            <v>-2</v>
          </cell>
          <cell r="N15">
            <v>200</v>
          </cell>
          <cell r="S15" t="str">
            <v>АД31 Zn</v>
          </cell>
          <cell r="T15">
            <v>1207</v>
          </cell>
          <cell r="AB15">
            <v>12</v>
          </cell>
          <cell r="AC15">
            <v>4832</v>
          </cell>
        </row>
        <row r="16">
          <cell r="B16" t="str">
            <v>АД31 Fe</v>
          </cell>
          <cell r="C16">
            <v>1113</v>
          </cell>
          <cell r="M16">
            <v>4</v>
          </cell>
          <cell r="N16">
            <v>1600</v>
          </cell>
          <cell r="S16" t="str">
            <v>АД31 Si</v>
          </cell>
          <cell r="T16">
            <v>1206</v>
          </cell>
          <cell r="AB16">
            <v>5</v>
          </cell>
          <cell r="AC16">
            <v>2010</v>
          </cell>
        </row>
        <row r="17">
          <cell r="B17" t="str">
            <v>АД1</v>
          </cell>
          <cell r="C17">
            <v>1102</v>
          </cell>
          <cell r="M17">
            <v>11</v>
          </cell>
          <cell r="N17">
            <v>4400</v>
          </cell>
          <cell r="S17" t="str">
            <v>АД31 Mn</v>
          </cell>
          <cell r="T17">
            <v>1205</v>
          </cell>
          <cell r="AB17">
            <v>-1</v>
          </cell>
          <cell r="AC17">
            <v>-823</v>
          </cell>
        </row>
        <row r="18">
          <cell r="B18" t="str">
            <v>АД0</v>
          </cell>
          <cell r="C18">
            <v>1112</v>
          </cell>
          <cell r="M18">
            <v>20</v>
          </cell>
          <cell r="N18">
            <v>8000</v>
          </cell>
          <cell r="S18" t="str">
            <v>АД31 Mg</v>
          </cell>
          <cell r="T18">
            <v>1204</v>
          </cell>
          <cell r="AB18">
            <v>20</v>
          </cell>
          <cell r="AC18">
            <v>8040</v>
          </cell>
        </row>
        <row r="19">
          <cell r="S19" t="str">
            <v>АД0</v>
          </cell>
          <cell r="T19">
            <v>1203</v>
          </cell>
          <cell r="AB19">
            <v>5</v>
          </cell>
          <cell r="AC19">
            <v>2000</v>
          </cell>
        </row>
        <row r="20">
          <cell r="S20" t="str">
            <v>АД1</v>
          </cell>
          <cell r="T20">
            <v>1202</v>
          </cell>
          <cell r="AB20">
            <v>2</v>
          </cell>
          <cell r="AC20">
            <v>640</v>
          </cell>
        </row>
        <row r="21">
          <cell r="S21" t="str">
            <v>АД31</v>
          </cell>
          <cell r="T21">
            <v>1201</v>
          </cell>
          <cell r="AB21">
            <v>10</v>
          </cell>
          <cell r="AC21">
            <v>4000</v>
          </cell>
        </row>
      </sheetData>
      <sheetData sheetId="1">
        <row r="7">
          <cell r="Q7">
            <v>0</v>
          </cell>
          <cell r="R7">
            <v>0</v>
          </cell>
          <cell r="AH7">
            <v>0</v>
          </cell>
          <cell r="AI7">
            <v>0</v>
          </cell>
        </row>
        <row r="8">
          <cell r="Q8">
            <v>0</v>
          </cell>
          <cell r="R8">
            <v>0</v>
          </cell>
          <cell r="W8">
            <v>6063</v>
          </cell>
          <cell r="X8">
            <v>2215</v>
          </cell>
          <cell r="AH8">
            <v>20</v>
          </cell>
          <cell r="AI8">
            <v>8550</v>
          </cell>
        </row>
        <row r="9">
          <cell r="Q9">
            <v>0</v>
          </cell>
          <cell r="R9">
            <v>0</v>
          </cell>
          <cell r="W9" t="str">
            <v>АД0</v>
          </cell>
          <cell r="X9">
            <v>5</v>
          </cell>
          <cell r="AH9">
            <v>20</v>
          </cell>
          <cell r="AI9">
            <v>8000</v>
          </cell>
        </row>
        <row r="10">
          <cell r="B10">
            <v>6060</v>
          </cell>
          <cell r="C10">
            <v>21122</v>
          </cell>
          <cell r="Q10">
            <v>3</v>
          </cell>
          <cell r="R10">
            <v>1206</v>
          </cell>
          <cell r="W10" t="str">
            <v>АД31 Si</v>
          </cell>
          <cell r="X10">
            <v>4</v>
          </cell>
          <cell r="AH10">
            <v>1</v>
          </cell>
          <cell r="AI10">
            <v>225</v>
          </cell>
        </row>
        <row r="11">
          <cell r="B11" t="str">
            <v>АД31 Mg</v>
          </cell>
          <cell r="C11">
            <v>2112</v>
          </cell>
          <cell r="Q11">
            <v>1</v>
          </cell>
          <cell r="R11">
            <v>400</v>
          </cell>
          <cell r="W11" t="str">
            <v>АД31</v>
          </cell>
          <cell r="X11">
            <v>22206</v>
          </cell>
          <cell r="AH11">
            <v>0</v>
          </cell>
          <cell r="AI11">
            <v>100</v>
          </cell>
        </row>
        <row r="12">
          <cell r="B12" t="str">
            <v>АД31 Сu</v>
          </cell>
          <cell r="C12">
            <v>2111</v>
          </cell>
          <cell r="Q12">
            <v>18</v>
          </cell>
          <cell r="R12">
            <v>7219.8</v>
          </cell>
          <cell r="W12" t="str">
            <v>АД0</v>
          </cell>
          <cell r="X12">
            <v>2205</v>
          </cell>
          <cell r="AH12">
            <v>23</v>
          </cell>
          <cell r="AI12">
            <v>7200</v>
          </cell>
        </row>
        <row r="13">
          <cell r="B13">
            <v>6060</v>
          </cell>
          <cell r="C13">
            <v>2110</v>
          </cell>
          <cell r="Q13">
            <v>10</v>
          </cell>
          <cell r="R13">
            <v>4025</v>
          </cell>
          <cell r="W13">
            <v>6060</v>
          </cell>
          <cell r="X13">
            <v>2204</v>
          </cell>
          <cell r="AH13">
            <v>20</v>
          </cell>
          <cell r="AI13">
            <v>6000</v>
          </cell>
        </row>
        <row r="14">
          <cell r="B14">
            <v>6060</v>
          </cell>
          <cell r="C14">
            <v>2109</v>
          </cell>
          <cell r="Q14">
            <v>15</v>
          </cell>
          <cell r="R14">
            <v>3000</v>
          </cell>
          <cell r="W14" t="str">
            <v>АД1</v>
          </cell>
          <cell r="X14">
            <v>2203</v>
          </cell>
          <cell r="AH14">
            <v>10</v>
          </cell>
          <cell r="AI14">
            <v>3000</v>
          </cell>
        </row>
        <row r="15">
          <cell r="B15" t="str">
            <v>АД31 Fe</v>
          </cell>
          <cell r="C15">
            <v>2108</v>
          </cell>
          <cell r="Q15">
            <v>1</v>
          </cell>
          <cell r="R15">
            <v>312.5</v>
          </cell>
          <cell r="W15" t="str">
            <v>АД31</v>
          </cell>
          <cell r="X15">
            <v>2202</v>
          </cell>
          <cell r="AH15">
            <v>15</v>
          </cell>
          <cell r="AI15">
            <v>2250</v>
          </cell>
        </row>
        <row r="16">
          <cell r="B16">
            <v>6063</v>
          </cell>
          <cell r="C16">
            <v>2107</v>
          </cell>
          <cell r="Q16">
            <v>6</v>
          </cell>
          <cell r="R16">
            <v>1058.8235294117646</v>
          </cell>
          <cell r="W16" t="str">
            <v>АД0</v>
          </cell>
          <cell r="X16">
            <v>2201</v>
          </cell>
          <cell r="AH16">
            <v>19</v>
          </cell>
          <cell r="AI16">
            <v>1900</v>
          </cell>
        </row>
        <row r="17">
          <cell r="B17" t="str">
            <v>АД31 Fe</v>
          </cell>
          <cell r="C17">
            <v>2106</v>
          </cell>
          <cell r="Q17">
            <v>10</v>
          </cell>
          <cell r="R17">
            <v>3000</v>
          </cell>
        </row>
        <row r="18">
          <cell r="B18" t="str">
            <v>АД1</v>
          </cell>
          <cell r="C18">
            <v>2105</v>
          </cell>
          <cell r="Q18">
            <v>50</v>
          </cell>
          <cell r="R18">
            <v>1000</v>
          </cell>
        </row>
        <row r="19">
          <cell r="B19" t="str">
            <v>АД0</v>
          </cell>
          <cell r="C19">
            <v>2104</v>
          </cell>
          <cell r="Q19">
            <v>10</v>
          </cell>
          <cell r="R19">
            <v>3000</v>
          </cell>
        </row>
        <row r="20">
          <cell r="B20" t="str">
            <v>АД31 Zn</v>
          </cell>
          <cell r="C20">
            <v>2103</v>
          </cell>
          <cell r="Q20">
            <v>8</v>
          </cell>
          <cell r="R20">
            <v>2400</v>
          </cell>
        </row>
        <row r="21">
          <cell r="B21" t="str">
            <v>АД31 Mn</v>
          </cell>
          <cell r="C21">
            <v>2102</v>
          </cell>
          <cell r="Q21">
            <v>24</v>
          </cell>
          <cell r="R21">
            <v>7200</v>
          </cell>
        </row>
        <row r="22">
          <cell r="B22">
            <v>6063</v>
          </cell>
          <cell r="C22">
            <v>2101</v>
          </cell>
          <cell r="Q22">
            <v>20</v>
          </cell>
          <cell r="R22">
            <v>6000</v>
          </cell>
        </row>
      </sheetData>
      <sheetData sheetId="8">
        <row r="3">
          <cell r="B3" t="str">
            <v>Плавки_178</v>
          </cell>
          <cell r="C3" t="str">
            <v>Плавки_145</v>
          </cell>
          <cell r="D3" t="str">
            <v>Красный С.И.</v>
          </cell>
          <cell r="E3" t="str">
            <v>Рощупкин И.И.</v>
          </cell>
          <cell r="F3" t="str">
            <v>Боев Ю.Г.</v>
          </cell>
        </row>
        <row r="4">
          <cell r="B4" t="str">
            <v>Покупные_178</v>
          </cell>
          <cell r="C4" t="str">
            <v>Покупные_145</v>
          </cell>
          <cell r="D4" t="str">
            <v>Стрельцов К.К.</v>
          </cell>
          <cell r="E4" t="str">
            <v>Косарев А.Д.</v>
          </cell>
          <cell r="F4" t="str">
            <v>Заикин К.А.</v>
          </cell>
        </row>
        <row r="5">
          <cell r="D5" t="str">
            <v>Ботвиньев А.Н.</v>
          </cell>
          <cell r="E5" t="str">
            <v>Куприянов С.Н.</v>
          </cell>
          <cell r="F5" t="str">
            <v>Серов К</v>
          </cell>
        </row>
        <row r="6">
          <cell r="D6" t="str">
            <v>Павлов В.В.</v>
          </cell>
          <cell r="E6" t="str">
            <v>Садовский А.В.</v>
          </cell>
          <cell r="F6" t="str">
            <v>Редькин Ю.А.</v>
          </cell>
        </row>
        <row r="7">
          <cell r="D7" t="str">
            <v>Марылев В.А.</v>
          </cell>
          <cell r="E7" t="str">
            <v>Редькин Ю.А.</v>
          </cell>
          <cell r="F7" t="str">
            <v>Куприянов С.Н.</v>
          </cell>
        </row>
        <row r="8">
          <cell r="D8" t="str">
            <v>Редькин Ю.А.</v>
          </cell>
          <cell r="E8" t="str">
            <v>ЕликовА.В.</v>
          </cell>
          <cell r="F8" t="str">
            <v>Липатов</v>
          </cell>
        </row>
        <row r="9">
          <cell r="D9" t="str">
            <v>Заикин К.А.</v>
          </cell>
          <cell r="E9" t="str">
            <v>Заикин К.А</v>
          </cell>
          <cell r="F9" t="str">
            <v>Пахомов</v>
          </cell>
        </row>
        <row r="10">
          <cell r="D10" t="str">
            <v>Серов Н</v>
          </cell>
          <cell r="E10" t="str">
            <v>Боев Ю.</v>
          </cell>
          <cell r="F10" t="str">
            <v>Дворянинов</v>
          </cell>
        </row>
        <row r="11">
          <cell r="D11" t="str">
            <v>Куприянов С.Н.</v>
          </cell>
          <cell r="E11" t="str">
            <v>Дворянинов</v>
          </cell>
          <cell r="F11" t="str">
            <v>Садовский А.В.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F23"/>
  <sheetViews>
    <sheetView tabSelected="1" zoomScale="55" zoomScaleNormal="55" workbookViewId="0" topLeftCell="A1">
      <selection activeCell="AD59" sqref="AD59"/>
    </sheetView>
  </sheetViews>
  <sheetFormatPr defaultColWidth="9.00390625" defaultRowHeight="12.75"/>
  <cols>
    <col min="1" max="1" width="10.75390625" style="0" bestFit="1" customWidth="1"/>
    <col min="2" max="2" width="16.75390625" style="0" bestFit="1" customWidth="1"/>
    <col min="3" max="3" width="15.75390625" style="0" bestFit="1" customWidth="1"/>
    <col min="5" max="5" width="10.375" style="0" bestFit="1" customWidth="1"/>
    <col min="12" max="12" width="10.75390625" style="0" bestFit="1" customWidth="1"/>
    <col min="13" max="13" width="16.75390625" style="0" bestFit="1" customWidth="1"/>
    <col min="14" max="14" width="15.75390625" style="0" bestFit="1" customWidth="1"/>
    <col min="16" max="16" width="10.75390625" style="0" bestFit="1" customWidth="1"/>
    <col min="23" max="23" width="10.875" style="0" bestFit="1" customWidth="1"/>
    <col min="24" max="24" width="16.00390625" style="0" bestFit="1" customWidth="1"/>
    <col min="25" max="25" width="16.50390625" style="0" bestFit="1" customWidth="1"/>
  </cols>
  <sheetData>
    <row r="1" spans="1:32" ht="40.5" thickBot="1" thickTop="1">
      <c r="A1" s="1" t="s">
        <v>0</v>
      </c>
      <c r="B1" s="2" t="s">
        <v>1</v>
      </c>
      <c r="C1" s="3" t="s">
        <v>25</v>
      </c>
      <c r="D1" s="2" t="s">
        <v>2</v>
      </c>
      <c r="E1" s="4" t="s">
        <v>3</v>
      </c>
      <c r="F1" s="3" t="s">
        <v>4</v>
      </c>
      <c r="G1" s="3" t="s">
        <v>5</v>
      </c>
      <c r="H1" s="3" t="s">
        <v>6</v>
      </c>
      <c r="I1" s="5" t="s">
        <v>7</v>
      </c>
      <c r="J1" s="6"/>
      <c r="L1" s="21" t="s">
        <v>0</v>
      </c>
      <c r="M1" s="3" t="s">
        <v>1</v>
      </c>
      <c r="N1" s="2" t="s">
        <v>25</v>
      </c>
      <c r="O1" s="3" t="s">
        <v>2</v>
      </c>
      <c r="P1" s="22" t="s">
        <v>3</v>
      </c>
      <c r="Q1" s="2" t="s">
        <v>4</v>
      </c>
      <c r="R1" s="3" t="s">
        <v>5</v>
      </c>
      <c r="S1" s="22" t="s">
        <v>6</v>
      </c>
      <c r="T1" s="23" t="s">
        <v>7</v>
      </c>
      <c r="U1" s="24"/>
      <c r="W1" s="21" t="s">
        <v>0</v>
      </c>
      <c r="X1" s="3" t="s">
        <v>1</v>
      </c>
      <c r="Y1" s="2" t="s">
        <v>25</v>
      </c>
      <c r="Z1" s="3" t="s">
        <v>2</v>
      </c>
      <c r="AA1" s="22" t="s">
        <v>3</v>
      </c>
      <c r="AB1" s="2" t="s">
        <v>4</v>
      </c>
      <c r="AC1" s="3" t="s">
        <v>5</v>
      </c>
      <c r="AD1" s="22" t="s">
        <v>6</v>
      </c>
      <c r="AE1" s="23" t="s">
        <v>7</v>
      </c>
      <c r="AF1" s="24"/>
    </row>
    <row r="2" spans="1:32" ht="14.25" thickTop="1">
      <c r="A2" s="7"/>
      <c r="B2" s="8"/>
      <c r="C2" s="8"/>
      <c r="D2" s="8"/>
      <c r="E2" s="8"/>
      <c r="F2" s="8"/>
      <c r="G2" s="8"/>
      <c r="H2" s="9"/>
      <c r="I2" s="10"/>
      <c r="J2" s="10"/>
      <c r="L2" s="25"/>
      <c r="M2" s="8"/>
      <c r="N2" s="8"/>
      <c r="O2" s="8"/>
      <c r="P2" s="8"/>
      <c r="Q2" s="8"/>
      <c r="R2" s="8"/>
      <c r="S2" s="10"/>
      <c r="T2" s="26" t="s">
        <v>8</v>
      </c>
      <c r="U2" s="27" t="s">
        <v>9</v>
      </c>
      <c r="W2" s="7"/>
      <c r="X2" s="8"/>
      <c r="Y2" s="8"/>
      <c r="Z2" s="8"/>
      <c r="AA2" s="8"/>
      <c r="AB2" s="8"/>
      <c r="AC2" s="8"/>
      <c r="AD2" s="43"/>
      <c r="AE2" s="44"/>
      <c r="AF2" s="44"/>
    </row>
    <row r="3" spans="1:32" ht="15">
      <c r="A3" s="11">
        <v>42717</v>
      </c>
      <c r="B3" s="12" t="s">
        <v>10</v>
      </c>
      <c r="C3" s="12" t="s">
        <v>11</v>
      </c>
      <c r="D3" s="12">
        <v>11111</v>
      </c>
      <c r="E3" s="13" t="str">
        <f>IF(C3="Плавки_178",INDEX(Марка_178,MATCH(D3,Плавки_178,0)),INDEX(Марка_178покуп,MATCH(D3,Покупные_178,0)))</f>
        <v>АД31 Mg</v>
      </c>
      <c r="F3" s="12">
        <v>3</v>
      </c>
      <c r="G3" s="12">
        <v>800</v>
      </c>
      <c r="H3" s="14">
        <f>G3/F3</f>
        <v>266.6666666666667</v>
      </c>
      <c r="I3" s="15">
        <f>IF(C3="Плавки_178",INDEX(Остаток_178ШТ,MATCH(D3,Плавки_178,0)),INDEX(Остаток_178покупШТ,MATCH(D3,Покупные_178,0)))</f>
        <v>0</v>
      </c>
      <c r="J3" s="16">
        <f>IF(C3="Плавки_178",INDEX(Остаток_178КГ,MATCH(D3,Плавки_178,0)),INDEX(Остаток_178покупКГ,MATCH(D3,Покупные_178,0)))</f>
        <v>350</v>
      </c>
      <c r="L3" s="28">
        <v>42705</v>
      </c>
      <c r="M3" s="12" t="s">
        <v>14</v>
      </c>
      <c r="N3" s="12" t="s">
        <v>17</v>
      </c>
      <c r="O3" s="12">
        <v>2111</v>
      </c>
      <c r="P3" s="13" t="str">
        <f>IF(N3="Плавки_145",INDEX(Марка_145,MATCH(O3,Плавки_145,0)),INDEX(Марка_145покуп,MATCH(O3,Покупные_145,0)))</f>
        <v>АД31 Сu</v>
      </c>
      <c r="Q3" s="12">
        <v>1</v>
      </c>
      <c r="R3" s="12">
        <v>300</v>
      </c>
      <c r="S3" s="16">
        <f aca="true" t="shared" si="0" ref="S3:S11">R3/Q3</f>
        <v>300</v>
      </c>
      <c r="T3" s="29">
        <f aca="true" t="shared" si="1" ref="T3:T11">IF(N3="Плавки_145",INDEX(Остаток_145ШТ,MATCH(O3,Плавки_145,0)),INDEX(Остаток_145покупШТ,MATCH(O3,Покупные_145,0)))</f>
        <v>18</v>
      </c>
      <c r="U3" s="14">
        <f aca="true" t="shared" si="2" ref="U3:U11">IF(N3="Плавки_145",INDEX(Остаток_145КГ,MATCH(O3,Плавки_145,0)),INDEX(Остаток_145покупКГ,MATCH(O3,Покупные_145,0)))</f>
        <v>7219.8</v>
      </c>
      <c r="W3" s="11">
        <v>43074</v>
      </c>
      <c r="X3" s="12" t="s">
        <v>21</v>
      </c>
      <c r="Y3" s="12" t="s">
        <v>18</v>
      </c>
      <c r="Z3" s="12">
        <v>2215</v>
      </c>
      <c r="AA3" s="13">
        <f>IF(Y3="Плавки_145",INDEX(Марка_145,MATCH(Z3,Плавки_145,0)),INDEX(Марка_145покуп,MATCH(Z3,Покупные_145,0)))</f>
        <v>6063</v>
      </c>
      <c r="AB3" s="12">
        <v>2</v>
      </c>
      <c r="AC3" s="12">
        <v>500</v>
      </c>
      <c r="AD3" s="14">
        <f aca="true" t="shared" si="3" ref="AD3:AD10">AC3/AB3</f>
        <v>250</v>
      </c>
      <c r="AE3" s="29">
        <f aca="true" t="shared" si="4" ref="AE3:AE10">IF(Y3="Плавки_145",INDEX(Остаток_145ШТ,MATCH(Z3,Плавки_145,0)),INDEX(Остаток_145покупШТ,MATCH(Z3,Покупные_145,0)))</f>
        <v>20</v>
      </c>
      <c r="AF3" s="29">
        <f aca="true" t="shared" si="5" ref="AF3:AF10">IF(Y3="Плавки_145",INDEX(Остаток_145КГ,MATCH(Z3,Плавки_145,0)),INDEX(Остаток_145покупКГ,MATCH(Z3,Покупные_145,0)))</f>
        <v>8550</v>
      </c>
    </row>
    <row r="4" spans="1:32" ht="15">
      <c r="A4" s="11">
        <v>42718</v>
      </c>
      <c r="B4" s="12"/>
      <c r="C4" s="12" t="s">
        <v>12</v>
      </c>
      <c r="D4" s="12">
        <v>1203</v>
      </c>
      <c r="E4" s="13" t="str">
        <f>IF(C4="Плавки_178",INDEX(Марка_178,MATCH(D4,Плавки_178,0)),INDEX(Марка_178покуп,MATCH(D4,Покупные_178,0)))</f>
        <v>АД0</v>
      </c>
      <c r="F4" s="12">
        <v>2</v>
      </c>
      <c r="G4" s="12">
        <v>884</v>
      </c>
      <c r="H4" s="14">
        <f>G4/F4</f>
        <v>442</v>
      </c>
      <c r="I4" s="15">
        <f>IF(C4="Плавки_178",INDEX(Остаток_178ШТ,MATCH(D4,Плавки_178,0)),INDEX(Остаток_178покупШТ,MATCH(D4,Покупные_178,0)))</f>
        <v>5</v>
      </c>
      <c r="J4" s="16">
        <f>IF(C4="Плавки_178",INDEX(Остаток_178КГ,MATCH(D4,Плавки_178,0)),INDEX(Остаток_178покупКГ,MATCH(D4,Покупные_178,0)))</f>
        <v>2000</v>
      </c>
      <c r="L4" s="28">
        <v>42706</v>
      </c>
      <c r="M4" s="18" t="s">
        <v>16</v>
      </c>
      <c r="N4" s="18" t="s">
        <v>17</v>
      </c>
      <c r="O4" s="18">
        <v>21122</v>
      </c>
      <c r="P4" s="19">
        <f aca="true" t="shared" si="6" ref="P4:P11">IF(N4="Плавки_145",INDEX(Марка_145,MATCH(O4,Плавки_145,0)),INDEX(Марка_145покуп,MATCH(O4,Покупные_145,0)))</f>
        <v>6060</v>
      </c>
      <c r="Q4" s="18">
        <v>7</v>
      </c>
      <c r="R4" s="18">
        <v>350</v>
      </c>
      <c r="S4" s="30">
        <f t="shared" si="0"/>
        <v>50</v>
      </c>
      <c r="T4" s="29">
        <f t="shared" si="1"/>
        <v>3</v>
      </c>
      <c r="U4" s="14">
        <f t="shared" si="2"/>
        <v>1206</v>
      </c>
      <c r="W4" s="11">
        <v>42710</v>
      </c>
      <c r="X4" s="12" t="s">
        <v>13</v>
      </c>
      <c r="Y4" s="12" t="s">
        <v>17</v>
      </c>
      <c r="Z4" s="12">
        <v>2110</v>
      </c>
      <c r="AA4" s="13">
        <f>IF(Y4="Плавки_145",INDEX(Марка_145,MATCH(Z4,Плавки_145,0)),INDEX(Марка_145покуп,MATCH(Z4,Покупные_145,0)))</f>
        <v>6060</v>
      </c>
      <c r="AB4" s="12">
        <v>2</v>
      </c>
      <c r="AC4" s="12">
        <v>600</v>
      </c>
      <c r="AD4" s="14">
        <f t="shared" si="3"/>
        <v>300</v>
      </c>
      <c r="AE4" s="29">
        <f t="shared" si="4"/>
        <v>10</v>
      </c>
      <c r="AF4" s="29">
        <f t="shared" si="5"/>
        <v>4025</v>
      </c>
    </row>
    <row r="5" spans="1:32" ht="15">
      <c r="A5" s="11">
        <v>42719</v>
      </c>
      <c r="B5" s="12"/>
      <c r="C5" s="12" t="s">
        <v>12</v>
      </c>
      <c r="D5" s="12">
        <v>1203</v>
      </c>
      <c r="E5" s="13" t="str">
        <f>IF(C5="Плавки_178",INDEX(Марка_178,MATCH(D5,Плавки_178,0)),INDEX(Марка_178покуп,MATCH(D5,Покупные_178,0)))</f>
        <v>АД0</v>
      </c>
      <c r="F5" s="12">
        <v>3</v>
      </c>
      <c r="G5" s="12">
        <v>1500</v>
      </c>
      <c r="H5" s="14">
        <f>G5/F5</f>
        <v>500</v>
      </c>
      <c r="I5" s="15">
        <f>IF(C5="Плавки_178",INDEX(Остаток_178ШТ,MATCH(D5,Плавки_178,0)),INDEX(Остаток_178покупШТ,MATCH(D5,Покупные_178,0)))</f>
        <v>5</v>
      </c>
      <c r="J5" s="16">
        <f>IF(C5="Плавки_178",INDEX(Остаток_178КГ,MATCH(D5,Плавки_178,0)),INDEX(Остаток_178покупКГ,MATCH(D5,Покупные_178,0)))</f>
        <v>2000</v>
      </c>
      <c r="L5" s="28">
        <v>42707</v>
      </c>
      <c r="M5" s="18" t="s">
        <v>16</v>
      </c>
      <c r="N5" s="18" t="s">
        <v>17</v>
      </c>
      <c r="O5" s="18">
        <v>2112</v>
      </c>
      <c r="P5" s="19" t="str">
        <f t="shared" si="6"/>
        <v>АД31 Mg</v>
      </c>
      <c r="Q5" s="18">
        <v>5</v>
      </c>
      <c r="R5" s="18">
        <v>1200</v>
      </c>
      <c r="S5" s="30">
        <f t="shared" si="0"/>
        <v>240</v>
      </c>
      <c r="T5" s="29">
        <f t="shared" si="1"/>
        <v>1</v>
      </c>
      <c r="U5" s="14">
        <f t="shared" si="2"/>
        <v>400</v>
      </c>
      <c r="W5" s="58">
        <v>42714</v>
      </c>
      <c r="X5" s="51" t="s">
        <v>21</v>
      </c>
      <c r="Y5" s="51" t="s">
        <v>18</v>
      </c>
      <c r="Z5" s="51">
        <v>2205</v>
      </c>
      <c r="AA5" s="54" t="str">
        <f aca="true" t="shared" si="7" ref="AA5:AA10">IF(Y5="Плавки_145",INDEX(Марка_145,MATCH(Z5,Плавки_145,0)),INDEX(Марка_145покуп,MATCH(Z5,Покупные_145,0)))</f>
        <v>АД0</v>
      </c>
      <c r="AB5" s="51">
        <v>2</v>
      </c>
      <c r="AC5" s="51">
        <v>600</v>
      </c>
      <c r="AD5" s="59">
        <f t="shared" si="3"/>
        <v>300</v>
      </c>
      <c r="AE5" s="56">
        <f t="shared" si="4"/>
        <v>23</v>
      </c>
      <c r="AF5" s="56">
        <f t="shared" si="5"/>
        <v>7200</v>
      </c>
    </row>
    <row r="6" spans="1:32" ht="15">
      <c r="A6" s="11">
        <v>42720</v>
      </c>
      <c r="B6" s="12" t="s">
        <v>13</v>
      </c>
      <c r="C6" s="12" t="s">
        <v>12</v>
      </c>
      <c r="D6" s="12">
        <v>1210</v>
      </c>
      <c r="E6" s="13">
        <f>IF(C6="Плавки_178",INDEX(Марка_178,MATCH(D6,Плавки_178,0)),INDEX(Марка_178покуп,MATCH(D6,Покупные_178,0)))</f>
        <v>6060</v>
      </c>
      <c r="F6" s="12">
        <v>2</v>
      </c>
      <c r="G6" s="12">
        <v>400</v>
      </c>
      <c r="H6" s="14">
        <f>G6/F6</f>
        <v>200</v>
      </c>
      <c r="I6" s="15">
        <f>IF(C6="Плавки_178",INDEX(Остаток_178ШТ,MATCH(D6,Плавки_178,0)),INDEX(Остаток_178покупШТ,MATCH(D6,Покупные_178,0)))</f>
        <v>8</v>
      </c>
      <c r="J6" s="16">
        <f>IF(C6="Плавки_178",INDEX(Остаток_178КГ,MATCH(D6,Плавки_178,0)),INDEX(Остаток_178покупКГ,MATCH(D6,Покупные_178,0)))</f>
        <v>3200</v>
      </c>
      <c r="L6" s="28">
        <v>42708</v>
      </c>
      <c r="M6" s="18" t="s">
        <v>16</v>
      </c>
      <c r="N6" s="18" t="s">
        <v>17</v>
      </c>
      <c r="O6" s="18">
        <v>2108</v>
      </c>
      <c r="P6" s="19" t="str">
        <f t="shared" si="6"/>
        <v>АД31 Fe</v>
      </c>
      <c r="Q6" s="18">
        <v>1</v>
      </c>
      <c r="R6" s="18">
        <v>270</v>
      </c>
      <c r="S6" s="30">
        <f t="shared" si="0"/>
        <v>270</v>
      </c>
      <c r="T6" s="29">
        <f t="shared" si="1"/>
        <v>1</v>
      </c>
      <c r="U6" s="14">
        <f t="shared" si="2"/>
        <v>312.5</v>
      </c>
      <c r="W6" s="17">
        <v>42716</v>
      </c>
      <c r="X6" s="18" t="s">
        <v>22</v>
      </c>
      <c r="Y6" s="18" t="s">
        <v>18</v>
      </c>
      <c r="Z6" s="18">
        <v>2202</v>
      </c>
      <c r="AA6" s="19" t="str">
        <f t="shared" si="7"/>
        <v>АД31</v>
      </c>
      <c r="AB6" s="18">
        <v>5</v>
      </c>
      <c r="AC6" s="18">
        <v>300</v>
      </c>
      <c r="AD6" s="20">
        <f t="shared" si="3"/>
        <v>60</v>
      </c>
      <c r="AE6" s="29">
        <f t="shared" si="4"/>
        <v>15</v>
      </c>
      <c r="AF6" s="29">
        <f t="shared" si="5"/>
        <v>2250</v>
      </c>
    </row>
    <row r="7" spans="1:32" ht="15">
      <c r="A7" s="11">
        <v>42716</v>
      </c>
      <c r="B7" s="12" t="s">
        <v>14</v>
      </c>
      <c r="C7" s="12" t="s">
        <v>12</v>
      </c>
      <c r="D7" s="12">
        <v>1205</v>
      </c>
      <c r="E7" s="13" t="str">
        <f>IF(C7="Плавки_178",INDEX(Марка_178,MATCH(D7,Плавки_178,0)),INDEX(Марка_178покуп,MATCH(D7,Покупные_178,0)))</f>
        <v>АД31 Mn</v>
      </c>
      <c r="F7" s="12">
        <v>4</v>
      </c>
      <c r="G7" s="12">
        <v>1653</v>
      </c>
      <c r="H7" s="14">
        <f>G7/F7</f>
        <v>413.25</v>
      </c>
      <c r="I7" s="15">
        <f aca="true" t="shared" si="8" ref="I7:I23">IF($C10="Плавки_178",INDEX(Остаток_178ШТ,MATCH(D7,Плавки_178,0)),INDEX(Остаток_178покупШТ,MATCH(D7,Покупные_178,0)))</f>
        <v>-1</v>
      </c>
      <c r="J7" s="16">
        <f aca="true" t="shared" si="9" ref="J7:J23">IF($C10="Плавки_178",INDEX(Остаток_178КГ,MATCH(D7,Плавки_178,0)),INDEX(Остаток_178покупКГ,MATCH(D7,Покупные_178,0)))</f>
        <v>-823</v>
      </c>
      <c r="L7" s="53">
        <v>42709</v>
      </c>
      <c r="M7" s="51" t="s">
        <v>19</v>
      </c>
      <c r="N7" s="51" t="s">
        <v>18</v>
      </c>
      <c r="O7" s="51">
        <v>2205</v>
      </c>
      <c r="P7" s="54" t="str">
        <f t="shared" si="6"/>
        <v>АД0</v>
      </c>
      <c r="Q7" s="51">
        <v>2</v>
      </c>
      <c r="R7" s="51">
        <v>544</v>
      </c>
      <c r="S7" s="55">
        <f t="shared" si="0"/>
        <v>272</v>
      </c>
      <c r="T7" s="56">
        <f t="shared" si="1"/>
        <v>23</v>
      </c>
      <c r="U7" s="57">
        <f t="shared" si="2"/>
        <v>7200</v>
      </c>
      <c r="W7" s="17">
        <v>42720</v>
      </c>
      <c r="X7" s="18" t="s">
        <v>23</v>
      </c>
      <c r="Y7" s="18" t="s">
        <v>17</v>
      </c>
      <c r="Z7" s="18">
        <v>2108</v>
      </c>
      <c r="AA7" s="19" t="str">
        <f t="shared" si="7"/>
        <v>АД31 Fe</v>
      </c>
      <c r="AB7" s="18">
        <v>2</v>
      </c>
      <c r="AC7" s="18">
        <v>600</v>
      </c>
      <c r="AD7" s="20">
        <f t="shared" si="3"/>
        <v>300</v>
      </c>
      <c r="AE7" s="29">
        <f t="shared" si="4"/>
        <v>1</v>
      </c>
      <c r="AF7" s="29">
        <f t="shared" si="5"/>
        <v>312.5</v>
      </c>
    </row>
    <row r="8" spans="1:32" ht="15">
      <c r="A8" s="17">
        <v>42716</v>
      </c>
      <c r="B8" s="18" t="s">
        <v>15</v>
      </c>
      <c r="C8" s="18" t="s">
        <v>11</v>
      </c>
      <c r="D8" s="18">
        <v>1110</v>
      </c>
      <c r="E8" s="19" t="str">
        <f aca="true" t="shared" si="10" ref="E8:E23">IF(C8="Плавки_178",INDEX(Марка_178,MATCH(D8,Плавки_178,0)),INDEX(Марка_178покуп,MATCH(D8,Покупные_178,0)))</f>
        <v>АД0</v>
      </c>
      <c r="F8" s="18">
        <v>1</v>
      </c>
      <c r="G8" s="18">
        <v>1645</v>
      </c>
      <c r="H8" s="20">
        <f aca="true" t="shared" si="11" ref="H8:H23">G8/F8</f>
        <v>1645</v>
      </c>
      <c r="I8" s="15">
        <f t="shared" si="8"/>
        <v>7</v>
      </c>
      <c r="J8" s="16">
        <f t="shared" si="9"/>
        <v>787.5</v>
      </c>
      <c r="L8" s="28">
        <v>42710</v>
      </c>
      <c r="M8" s="18" t="s">
        <v>19</v>
      </c>
      <c r="N8" s="18" t="s">
        <v>17</v>
      </c>
      <c r="O8" s="18">
        <v>2107</v>
      </c>
      <c r="P8" s="19">
        <f t="shared" si="6"/>
        <v>6063</v>
      </c>
      <c r="Q8" s="18">
        <v>11</v>
      </c>
      <c r="R8" s="18">
        <v>300</v>
      </c>
      <c r="S8" s="30">
        <f t="shared" si="0"/>
        <v>27.272727272727273</v>
      </c>
      <c r="T8" s="29">
        <f t="shared" si="1"/>
        <v>6</v>
      </c>
      <c r="U8" s="14">
        <f t="shared" si="2"/>
        <v>1058.8235294117646</v>
      </c>
      <c r="W8" s="17">
        <v>42720</v>
      </c>
      <c r="X8" s="18" t="s">
        <v>22</v>
      </c>
      <c r="Y8" s="18" t="s">
        <v>18</v>
      </c>
      <c r="Z8" s="18">
        <v>2201</v>
      </c>
      <c r="AA8" s="19" t="str">
        <f t="shared" si="7"/>
        <v>АД0</v>
      </c>
      <c r="AB8" s="18">
        <v>1</v>
      </c>
      <c r="AC8" s="18">
        <v>300</v>
      </c>
      <c r="AD8" s="20">
        <f t="shared" si="3"/>
        <v>300</v>
      </c>
      <c r="AE8" s="29">
        <f t="shared" si="4"/>
        <v>19</v>
      </c>
      <c r="AF8" s="29">
        <f t="shared" si="5"/>
        <v>1900</v>
      </c>
    </row>
    <row r="9" spans="1:32" ht="15">
      <c r="A9" s="11">
        <v>42716</v>
      </c>
      <c r="B9" s="18"/>
      <c r="C9" s="18" t="s">
        <v>12</v>
      </c>
      <c r="D9" s="18">
        <v>1209</v>
      </c>
      <c r="E9" s="19" t="str">
        <f>IF(C9="Плавки_178",INDEX(Марка_178,MATCH(D9,Плавки_178,0)),INDEX(Марка_178покуп,MATCH(D9,Покупные_178,0)))</f>
        <v>АД31 Fe</v>
      </c>
      <c r="F9" s="18">
        <v>2</v>
      </c>
      <c r="G9" s="18">
        <v>600</v>
      </c>
      <c r="H9" s="20">
        <f t="shared" si="11"/>
        <v>300</v>
      </c>
      <c r="I9" s="15">
        <f t="shared" si="8"/>
        <v>18</v>
      </c>
      <c r="J9" s="16">
        <f t="shared" si="9"/>
        <v>7267.5</v>
      </c>
      <c r="L9" s="28">
        <v>42711</v>
      </c>
      <c r="M9" s="18" t="s">
        <v>20</v>
      </c>
      <c r="N9" s="18" t="s">
        <v>17</v>
      </c>
      <c r="O9" s="18">
        <v>2108</v>
      </c>
      <c r="P9" s="19" t="str">
        <f t="shared" si="6"/>
        <v>АД31 Fe</v>
      </c>
      <c r="Q9" s="18">
        <v>4</v>
      </c>
      <c r="R9" s="18">
        <v>12</v>
      </c>
      <c r="S9" s="30">
        <f t="shared" si="0"/>
        <v>3</v>
      </c>
      <c r="T9" s="29">
        <f t="shared" si="1"/>
        <v>1</v>
      </c>
      <c r="U9" s="14">
        <f t="shared" si="2"/>
        <v>312.5</v>
      </c>
      <c r="W9" s="17">
        <v>42724</v>
      </c>
      <c r="X9" s="18" t="s">
        <v>23</v>
      </c>
      <c r="Y9" s="18" t="s">
        <v>18</v>
      </c>
      <c r="Z9" s="18">
        <v>22206</v>
      </c>
      <c r="AA9" s="19" t="str">
        <f t="shared" si="7"/>
        <v>АД31</v>
      </c>
      <c r="AB9" s="18">
        <v>10</v>
      </c>
      <c r="AC9" s="18">
        <v>500</v>
      </c>
      <c r="AD9" s="20">
        <f t="shared" si="3"/>
        <v>50</v>
      </c>
      <c r="AE9" s="29">
        <f t="shared" si="4"/>
        <v>0</v>
      </c>
      <c r="AF9" s="29">
        <f t="shared" si="5"/>
        <v>100</v>
      </c>
    </row>
    <row r="10" spans="1:32" ht="15">
      <c r="A10" s="17">
        <v>42716</v>
      </c>
      <c r="B10" s="18"/>
      <c r="C10" s="18" t="s">
        <v>12</v>
      </c>
      <c r="D10" s="18">
        <v>1215</v>
      </c>
      <c r="E10" s="13" t="str">
        <f t="shared" si="10"/>
        <v>АД31</v>
      </c>
      <c r="F10" s="18">
        <v>5</v>
      </c>
      <c r="G10" s="18">
        <v>1500</v>
      </c>
      <c r="H10" s="20">
        <f t="shared" si="11"/>
        <v>300</v>
      </c>
      <c r="I10" s="15">
        <f t="shared" si="8"/>
        <v>5</v>
      </c>
      <c r="J10" s="16">
        <f t="shared" si="9"/>
        <v>2000</v>
      </c>
      <c r="L10" s="28">
        <v>42712</v>
      </c>
      <c r="M10" s="18" t="s">
        <v>20</v>
      </c>
      <c r="N10" s="18" t="s">
        <v>17</v>
      </c>
      <c r="O10" s="18">
        <v>2112</v>
      </c>
      <c r="P10" s="19" t="str">
        <f t="shared" si="6"/>
        <v>АД31 Mg</v>
      </c>
      <c r="Q10" s="18">
        <v>9</v>
      </c>
      <c r="R10" s="18">
        <v>2446</v>
      </c>
      <c r="S10" s="30">
        <f t="shared" si="0"/>
        <v>271.77777777777777</v>
      </c>
      <c r="T10" s="29">
        <f t="shared" si="1"/>
        <v>1</v>
      </c>
      <c r="U10" s="14">
        <f t="shared" si="2"/>
        <v>400</v>
      </c>
      <c r="W10" s="58">
        <v>42725</v>
      </c>
      <c r="X10" s="51" t="s">
        <v>23</v>
      </c>
      <c r="Y10" s="51" t="s">
        <v>18</v>
      </c>
      <c r="Z10" s="51">
        <v>2205</v>
      </c>
      <c r="AA10" s="54" t="str">
        <f t="shared" si="7"/>
        <v>АД0</v>
      </c>
      <c r="AB10" s="51">
        <v>1</v>
      </c>
      <c r="AC10" s="51">
        <v>325</v>
      </c>
      <c r="AD10" s="59">
        <f t="shared" si="3"/>
        <v>325</v>
      </c>
      <c r="AE10" s="56">
        <f t="shared" si="4"/>
        <v>23</v>
      </c>
      <c r="AF10" s="56">
        <f t="shared" si="5"/>
        <v>7200</v>
      </c>
    </row>
    <row r="11" spans="1:21" ht="15">
      <c r="A11" s="11">
        <v>42716</v>
      </c>
      <c r="B11" s="18" t="s">
        <v>15</v>
      </c>
      <c r="C11" s="18" t="s">
        <v>11</v>
      </c>
      <c r="D11" s="18">
        <v>1107</v>
      </c>
      <c r="E11" s="13">
        <f t="shared" si="10"/>
        <v>6060</v>
      </c>
      <c r="F11" s="18">
        <v>1</v>
      </c>
      <c r="G11" s="18">
        <v>300</v>
      </c>
      <c r="H11" s="20">
        <f t="shared" si="11"/>
        <v>300</v>
      </c>
      <c r="I11" s="15">
        <f t="shared" si="8"/>
        <v>0</v>
      </c>
      <c r="J11" s="16">
        <f t="shared" si="9"/>
        <v>-300</v>
      </c>
      <c r="L11" s="28">
        <v>42713</v>
      </c>
      <c r="M11" s="31" t="s">
        <v>19</v>
      </c>
      <c r="N11" s="32" t="s">
        <v>17</v>
      </c>
      <c r="O11" s="32">
        <v>2111</v>
      </c>
      <c r="P11" s="33" t="str">
        <f t="shared" si="6"/>
        <v>АД31 Сu</v>
      </c>
      <c r="Q11" s="32">
        <v>2</v>
      </c>
      <c r="R11" s="32">
        <v>526</v>
      </c>
      <c r="S11" s="34">
        <f t="shared" si="0"/>
        <v>263</v>
      </c>
      <c r="T11" s="35">
        <f t="shared" si="1"/>
        <v>18</v>
      </c>
      <c r="U11" s="36">
        <f t="shared" si="2"/>
        <v>7219.8</v>
      </c>
    </row>
    <row r="12" spans="1:21" ht="15">
      <c r="A12" s="17">
        <v>42716</v>
      </c>
      <c r="B12" s="18"/>
      <c r="C12" s="18" t="s">
        <v>12</v>
      </c>
      <c r="D12" s="18">
        <v>1202</v>
      </c>
      <c r="E12" s="13" t="str">
        <f t="shared" si="10"/>
        <v>АД1</v>
      </c>
      <c r="F12" s="18">
        <v>3</v>
      </c>
      <c r="G12" s="18">
        <v>1200</v>
      </c>
      <c r="H12" s="20">
        <f t="shared" si="11"/>
        <v>400</v>
      </c>
      <c r="I12" s="15">
        <f t="shared" si="8"/>
        <v>2</v>
      </c>
      <c r="J12" s="16">
        <f t="shared" si="9"/>
        <v>640</v>
      </c>
      <c r="L12" s="37"/>
      <c r="M12" s="38"/>
      <c r="N12" s="38"/>
      <c r="O12" s="38"/>
      <c r="P12" s="39"/>
      <c r="Q12" s="38"/>
      <c r="R12" s="38"/>
      <c r="S12" s="40"/>
      <c r="T12" s="41"/>
      <c r="U12" s="42"/>
    </row>
    <row r="13" spans="1:21" ht="15">
      <c r="A13" s="11">
        <v>42716</v>
      </c>
      <c r="B13" s="18"/>
      <c r="C13" s="18" t="s">
        <v>12</v>
      </c>
      <c r="D13" s="18">
        <v>1205</v>
      </c>
      <c r="E13" s="13" t="str">
        <f t="shared" si="10"/>
        <v>АД31 Mn</v>
      </c>
      <c r="F13" s="18">
        <v>7</v>
      </c>
      <c r="G13" s="18">
        <v>3200</v>
      </c>
      <c r="H13" s="20">
        <f t="shared" si="11"/>
        <v>457.14285714285717</v>
      </c>
      <c r="I13" s="15">
        <f t="shared" si="8"/>
        <v>-1</v>
      </c>
      <c r="J13" s="16">
        <f t="shared" si="9"/>
        <v>-823</v>
      </c>
      <c r="L13" s="37"/>
      <c r="M13" s="38"/>
      <c r="N13" s="38"/>
      <c r="O13" s="38"/>
      <c r="P13" s="39"/>
      <c r="Q13" s="38"/>
      <c r="R13" s="38"/>
      <c r="S13" s="40"/>
      <c r="T13" s="41"/>
      <c r="U13" s="42"/>
    </row>
    <row r="14" spans="1:21" ht="15">
      <c r="A14" s="17">
        <v>42716</v>
      </c>
      <c r="B14" s="18"/>
      <c r="C14" s="18" t="s">
        <v>11</v>
      </c>
      <c r="D14" s="18">
        <v>1113</v>
      </c>
      <c r="E14" s="13" t="str">
        <f t="shared" si="10"/>
        <v>АД31 Fe</v>
      </c>
      <c r="F14" s="18">
        <v>4</v>
      </c>
      <c r="G14" s="18">
        <v>1600</v>
      </c>
      <c r="H14" s="20">
        <f t="shared" si="11"/>
        <v>400</v>
      </c>
      <c r="I14" s="15">
        <f t="shared" si="8"/>
        <v>4</v>
      </c>
      <c r="J14" s="16">
        <f t="shared" si="9"/>
        <v>1600</v>
      </c>
      <c r="L14" s="37"/>
      <c r="M14" s="38"/>
      <c r="N14" s="38"/>
      <c r="O14" s="38"/>
      <c r="P14" s="39"/>
      <c r="Q14" s="38"/>
      <c r="R14" s="38"/>
      <c r="S14" s="40"/>
      <c r="T14" s="41"/>
      <c r="U14" s="42"/>
    </row>
    <row r="15" spans="1:21" ht="15">
      <c r="A15" s="11">
        <v>42719</v>
      </c>
      <c r="B15" s="18"/>
      <c r="C15" s="18" t="s">
        <v>12</v>
      </c>
      <c r="D15" s="18">
        <v>1212</v>
      </c>
      <c r="E15" s="13" t="str">
        <f t="shared" si="10"/>
        <v>АД31</v>
      </c>
      <c r="F15" s="18">
        <v>6</v>
      </c>
      <c r="G15" s="18">
        <v>700</v>
      </c>
      <c r="H15" s="20">
        <f t="shared" si="11"/>
        <v>116.66666666666667</v>
      </c>
      <c r="I15" s="15">
        <f t="shared" si="8"/>
        <v>3</v>
      </c>
      <c r="J15" s="16">
        <f t="shared" si="9"/>
        <v>1200</v>
      </c>
      <c r="L15" s="37"/>
      <c r="M15" s="38"/>
      <c r="N15" s="38"/>
      <c r="O15" s="38"/>
      <c r="P15" s="39"/>
      <c r="Q15" s="38"/>
      <c r="R15" s="38"/>
      <c r="S15" s="40"/>
      <c r="T15" s="41"/>
      <c r="U15" s="42"/>
    </row>
    <row r="16" spans="1:21" ht="15">
      <c r="A16" s="17">
        <v>42716</v>
      </c>
      <c r="B16" s="18"/>
      <c r="C16" s="18" t="s">
        <v>12</v>
      </c>
      <c r="D16" s="18">
        <v>1214</v>
      </c>
      <c r="E16" s="13" t="str">
        <f t="shared" si="10"/>
        <v>АД0</v>
      </c>
      <c r="F16" s="18">
        <v>2</v>
      </c>
      <c r="G16" s="18">
        <v>635</v>
      </c>
      <c r="H16" s="20">
        <f t="shared" si="11"/>
        <v>317.5</v>
      </c>
      <c r="I16" s="15">
        <f t="shared" si="8"/>
        <v>-3</v>
      </c>
      <c r="J16" s="16">
        <f t="shared" si="9"/>
        <v>-2241</v>
      </c>
      <c r="L16" s="37"/>
      <c r="M16" s="38"/>
      <c r="N16" s="38"/>
      <c r="O16" s="38"/>
      <c r="P16" s="39"/>
      <c r="Q16" s="38"/>
      <c r="R16" s="38"/>
      <c r="S16" s="40"/>
      <c r="T16" s="41"/>
      <c r="U16" s="42"/>
    </row>
    <row r="17" spans="1:21" ht="15">
      <c r="A17" s="11">
        <v>42716</v>
      </c>
      <c r="B17" s="18"/>
      <c r="C17" s="18" t="s">
        <v>11</v>
      </c>
      <c r="D17" s="18">
        <v>1109</v>
      </c>
      <c r="E17" s="13" t="str">
        <f t="shared" si="10"/>
        <v>АД31 Fe</v>
      </c>
      <c r="F17" s="18">
        <v>2</v>
      </c>
      <c r="G17" s="18">
        <v>600</v>
      </c>
      <c r="H17" s="20">
        <f t="shared" si="11"/>
        <v>300</v>
      </c>
      <c r="I17" s="15">
        <f t="shared" si="8"/>
        <v>-2</v>
      </c>
      <c r="J17" s="16">
        <f t="shared" si="9"/>
        <v>200</v>
      </c>
      <c r="L17" s="37"/>
      <c r="M17" s="38"/>
      <c r="N17" s="38"/>
      <c r="O17" s="38"/>
      <c r="P17" s="39"/>
      <c r="Q17" s="38"/>
      <c r="R17" s="38"/>
      <c r="S17" s="40"/>
      <c r="T17" s="41"/>
      <c r="U17" s="42"/>
    </row>
    <row r="18" spans="1:21" ht="15">
      <c r="A18" s="17">
        <v>42716</v>
      </c>
      <c r="B18" s="18"/>
      <c r="C18" s="18" t="s">
        <v>12</v>
      </c>
      <c r="D18" s="18">
        <v>1206</v>
      </c>
      <c r="E18" s="19" t="str">
        <f t="shared" si="10"/>
        <v>АД31 Si</v>
      </c>
      <c r="F18" s="18">
        <v>1</v>
      </c>
      <c r="G18" s="18">
        <v>402</v>
      </c>
      <c r="H18" s="20">
        <f t="shared" si="11"/>
        <v>402</v>
      </c>
      <c r="I18" s="15">
        <f t="shared" si="8"/>
        <v>5</v>
      </c>
      <c r="J18" s="16">
        <f t="shared" si="9"/>
        <v>2010</v>
      </c>
      <c r="L18" s="37"/>
      <c r="M18" s="38"/>
      <c r="N18" s="38"/>
      <c r="O18" s="38"/>
      <c r="P18" s="39"/>
      <c r="Q18" s="38"/>
      <c r="R18" s="38"/>
      <c r="S18" s="40"/>
      <c r="T18" s="41"/>
      <c r="U18" s="42"/>
    </row>
    <row r="19" spans="1:21" ht="15">
      <c r="A19" s="11">
        <v>42716</v>
      </c>
      <c r="B19" s="18"/>
      <c r="C19" s="18" t="s">
        <v>12</v>
      </c>
      <c r="D19" s="18">
        <v>1214</v>
      </c>
      <c r="E19" s="19" t="str">
        <f t="shared" si="10"/>
        <v>АД0</v>
      </c>
      <c r="F19" s="18">
        <v>5</v>
      </c>
      <c r="G19" s="18">
        <v>2054</v>
      </c>
      <c r="H19" s="20">
        <f t="shared" si="11"/>
        <v>410.8</v>
      </c>
      <c r="I19" s="15">
        <f t="shared" si="8"/>
        <v>-3</v>
      </c>
      <c r="J19" s="16">
        <f t="shared" si="9"/>
        <v>-2241</v>
      </c>
      <c r="L19" s="37"/>
      <c r="M19" s="38"/>
      <c r="N19" s="38"/>
      <c r="O19" s="38"/>
      <c r="P19" s="39"/>
      <c r="Q19" s="38"/>
      <c r="R19" s="38"/>
      <c r="S19" s="40"/>
      <c r="T19" s="41"/>
      <c r="U19" s="42"/>
    </row>
    <row r="20" spans="1:21" ht="15">
      <c r="A20" s="17">
        <v>42717</v>
      </c>
      <c r="B20" s="18"/>
      <c r="C20" s="18" t="s">
        <v>11</v>
      </c>
      <c r="D20" s="18">
        <v>1102</v>
      </c>
      <c r="E20" s="19" t="str">
        <f t="shared" si="10"/>
        <v>АД1</v>
      </c>
      <c r="F20" s="18">
        <v>4</v>
      </c>
      <c r="G20" s="18">
        <v>1200</v>
      </c>
      <c r="H20" s="20">
        <f t="shared" si="11"/>
        <v>300</v>
      </c>
      <c r="I20" s="15" t="e">
        <f t="shared" si="8"/>
        <v>#N/A</v>
      </c>
      <c r="J20" s="16" t="e">
        <f t="shared" si="9"/>
        <v>#N/A</v>
      </c>
      <c r="L20" s="37"/>
      <c r="M20" s="38"/>
      <c r="N20" s="38"/>
      <c r="O20" s="38"/>
      <c r="P20" s="39"/>
      <c r="Q20" s="38"/>
      <c r="R20" s="38"/>
      <c r="S20" s="40"/>
      <c r="T20" s="41"/>
      <c r="U20" s="42"/>
    </row>
    <row r="21" spans="1:21" ht="15">
      <c r="A21" s="11">
        <v>42716</v>
      </c>
      <c r="B21" s="18"/>
      <c r="C21" s="18" t="s">
        <v>12</v>
      </c>
      <c r="D21" s="18">
        <v>1211</v>
      </c>
      <c r="E21" s="19">
        <f t="shared" si="10"/>
        <v>6063</v>
      </c>
      <c r="F21" s="18">
        <v>6</v>
      </c>
      <c r="G21" s="18">
        <v>4210</v>
      </c>
      <c r="H21" s="20">
        <f t="shared" si="11"/>
        <v>701.6666666666666</v>
      </c>
      <c r="I21" s="15">
        <f t="shared" si="8"/>
        <v>-4</v>
      </c>
      <c r="J21" s="16">
        <f t="shared" si="9"/>
        <v>-3400</v>
      </c>
      <c r="L21" s="37"/>
      <c r="M21" s="38"/>
      <c r="N21" s="38"/>
      <c r="O21" s="38"/>
      <c r="P21" s="39"/>
      <c r="Q21" s="38"/>
      <c r="R21" s="38"/>
      <c r="S21" s="40"/>
      <c r="T21" s="41"/>
      <c r="U21" s="42"/>
    </row>
    <row r="22" spans="1:21" ht="15">
      <c r="A22" s="17">
        <v>42718</v>
      </c>
      <c r="B22" s="18" t="s">
        <v>15</v>
      </c>
      <c r="C22" s="18" t="s">
        <v>12</v>
      </c>
      <c r="D22" s="18">
        <v>1214</v>
      </c>
      <c r="E22" s="19" t="str">
        <f t="shared" si="10"/>
        <v>АД0</v>
      </c>
      <c r="F22" s="18">
        <v>8</v>
      </c>
      <c r="G22" s="18">
        <v>4052</v>
      </c>
      <c r="H22" s="20">
        <f t="shared" si="11"/>
        <v>506.5</v>
      </c>
      <c r="I22" s="15">
        <f t="shared" si="8"/>
        <v>-3</v>
      </c>
      <c r="J22" s="16">
        <f t="shared" si="9"/>
        <v>-2241</v>
      </c>
      <c r="L22" s="37"/>
      <c r="M22" s="38"/>
      <c r="N22" s="38"/>
      <c r="O22" s="38"/>
      <c r="P22" s="39"/>
      <c r="Q22" s="38"/>
      <c r="R22" s="38"/>
      <c r="S22" s="40"/>
      <c r="T22" s="41"/>
      <c r="U22" s="42"/>
    </row>
    <row r="23" spans="1:21" ht="15">
      <c r="A23" s="11">
        <v>42716</v>
      </c>
      <c r="B23" s="18" t="s">
        <v>10</v>
      </c>
      <c r="C23" s="18" t="s">
        <v>12</v>
      </c>
      <c r="D23" s="18">
        <v>1212</v>
      </c>
      <c r="E23" s="19" t="str">
        <f t="shared" si="10"/>
        <v>АД31</v>
      </c>
      <c r="F23" s="18">
        <v>2</v>
      </c>
      <c r="G23" s="18">
        <v>824</v>
      </c>
      <c r="H23" s="20">
        <f t="shared" si="11"/>
        <v>412</v>
      </c>
      <c r="I23" s="15">
        <f t="shared" si="8"/>
        <v>3</v>
      </c>
      <c r="J23" s="16">
        <f t="shared" si="9"/>
        <v>1200</v>
      </c>
      <c r="L23" s="37"/>
      <c r="M23" s="38"/>
      <c r="N23" s="38"/>
      <c r="O23" s="38"/>
      <c r="P23" s="39"/>
      <c r="Q23" s="38"/>
      <c r="R23" s="38"/>
      <c r="S23" s="40"/>
      <c r="T23" s="41"/>
      <c r="U23" s="42"/>
    </row>
  </sheetData>
  <sheetProtection/>
  <conditionalFormatting sqref="J3:J23 U12:U23">
    <cfRule type="expression" priority="1" dxfId="0" stopIfTrue="1">
      <formula>ISERROR(J3)</formula>
    </cfRule>
    <cfRule type="expression" priority="2" dxfId="1" stopIfTrue="1">
      <formula>$J3&lt;0</formula>
    </cfRule>
  </conditionalFormatting>
  <conditionalFormatting sqref="I3:I23 T12:T23">
    <cfRule type="expression" priority="3" dxfId="0" stopIfTrue="1">
      <formula>ISERROR(I3)</formula>
    </cfRule>
    <cfRule type="expression" priority="4" dxfId="1" stopIfTrue="1">
      <formula>$I3&lt;0</formula>
    </cfRule>
  </conditionalFormatting>
  <conditionalFormatting sqref="I2:J2 E2 H2:H23 S12:S23 S2 P2 AD2 AA2">
    <cfRule type="expression" priority="5" dxfId="2" stopIfTrue="1">
      <formula>ISERROR(E2)</formula>
    </cfRule>
  </conditionalFormatting>
  <conditionalFormatting sqref="E3:E23 P12:P23">
    <cfRule type="expression" priority="6" dxfId="3" stopIfTrue="1">
      <formula>ISERROR(E3)</formula>
    </cfRule>
  </conditionalFormatting>
  <conditionalFormatting sqref="P3:P11">
    <cfRule type="expression" priority="7" dxfId="0" stopIfTrue="1">
      <formula>ISERROR(P3)</formula>
    </cfRule>
  </conditionalFormatting>
  <conditionalFormatting sqref="S3:S11">
    <cfRule type="expression" priority="8" dxfId="4" stopIfTrue="1">
      <formula>ISERROR(S3)</formula>
    </cfRule>
  </conditionalFormatting>
  <conditionalFormatting sqref="T3:T11">
    <cfRule type="expression" priority="9" dxfId="0" stopIfTrue="1">
      <formula>ISERROR($T3)</formula>
    </cfRule>
    <cfRule type="expression" priority="10" dxfId="1" stopIfTrue="1">
      <formula>$T3&lt;0</formula>
    </cfRule>
  </conditionalFormatting>
  <conditionalFormatting sqref="U3:U11">
    <cfRule type="expression" priority="11" dxfId="0" stopIfTrue="1">
      <formula>ISERROR($U3)</formula>
    </cfRule>
    <cfRule type="expression" priority="12" dxfId="1" stopIfTrue="1">
      <formula>$U3&lt;0</formula>
    </cfRule>
  </conditionalFormatting>
  <conditionalFormatting sqref="AF3:AF10">
    <cfRule type="expression" priority="13" dxfId="5" stopIfTrue="1">
      <formula>ISERROR($AF3)</formula>
    </cfRule>
    <cfRule type="expression" priority="14" dxfId="1" stopIfTrue="1">
      <formula>$AF3&lt;0</formula>
    </cfRule>
  </conditionalFormatting>
  <conditionalFormatting sqref="AE3:AE10">
    <cfRule type="expression" priority="15" dxfId="5" stopIfTrue="1">
      <formula>ISERROR($AE3)</formula>
    </cfRule>
    <cfRule type="expression" priority="16" dxfId="1" stopIfTrue="1">
      <formula>$AE3&lt;0</formula>
    </cfRule>
  </conditionalFormatting>
  <conditionalFormatting sqref="AD3:AD10 AA3:AA10">
    <cfRule type="expression" priority="17" dxfId="5" stopIfTrue="1">
      <formula>ISERROR(AA3)</formula>
    </cfRule>
  </conditionalFormatting>
  <dataValidations count="7">
    <dataValidation type="list" allowBlank="1" showInputMessage="1" showErrorMessage="1" sqref="D3:D23 O12:O23">
      <formula1>INDIRECT($C3)</formula1>
    </dataValidation>
    <dataValidation type="list" allowBlank="1" showInputMessage="1" showErrorMessage="1" sqref="C3:C23 N12:N23">
      <formula1>Столбы_178</formula1>
    </dataValidation>
    <dataValidation type="list" allowBlank="1" showInputMessage="1" showErrorMessage="1" sqref="B3:B23 M12:M23">
      <formula1>Пресс_1</formula1>
    </dataValidation>
    <dataValidation type="list" allowBlank="1" showInputMessage="1" showErrorMessage="1" sqref="M1 M3:M11">
      <formula1>Пресс_2</formula1>
    </dataValidation>
    <dataValidation type="list" allowBlank="1" showInputMessage="1" showErrorMessage="1" sqref="N3:N11 Y3:Y10">
      <formula1>Столбы_145</formula1>
    </dataValidation>
    <dataValidation type="list" allowBlank="1" showInputMessage="1" showErrorMessage="1" sqref="O2:O11 Z2:Z10">
      <formula1>INDIRECT(N2)</formula1>
    </dataValidation>
    <dataValidation type="list" allowBlank="1" showInputMessage="1" showErrorMessage="1" sqref="X3:X10">
      <formula1>Пресс_3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K9"/>
  <sheetViews>
    <sheetView workbookViewId="0" topLeftCell="A1">
      <selection activeCell="F15" sqref="F15:F16"/>
    </sheetView>
  </sheetViews>
  <sheetFormatPr defaultColWidth="9.00390625" defaultRowHeight="12.75"/>
  <cols>
    <col min="1" max="1" width="10.75390625" style="0" bestFit="1" customWidth="1"/>
    <col min="2" max="2" width="14.625" style="0" bestFit="1" customWidth="1"/>
    <col min="3" max="3" width="15.75390625" style="0" bestFit="1" customWidth="1"/>
    <col min="10" max="10" width="10.625" style="0" customWidth="1"/>
  </cols>
  <sheetData>
    <row r="2" spans="2:3" ht="12.75">
      <c r="B2" t="s">
        <v>2</v>
      </c>
      <c r="C2" s="45">
        <v>2205</v>
      </c>
    </row>
    <row r="4" ht="13.5" thickBot="1"/>
    <row r="5" spans="1:11" ht="40.5" thickBot="1" thickTop="1">
      <c r="A5" s="21" t="s">
        <v>0</v>
      </c>
      <c r="B5" s="3" t="s">
        <v>1</v>
      </c>
      <c r="C5" s="2"/>
      <c r="D5" s="52" t="s">
        <v>2</v>
      </c>
      <c r="E5" s="22" t="s">
        <v>3</v>
      </c>
      <c r="F5" s="2" t="s">
        <v>4</v>
      </c>
      <c r="G5" s="3" t="s">
        <v>5</v>
      </c>
      <c r="H5" s="22" t="s">
        <v>6</v>
      </c>
      <c r="I5" s="23" t="s">
        <v>7</v>
      </c>
      <c r="J5" s="24"/>
      <c r="K5" s="46" t="s">
        <v>24</v>
      </c>
    </row>
    <row r="6" spans="1:11" ht="14.25" thickTop="1">
      <c r="A6" s="25"/>
      <c r="B6" s="8"/>
      <c r="C6" s="8"/>
      <c r="D6" s="50"/>
      <c r="E6" s="8"/>
      <c r="F6" s="8"/>
      <c r="G6" s="8"/>
      <c r="H6" s="10"/>
      <c r="I6" s="26" t="s">
        <v>8</v>
      </c>
      <c r="J6" s="27" t="s">
        <v>9</v>
      </c>
      <c r="K6" s="49"/>
    </row>
    <row r="7" spans="1:11" ht="15">
      <c r="A7" s="28">
        <v>42709</v>
      </c>
      <c r="B7" s="18" t="s">
        <v>19</v>
      </c>
      <c r="C7" s="18" t="s">
        <v>18</v>
      </c>
      <c r="D7" s="51">
        <v>2205</v>
      </c>
      <c r="E7" s="19" t="str">
        <f>IF(C7="Плавки_145",INDEX(Марка_145,MATCH(D7,Плавки_145,0)),INDEX(Марка_145покуп,MATCH(D7,Покупные_145,0)))</f>
        <v>АД0</v>
      </c>
      <c r="F7" s="18">
        <v>2</v>
      </c>
      <c r="G7" s="18">
        <v>544</v>
      </c>
      <c r="H7" s="30">
        <f>G7/F7</f>
        <v>272</v>
      </c>
      <c r="I7" s="29">
        <f>IF(C7="Плавки_145",INDEX(Остаток_145ШТ,MATCH(D7,Плавки_145,0)),INDEX(Остаток_145покупШТ,MATCH(D7,Покупные_145,0)))</f>
        <v>23</v>
      </c>
      <c r="J7" s="14">
        <f>IF(C7="Плавки_145",INDEX(Остаток_145КГ,MATCH(D7,Плавки_145,0)),INDEX(Остаток_145покупКГ,MATCH(D7,Покупные_145,0)))</f>
        <v>7200</v>
      </c>
      <c r="K7" s="48">
        <v>2</v>
      </c>
    </row>
    <row r="8" spans="1:11" ht="15">
      <c r="A8" s="17">
        <v>42714</v>
      </c>
      <c r="B8" s="18" t="s">
        <v>21</v>
      </c>
      <c r="C8" s="18" t="s">
        <v>18</v>
      </c>
      <c r="D8" s="51">
        <v>2205</v>
      </c>
      <c r="E8" s="19" t="str">
        <f>IF(C8="Плавки_145",INDEX(Марка_145,MATCH(D8,Плавки_145,0)),INDEX(Марка_145покуп,MATCH(D8,Покупные_145,0)))</f>
        <v>АД0</v>
      </c>
      <c r="F8" s="18">
        <v>2</v>
      </c>
      <c r="G8" s="18">
        <v>600</v>
      </c>
      <c r="H8" s="20">
        <f>G8/F8</f>
        <v>300</v>
      </c>
      <c r="I8" s="29">
        <f>IF(C8="Плавки_145",INDEX(Остаток_145ШТ,MATCH(D8,Плавки_145,0)),INDEX(Остаток_145покупШТ,MATCH(D8,Покупные_145,0)))</f>
        <v>23</v>
      </c>
      <c r="J8" s="47">
        <f>IF(C8="Плавки_145",INDEX(Остаток_145КГ,MATCH(D8,Плавки_145,0)),INDEX(Остаток_145покупКГ,MATCH(D8,Покупные_145,0)))</f>
        <v>7200</v>
      </c>
      <c r="K8" s="48">
        <v>3</v>
      </c>
    </row>
    <row r="9" spans="1:11" ht="15">
      <c r="A9" s="17">
        <v>42725</v>
      </c>
      <c r="B9" s="18" t="s">
        <v>23</v>
      </c>
      <c r="C9" s="18" t="s">
        <v>18</v>
      </c>
      <c r="D9" s="51">
        <v>2205</v>
      </c>
      <c r="E9" s="19" t="str">
        <f>IF(C9="Плавки_145",INDEX(Марка_145,MATCH(D9,Плавки_145,0)),INDEX(Марка_145покуп,MATCH(D9,Покупные_145,0)))</f>
        <v>АД0</v>
      </c>
      <c r="F9" s="18">
        <v>1</v>
      </c>
      <c r="G9" s="18">
        <v>325</v>
      </c>
      <c r="H9" s="20">
        <f>G9/F9</f>
        <v>325</v>
      </c>
      <c r="I9" s="29">
        <f>IF(C9="Плавки_145",INDEX(Остаток_145ШТ,MATCH(D9,Плавки_145,0)),INDEX(Остаток_145покупШТ,MATCH(D9,Покупные_145,0)))</f>
        <v>23</v>
      </c>
      <c r="J9" s="47">
        <f>IF(C9="Плавки_145",INDEX(Остаток_145КГ,MATCH(D9,Плавки_145,0)),INDEX(Остаток_145покупКГ,MATCH(D9,Покупные_145,0)))</f>
        <v>7200</v>
      </c>
      <c r="K9" s="48">
        <v>3</v>
      </c>
    </row>
  </sheetData>
  <conditionalFormatting sqref="H6 E6">
    <cfRule type="expression" priority="1" dxfId="2" stopIfTrue="1">
      <formula>ISERROR(E6)</formula>
    </cfRule>
  </conditionalFormatting>
  <conditionalFormatting sqref="E7">
    <cfRule type="expression" priority="2" dxfId="0" stopIfTrue="1">
      <formula>ISERROR(E7)</formula>
    </cfRule>
  </conditionalFormatting>
  <conditionalFormatting sqref="H7">
    <cfRule type="expression" priority="3" dxfId="4" stopIfTrue="1">
      <formula>ISERROR(H7)</formula>
    </cfRule>
  </conditionalFormatting>
  <conditionalFormatting sqref="I7">
    <cfRule type="expression" priority="4" dxfId="0" stopIfTrue="1">
      <formula>ISERROR($T7)</formula>
    </cfRule>
    <cfRule type="expression" priority="5" dxfId="1" stopIfTrue="1">
      <formula>$T7&lt;0</formula>
    </cfRule>
  </conditionalFormatting>
  <conditionalFormatting sqref="J7">
    <cfRule type="expression" priority="6" dxfId="0" stopIfTrue="1">
      <formula>ISERROR($U7)</formula>
    </cfRule>
    <cfRule type="expression" priority="7" dxfId="1" stopIfTrue="1">
      <formula>$U7&lt;0</formula>
    </cfRule>
  </conditionalFormatting>
  <conditionalFormatting sqref="J8:J9">
    <cfRule type="expression" priority="8" dxfId="5" stopIfTrue="1">
      <formula>ISERROR($AF8)</formula>
    </cfRule>
    <cfRule type="expression" priority="9" dxfId="1" stopIfTrue="1">
      <formula>$AF8&lt;0</formula>
    </cfRule>
  </conditionalFormatting>
  <conditionalFormatting sqref="I8:I9">
    <cfRule type="expression" priority="10" dxfId="5" stopIfTrue="1">
      <formula>ISERROR($AE8)</formula>
    </cfRule>
    <cfRule type="expression" priority="11" dxfId="1" stopIfTrue="1">
      <formula>$AE8&lt;0</formula>
    </cfRule>
  </conditionalFormatting>
  <conditionalFormatting sqref="H8:H9 E8:E9">
    <cfRule type="expression" priority="12" dxfId="5" stopIfTrue="1">
      <formula>ISERROR(E8)</formula>
    </cfRule>
  </conditionalFormatting>
  <dataValidations count="4">
    <dataValidation type="list" allowBlank="1" showInputMessage="1" showErrorMessage="1" sqref="D6:D9">
      <formula1>INDIRECT(C6)</formula1>
    </dataValidation>
    <dataValidation type="list" allowBlank="1" showInputMessage="1" showErrorMessage="1" sqref="B5 B7">
      <formula1>Пресс_2</formula1>
    </dataValidation>
    <dataValidation type="list" allowBlank="1" showInputMessage="1" showErrorMessage="1" sqref="C7:C9">
      <formula1>Столбы_145</formula1>
    </dataValidation>
    <dataValidation type="list" allowBlank="1" showInputMessage="1" showErrorMessage="1" sqref="B8:B9">
      <formula1>Пресс_3</formula1>
    </dataValidation>
  </dataValidations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Шаповалов А.Л.</dc:creator>
  <cp:keywords/>
  <dc:description/>
  <cp:lastModifiedBy>Шаповалов А.Л.</cp:lastModifiedBy>
  <dcterms:created xsi:type="dcterms:W3CDTF">2017-02-25T18:28:29Z</dcterms:created>
  <dcterms:modified xsi:type="dcterms:W3CDTF">2017-02-25T18:54:16Z</dcterms:modified>
  <cp:category/>
  <cp:version/>
  <cp:contentType/>
  <cp:contentStatus/>
</cp:coreProperties>
</file>