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35" windowWidth="23880" windowHeight="9015" tabRatio="968"/>
  </bookViews>
  <sheets>
    <sheet name="Детали" sheetId="177" r:id="rId1"/>
    <sheet name="01Л" sheetId="167" r:id="rId2"/>
    <sheet name="01Л (2)" sheetId="172" r:id="rId3"/>
    <sheet name="01Л (3)" sheetId="175" r:id="rId4"/>
    <sheet name="01Л (4)" sheetId="176" r:id="rId5"/>
    <sheet name="01К" sheetId="169" r:id="rId6"/>
    <sheet name="01К (2)" sheetId="170" r:id="rId7"/>
  </sheets>
  <definedNames>
    <definedName name="n_1">{"","одинz","дваz","триz","четыреz","пятьz","шестьz","семьz","восемьz","девятьz"}</definedName>
    <definedName name="n_2">" ={""десятьz"";""одиннадцатьz"";""двенадцатьz"";""тринадцатьz"";""четырнадцатьz"";""пятнадцатьz"";""шестнадцатьz"";""семнадцатьz"";""восемнадцатьz"";""девятнадцатьz""}"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" ={"""";""однаz"";""двеz"";""триz"";""четыреz"";""пятьz"";""шестьz"";""семьz"";""восемьz"";""девятьz""}"</definedName>
    <definedName name="n0x">IF(n_3=1,n_2,n_3&amp;n_1)</definedName>
    <definedName name="n1x">IF(n_3=1,n_2,n_3&amp;n_5)</definedName>
    <definedName name="мил">{0,"овz";1,"z";2,"аz";5,"овz"}</definedName>
    <definedName name="_xlnm.Print_Area" localSheetId="5">'01К'!$A$1:$I$38</definedName>
    <definedName name="_xlnm.Print_Area" localSheetId="6">'01К (2)'!$A$1:$I$38</definedName>
    <definedName name="_xlnm.Print_Area" localSheetId="1">'01Л'!$A$1:$I$38</definedName>
    <definedName name="_xlnm.Print_Area" localSheetId="2">'01Л (2)'!$A$1:$I$38</definedName>
    <definedName name="_xlnm.Print_Area" localSheetId="3">'01Л (3)'!$A$1:$I$38</definedName>
    <definedName name="_xlnm.Print_Area" localSheetId="4">'01Л (4)'!$A$1:$I$38</definedName>
    <definedName name="тыс">{0,"тысячz";1,"тысячаz";2,"тысячиz";5,"тысячz"}</definedName>
  </definedNames>
  <calcPr calcId="144525"/>
</workbook>
</file>

<file path=xl/calcChain.xml><?xml version="1.0" encoding="utf-8"?>
<calcChain xmlns="http://schemas.openxmlformats.org/spreadsheetml/2006/main">
  <c r="A37" i="170" l="1"/>
  <c r="A36" i="170"/>
  <c r="A35" i="170"/>
  <c r="A34" i="170"/>
  <c r="A33" i="170"/>
  <c r="A32" i="170"/>
  <c r="A31" i="170"/>
  <c r="A30" i="170"/>
  <c r="A29" i="170"/>
  <c r="A28" i="170"/>
  <c r="A27" i="170"/>
  <c r="A26" i="170"/>
  <c r="A25" i="170"/>
  <c r="A24" i="170"/>
  <c r="A23" i="170"/>
  <c r="A22" i="170"/>
  <c r="A21" i="170"/>
  <c r="A20" i="170"/>
  <c r="A19" i="170"/>
  <c r="A18" i="170"/>
  <c r="A17" i="170"/>
  <c r="A16" i="170"/>
  <c r="A15" i="170"/>
  <c r="A14" i="170"/>
  <c r="A13" i="170"/>
  <c r="A12" i="170"/>
  <c r="A11" i="170"/>
  <c r="A10" i="170"/>
  <c r="A9" i="170"/>
  <c r="A8" i="170"/>
  <c r="A7" i="170"/>
  <c r="H3" i="170"/>
  <c r="A1" i="170"/>
  <c r="A37" i="169"/>
  <c r="A36" i="169"/>
  <c r="A35" i="169"/>
  <c r="A34" i="169"/>
  <c r="A33" i="169"/>
  <c r="A32" i="169"/>
  <c r="A31" i="169"/>
  <c r="A30" i="169"/>
  <c r="A29" i="169"/>
  <c r="A28" i="169"/>
  <c r="A27" i="169"/>
  <c r="A26" i="169"/>
  <c r="A25" i="169"/>
  <c r="A24" i="169"/>
  <c r="A23" i="169"/>
  <c r="A22" i="169"/>
  <c r="A21" i="169"/>
  <c r="A20" i="169"/>
  <c r="A19" i="169"/>
  <c r="A18" i="169"/>
  <c r="A17" i="169"/>
  <c r="A16" i="169"/>
  <c r="A15" i="169"/>
  <c r="A14" i="169"/>
  <c r="A13" i="169"/>
  <c r="A12" i="169"/>
  <c r="A11" i="169"/>
  <c r="A10" i="169"/>
  <c r="A9" i="169"/>
  <c r="A8" i="169"/>
  <c r="A7" i="169"/>
  <c r="T3" i="169"/>
  <c r="S3" i="169"/>
  <c r="R3" i="169"/>
  <c r="Q3" i="169"/>
  <c r="P3" i="169"/>
  <c r="H3" i="169"/>
  <c r="A1" i="169"/>
  <c r="A37" i="176"/>
  <c r="A36" i="176"/>
  <c r="A35" i="176"/>
  <c r="A34" i="176"/>
  <c r="A33" i="176"/>
  <c r="A32" i="176"/>
  <c r="A31" i="176"/>
  <c r="A30" i="176"/>
  <c r="A29" i="176"/>
  <c r="A28" i="176"/>
  <c r="A27" i="176"/>
  <c r="A26" i="176"/>
  <c r="A25" i="176"/>
  <c r="A24" i="176"/>
  <c r="A23" i="176"/>
  <c r="A22" i="176"/>
  <c r="A21" i="176"/>
  <c r="A20" i="176"/>
  <c r="A19" i="176"/>
  <c r="A18" i="176"/>
  <c r="A17" i="176"/>
  <c r="A16" i="176"/>
  <c r="A15" i="176"/>
  <c r="A14" i="176"/>
  <c r="A13" i="176"/>
  <c r="A12" i="176"/>
  <c r="A11" i="176"/>
  <c r="A10" i="176"/>
  <c r="A9" i="176"/>
  <c r="A8" i="176"/>
  <c r="A7" i="176"/>
  <c r="H3" i="176"/>
  <c r="A1" i="176"/>
  <c r="A37" i="175"/>
  <c r="A36" i="175"/>
  <c r="A35" i="175"/>
  <c r="A34" i="175"/>
  <c r="A33" i="175"/>
  <c r="A32" i="175"/>
  <c r="A31" i="175"/>
  <c r="A30" i="175"/>
  <c r="A29" i="175"/>
  <c r="A28" i="175"/>
  <c r="A27" i="175"/>
  <c r="A26" i="175"/>
  <c r="A25" i="175"/>
  <c r="A24" i="175"/>
  <c r="A23" i="175"/>
  <c r="A22" i="175"/>
  <c r="A21" i="175"/>
  <c r="A20" i="175"/>
  <c r="A19" i="175"/>
  <c r="A18" i="175"/>
  <c r="A17" i="175"/>
  <c r="A16" i="175"/>
  <c r="A15" i="175"/>
  <c r="A14" i="175"/>
  <c r="A13" i="175"/>
  <c r="A12" i="175"/>
  <c r="A11" i="175"/>
  <c r="A10" i="175"/>
  <c r="A9" i="175"/>
  <c r="A8" i="175"/>
  <c r="A7" i="175"/>
  <c r="H3" i="175"/>
  <c r="A1" i="175"/>
  <c r="A37" i="172"/>
  <c r="A36" i="172"/>
  <c r="A35" i="172"/>
  <c r="A34" i="172"/>
  <c r="A33" i="172"/>
  <c r="A32" i="172"/>
  <c r="A31" i="172"/>
  <c r="A30" i="172"/>
  <c r="A29" i="172"/>
  <c r="A28" i="172"/>
  <c r="A27" i="172"/>
  <c r="A26" i="172"/>
  <c r="A25" i="172"/>
  <c r="A24" i="172"/>
  <c r="A23" i="172"/>
  <c r="A22" i="172"/>
  <c r="A21" i="172"/>
  <c r="A20" i="172"/>
  <c r="A19" i="172"/>
  <c r="A18" i="172"/>
  <c r="A17" i="172"/>
  <c r="A16" i="172"/>
  <c r="A15" i="172"/>
  <c r="A14" i="172"/>
  <c r="A13" i="172"/>
  <c r="A12" i="172"/>
  <c r="A11" i="172"/>
  <c r="A10" i="172"/>
  <c r="A9" i="172"/>
  <c r="A8" i="172"/>
  <c r="A7" i="172"/>
  <c r="H3" i="172"/>
  <c r="A1" i="172"/>
  <c r="A37" i="167"/>
  <c r="A36" i="167"/>
  <c r="A35" i="167"/>
  <c r="A34" i="167"/>
  <c r="A33" i="167"/>
  <c r="A32" i="167"/>
  <c r="A31" i="167"/>
  <c r="A30" i="167"/>
  <c r="A29" i="167"/>
  <c r="A28" i="167"/>
  <c r="A27" i="167"/>
  <c r="A26" i="167"/>
  <c r="A25" i="167"/>
  <c r="A24" i="167"/>
  <c r="A23" i="167"/>
  <c r="A22" i="167"/>
  <c r="A21" i="167"/>
  <c r="A20" i="167"/>
  <c r="A19" i="167"/>
  <c r="A18" i="167"/>
  <c r="A17" i="167"/>
  <c r="A16" i="167"/>
  <c r="A15" i="167"/>
  <c r="A14" i="167"/>
  <c r="A13" i="167"/>
  <c r="A12" i="167"/>
  <c r="A11" i="167"/>
  <c r="A10" i="167"/>
  <c r="A9" i="167"/>
  <c r="A8" i="167"/>
  <c r="A7" i="167"/>
  <c r="L4" i="167"/>
  <c r="K4" i="167"/>
  <c r="T3" i="167"/>
  <c r="S3" i="167"/>
  <c r="R3" i="167"/>
  <c r="Q3" i="167"/>
  <c r="E36" i="176" s="1"/>
  <c r="P3" i="167"/>
  <c r="A1" i="167"/>
  <c r="K31" i="177"/>
  <c r="L31" i="177" s="1"/>
  <c r="J31" i="177"/>
  <c r="L30" i="177"/>
  <c r="J30" i="177"/>
  <c r="K29" i="177"/>
  <c r="L29" i="177" s="1"/>
  <c r="J29" i="177"/>
  <c r="K28" i="177"/>
  <c r="L28" i="177" s="1"/>
  <c r="J28" i="177"/>
  <c r="K27" i="177"/>
  <c r="L27" i="177" s="1"/>
  <c r="J27" i="177"/>
  <c r="K26" i="177"/>
  <c r="L26" i="177" s="1"/>
  <c r="J26" i="177"/>
  <c r="K25" i="177"/>
  <c r="L25" i="177" s="1"/>
  <c r="J25" i="177"/>
  <c r="K24" i="177"/>
  <c r="L24" i="177" s="1"/>
  <c r="J24" i="177"/>
  <c r="K23" i="177"/>
  <c r="L23" i="177" s="1"/>
  <c r="J23" i="177"/>
  <c r="K22" i="177"/>
  <c r="L22" i="177" s="1"/>
  <c r="J22" i="177"/>
  <c r="L21" i="177"/>
  <c r="J21" i="177"/>
  <c r="K20" i="177"/>
  <c r="L20" i="177" s="1"/>
  <c r="J20" i="177"/>
  <c r="K19" i="177"/>
  <c r="L19" i="177" s="1"/>
  <c r="J19" i="177"/>
  <c r="K18" i="177"/>
  <c r="L18" i="177" s="1"/>
  <c r="J18" i="177"/>
  <c r="K17" i="177"/>
  <c r="L17" i="177" s="1"/>
  <c r="J17" i="177"/>
  <c r="K16" i="177"/>
  <c r="L16" i="177" s="1"/>
  <c r="J16" i="177"/>
  <c r="K15" i="177"/>
  <c r="L15" i="177" s="1"/>
  <c r="J15" i="177"/>
  <c r="K14" i="177"/>
  <c r="L14" i="177" s="1"/>
  <c r="J14" i="177"/>
  <c r="K13" i="177"/>
  <c r="L13" i="177" s="1"/>
  <c r="J13" i="177"/>
  <c r="K12" i="177"/>
  <c r="L12" i="177" s="1"/>
  <c r="J12" i="177"/>
  <c r="K11" i="177"/>
  <c r="L11" i="177" s="1"/>
  <c r="J11" i="177"/>
  <c r="K10" i="177"/>
  <c r="L10" i="177" s="1"/>
  <c r="J10" i="177"/>
  <c r="K9" i="177"/>
  <c r="L9" i="177" s="1"/>
  <c r="J9" i="177"/>
  <c r="K8" i="177"/>
  <c r="L8" i="177" s="1"/>
  <c r="J8" i="177"/>
  <c r="K7" i="177"/>
  <c r="L7" i="177" s="1"/>
  <c r="J7" i="177"/>
  <c r="K6" i="177"/>
  <c r="L6" i="177" s="1"/>
  <c r="J6" i="177"/>
  <c r="B3" i="177"/>
  <c r="E7" i="176" l="1"/>
  <c r="E9" i="176"/>
  <c r="E11" i="176"/>
  <c r="E13" i="176"/>
  <c r="E15" i="176"/>
  <c r="E17" i="176"/>
  <c r="E19" i="176"/>
  <c r="E21" i="176"/>
  <c r="E23" i="176"/>
  <c r="E25" i="176"/>
  <c r="E27" i="176"/>
  <c r="E29" i="176"/>
  <c r="E31" i="176"/>
  <c r="E33" i="176"/>
  <c r="E35" i="176"/>
  <c r="E37" i="176"/>
  <c r="E8" i="170"/>
  <c r="E12" i="170"/>
  <c r="E16" i="170"/>
  <c r="E20" i="170"/>
  <c r="E24" i="170"/>
  <c r="E28" i="170"/>
  <c r="E32" i="170"/>
  <c r="E37" i="170"/>
  <c r="E9" i="170"/>
  <c r="E13" i="170"/>
  <c r="E17" i="170"/>
  <c r="E21" i="170"/>
  <c r="E25" i="170"/>
  <c r="E29" i="170"/>
  <c r="E33" i="170"/>
  <c r="E7" i="170"/>
  <c r="E14" i="170"/>
  <c r="E26" i="170"/>
  <c r="E10" i="170"/>
  <c r="E18" i="170"/>
  <c r="E30" i="170"/>
  <c r="E11" i="170"/>
  <c r="E15" i="170"/>
  <c r="E19" i="170"/>
  <c r="E23" i="170"/>
  <c r="E27" i="170"/>
  <c r="E31" i="170"/>
  <c r="E35" i="170"/>
  <c r="E22" i="170"/>
  <c r="E34" i="170"/>
  <c r="E8" i="176"/>
  <c r="E10" i="176"/>
  <c r="E12" i="176"/>
  <c r="E14" i="176"/>
  <c r="E16" i="176"/>
  <c r="E18" i="176"/>
  <c r="E20" i="176"/>
  <c r="E22" i="176"/>
  <c r="E24" i="176"/>
  <c r="E26" i="176"/>
  <c r="E28" i="176"/>
  <c r="E30" i="176"/>
  <c r="E32" i="176"/>
  <c r="E34" i="176"/>
  <c r="C28" i="169"/>
  <c r="D28" i="169" s="1"/>
  <c r="C37" i="176"/>
  <c r="C33" i="176"/>
  <c r="D33" i="176" s="1"/>
  <c r="C29" i="176"/>
  <c r="D29" i="176" s="1"/>
  <c r="C25" i="176"/>
  <c r="C21" i="176"/>
  <c r="C17" i="176"/>
  <c r="D17" i="176" s="1"/>
  <c r="C13" i="176"/>
  <c r="D13" i="176" s="1"/>
  <c r="C9" i="176"/>
  <c r="E35" i="175"/>
  <c r="E31" i="175"/>
  <c r="E27" i="175"/>
  <c r="E23" i="175"/>
  <c r="E19" i="175"/>
  <c r="E15" i="175"/>
  <c r="E11" i="175"/>
  <c r="C37" i="175"/>
  <c r="C33" i="175"/>
  <c r="C29" i="175"/>
  <c r="D29" i="175" s="1"/>
  <c r="C25" i="175"/>
  <c r="D25" i="175" s="1"/>
  <c r="C21" i="175"/>
  <c r="C17" i="175"/>
  <c r="C13" i="175"/>
  <c r="D13" i="175" s="1"/>
  <c r="C9" i="175"/>
  <c r="D9" i="175" s="1"/>
  <c r="C35" i="172"/>
  <c r="C31" i="172"/>
  <c r="C27" i="172"/>
  <c r="D27" i="172" s="1"/>
  <c r="C23" i="172"/>
  <c r="D23" i="172" s="1"/>
  <c r="C19" i="172"/>
  <c r="C15" i="172"/>
  <c r="C11" i="172"/>
  <c r="D11" i="172" s="1"/>
  <c r="E37" i="172"/>
  <c r="E29" i="172"/>
  <c r="E25" i="172"/>
  <c r="E21" i="172"/>
  <c r="E17" i="172"/>
  <c r="E13" i="172"/>
  <c r="E9" i="172"/>
  <c r="E35" i="167"/>
  <c r="E31" i="167"/>
  <c r="E27" i="167"/>
  <c r="E22" i="167"/>
  <c r="E18" i="167"/>
  <c r="E14" i="167"/>
  <c r="E10" i="167"/>
  <c r="C9" i="167"/>
  <c r="C13" i="167"/>
  <c r="D13" i="167" s="1"/>
  <c r="C17" i="167"/>
  <c r="D17" i="167" s="1"/>
  <c r="C21" i="167"/>
  <c r="C25" i="167"/>
  <c r="C29" i="167"/>
  <c r="D29" i="167" s="1"/>
  <c r="C33" i="167"/>
  <c r="D33" i="167" s="1"/>
  <c r="C37" i="167"/>
  <c r="B7" i="172"/>
  <c r="C14" i="167"/>
  <c r="D14" i="167" s="1"/>
  <c r="C30" i="167"/>
  <c r="D30" i="167" s="1"/>
  <c r="C31" i="167"/>
  <c r="C36" i="176"/>
  <c r="C32" i="176"/>
  <c r="D32" i="176" s="1"/>
  <c r="C28" i="176"/>
  <c r="D28" i="176" s="1"/>
  <c r="C24" i="176"/>
  <c r="C20" i="176"/>
  <c r="C16" i="176"/>
  <c r="D16" i="176" s="1"/>
  <c r="C12" i="176"/>
  <c r="D12" i="176" s="1"/>
  <c r="C8" i="176"/>
  <c r="E34" i="175"/>
  <c r="E30" i="175"/>
  <c r="E26" i="175"/>
  <c r="E22" i="175"/>
  <c r="E18" i="175"/>
  <c r="E14" i="175"/>
  <c r="E10" i="175"/>
  <c r="C36" i="175"/>
  <c r="C32" i="175"/>
  <c r="C28" i="175"/>
  <c r="D28" i="175" s="1"/>
  <c r="C24" i="175"/>
  <c r="C20" i="175"/>
  <c r="C16" i="175"/>
  <c r="C12" i="175"/>
  <c r="D12" i="175" s="1"/>
  <c r="C8" i="175"/>
  <c r="D8" i="175" s="1"/>
  <c r="C34" i="172"/>
  <c r="C30" i="172"/>
  <c r="C26" i="172"/>
  <c r="D26" i="172" s="1"/>
  <c r="C22" i="172"/>
  <c r="D22" i="172" s="1"/>
  <c r="C18" i="172"/>
  <c r="C14" i="172"/>
  <c r="C10" i="172"/>
  <c r="D10" i="172" s="1"/>
  <c r="E36" i="172"/>
  <c r="E32" i="172"/>
  <c r="E28" i="172"/>
  <c r="E24" i="172"/>
  <c r="E20" i="172"/>
  <c r="E16" i="172"/>
  <c r="E12" i="172"/>
  <c r="E8" i="172"/>
  <c r="E34" i="167"/>
  <c r="E30" i="167"/>
  <c r="E26" i="167"/>
  <c r="E21" i="167"/>
  <c r="E17" i="167"/>
  <c r="E9" i="167"/>
  <c r="C10" i="167"/>
  <c r="C18" i="167"/>
  <c r="D18" i="167" s="1"/>
  <c r="C34" i="167"/>
  <c r="D34" i="167" s="1"/>
  <c r="C35" i="176"/>
  <c r="C31" i="176"/>
  <c r="C27" i="176"/>
  <c r="D27" i="176" s="1"/>
  <c r="C23" i="176"/>
  <c r="D23" i="176" s="1"/>
  <c r="C19" i="176"/>
  <c r="C15" i="176"/>
  <c r="C11" i="176"/>
  <c r="D11" i="176" s="1"/>
  <c r="E37" i="175"/>
  <c r="E33" i="175"/>
  <c r="E29" i="175"/>
  <c r="E25" i="175"/>
  <c r="E21" i="175"/>
  <c r="E17" i="175"/>
  <c r="E13" i="175"/>
  <c r="E9" i="175"/>
  <c r="C35" i="175"/>
  <c r="D35" i="175" s="1"/>
  <c r="C31" i="175"/>
  <c r="C27" i="175"/>
  <c r="C23" i="175"/>
  <c r="D23" i="175" s="1"/>
  <c r="C19" i="175"/>
  <c r="C15" i="175"/>
  <c r="C11" i="175"/>
  <c r="C37" i="172"/>
  <c r="D37" i="172" s="1"/>
  <c r="C33" i="172"/>
  <c r="D33" i="172" s="1"/>
  <c r="C29" i="172"/>
  <c r="C25" i="172"/>
  <c r="C21" i="172"/>
  <c r="D21" i="172" s="1"/>
  <c r="C17" i="172"/>
  <c r="D17" i="172" s="1"/>
  <c r="C13" i="172"/>
  <c r="C9" i="172"/>
  <c r="E35" i="172"/>
  <c r="E31" i="172"/>
  <c r="E27" i="172"/>
  <c r="E23" i="172"/>
  <c r="E19" i="172"/>
  <c r="E15" i="172"/>
  <c r="E11" i="172"/>
  <c r="E37" i="167"/>
  <c r="E29" i="167"/>
  <c r="E25" i="167"/>
  <c r="E20" i="167"/>
  <c r="E16" i="167"/>
  <c r="E12" i="167"/>
  <c r="E8" i="167"/>
  <c r="C11" i="167"/>
  <c r="D11" i="167" s="1"/>
  <c r="C15" i="167"/>
  <c r="C19" i="167"/>
  <c r="C27" i="167"/>
  <c r="D27" i="167" s="1"/>
  <c r="C7" i="176"/>
  <c r="C34" i="176"/>
  <c r="C30" i="176"/>
  <c r="D30" i="176" s="1"/>
  <c r="C26" i="176"/>
  <c r="D26" i="176" s="1"/>
  <c r="C22" i="176"/>
  <c r="C18" i="176"/>
  <c r="C14" i="176"/>
  <c r="D14" i="176" s="1"/>
  <c r="C10" i="176"/>
  <c r="D10" i="176" s="1"/>
  <c r="E36" i="175"/>
  <c r="E28" i="175"/>
  <c r="E24" i="175"/>
  <c r="E20" i="175"/>
  <c r="E16" i="175"/>
  <c r="E12" i="175"/>
  <c r="E8" i="175"/>
  <c r="C34" i="175"/>
  <c r="D34" i="175" s="1"/>
  <c r="C30" i="175"/>
  <c r="C26" i="175"/>
  <c r="C22" i="175"/>
  <c r="D22" i="175" s="1"/>
  <c r="C18" i="175"/>
  <c r="D18" i="175" s="1"/>
  <c r="C14" i="175"/>
  <c r="C10" i="175"/>
  <c r="C36" i="172"/>
  <c r="D36" i="172" s="1"/>
  <c r="C32" i="172"/>
  <c r="D32" i="172" s="1"/>
  <c r="C28" i="172"/>
  <c r="C24" i="172"/>
  <c r="C20" i="172"/>
  <c r="D20" i="172" s="1"/>
  <c r="C16" i="172"/>
  <c r="D16" i="172" s="1"/>
  <c r="C12" i="172"/>
  <c r="C8" i="172"/>
  <c r="E34" i="172"/>
  <c r="E30" i="172"/>
  <c r="E26" i="172"/>
  <c r="E22" i="172"/>
  <c r="E18" i="172"/>
  <c r="E14" i="172"/>
  <c r="E10" i="172"/>
  <c r="E36" i="167"/>
  <c r="E32" i="167"/>
  <c r="E28" i="167"/>
  <c r="E24" i="167"/>
  <c r="E19" i="167"/>
  <c r="E15" i="167"/>
  <c r="E11" i="167"/>
  <c r="C8" i="167"/>
  <c r="D8" i="167" s="1"/>
  <c r="C12" i="167"/>
  <c r="C16" i="167"/>
  <c r="D16" i="167" s="1"/>
  <c r="C20" i="167"/>
  <c r="D20" i="167" s="1"/>
  <c r="C24" i="167"/>
  <c r="C28" i="167"/>
  <c r="C32" i="167"/>
  <c r="D32" i="167" s="1"/>
  <c r="C36" i="167"/>
  <c r="D36" i="167" s="1"/>
  <c r="B7" i="175"/>
  <c r="E13" i="167"/>
  <c r="C22" i="167"/>
  <c r="D22" i="167" s="1"/>
  <c r="C26" i="167"/>
  <c r="D26" i="167" s="1"/>
  <c r="B7" i="176"/>
  <c r="C23" i="167"/>
  <c r="C35" i="167"/>
  <c r="D35" i="167" s="1"/>
  <c r="B7" i="167"/>
  <c r="B7" i="170"/>
  <c r="C14" i="169"/>
  <c r="D14" i="169" s="1"/>
  <c r="C23" i="169"/>
  <c r="D23" i="169" s="1"/>
  <c r="E26" i="169"/>
  <c r="C11" i="169"/>
  <c r="D11" i="169" s="1"/>
  <c r="E14" i="169"/>
  <c r="C16" i="169"/>
  <c r="D16" i="169" s="1"/>
  <c r="E18" i="169"/>
  <c r="C20" i="169"/>
  <c r="D20" i="169" s="1"/>
  <c r="C8" i="169"/>
  <c r="D8" i="169" s="1"/>
  <c r="C10" i="169"/>
  <c r="D10" i="169" s="1"/>
  <c r="C22" i="169"/>
  <c r="D22" i="169" s="1"/>
  <c r="C27" i="169"/>
  <c r="D27" i="169" s="1"/>
  <c r="E7" i="169"/>
  <c r="E10" i="169"/>
  <c r="C19" i="169"/>
  <c r="D19" i="169" s="1"/>
  <c r="C24" i="169"/>
  <c r="D24" i="169" s="1"/>
  <c r="C26" i="169"/>
  <c r="D26" i="169" s="1"/>
  <c r="C12" i="169"/>
  <c r="D12" i="169" s="1"/>
  <c r="C15" i="169"/>
  <c r="D15" i="169" s="1"/>
  <c r="C18" i="169"/>
  <c r="D18" i="169" s="1"/>
  <c r="E22" i="169"/>
  <c r="D34" i="176"/>
  <c r="D24" i="176"/>
  <c r="D20" i="176"/>
  <c r="D8" i="176"/>
  <c r="D25" i="176"/>
  <c r="D21" i="176"/>
  <c r="D9" i="176"/>
  <c r="D37" i="175"/>
  <c r="D36" i="175"/>
  <c r="D31" i="175"/>
  <c r="D27" i="175"/>
  <c r="D19" i="175"/>
  <c r="D15" i="175"/>
  <c r="D37" i="176"/>
  <c r="D36" i="176"/>
  <c r="D35" i="176"/>
  <c r="D22" i="176"/>
  <c r="D18" i="176"/>
  <c r="D32" i="175"/>
  <c r="D31" i="176"/>
  <c r="D19" i="176"/>
  <c r="D15" i="176"/>
  <c r="D33" i="175"/>
  <c r="D21" i="175"/>
  <c r="D17" i="175"/>
  <c r="E7" i="175"/>
  <c r="D35" i="172"/>
  <c r="D31" i="172"/>
  <c r="D19" i="172"/>
  <c r="D15" i="172"/>
  <c r="D34" i="172"/>
  <c r="D18" i="172"/>
  <c r="D8" i="172"/>
  <c r="D19" i="167"/>
  <c r="D26" i="175"/>
  <c r="D24" i="175"/>
  <c r="D20" i="175"/>
  <c r="D16" i="175"/>
  <c r="D14" i="175"/>
  <c r="D11" i="175"/>
  <c r="D28" i="172"/>
  <c r="D25" i="172"/>
  <c r="D12" i="172"/>
  <c r="D9" i="172"/>
  <c r="E7" i="172"/>
  <c r="D28" i="167"/>
  <c r="D24" i="167"/>
  <c r="D30" i="175"/>
  <c r="D30" i="172"/>
  <c r="D14" i="172"/>
  <c r="D25" i="167"/>
  <c r="D21" i="167"/>
  <c r="D10" i="175"/>
  <c r="C7" i="175"/>
  <c r="D29" i="172"/>
  <c r="D24" i="172"/>
  <c r="D13" i="172"/>
  <c r="C7" i="172"/>
  <c r="D10" i="167"/>
  <c r="D37" i="167"/>
  <c r="D31" i="167"/>
  <c r="D23" i="167"/>
  <c r="D15" i="167"/>
  <c r="D9" i="167"/>
  <c r="D12" i="167"/>
  <c r="C7" i="167"/>
  <c r="E7" i="167"/>
  <c r="B7" i="169"/>
  <c r="C37" i="170"/>
  <c r="D37" i="170" s="1"/>
  <c r="C34" i="170"/>
  <c r="D34" i="170" s="1"/>
  <c r="C30" i="170"/>
  <c r="D30" i="170" s="1"/>
  <c r="C26" i="170"/>
  <c r="D26" i="170" s="1"/>
  <c r="C22" i="170"/>
  <c r="D22" i="170" s="1"/>
  <c r="C18" i="170"/>
  <c r="D18" i="170" s="1"/>
  <c r="C14" i="170"/>
  <c r="D14" i="170" s="1"/>
  <c r="C10" i="170"/>
  <c r="D10" i="170" s="1"/>
  <c r="C36" i="169"/>
  <c r="D36" i="169" s="1"/>
  <c r="C32" i="169"/>
  <c r="D32" i="169" s="1"/>
  <c r="E30" i="169"/>
  <c r="C36" i="170"/>
  <c r="D36" i="170" s="1"/>
  <c r="C35" i="170"/>
  <c r="D35" i="170" s="1"/>
  <c r="C31" i="170"/>
  <c r="D31" i="170" s="1"/>
  <c r="C27" i="170"/>
  <c r="D27" i="170" s="1"/>
  <c r="C23" i="170"/>
  <c r="D23" i="170" s="1"/>
  <c r="C19" i="170"/>
  <c r="D19" i="170" s="1"/>
  <c r="C15" i="170"/>
  <c r="D15" i="170" s="1"/>
  <c r="C11" i="170"/>
  <c r="D11" i="170" s="1"/>
  <c r="O7" i="170"/>
  <c r="C35" i="169"/>
  <c r="D35" i="169" s="1"/>
  <c r="E33" i="169"/>
  <c r="C32" i="170"/>
  <c r="D32" i="170" s="1"/>
  <c r="C28" i="170"/>
  <c r="D28" i="170" s="1"/>
  <c r="C24" i="170"/>
  <c r="D24" i="170" s="1"/>
  <c r="C20" i="170"/>
  <c r="D20" i="170" s="1"/>
  <c r="C16" i="170"/>
  <c r="D16" i="170" s="1"/>
  <c r="C12" i="170"/>
  <c r="D12" i="170" s="1"/>
  <c r="C8" i="170"/>
  <c r="D8" i="170" s="1"/>
  <c r="C7" i="170"/>
  <c r="C34" i="169"/>
  <c r="D34" i="169" s="1"/>
  <c r="E32" i="169"/>
  <c r="C30" i="169"/>
  <c r="D30" i="169" s="1"/>
  <c r="C33" i="170"/>
  <c r="D33" i="170" s="1"/>
  <c r="C29" i="170"/>
  <c r="D29" i="170" s="1"/>
  <c r="C25" i="170"/>
  <c r="D25" i="170" s="1"/>
  <c r="C21" i="170"/>
  <c r="D21" i="170" s="1"/>
  <c r="C17" i="170"/>
  <c r="D17" i="170" s="1"/>
  <c r="C13" i="170"/>
  <c r="D13" i="170" s="1"/>
  <c r="C9" i="170"/>
  <c r="D9" i="170" s="1"/>
  <c r="C37" i="169"/>
  <c r="D37" i="169" s="1"/>
  <c r="E35" i="169"/>
  <c r="C33" i="169"/>
  <c r="D33" i="169" s="1"/>
  <c r="E31" i="169"/>
  <c r="C29" i="169"/>
  <c r="D29" i="169" s="1"/>
  <c r="E27" i="169"/>
  <c r="C25" i="169"/>
  <c r="D25" i="169" s="1"/>
  <c r="E23" i="169"/>
  <c r="C21" i="169"/>
  <c r="D21" i="169" s="1"/>
  <c r="C17" i="169"/>
  <c r="D17" i="169" s="1"/>
  <c r="E15" i="169"/>
  <c r="C13" i="169"/>
  <c r="D13" i="169" s="1"/>
  <c r="E11" i="169"/>
  <c r="C9" i="169"/>
  <c r="D9" i="169" s="1"/>
  <c r="C7" i="169"/>
  <c r="E8" i="169"/>
  <c r="E9" i="169"/>
  <c r="E12" i="169"/>
  <c r="E13" i="169"/>
  <c r="E16" i="169"/>
  <c r="E17" i="169"/>
  <c r="E20" i="169"/>
  <c r="E21" i="169"/>
  <c r="E24" i="169"/>
  <c r="E25" i="169"/>
  <c r="E28" i="169"/>
  <c r="C31" i="169"/>
  <c r="D31" i="169" s="1"/>
  <c r="E38" i="176" l="1"/>
  <c r="G7" i="170"/>
  <c r="I7" i="170" s="1"/>
  <c r="C38" i="169"/>
  <c r="D7" i="169"/>
  <c r="G7" i="172"/>
  <c r="G7" i="175"/>
  <c r="D7" i="170"/>
  <c r="C38" i="170"/>
  <c r="G7" i="169"/>
  <c r="C38" i="167"/>
  <c r="D7" i="167"/>
  <c r="C38" i="172"/>
  <c r="D7" i="172"/>
  <c r="C38" i="176"/>
  <c r="D7" i="176"/>
  <c r="G7" i="176"/>
  <c r="G7" i="167"/>
  <c r="C38" i="175"/>
  <c r="D7" i="175"/>
  <c r="B8" i="170" l="1"/>
  <c r="G8" i="170" s="1"/>
  <c r="I8" i="170" s="1"/>
  <c r="B8" i="169"/>
  <c r="G8" i="169" s="1"/>
  <c r="I7" i="169"/>
  <c r="B8" i="175"/>
  <c r="I7" i="175"/>
  <c r="B8" i="176"/>
  <c r="I7" i="176"/>
  <c r="B8" i="167"/>
  <c r="I7" i="167"/>
  <c r="B8" i="172"/>
  <c r="I7" i="172"/>
  <c r="B9" i="170" l="1"/>
  <c r="G9" i="170" s="1"/>
  <c r="I9" i="170" s="1"/>
  <c r="G8" i="167"/>
  <c r="G8" i="175"/>
  <c r="B9" i="169"/>
  <c r="G9" i="169" s="1"/>
  <c r="I8" i="169"/>
  <c r="G8" i="172"/>
  <c r="G8" i="176"/>
  <c r="B10" i="170" l="1"/>
  <c r="G10" i="170" s="1"/>
  <c r="I10" i="170" s="1"/>
  <c r="I8" i="172"/>
  <c r="B9" i="172"/>
  <c r="B10" i="169"/>
  <c r="G10" i="169" s="1"/>
  <c r="I9" i="169"/>
  <c r="I8" i="176"/>
  <c r="B9" i="176"/>
  <c r="B9" i="175"/>
  <c r="I8" i="175"/>
  <c r="B9" i="167"/>
  <c r="I8" i="167"/>
  <c r="B11" i="170" l="1"/>
  <c r="G11" i="170" s="1"/>
  <c r="B12" i="170" s="1"/>
  <c r="G12" i="170" s="1"/>
  <c r="G9" i="176"/>
  <c r="G9" i="172"/>
  <c r="G9" i="167"/>
  <c r="I11" i="170"/>
  <c r="G9" i="175"/>
  <c r="I10" i="169"/>
  <c r="B11" i="169"/>
  <c r="G11" i="169" s="1"/>
  <c r="B12" i="169" l="1"/>
  <c r="G12" i="169" s="1"/>
  <c r="I11" i="169"/>
  <c r="B13" i="170"/>
  <c r="G13" i="170" s="1"/>
  <c r="I12" i="170"/>
  <c r="I9" i="172"/>
  <c r="B10" i="172"/>
  <c r="I9" i="167"/>
  <c r="B10" i="167"/>
  <c r="I9" i="176"/>
  <c r="B10" i="176"/>
  <c r="I9" i="175"/>
  <c r="B10" i="175"/>
  <c r="G10" i="175" l="1"/>
  <c r="G10" i="167"/>
  <c r="B14" i="170"/>
  <c r="G14" i="170" s="1"/>
  <c r="I13" i="170"/>
  <c r="G10" i="176"/>
  <c r="G10" i="172"/>
  <c r="I12" i="169"/>
  <c r="B13" i="169"/>
  <c r="G13" i="169" s="1"/>
  <c r="B11" i="172" l="1"/>
  <c r="I10" i="172"/>
  <c r="I14" i="170"/>
  <c r="B15" i="170"/>
  <c r="G15" i="170" s="1"/>
  <c r="I10" i="167"/>
  <c r="B11" i="167"/>
  <c r="B11" i="176"/>
  <c r="I10" i="176"/>
  <c r="I10" i="175"/>
  <c r="B11" i="175"/>
  <c r="I13" i="169"/>
  <c r="B14" i="169"/>
  <c r="G14" i="169" s="1"/>
  <c r="G11" i="176" l="1"/>
  <c r="G11" i="175"/>
  <c r="G11" i="167"/>
  <c r="G11" i="172"/>
  <c r="I14" i="169"/>
  <c r="B15" i="169"/>
  <c r="G15" i="169" s="1"/>
  <c r="I15" i="170"/>
  <c r="B16" i="170"/>
  <c r="G16" i="170" s="1"/>
  <c r="I11" i="172" l="1"/>
  <c r="B12" i="172"/>
  <c r="G12" i="172" s="1"/>
  <c r="I11" i="167"/>
  <c r="B12" i="167"/>
  <c r="G12" i="167" s="1"/>
  <c r="B17" i="170"/>
  <c r="G17" i="170" s="1"/>
  <c r="I16" i="170"/>
  <c r="I11" i="175"/>
  <c r="B12" i="175"/>
  <c r="G12" i="175" s="1"/>
  <c r="B16" i="169"/>
  <c r="G16" i="169" s="1"/>
  <c r="I15" i="169"/>
  <c r="B12" i="176"/>
  <c r="G12" i="176" s="1"/>
  <c r="I11" i="176"/>
  <c r="I12" i="176" l="1"/>
  <c r="B13" i="176"/>
  <c r="G13" i="176" s="1"/>
  <c r="B13" i="172"/>
  <c r="G13" i="172" s="1"/>
  <c r="I12" i="172"/>
  <c r="I16" i="169"/>
  <c r="B17" i="169"/>
  <c r="G17" i="169" s="1"/>
  <c r="B18" i="170"/>
  <c r="G18" i="170" s="1"/>
  <c r="I17" i="170"/>
  <c r="B13" i="175"/>
  <c r="G13" i="175" s="1"/>
  <c r="I12" i="175"/>
  <c r="B13" i="167"/>
  <c r="G13" i="167" s="1"/>
  <c r="I12" i="167"/>
  <c r="B14" i="167" l="1"/>
  <c r="G14" i="167" s="1"/>
  <c r="I13" i="167"/>
  <c r="I18" i="170"/>
  <c r="B19" i="170"/>
  <c r="G19" i="170" s="1"/>
  <c r="B18" i="169"/>
  <c r="G18" i="169" s="1"/>
  <c r="I17" i="169"/>
  <c r="I13" i="176"/>
  <c r="B14" i="176"/>
  <c r="G14" i="176" s="1"/>
  <c r="B14" i="175"/>
  <c r="G14" i="175" s="1"/>
  <c r="I13" i="175"/>
  <c r="B14" i="172"/>
  <c r="G14" i="172" s="1"/>
  <c r="I13" i="172"/>
  <c r="B15" i="172" l="1"/>
  <c r="G15" i="172" s="1"/>
  <c r="I14" i="172"/>
  <c r="B15" i="175"/>
  <c r="G15" i="175" s="1"/>
  <c r="I14" i="175"/>
  <c r="B15" i="176"/>
  <c r="G15" i="176" s="1"/>
  <c r="I14" i="176"/>
  <c r="I19" i="170"/>
  <c r="B20" i="170"/>
  <c r="G20" i="170" s="1"/>
  <c r="I18" i="169"/>
  <c r="B19" i="169"/>
  <c r="I14" i="167"/>
  <c r="B15" i="167"/>
  <c r="G15" i="167" s="1"/>
  <c r="E19" i="169" l="1"/>
  <c r="G19" i="169" s="1"/>
  <c r="I15" i="167"/>
  <c r="B16" i="167"/>
  <c r="G16" i="167" s="1"/>
  <c r="B21" i="170"/>
  <c r="G21" i="170" s="1"/>
  <c r="I20" i="170"/>
  <c r="I15" i="175"/>
  <c r="B16" i="175"/>
  <c r="G16" i="175" s="1"/>
  <c r="B16" i="176"/>
  <c r="G16" i="176" s="1"/>
  <c r="I15" i="176"/>
  <c r="I15" i="172"/>
  <c r="B16" i="172"/>
  <c r="G16" i="172" s="1"/>
  <c r="I19" i="169" l="1"/>
  <c r="B20" i="169"/>
  <c r="G20" i="169" s="1"/>
  <c r="I20" i="169" s="1"/>
  <c r="B22" i="170"/>
  <c r="G22" i="170" s="1"/>
  <c r="I21" i="170"/>
  <c r="I16" i="172"/>
  <c r="B17" i="172"/>
  <c r="G17" i="172" s="1"/>
  <c r="B17" i="175"/>
  <c r="G17" i="175" s="1"/>
  <c r="I16" i="175"/>
  <c r="I16" i="167"/>
  <c r="B17" i="167"/>
  <c r="G17" i="167" s="1"/>
  <c r="I16" i="176"/>
  <c r="B17" i="176"/>
  <c r="G17" i="176" s="1"/>
  <c r="B21" i="169" l="1"/>
  <c r="G21" i="169" s="1"/>
  <c r="I21" i="169" s="1"/>
  <c r="B18" i="175"/>
  <c r="G18" i="175" s="1"/>
  <c r="I17" i="175"/>
  <c r="I17" i="176"/>
  <c r="B18" i="176"/>
  <c r="G18" i="176" s="1"/>
  <c r="B18" i="172"/>
  <c r="G18" i="172" s="1"/>
  <c r="I17" i="172"/>
  <c r="I17" i="167"/>
  <c r="B18" i="167"/>
  <c r="G18" i="167" s="1"/>
  <c r="I22" i="170"/>
  <c r="B23" i="170"/>
  <c r="G23" i="170" s="1"/>
  <c r="B22" i="169" l="1"/>
  <c r="G22" i="169" s="1"/>
  <c r="I22" i="169" s="1"/>
  <c r="I23" i="170"/>
  <c r="B24" i="170"/>
  <c r="G24" i="170" s="1"/>
  <c r="B19" i="167"/>
  <c r="G19" i="167" s="1"/>
  <c r="I18" i="167"/>
  <c r="B19" i="176"/>
  <c r="G19" i="176" s="1"/>
  <c r="I18" i="176"/>
  <c r="I18" i="172"/>
  <c r="B19" i="172"/>
  <c r="G19" i="172" s="1"/>
  <c r="B19" i="175"/>
  <c r="G19" i="175" s="1"/>
  <c r="I18" i="175"/>
  <c r="B23" i="169" l="1"/>
  <c r="G23" i="169" s="1"/>
  <c r="I23" i="169" s="1"/>
  <c r="B20" i="167"/>
  <c r="G20" i="167" s="1"/>
  <c r="I19" i="167"/>
  <c r="I19" i="175"/>
  <c r="B20" i="175"/>
  <c r="G20" i="175" s="1"/>
  <c r="I19" i="172"/>
  <c r="B20" i="172"/>
  <c r="G20" i="172" s="1"/>
  <c r="B25" i="170"/>
  <c r="G25" i="170" s="1"/>
  <c r="I24" i="170"/>
  <c r="B20" i="176"/>
  <c r="G20" i="176" s="1"/>
  <c r="I19" i="176"/>
  <c r="B24" i="169" l="1"/>
  <c r="G24" i="169" s="1"/>
  <c r="B25" i="169" s="1"/>
  <c r="G25" i="169" s="1"/>
  <c r="B21" i="175"/>
  <c r="G21" i="175" s="1"/>
  <c r="I20" i="175"/>
  <c r="B26" i="170"/>
  <c r="G26" i="170" s="1"/>
  <c r="I25" i="170"/>
  <c r="I20" i="167"/>
  <c r="B21" i="167"/>
  <c r="G21" i="167" s="1"/>
  <c r="B21" i="172"/>
  <c r="G21" i="172" s="1"/>
  <c r="I20" i="172"/>
  <c r="I20" i="176"/>
  <c r="B21" i="176"/>
  <c r="G21" i="176" s="1"/>
  <c r="I24" i="169" l="1"/>
  <c r="B22" i="172"/>
  <c r="G22" i="172" s="1"/>
  <c r="I21" i="172"/>
  <c r="I26" i="170"/>
  <c r="B27" i="170"/>
  <c r="G27" i="170" s="1"/>
  <c r="I25" i="169"/>
  <c r="B26" i="169"/>
  <c r="G26" i="169" s="1"/>
  <c r="B22" i="175"/>
  <c r="G22" i="175" s="1"/>
  <c r="I21" i="175"/>
  <c r="I21" i="176"/>
  <c r="B22" i="176"/>
  <c r="G22" i="176" s="1"/>
  <c r="I21" i="167"/>
  <c r="B22" i="167"/>
  <c r="G22" i="167" s="1"/>
  <c r="I26" i="169" l="1"/>
  <c r="B27" i="169"/>
  <c r="G27" i="169" s="1"/>
  <c r="B23" i="172"/>
  <c r="G23" i="172" s="1"/>
  <c r="I22" i="172"/>
  <c r="B23" i="167"/>
  <c r="E23" i="167" s="1"/>
  <c r="I22" i="167"/>
  <c r="I27" i="170"/>
  <c r="B28" i="170"/>
  <c r="G28" i="170" s="1"/>
  <c r="B23" i="176"/>
  <c r="G23" i="176" s="1"/>
  <c r="I22" i="176"/>
  <c r="B23" i="175"/>
  <c r="G23" i="175" s="1"/>
  <c r="I22" i="175"/>
  <c r="B24" i="176" l="1"/>
  <c r="G24" i="176" s="1"/>
  <c r="I23" i="176"/>
  <c r="B29" i="170"/>
  <c r="G29" i="170" s="1"/>
  <c r="I28" i="170"/>
  <c r="B28" i="169"/>
  <c r="G28" i="169" s="1"/>
  <c r="I27" i="169"/>
  <c r="I23" i="175"/>
  <c r="B24" i="175"/>
  <c r="G24" i="175" s="1"/>
  <c r="I23" i="172"/>
  <c r="B24" i="172"/>
  <c r="G24" i="172" s="1"/>
  <c r="B25" i="175" l="1"/>
  <c r="G25" i="175" s="1"/>
  <c r="I24" i="175"/>
  <c r="I28" i="169"/>
  <c r="B29" i="169"/>
  <c r="I24" i="176"/>
  <c r="B25" i="176"/>
  <c r="G25" i="176" s="1"/>
  <c r="I24" i="172"/>
  <c r="B25" i="172"/>
  <c r="G25" i="172" s="1"/>
  <c r="G23" i="167"/>
  <c r="B30" i="170"/>
  <c r="G30" i="170" s="1"/>
  <c r="I29" i="170"/>
  <c r="E29" i="169" l="1"/>
  <c r="G29" i="169" s="1"/>
  <c r="I30" i="170"/>
  <c r="B31" i="170"/>
  <c r="G31" i="170" s="1"/>
  <c r="B26" i="172"/>
  <c r="G26" i="172" s="1"/>
  <c r="I25" i="172"/>
  <c r="I25" i="176"/>
  <c r="B26" i="176"/>
  <c r="G26" i="176" s="1"/>
  <c r="I23" i="167"/>
  <c r="B24" i="167"/>
  <c r="G24" i="167" s="1"/>
  <c r="B26" i="175"/>
  <c r="G26" i="175" s="1"/>
  <c r="I25" i="175"/>
  <c r="B30" i="169" l="1"/>
  <c r="G30" i="169" s="1"/>
  <c r="B31" i="169" s="1"/>
  <c r="G31" i="169" s="1"/>
  <c r="I29" i="169"/>
  <c r="I24" i="167"/>
  <c r="B25" i="167"/>
  <c r="G25" i="167" s="1"/>
  <c r="B27" i="176"/>
  <c r="G27" i="176" s="1"/>
  <c r="I26" i="176"/>
  <c r="I31" i="170"/>
  <c r="B32" i="170"/>
  <c r="G32" i="170" s="1"/>
  <c r="B27" i="175"/>
  <c r="G27" i="175" s="1"/>
  <c r="I26" i="175"/>
  <c r="I26" i="172"/>
  <c r="B27" i="172"/>
  <c r="G27" i="172" s="1"/>
  <c r="I30" i="169" l="1"/>
  <c r="B28" i="176"/>
  <c r="G28" i="176" s="1"/>
  <c r="I27" i="176"/>
  <c r="I27" i="172"/>
  <c r="B28" i="172"/>
  <c r="G28" i="172" s="1"/>
  <c r="B33" i="170"/>
  <c r="G33" i="170" s="1"/>
  <c r="I32" i="170"/>
  <c r="I31" i="169"/>
  <c r="B32" i="169"/>
  <c r="G32" i="169" s="1"/>
  <c r="B26" i="167"/>
  <c r="G26" i="167" s="1"/>
  <c r="I25" i="167"/>
  <c r="I27" i="175"/>
  <c r="B28" i="175"/>
  <c r="G28" i="175" s="1"/>
  <c r="B34" i="170" l="1"/>
  <c r="G34" i="170" s="1"/>
  <c r="I33" i="170"/>
  <c r="I28" i="175"/>
  <c r="B29" i="175"/>
  <c r="G29" i="175" s="1"/>
  <c r="B29" i="172"/>
  <c r="G29" i="172" s="1"/>
  <c r="I28" i="172"/>
  <c r="B27" i="167"/>
  <c r="G27" i="167" s="1"/>
  <c r="I26" i="167"/>
  <c r="I28" i="176"/>
  <c r="B29" i="176"/>
  <c r="G29" i="176" s="1"/>
  <c r="B33" i="169"/>
  <c r="G33" i="169" s="1"/>
  <c r="I32" i="169"/>
  <c r="B30" i="175" l="1"/>
  <c r="G30" i="175" s="1"/>
  <c r="I29" i="175"/>
  <c r="I34" i="170"/>
  <c r="B35" i="170"/>
  <c r="B34" i="169"/>
  <c r="I33" i="169"/>
  <c r="I27" i="167"/>
  <c r="B28" i="167"/>
  <c r="G28" i="167" s="1"/>
  <c r="I29" i="176"/>
  <c r="B30" i="176"/>
  <c r="G30" i="176" s="1"/>
  <c r="B30" i="172"/>
  <c r="G30" i="172" s="1"/>
  <c r="I29" i="172"/>
  <c r="E34" i="169" l="1"/>
  <c r="G34" i="169" s="1"/>
  <c r="I28" i="167"/>
  <c r="B29" i="167"/>
  <c r="G29" i="167" s="1"/>
  <c r="H35" i="170"/>
  <c r="G35" i="170"/>
  <c r="B36" i="170" s="1"/>
  <c r="E36" i="170" s="1"/>
  <c r="B31" i="172"/>
  <c r="G31" i="172" s="1"/>
  <c r="I30" i="172"/>
  <c r="B31" i="176"/>
  <c r="G31" i="176" s="1"/>
  <c r="I30" i="176"/>
  <c r="B31" i="175"/>
  <c r="G31" i="175" s="1"/>
  <c r="I30" i="175"/>
  <c r="I34" i="169" l="1"/>
  <c r="B35" i="169"/>
  <c r="H35" i="169" s="1"/>
  <c r="I31" i="175"/>
  <c r="B32" i="175"/>
  <c r="I31" i="172"/>
  <c r="B32" i="172"/>
  <c r="G32" i="172" s="1"/>
  <c r="G35" i="169"/>
  <c r="B36" i="169" s="1"/>
  <c r="I35" i="170"/>
  <c r="B32" i="176"/>
  <c r="G32" i="176" s="1"/>
  <c r="I31" i="176"/>
  <c r="B30" i="167"/>
  <c r="G30" i="167" s="1"/>
  <c r="I29" i="167"/>
  <c r="H36" i="170"/>
  <c r="E38" i="170"/>
  <c r="E32" i="175" l="1"/>
  <c r="E38" i="175" s="1"/>
  <c r="I32" i="172"/>
  <c r="B33" i="172"/>
  <c r="I32" i="176"/>
  <c r="B33" i="176"/>
  <c r="G33" i="176" s="1"/>
  <c r="E36" i="169"/>
  <c r="H36" i="169"/>
  <c r="G36" i="170"/>
  <c r="B31" i="167"/>
  <c r="G31" i="167" s="1"/>
  <c r="I30" i="167"/>
  <c r="I35" i="169"/>
  <c r="E33" i="172" l="1"/>
  <c r="E38" i="172" s="1"/>
  <c r="G32" i="175"/>
  <c r="I33" i="176"/>
  <c r="B34" i="176"/>
  <c r="G34" i="176" s="1"/>
  <c r="B37" i="170"/>
  <c r="I36" i="170"/>
  <c r="I31" i="167"/>
  <c r="B32" i="167"/>
  <c r="G32" i="167" s="1"/>
  <c r="G36" i="169"/>
  <c r="G33" i="172" l="1"/>
  <c r="B33" i="175"/>
  <c r="G33" i="175" s="1"/>
  <c r="I32" i="175"/>
  <c r="B37" i="169"/>
  <c r="E37" i="169" s="1"/>
  <c r="E38" i="169" s="1"/>
  <c r="I36" i="169"/>
  <c r="I32" i="167"/>
  <c r="B33" i="167"/>
  <c r="H37" i="170"/>
  <c r="G37" i="170"/>
  <c r="I34" i="176"/>
  <c r="B35" i="176"/>
  <c r="I33" i="172" l="1"/>
  <c r="B34" i="172"/>
  <c r="G34" i="172" s="1"/>
  <c r="B34" i="175"/>
  <c r="G34" i="175" s="1"/>
  <c r="I33" i="175"/>
  <c r="E33" i="167"/>
  <c r="E38" i="167" s="1"/>
  <c r="I37" i="170"/>
  <c r="I38" i="170" s="1"/>
  <c r="H35" i="176"/>
  <c r="G35" i="176"/>
  <c r="B36" i="176" s="1"/>
  <c r="H37" i="169"/>
  <c r="G37" i="169"/>
  <c r="I34" i="172" l="1"/>
  <c r="B35" i="172"/>
  <c r="B35" i="175"/>
  <c r="I34" i="175"/>
  <c r="G33" i="167"/>
  <c r="I37" i="169"/>
  <c r="I38" i="169" s="1"/>
  <c r="I35" i="176"/>
  <c r="H36" i="176"/>
  <c r="G36" i="176"/>
  <c r="B37" i="176" s="1"/>
  <c r="H35" i="172" l="1"/>
  <c r="G35" i="172"/>
  <c r="H35" i="175"/>
  <c r="G35" i="175"/>
  <c r="I33" i="167"/>
  <c r="B34" i="167"/>
  <c r="G34" i="167" s="1"/>
  <c r="I36" i="176"/>
  <c r="H37" i="176"/>
  <c r="G37" i="176"/>
  <c r="B38" i="176"/>
  <c r="B36" i="172" l="1"/>
  <c r="I35" i="172"/>
  <c r="B36" i="175"/>
  <c r="I35" i="175"/>
  <c r="I34" i="167"/>
  <c r="B35" i="167"/>
  <c r="I37" i="176"/>
  <c r="I38" i="176" s="1"/>
  <c r="H36" i="172" l="1"/>
  <c r="G36" i="172"/>
  <c r="B37" i="172" s="1"/>
  <c r="B38" i="172" s="1"/>
  <c r="H36" i="175"/>
  <c r="G36" i="175"/>
  <c r="B37" i="175" s="1"/>
  <c r="B38" i="175" s="1"/>
  <c r="H35" i="167"/>
  <c r="G35" i="167"/>
  <c r="I36" i="175" l="1"/>
  <c r="I36" i="172"/>
  <c r="G37" i="172"/>
  <c r="H37" i="172"/>
  <c r="H37" i="175"/>
  <c r="G37" i="175"/>
  <c r="B36" i="167"/>
  <c r="I35" i="167"/>
  <c r="I37" i="175" l="1"/>
  <c r="I38" i="175" s="1"/>
  <c r="I37" i="172"/>
  <c r="I38" i="172" s="1"/>
  <c r="H36" i="167"/>
  <c r="G36" i="167"/>
  <c r="B37" i="167" s="1"/>
  <c r="B38" i="167" s="1"/>
  <c r="I36" i="167" l="1"/>
  <c r="G37" i="167"/>
  <c r="H37" i="167"/>
  <c r="I37" i="167" l="1"/>
  <c r="I38" i="167" s="1"/>
</calcChain>
</file>

<file path=xl/sharedStrings.xml><?xml version="1.0" encoding="utf-8"?>
<sst xmlns="http://schemas.openxmlformats.org/spreadsheetml/2006/main" count="236" uniqueCount="73">
  <si>
    <t>Дата</t>
  </si>
  <si>
    <t>Остаток на начало суток (тн.)</t>
  </si>
  <si>
    <t>Поступление на хранение (тн.)</t>
  </si>
  <si>
    <t>Выбытие с хранения (тн.)</t>
  </si>
  <si>
    <t>Остаток на конец суток (тн.)</t>
  </si>
  <si>
    <t>Итого стоимость услуг, руб.</t>
  </si>
  <si>
    <t>№ акта МХ-1</t>
  </si>
  <si>
    <t>№ акта МХ-3</t>
  </si>
  <si>
    <t>ИТОГО:</t>
  </si>
  <si>
    <t>Цена за хранение 1 тн./сут., руб. (без НДС)</t>
  </si>
  <si>
    <t>Остаток на начало суток (шт.)</t>
  </si>
  <si>
    <t>Поступление на хранение (шт.)</t>
  </si>
  <si>
    <t>Выбытие с хранения (шт.)</t>
  </si>
  <si>
    <t>Остаток на конец суток (шт.)</t>
  </si>
  <si>
    <t>Цена за хранение 1 шт. в сутки, руб. (без НДС)</t>
  </si>
  <si>
    <t>ВЧДр Хабаровск АО "ВРК-1"</t>
  </si>
  <si>
    <t>Номер</t>
  </si>
  <si>
    <t>т.</t>
  </si>
  <si>
    <t>шт.</t>
  </si>
  <si>
    <t>6-М</t>
  </si>
  <si>
    <t>7-М</t>
  </si>
  <si>
    <t>№ акта МХ</t>
  </si>
  <si>
    <t>Наименование детали / обозначение</t>
  </si>
  <si>
    <t>Происхождение детали (снята с вагона, привоз с другого предприятия)</t>
  </si>
  <si>
    <t>Дата поступления</t>
  </si>
  <si>
    <t>Ед. измерения</t>
  </si>
  <si>
    <t>ДАТА ВЫБЫТИЯ</t>
  </si>
  <si>
    <t>Годная/Лом</t>
  </si>
  <si>
    <t>Кол-во шт. (т.)</t>
  </si>
  <si>
    <t>1-М</t>
  </si>
  <si>
    <t>Стружка</t>
  </si>
  <si>
    <t>б/н</t>
  </si>
  <si>
    <t>лом</t>
  </si>
  <si>
    <t>Масса за ед.</t>
  </si>
  <si>
    <t>Итого масса</t>
  </si>
  <si>
    <t>Клин фр.</t>
  </si>
  <si>
    <t>Соед.рук</t>
  </si>
  <si>
    <t>2-М</t>
  </si>
  <si>
    <t>Погл.Апп</t>
  </si>
  <si>
    <t>1226-10456-2001</t>
  </si>
  <si>
    <t>9-17875-2005</t>
  </si>
  <si>
    <t>2-Х</t>
  </si>
  <si>
    <t>Кол.пара</t>
  </si>
  <si>
    <t>29-418047-2006</t>
  </si>
  <si>
    <t>29-778178-1990</t>
  </si>
  <si>
    <t>39-16915-1988</t>
  </si>
  <si>
    <t>1167-41433-2005</t>
  </si>
  <si>
    <t>годная</t>
  </si>
  <si>
    <t>3-М</t>
  </si>
  <si>
    <t>4-М</t>
  </si>
  <si>
    <t>5-М</t>
  </si>
  <si>
    <t>5-Х</t>
  </si>
  <si>
    <t>29-596104-2008</t>
  </si>
  <si>
    <t>Рама. Бок</t>
  </si>
  <si>
    <t>14-5577-2006</t>
  </si>
  <si>
    <t>6-Х</t>
  </si>
  <si>
    <t>5-25019-1990</t>
  </si>
  <si>
    <t>5-119761-1975</t>
  </si>
  <si>
    <t>14-252472-2005</t>
  </si>
  <si>
    <t>Месяц</t>
  </si>
  <si>
    <t>год</t>
  </si>
  <si>
    <t>№ документа выбытия</t>
  </si>
  <si>
    <t>с</t>
  </si>
  <si>
    <t>до</t>
  </si>
  <si>
    <t>период расчета. сут.</t>
  </si>
  <si>
    <t>более</t>
  </si>
  <si>
    <t>Количество суток (общая)</t>
  </si>
  <si>
    <t>тек.дата</t>
  </si>
  <si>
    <t>№ позиции</t>
  </si>
  <si>
    <t>Дата выбытия</t>
  </si>
  <si>
    <t>Отсрочка</t>
  </si>
  <si>
    <t>Акт</t>
  </si>
  <si>
    <t>К-во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</si>
</sst>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₽&quot;_-;\-* #,##0.00\ &quot;₽&quot;_-;_-* &quot;-&quot;??\ &quot;₽&quot;_-;_-@_-"/>
    <numFmt numFmtId="165" formatCode="#,##0.000"/>
    <numFmt numFmtId="166" formatCode="0.000"/>
    <numFmt numFmtId="167" formatCode="[$-F800]dddd\,\ mmmm\ dd\,\ yyyy"/>
  </numFmts>
  <fonts count="4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54"/>
      <name val="Calibri"/>
      <family val="2"/>
      <charset val="204"/>
    </font>
    <font>
      <b/>
      <sz val="11"/>
      <color indexed="2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49"/>
      <name val="Calibri"/>
      <family val="2"/>
      <charset val="204"/>
    </font>
    <font>
      <b/>
      <sz val="13"/>
      <color indexed="49"/>
      <name val="Calibri"/>
      <family val="2"/>
      <charset val="204"/>
    </font>
    <font>
      <b/>
      <sz val="11"/>
      <color indexed="4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49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6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Calibri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0"/>
      <color theme="0"/>
      <name val="Arial Cyr"/>
      <charset val="204"/>
    </font>
    <font>
      <sz val="8"/>
      <color rgb="FF00000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0" fontId="26" fillId="2" borderId="0">
      <alignment horizontal="right" vertical="top"/>
    </xf>
    <xf numFmtId="0" fontId="26" fillId="2" borderId="0">
      <alignment horizontal="center" vertical="top"/>
    </xf>
    <xf numFmtId="0" fontId="34" fillId="2" borderId="0">
      <alignment horizontal="center" vertical="top"/>
    </xf>
    <xf numFmtId="0" fontId="33" fillId="2" borderId="0">
      <alignment horizontal="center" vertical="center"/>
    </xf>
    <xf numFmtId="0" fontId="35" fillId="2" borderId="0">
      <alignment horizontal="left" vertical="center"/>
    </xf>
    <xf numFmtId="0" fontId="28" fillId="2" borderId="0">
      <alignment horizontal="center" vertical="center"/>
    </xf>
    <xf numFmtId="0" fontId="29" fillId="2" borderId="0">
      <alignment horizontal="justify" vertical="center"/>
    </xf>
    <xf numFmtId="0" fontId="29" fillId="2" borderId="0">
      <alignment horizontal="right" vertical="center"/>
    </xf>
    <xf numFmtId="0" fontId="36" fillId="2" borderId="0">
      <alignment horizontal="right" vertical="center"/>
    </xf>
    <xf numFmtId="0" fontId="36" fillId="2" borderId="0">
      <alignment horizontal="right" vertical="center"/>
    </xf>
    <xf numFmtId="0" fontId="36" fillId="2" borderId="0">
      <alignment horizontal="right" vertical="center"/>
    </xf>
    <xf numFmtId="0" fontId="32" fillId="2" borderId="0">
      <alignment horizontal="left" vertical="top"/>
    </xf>
    <xf numFmtId="0" fontId="25" fillId="2" borderId="0">
      <alignment horizontal="left" vertical="center"/>
    </xf>
    <xf numFmtId="0" fontId="36" fillId="2" borderId="0">
      <alignment horizontal="center" vertical="center"/>
    </xf>
    <xf numFmtId="0" fontId="26" fillId="2" borderId="0">
      <alignment horizontal="center" vertical="top"/>
    </xf>
    <xf numFmtId="0" fontId="32" fillId="2" borderId="0">
      <alignment horizontal="left" vertical="center"/>
    </xf>
    <xf numFmtId="0" fontId="32" fillId="2" borderId="0">
      <alignment horizontal="center" vertical="center"/>
    </xf>
    <xf numFmtId="0" fontId="32" fillId="2" borderId="0">
      <alignment horizontal="center" vertical="center"/>
    </xf>
    <xf numFmtId="0" fontId="37" fillId="2" borderId="0">
      <alignment horizontal="center" vertical="center"/>
    </xf>
    <xf numFmtId="0" fontId="26" fillId="2" borderId="0">
      <alignment horizontal="left" vertical="center"/>
    </xf>
    <xf numFmtId="0" fontId="26" fillId="2" borderId="0">
      <alignment horizontal="right" vertical="center"/>
    </xf>
    <xf numFmtId="0" fontId="28" fillId="2" borderId="0">
      <alignment horizontal="left" vertical="top"/>
    </xf>
    <xf numFmtId="0" fontId="28" fillId="2" borderId="0">
      <alignment horizontal="left" vertical="top"/>
    </xf>
    <xf numFmtId="0" fontId="25" fillId="2" borderId="0">
      <alignment horizontal="left" vertical="top"/>
    </xf>
    <xf numFmtId="0" fontId="31" fillId="2" borderId="0">
      <alignment horizontal="left" vertical="top"/>
    </xf>
    <xf numFmtId="0" fontId="27" fillId="2" borderId="0">
      <alignment horizontal="left" vertical="center"/>
    </xf>
    <xf numFmtId="0" fontId="30" fillId="2" borderId="0">
      <alignment horizontal="center" vertical="top"/>
    </xf>
    <xf numFmtId="0" fontId="31" fillId="2" borderId="0">
      <alignment horizontal="center" vertical="top"/>
    </xf>
    <xf numFmtId="0" fontId="33" fillId="2" borderId="0">
      <alignment horizontal="left" vertical="top"/>
    </xf>
    <xf numFmtId="0" fontId="34" fillId="2" borderId="0">
      <alignment horizontal="left" vertical="top"/>
    </xf>
    <xf numFmtId="0" fontId="33" fillId="2" borderId="0">
      <alignment horizontal="center" vertical="center"/>
    </xf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3" borderId="1" applyNumberFormat="0" applyAlignment="0" applyProtection="0"/>
    <xf numFmtId="0" fontId="7" fillId="2" borderId="2" applyNumberFormat="0" applyAlignment="0" applyProtection="0"/>
    <xf numFmtId="0" fontId="8" fillId="2" borderId="1" applyNumberFormat="0" applyAlignment="0" applyProtection="0"/>
    <xf numFmtId="164" fontId="41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9" borderId="7" applyNumberFormat="0" applyAlignment="0" applyProtection="0"/>
    <xf numFmtId="0" fontId="15" fillId="0" borderId="0" applyNumberFormat="0" applyFill="0" applyBorder="0" applyAlignment="0" applyProtection="0"/>
    <xf numFmtId="0" fontId="16" fillId="10" borderId="0" applyNumberFormat="0" applyBorder="0" applyAlignment="0" applyProtection="0"/>
    <xf numFmtId="0" fontId="9" fillId="0" borderId="0"/>
    <xf numFmtId="0" fontId="42" fillId="0" borderId="0"/>
    <xf numFmtId="0" fontId="41" fillId="0" borderId="0"/>
    <xf numFmtId="0" fontId="40" fillId="0" borderId="0"/>
    <xf numFmtId="0" fontId="17" fillId="11" borderId="0" applyNumberFormat="0" applyBorder="0" applyAlignment="0" applyProtection="0"/>
    <xf numFmtId="0" fontId="18" fillId="0" borderId="0" applyNumberFormat="0" applyFill="0" applyBorder="0" applyAlignment="0" applyProtection="0"/>
    <xf numFmtId="0" fontId="9" fillId="12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13" borderId="0" applyNumberFormat="0" applyBorder="0" applyAlignment="0" applyProtection="0"/>
  </cellStyleXfs>
  <cellXfs count="9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166" fontId="1" fillId="0" borderId="10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/>
    <xf numFmtId="14" fontId="1" fillId="0" borderId="10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/>
    </xf>
    <xf numFmtId="0" fontId="38" fillId="0" borderId="11" xfId="53" applyNumberFormat="1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 vertical="center"/>
    </xf>
    <xf numFmtId="1" fontId="38" fillId="0" borderId="11" xfId="53" applyNumberFormat="1" applyFont="1" applyFill="1" applyBorder="1" applyAlignment="1">
      <alignment horizontal="center" vertical="center" wrapText="1"/>
    </xf>
    <xf numFmtId="14" fontId="38" fillId="0" borderId="11" xfId="53" applyNumberFormat="1" applyFont="1" applyFill="1" applyBorder="1" applyAlignment="1">
      <alignment horizontal="center" vertical="center" wrapText="1"/>
    </xf>
    <xf numFmtId="49" fontId="43" fillId="0" borderId="10" xfId="0" applyNumberFormat="1" applyFont="1" applyFill="1" applyBorder="1" applyAlignment="1">
      <alignment horizontal="center" vertical="center"/>
    </xf>
    <xf numFmtId="165" fontId="43" fillId="0" borderId="10" xfId="0" applyNumberFormat="1" applyFont="1" applyFill="1" applyBorder="1" applyAlignment="1">
      <alignment horizontal="center" vertical="center"/>
    </xf>
    <xf numFmtId="14" fontId="0" fillId="0" borderId="10" xfId="0" applyNumberFormat="1" applyFill="1" applyBorder="1"/>
    <xf numFmtId="1" fontId="38" fillId="0" borderId="10" xfId="5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165" fontId="2" fillId="0" borderId="10" xfId="0" applyNumberFormat="1" applyFont="1" applyBorder="1" applyAlignment="1">
      <alignment vertical="center" wrapText="1"/>
    </xf>
    <xf numFmtId="165" fontId="43" fillId="0" borderId="11" xfId="0" applyNumberFormat="1" applyFont="1" applyFill="1" applyBorder="1" applyAlignment="1">
      <alignment horizontal="center" vertical="center"/>
    </xf>
    <xf numFmtId="14" fontId="38" fillId="0" borderId="13" xfId="53" applyNumberFormat="1" applyFont="1" applyFill="1" applyBorder="1" applyAlignment="1">
      <alignment horizontal="center" vertical="center" wrapText="1"/>
    </xf>
    <xf numFmtId="0" fontId="38" fillId="0" borderId="10" xfId="53" applyNumberFormat="1" applyFont="1" applyFill="1" applyBorder="1" applyAlignment="1">
      <alignment horizontal="center"/>
    </xf>
    <xf numFmtId="14" fontId="38" fillId="0" borderId="10" xfId="53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0" fillId="14" borderId="10" xfId="0" applyNumberFormat="1" applyFill="1" applyBorder="1"/>
    <xf numFmtId="1" fontId="38" fillId="14" borderId="10" xfId="53" applyNumberFormat="1" applyFont="1" applyFill="1" applyBorder="1" applyAlignment="1">
      <alignment horizontal="center" vertical="center" wrapText="1"/>
    </xf>
    <xf numFmtId="1" fontId="43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/>
    <xf numFmtId="0" fontId="0" fillId="14" borderId="10" xfId="0" applyFill="1" applyBorder="1" applyAlignment="1">
      <alignment horizontal="center"/>
    </xf>
    <xf numFmtId="14" fontId="0" fillId="14" borderId="10" xfId="0" applyNumberFormat="1" applyFill="1" applyBorder="1" applyAlignment="1">
      <alignment horizontal="center"/>
    </xf>
    <xf numFmtId="1" fontId="0" fillId="14" borderId="10" xfId="0" applyNumberFormat="1" applyFill="1" applyBorder="1" applyAlignment="1">
      <alignment horizontal="center"/>
    </xf>
    <xf numFmtId="165" fontId="43" fillId="14" borderId="10" xfId="0" applyNumberFormat="1" applyFont="1" applyFill="1" applyBorder="1" applyAlignment="1">
      <alignment horizontal="center" vertical="center"/>
    </xf>
    <xf numFmtId="0" fontId="0" fillId="14" borderId="10" xfId="0" applyFill="1" applyBorder="1"/>
    <xf numFmtId="14" fontId="0" fillId="0" borderId="0" xfId="0" applyNumberFormat="1"/>
    <xf numFmtId="165" fontId="1" fillId="14" borderId="10" xfId="0" applyNumberFormat="1" applyFont="1" applyFill="1" applyBorder="1" applyAlignment="1">
      <alignment horizontal="center" vertical="center" wrapText="1"/>
    </xf>
    <xf numFmtId="14" fontId="1" fillId="14" borderId="10" xfId="0" applyNumberFormat="1" applyFont="1" applyFill="1" applyBorder="1" applyAlignment="1">
      <alignment horizontal="center" vertical="center" wrapText="1"/>
    </xf>
    <xf numFmtId="0" fontId="1" fillId="14" borderId="10" xfId="0" applyFont="1" applyFill="1" applyBorder="1" applyAlignment="1">
      <alignment horizontal="center" vertical="center" wrapText="1"/>
    </xf>
    <xf numFmtId="0" fontId="3" fillId="14" borderId="0" xfId="0" applyFont="1" applyFill="1"/>
    <xf numFmtId="14" fontId="3" fillId="14" borderId="0" xfId="0" applyNumberFormat="1" applyFont="1" applyFill="1"/>
    <xf numFmtId="0" fontId="46" fillId="0" borderId="0" xfId="0" applyFont="1"/>
    <xf numFmtId="14" fontId="23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4" fontId="23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9" fillId="0" borderId="14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4" fillId="0" borderId="14" xfId="0" applyFont="1" applyFill="1" applyBorder="1" applyAlignment="1">
      <alignment horizontal="center" vertical="center" wrapText="1"/>
    </xf>
    <xf numFmtId="0" fontId="44" fillId="0" borderId="15" xfId="0" applyFont="1" applyFill="1" applyBorder="1" applyAlignment="1">
      <alignment horizontal="center" vertical="center" wrapText="1"/>
    </xf>
    <xf numFmtId="0" fontId="39" fillId="0" borderId="15" xfId="0" applyNumberFormat="1" applyFont="1" applyFill="1" applyBorder="1" applyAlignment="1">
      <alignment horizontal="center" vertical="center" wrapText="1"/>
    </xf>
    <xf numFmtId="49" fontId="39" fillId="0" borderId="14" xfId="0" applyNumberFormat="1" applyFont="1" applyFill="1" applyBorder="1" applyAlignment="1">
      <alignment horizontal="center" vertical="center" wrapText="1"/>
    </xf>
    <xf numFmtId="49" fontId="39" fillId="0" borderId="15" xfId="0" applyNumberFormat="1" applyFont="1" applyFill="1" applyBorder="1" applyAlignment="1">
      <alignment horizontal="center" vertical="center" wrapText="1"/>
    </xf>
    <xf numFmtId="0" fontId="45" fillId="0" borderId="15" xfId="0" applyFont="1" applyFill="1" applyBorder="1" applyAlignment="1">
      <alignment horizontal="center" vertical="center" wrapText="1"/>
    </xf>
    <xf numFmtId="165" fontId="39" fillId="0" borderId="14" xfId="0" applyNumberFormat="1" applyFont="1" applyFill="1" applyBorder="1" applyAlignment="1">
      <alignment horizontal="center" vertical="center" wrapText="1"/>
    </xf>
    <xf numFmtId="165" fontId="39" fillId="0" borderId="1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7" fontId="23" fillId="14" borderId="0" xfId="0" applyNumberFormat="1" applyFont="1" applyFill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4" fontId="23" fillId="0" borderId="0" xfId="0" applyNumberFormat="1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</cellXfs>
  <cellStyles count="60">
    <cellStyle name="S0" xfId="1"/>
    <cellStyle name="S1" xfId="2"/>
    <cellStyle name="S10" xfId="3"/>
    <cellStyle name="S11" xfId="4"/>
    <cellStyle name="S12" xfId="5"/>
    <cellStyle name="S13" xfId="6"/>
    <cellStyle name="S14" xfId="7"/>
    <cellStyle name="S15" xfId="8"/>
    <cellStyle name="S16" xfId="9"/>
    <cellStyle name="S17" xfId="10"/>
    <cellStyle name="S18" xfId="11"/>
    <cellStyle name="S19" xfId="12"/>
    <cellStyle name="S2" xfId="13"/>
    <cellStyle name="S20" xfId="14"/>
    <cellStyle name="S21" xfId="15"/>
    <cellStyle name="S23" xfId="16"/>
    <cellStyle name="S26" xfId="17"/>
    <cellStyle name="S27" xfId="18"/>
    <cellStyle name="S28" xfId="19"/>
    <cellStyle name="S29" xfId="20"/>
    <cellStyle name="S3" xfId="21"/>
    <cellStyle name="S30" xfId="22"/>
    <cellStyle name="S31" xfId="23"/>
    <cellStyle name="S32" xfId="24"/>
    <cellStyle name="S33" xfId="25"/>
    <cellStyle name="S4" xfId="26"/>
    <cellStyle name="S5" xfId="27"/>
    <cellStyle name="S6" xfId="28"/>
    <cellStyle name="S7" xfId="29"/>
    <cellStyle name="S8" xfId="30"/>
    <cellStyle name="S9" xfId="31"/>
    <cellStyle name="Акцент1" xfId="32" builtinId="29" customBuiltin="1"/>
    <cellStyle name="Акцент2" xfId="33" builtinId="33" customBuiltin="1"/>
    <cellStyle name="Акцент3" xfId="34" builtinId="37" customBuiltin="1"/>
    <cellStyle name="Акцент4" xfId="35" builtinId="41" customBuiltin="1"/>
    <cellStyle name="Акцент5" xfId="36" builtinId="45" customBuiltin="1"/>
    <cellStyle name="Акцент6" xfId="37" builtinId="49" customBuiltin="1"/>
    <cellStyle name="Ввод " xfId="38" builtinId="20" customBuiltin="1"/>
    <cellStyle name="Вывод" xfId="39" builtinId="21" customBuiltin="1"/>
    <cellStyle name="Вычисление" xfId="40" builtinId="22" customBuiltin="1"/>
    <cellStyle name="Денежный 2" xfId="41"/>
    <cellStyle name="Заголовок 1" xfId="42" builtinId="16" customBuiltin="1"/>
    <cellStyle name="Заголовок 2" xfId="43" builtinId="17" customBuiltin="1"/>
    <cellStyle name="Заголовок 3" xfId="44" builtinId="18" customBuiltin="1"/>
    <cellStyle name="Заголовок 4" xfId="45" builtinId="19" customBuiltin="1"/>
    <cellStyle name="Итог" xfId="46" builtinId="25" customBuiltin="1"/>
    <cellStyle name="Контрольная ячейка" xfId="47" builtinId="23" customBuiltin="1"/>
    <cellStyle name="Название" xfId="48" builtinId="15" customBuiltin="1"/>
    <cellStyle name="Нейтральный" xfId="49" builtinId="28" customBuiltin="1"/>
    <cellStyle name="Обычный" xfId="0" builtinId="0"/>
    <cellStyle name="Обычный 2" xfId="50"/>
    <cellStyle name="Обычный 2 2" xfId="51"/>
    <cellStyle name="Обычный 3" xfId="52"/>
    <cellStyle name="Обычный_Лист1" xfId="53"/>
    <cellStyle name="Плохой" xfId="54" builtinId="27" customBuiltin="1"/>
    <cellStyle name="Пояснение" xfId="55" builtinId="53" customBuiltin="1"/>
    <cellStyle name="Примечание" xfId="56" builtinId="10" customBuiltin="1"/>
    <cellStyle name="Связанная ячейка" xfId="57" builtinId="24" customBuiltin="1"/>
    <cellStyle name="Текст предупреждения" xfId="58" builtinId="11" customBuiltin="1"/>
    <cellStyle name="Хороший" xfId="59" builtinId="26" customBuiltin="1"/>
  </cellStyles>
  <dxfs count="4">
    <dxf>
      <font>
        <strike/>
        <color theme="0" tint="-0.499984740745262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strike/>
        <color theme="0" tint="-0.499984740745262"/>
      </font>
      <fill>
        <patternFill>
          <bgColor theme="0" tint="-0.24994659260841701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3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A7A7A7"/>
      <rgbColor rgb="00D4D0C8"/>
      <rgbColor rgb="00E6E4DF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D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Убрать заливку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9"/>
  <dimension ref="A3:Q42"/>
  <sheetViews>
    <sheetView tabSelected="1" workbookViewId="0">
      <selection activeCell="N5" sqref="N5"/>
    </sheetView>
  </sheetViews>
  <sheetFormatPr defaultRowHeight="12.75" x14ac:dyDescent="0.2"/>
  <cols>
    <col min="1" max="1" width="9.85546875" customWidth="1"/>
    <col min="2" max="2" width="13.5703125" bestFit="1" customWidth="1"/>
    <col min="3" max="3" width="15.5703125" bestFit="1" customWidth="1"/>
    <col min="4" max="4" width="12.42578125" customWidth="1"/>
    <col min="5" max="5" width="10.140625" bestFit="1" customWidth="1"/>
    <col min="6" max="7" width="13.85546875" customWidth="1"/>
    <col min="8" max="8" width="7.85546875" bestFit="1" customWidth="1"/>
    <col min="9" max="10" width="7.85546875" customWidth="1"/>
    <col min="11" max="11" width="13.140625" customWidth="1"/>
    <col min="12" max="12" width="10.85546875" customWidth="1"/>
    <col min="13" max="13" width="13.42578125" customWidth="1"/>
    <col min="16" max="17" width="10.140625" bestFit="1" customWidth="1"/>
  </cols>
  <sheetData>
    <row r="3" spans="1:14" ht="17.25" customHeight="1" x14ac:dyDescent="0.2">
      <c r="A3" s="64" t="s">
        <v>67</v>
      </c>
      <c r="B3" s="65">
        <f ca="1">TODAY()</f>
        <v>42793</v>
      </c>
      <c r="D3" s="66" t="b">
        <v>0</v>
      </c>
    </row>
    <row r="4" spans="1:14" ht="15.75" customHeight="1" x14ac:dyDescent="0.2">
      <c r="A4" s="73" t="s">
        <v>21</v>
      </c>
      <c r="B4" s="71" t="s">
        <v>22</v>
      </c>
      <c r="C4" s="76" t="s">
        <v>16</v>
      </c>
      <c r="D4" s="76" t="s">
        <v>23</v>
      </c>
      <c r="E4" s="71" t="s">
        <v>24</v>
      </c>
      <c r="F4" s="76" t="s">
        <v>25</v>
      </c>
      <c r="G4" s="76" t="s">
        <v>27</v>
      </c>
      <c r="H4" s="79" t="s">
        <v>28</v>
      </c>
      <c r="I4" s="79" t="s">
        <v>33</v>
      </c>
      <c r="J4" s="79" t="s">
        <v>34</v>
      </c>
      <c r="K4" s="76" t="s">
        <v>26</v>
      </c>
      <c r="L4" s="71" t="s">
        <v>66</v>
      </c>
      <c r="M4" s="71" t="s">
        <v>61</v>
      </c>
    </row>
    <row r="5" spans="1:14" ht="27.75" customHeight="1" x14ac:dyDescent="0.2">
      <c r="A5" s="74"/>
      <c r="B5" s="75"/>
      <c r="C5" s="77"/>
      <c r="D5" s="72"/>
      <c r="E5" s="75"/>
      <c r="F5" s="78"/>
      <c r="G5" s="77"/>
      <c r="H5" s="80"/>
      <c r="I5" s="80"/>
      <c r="J5" s="80"/>
      <c r="K5" s="72"/>
      <c r="L5" s="72"/>
      <c r="M5" s="72"/>
      <c r="N5" t="s">
        <v>70</v>
      </c>
    </row>
    <row r="6" spans="1:14" ht="15" x14ac:dyDescent="0.25">
      <c r="A6" s="25" t="s">
        <v>29</v>
      </c>
      <c r="B6" s="26" t="s">
        <v>30</v>
      </c>
      <c r="C6" s="27" t="s">
        <v>31</v>
      </c>
      <c r="D6" s="28">
        <v>59993303</v>
      </c>
      <c r="E6" s="29">
        <v>42563</v>
      </c>
      <c r="F6" s="30" t="s">
        <v>17</v>
      </c>
      <c r="G6" s="30" t="s">
        <v>32</v>
      </c>
      <c r="H6" s="48">
        <v>4</v>
      </c>
      <c r="I6" s="31">
        <v>2.1999999999999999E-2</v>
      </c>
      <c r="J6" s="31">
        <f>H6*I6</f>
        <v>8.7999999999999995E-2</v>
      </c>
      <c r="K6" s="32">
        <f t="shared" ref="K6:K16" ca="1" si="0">TODAY()</f>
        <v>42793</v>
      </c>
      <c r="L6" s="33">
        <f ca="1">K6-E6</f>
        <v>230</v>
      </c>
      <c r="M6" s="53"/>
    </row>
    <row r="7" spans="1:14" ht="15" x14ac:dyDescent="0.25">
      <c r="A7" s="25" t="s">
        <v>29</v>
      </c>
      <c r="B7" s="26" t="s">
        <v>35</v>
      </c>
      <c r="C7" s="27" t="s">
        <v>31</v>
      </c>
      <c r="D7" s="28">
        <v>59993303</v>
      </c>
      <c r="E7" s="29">
        <v>42563</v>
      </c>
      <c r="F7" s="30" t="s">
        <v>17</v>
      </c>
      <c r="G7" s="30" t="s">
        <v>32</v>
      </c>
      <c r="H7" s="48">
        <v>5</v>
      </c>
      <c r="I7" s="31">
        <v>1.6E-2</v>
      </c>
      <c r="J7" s="31">
        <f t="shared" ref="J7:J31" si="1">H7*I7</f>
        <v>0.08</v>
      </c>
      <c r="K7" s="32">
        <f t="shared" ca="1" si="0"/>
        <v>42793</v>
      </c>
      <c r="L7" s="33">
        <f ca="1">K7-E7</f>
        <v>230</v>
      </c>
      <c r="M7" s="53"/>
    </row>
    <row r="8" spans="1:14" ht="15" x14ac:dyDescent="0.25">
      <c r="A8" s="25" t="s">
        <v>29</v>
      </c>
      <c r="B8" s="26" t="s">
        <v>36</v>
      </c>
      <c r="C8" s="27" t="s">
        <v>31</v>
      </c>
      <c r="D8" s="28">
        <v>59993303</v>
      </c>
      <c r="E8" s="29">
        <v>42563</v>
      </c>
      <c r="F8" s="30" t="s">
        <v>17</v>
      </c>
      <c r="G8" s="30" t="s">
        <v>32</v>
      </c>
      <c r="H8" s="48">
        <v>1</v>
      </c>
      <c r="I8" s="31">
        <v>2E-3</v>
      </c>
      <c r="J8" s="31">
        <f t="shared" si="1"/>
        <v>2E-3</v>
      </c>
      <c r="K8" s="32">
        <f t="shared" ca="1" si="0"/>
        <v>42793</v>
      </c>
      <c r="L8" s="33">
        <f ca="1">K8-E8</f>
        <v>230</v>
      </c>
      <c r="M8" s="53"/>
    </row>
    <row r="9" spans="1:14" ht="15" x14ac:dyDescent="0.25">
      <c r="A9" s="25" t="s">
        <v>37</v>
      </c>
      <c r="B9" s="26" t="s">
        <v>36</v>
      </c>
      <c r="C9" s="27" t="s">
        <v>31</v>
      </c>
      <c r="D9" s="28">
        <v>54971353</v>
      </c>
      <c r="E9" s="29">
        <v>42565</v>
      </c>
      <c r="F9" s="30" t="s">
        <v>17</v>
      </c>
      <c r="G9" s="30" t="s">
        <v>32</v>
      </c>
      <c r="H9" s="48">
        <v>2</v>
      </c>
      <c r="I9" s="31">
        <v>2E-3</v>
      </c>
      <c r="J9" s="31">
        <f t="shared" si="1"/>
        <v>4.0000000000000001E-3</v>
      </c>
      <c r="K9" s="32">
        <f t="shared" ca="1" si="0"/>
        <v>42793</v>
      </c>
      <c r="L9" s="33">
        <f ca="1">K9-E9</f>
        <v>228</v>
      </c>
      <c r="M9" s="53"/>
    </row>
    <row r="10" spans="1:14" ht="15" x14ac:dyDescent="0.25">
      <c r="A10" s="25" t="s">
        <v>37</v>
      </c>
      <c r="B10" s="26" t="s">
        <v>35</v>
      </c>
      <c r="C10" s="27" t="s">
        <v>31</v>
      </c>
      <c r="D10" s="28">
        <v>54971353</v>
      </c>
      <c r="E10" s="29">
        <v>42565</v>
      </c>
      <c r="F10" s="30" t="s">
        <v>17</v>
      </c>
      <c r="G10" s="30" t="s">
        <v>32</v>
      </c>
      <c r="H10" s="48">
        <v>8</v>
      </c>
      <c r="I10" s="31">
        <v>1.6E-2</v>
      </c>
      <c r="J10" s="31">
        <f t="shared" si="1"/>
        <v>0.128</v>
      </c>
      <c r="K10" s="32">
        <f t="shared" ca="1" si="0"/>
        <v>42793</v>
      </c>
      <c r="L10" s="33">
        <f t="shared" ref="L10:L31" ca="1" si="2">K10-E10</f>
        <v>228</v>
      </c>
      <c r="M10" s="54"/>
    </row>
    <row r="11" spans="1:14" ht="15" x14ac:dyDescent="0.25">
      <c r="A11" s="25" t="s">
        <v>37</v>
      </c>
      <c r="B11" s="26" t="s">
        <v>38</v>
      </c>
      <c r="C11" s="27" t="s">
        <v>39</v>
      </c>
      <c r="D11" s="28">
        <v>54971353</v>
      </c>
      <c r="E11" s="29">
        <v>42565</v>
      </c>
      <c r="F11" s="30" t="s">
        <v>17</v>
      </c>
      <c r="G11" s="30" t="s">
        <v>32</v>
      </c>
      <c r="H11" s="48">
        <v>1</v>
      </c>
      <c r="I11" s="31">
        <v>0.14099999999999999</v>
      </c>
      <c r="J11" s="31">
        <f t="shared" si="1"/>
        <v>0.14099999999999999</v>
      </c>
      <c r="K11" s="32">
        <f t="shared" ca="1" si="0"/>
        <v>42793</v>
      </c>
      <c r="L11" s="33">
        <f t="shared" ca="1" si="2"/>
        <v>228</v>
      </c>
      <c r="M11" s="54"/>
    </row>
    <row r="12" spans="1:14" ht="15" x14ac:dyDescent="0.25">
      <c r="A12" s="25" t="s">
        <v>37</v>
      </c>
      <c r="B12" s="26" t="s">
        <v>38</v>
      </c>
      <c r="C12" s="27" t="s">
        <v>40</v>
      </c>
      <c r="D12" s="28">
        <v>54971353</v>
      </c>
      <c r="E12" s="29">
        <v>42565</v>
      </c>
      <c r="F12" s="30" t="s">
        <v>17</v>
      </c>
      <c r="G12" s="30" t="s">
        <v>32</v>
      </c>
      <c r="H12" s="48">
        <v>1</v>
      </c>
      <c r="I12" s="31">
        <v>0.14099999999999999</v>
      </c>
      <c r="J12" s="31">
        <f t="shared" si="1"/>
        <v>0.14099999999999999</v>
      </c>
      <c r="K12" s="32">
        <f t="shared" ca="1" si="0"/>
        <v>42793</v>
      </c>
      <c r="L12" s="33">
        <f t="shared" ca="1" si="2"/>
        <v>228</v>
      </c>
      <c r="M12" s="54"/>
    </row>
    <row r="13" spans="1:14" ht="15" x14ac:dyDescent="0.25">
      <c r="A13" s="25" t="s">
        <v>41</v>
      </c>
      <c r="B13" s="26" t="s">
        <v>42</v>
      </c>
      <c r="C13" s="27" t="s">
        <v>44</v>
      </c>
      <c r="D13" s="28">
        <v>54971353</v>
      </c>
      <c r="E13" s="29">
        <v>42565</v>
      </c>
      <c r="F13" s="30" t="s">
        <v>18</v>
      </c>
      <c r="G13" s="30" t="s">
        <v>47</v>
      </c>
      <c r="H13" s="48">
        <v>1</v>
      </c>
      <c r="I13" s="31"/>
      <c r="J13" s="31">
        <f t="shared" si="1"/>
        <v>0</v>
      </c>
      <c r="K13" s="32">
        <f t="shared" ca="1" si="0"/>
        <v>42793</v>
      </c>
      <c r="L13" s="33">
        <f t="shared" ca="1" si="2"/>
        <v>228</v>
      </c>
      <c r="M13" s="54"/>
    </row>
    <row r="14" spans="1:14" ht="15" x14ac:dyDescent="0.25">
      <c r="A14" s="25" t="s">
        <v>41</v>
      </c>
      <c r="B14" s="26" t="s">
        <v>42</v>
      </c>
      <c r="C14" s="27" t="s">
        <v>43</v>
      </c>
      <c r="D14" s="28">
        <v>54971353</v>
      </c>
      <c r="E14" s="29">
        <v>42565</v>
      </c>
      <c r="F14" s="30" t="s">
        <v>18</v>
      </c>
      <c r="G14" s="30" t="s">
        <v>47</v>
      </c>
      <c r="H14" s="48">
        <v>1</v>
      </c>
      <c r="I14" s="31"/>
      <c r="J14" s="31">
        <f t="shared" si="1"/>
        <v>0</v>
      </c>
      <c r="K14" s="32">
        <f t="shared" ca="1" si="0"/>
        <v>42793</v>
      </c>
      <c r="L14" s="33">
        <f t="shared" ca="1" si="2"/>
        <v>228</v>
      </c>
      <c r="M14" s="54"/>
    </row>
    <row r="15" spans="1:14" ht="15" x14ac:dyDescent="0.25">
      <c r="A15" s="25" t="s">
        <v>41</v>
      </c>
      <c r="B15" s="26" t="s">
        <v>42</v>
      </c>
      <c r="C15" s="27" t="s">
        <v>45</v>
      </c>
      <c r="D15" s="28">
        <v>54971353</v>
      </c>
      <c r="E15" s="29">
        <v>42565</v>
      </c>
      <c r="F15" s="30" t="s">
        <v>18</v>
      </c>
      <c r="G15" s="30" t="s">
        <v>47</v>
      </c>
      <c r="H15" s="48">
        <v>1</v>
      </c>
      <c r="I15" s="31"/>
      <c r="J15" s="31">
        <f t="shared" si="1"/>
        <v>0</v>
      </c>
      <c r="K15" s="32">
        <f t="shared" ca="1" si="0"/>
        <v>42793</v>
      </c>
      <c r="L15" s="33">
        <f t="shared" ca="1" si="2"/>
        <v>228</v>
      </c>
      <c r="M15" s="54"/>
    </row>
    <row r="16" spans="1:14" ht="15" x14ac:dyDescent="0.25">
      <c r="A16" s="25" t="s">
        <v>41</v>
      </c>
      <c r="B16" s="26" t="s">
        <v>42</v>
      </c>
      <c r="C16" s="27" t="s">
        <v>46</v>
      </c>
      <c r="D16" s="28">
        <v>54971353</v>
      </c>
      <c r="E16" s="29">
        <v>42565</v>
      </c>
      <c r="F16" s="30" t="s">
        <v>18</v>
      </c>
      <c r="G16" s="30" t="s">
        <v>47</v>
      </c>
      <c r="H16" s="48">
        <v>1</v>
      </c>
      <c r="I16" s="31"/>
      <c r="J16" s="31">
        <f t="shared" si="1"/>
        <v>0</v>
      </c>
      <c r="K16" s="32">
        <f t="shared" ca="1" si="0"/>
        <v>42793</v>
      </c>
      <c r="L16" s="33">
        <f t="shared" ca="1" si="2"/>
        <v>228</v>
      </c>
      <c r="M16" s="54"/>
    </row>
    <row r="17" spans="1:17" ht="15" x14ac:dyDescent="0.25">
      <c r="A17" s="25" t="s">
        <v>48</v>
      </c>
      <c r="B17" s="26" t="s">
        <v>30</v>
      </c>
      <c r="C17" s="27" t="s">
        <v>31</v>
      </c>
      <c r="D17" s="28">
        <v>59988311</v>
      </c>
      <c r="E17" s="29">
        <v>42569</v>
      </c>
      <c r="F17" s="30" t="s">
        <v>17</v>
      </c>
      <c r="G17" s="30" t="s">
        <v>32</v>
      </c>
      <c r="H17" s="48">
        <v>4</v>
      </c>
      <c r="I17" s="36">
        <v>2.1999999999999999E-2</v>
      </c>
      <c r="J17" s="31">
        <f t="shared" si="1"/>
        <v>8.7999999999999995E-2</v>
      </c>
      <c r="K17" s="32">
        <f t="shared" ref="K17:K31" ca="1" si="3">TODAY()</f>
        <v>42793</v>
      </c>
      <c r="L17" s="33">
        <f t="shared" ca="1" si="2"/>
        <v>224</v>
      </c>
      <c r="M17" s="54"/>
    </row>
    <row r="18" spans="1:17" ht="15" x14ac:dyDescent="0.25">
      <c r="A18" s="25" t="s">
        <v>48</v>
      </c>
      <c r="B18" s="26" t="s">
        <v>35</v>
      </c>
      <c r="C18" s="27" t="s">
        <v>31</v>
      </c>
      <c r="D18" s="28">
        <v>59988311</v>
      </c>
      <c r="E18" s="29">
        <v>42569</v>
      </c>
      <c r="F18" s="30" t="s">
        <v>17</v>
      </c>
      <c r="G18" s="30" t="s">
        <v>32</v>
      </c>
      <c r="H18" s="48">
        <v>6</v>
      </c>
      <c r="I18" s="36">
        <v>1.6E-2</v>
      </c>
      <c r="J18" s="31">
        <f t="shared" si="1"/>
        <v>9.6000000000000002E-2</v>
      </c>
      <c r="K18" s="32">
        <f t="shared" ca="1" si="3"/>
        <v>42793</v>
      </c>
      <c r="L18" s="33">
        <f t="shared" ca="1" si="2"/>
        <v>224</v>
      </c>
      <c r="M18" s="54"/>
    </row>
    <row r="19" spans="1:17" ht="15" x14ac:dyDescent="0.25">
      <c r="A19" s="25" t="s">
        <v>49</v>
      </c>
      <c r="B19" s="26" t="s">
        <v>30</v>
      </c>
      <c r="C19" s="27" t="s">
        <v>31</v>
      </c>
      <c r="D19" s="28">
        <v>54273073</v>
      </c>
      <c r="E19" s="29">
        <v>42580</v>
      </c>
      <c r="F19" s="30" t="s">
        <v>17</v>
      </c>
      <c r="G19" s="30" t="s">
        <v>32</v>
      </c>
      <c r="H19" s="48">
        <v>4</v>
      </c>
      <c r="I19" s="36">
        <v>2.1999999999999999E-2</v>
      </c>
      <c r="J19" s="31">
        <f t="shared" si="1"/>
        <v>8.7999999999999995E-2</v>
      </c>
      <c r="K19" s="32">
        <f t="shared" ca="1" si="3"/>
        <v>42793</v>
      </c>
      <c r="L19" s="33">
        <f t="shared" ca="1" si="2"/>
        <v>213</v>
      </c>
      <c r="M19" s="54"/>
    </row>
    <row r="20" spans="1:17" ht="15" x14ac:dyDescent="0.25">
      <c r="A20" s="25" t="s">
        <v>50</v>
      </c>
      <c r="B20" s="26" t="s">
        <v>35</v>
      </c>
      <c r="C20" s="27" t="s">
        <v>31</v>
      </c>
      <c r="D20" s="28">
        <v>54271598</v>
      </c>
      <c r="E20" s="29">
        <v>42627</v>
      </c>
      <c r="F20" s="30" t="s">
        <v>17</v>
      </c>
      <c r="G20" s="30" t="s">
        <v>32</v>
      </c>
      <c r="H20" s="48">
        <v>8</v>
      </c>
      <c r="I20" s="36">
        <v>1.6E-2</v>
      </c>
      <c r="J20" s="31">
        <f t="shared" si="1"/>
        <v>0.128</v>
      </c>
      <c r="K20" s="32">
        <f t="shared" ca="1" si="3"/>
        <v>42793</v>
      </c>
      <c r="L20" s="33">
        <f t="shared" ca="1" si="2"/>
        <v>166</v>
      </c>
      <c r="M20" s="40"/>
    </row>
    <row r="21" spans="1:17" ht="15" x14ac:dyDescent="0.25">
      <c r="A21" s="25" t="s">
        <v>50</v>
      </c>
      <c r="B21" s="26" t="s">
        <v>30</v>
      </c>
      <c r="C21" s="27" t="s">
        <v>31</v>
      </c>
      <c r="D21" s="28">
        <v>54271598</v>
      </c>
      <c r="E21" s="29">
        <v>42627</v>
      </c>
      <c r="F21" s="30" t="s">
        <v>17</v>
      </c>
      <c r="G21" s="30" t="s">
        <v>32</v>
      </c>
      <c r="H21" s="48">
        <v>3</v>
      </c>
      <c r="I21" s="36">
        <v>2.1999999999999999E-2</v>
      </c>
      <c r="J21" s="31">
        <f t="shared" si="1"/>
        <v>6.6000000000000003E-2</v>
      </c>
      <c r="K21" s="32">
        <v>42793</v>
      </c>
      <c r="L21" s="33">
        <f t="shared" si="2"/>
        <v>166</v>
      </c>
      <c r="M21" s="40"/>
    </row>
    <row r="22" spans="1:17" ht="15" x14ac:dyDescent="0.25">
      <c r="A22" s="25" t="s">
        <v>51</v>
      </c>
      <c r="B22" s="26" t="s">
        <v>42</v>
      </c>
      <c r="C22" s="27" t="s">
        <v>52</v>
      </c>
      <c r="D22" s="28">
        <v>54271598</v>
      </c>
      <c r="E22" s="29">
        <v>42627</v>
      </c>
      <c r="F22" s="30" t="s">
        <v>18</v>
      </c>
      <c r="G22" s="30" t="s">
        <v>47</v>
      </c>
      <c r="H22" s="48">
        <v>1</v>
      </c>
      <c r="I22" s="36"/>
      <c r="J22" s="31">
        <f t="shared" si="1"/>
        <v>0</v>
      </c>
      <c r="K22" s="32">
        <f t="shared" ca="1" si="3"/>
        <v>42793</v>
      </c>
      <c r="L22" s="33">
        <f t="shared" ca="1" si="2"/>
        <v>166</v>
      </c>
      <c r="M22" s="40"/>
    </row>
    <row r="23" spans="1:17" ht="15" x14ac:dyDescent="0.25">
      <c r="A23" s="25" t="s">
        <v>19</v>
      </c>
      <c r="B23" s="26" t="s">
        <v>36</v>
      </c>
      <c r="C23" s="27" t="s">
        <v>31</v>
      </c>
      <c r="D23" s="28">
        <v>59989202</v>
      </c>
      <c r="E23" s="29">
        <v>42696</v>
      </c>
      <c r="F23" s="30" t="s">
        <v>17</v>
      </c>
      <c r="G23" s="30" t="s">
        <v>32</v>
      </c>
      <c r="H23" s="48">
        <v>2</v>
      </c>
      <c r="I23" s="36">
        <v>2E-3</v>
      </c>
      <c r="J23" s="31">
        <f t="shared" si="1"/>
        <v>4.0000000000000001E-3</v>
      </c>
      <c r="K23" s="32">
        <f t="shared" ca="1" si="3"/>
        <v>42793</v>
      </c>
      <c r="L23" s="33">
        <f t="shared" ca="1" si="2"/>
        <v>97</v>
      </c>
      <c r="M23" s="40"/>
    </row>
    <row r="24" spans="1:17" ht="15" x14ac:dyDescent="0.25">
      <c r="A24" s="25" t="s">
        <v>19</v>
      </c>
      <c r="B24" s="38" t="s">
        <v>35</v>
      </c>
      <c r="C24" s="25" t="s">
        <v>31</v>
      </c>
      <c r="D24" s="33">
        <v>59989202</v>
      </c>
      <c r="E24" s="39">
        <v>42696</v>
      </c>
      <c r="F24" s="30" t="s">
        <v>17</v>
      </c>
      <c r="G24" s="30" t="s">
        <v>32</v>
      </c>
      <c r="H24" s="48">
        <v>8</v>
      </c>
      <c r="I24" s="31">
        <v>1.6E-2</v>
      </c>
      <c r="J24" s="31">
        <f t="shared" si="1"/>
        <v>0.128</v>
      </c>
      <c r="K24" s="32">
        <f t="shared" ca="1" si="3"/>
        <v>42793</v>
      </c>
      <c r="L24" s="33">
        <f t="shared" ca="1" si="2"/>
        <v>97</v>
      </c>
      <c r="M24" s="40"/>
    </row>
    <row r="25" spans="1:17" ht="15" x14ac:dyDescent="0.25">
      <c r="A25" s="25" t="s">
        <v>19</v>
      </c>
      <c r="B25" s="38" t="s">
        <v>53</v>
      </c>
      <c r="C25" s="25" t="s">
        <v>54</v>
      </c>
      <c r="D25" s="33">
        <v>59989202</v>
      </c>
      <c r="E25" s="39">
        <v>42696</v>
      </c>
      <c r="F25" s="30" t="s">
        <v>17</v>
      </c>
      <c r="G25" s="30" t="s">
        <v>32</v>
      </c>
      <c r="H25" s="48">
        <v>1</v>
      </c>
      <c r="I25" s="31">
        <v>0.38600000000000001</v>
      </c>
      <c r="J25" s="31">
        <f t="shared" si="1"/>
        <v>0.38600000000000001</v>
      </c>
      <c r="K25" s="32">
        <f t="shared" ca="1" si="3"/>
        <v>42793</v>
      </c>
      <c r="L25" s="33">
        <f t="shared" ca="1" si="2"/>
        <v>97</v>
      </c>
      <c r="M25" s="40"/>
    </row>
    <row r="26" spans="1:17" ht="15" x14ac:dyDescent="0.25">
      <c r="A26" s="25" t="s">
        <v>19</v>
      </c>
      <c r="B26" s="38" t="s">
        <v>30</v>
      </c>
      <c r="C26" s="25" t="s">
        <v>31</v>
      </c>
      <c r="D26" s="33">
        <v>59989202</v>
      </c>
      <c r="E26" s="39">
        <v>42696</v>
      </c>
      <c r="F26" s="30" t="s">
        <v>17</v>
      </c>
      <c r="G26" s="30" t="s">
        <v>32</v>
      </c>
      <c r="H26" s="48">
        <v>2</v>
      </c>
      <c r="I26" s="31">
        <v>2.1999999999999999E-2</v>
      </c>
      <c r="J26" s="31">
        <f t="shared" si="1"/>
        <v>4.3999999999999997E-2</v>
      </c>
      <c r="K26" s="32">
        <f t="shared" ca="1" si="3"/>
        <v>42793</v>
      </c>
      <c r="L26" s="33">
        <f t="shared" ca="1" si="2"/>
        <v>97</v>
      </c>
      <c r="M26" s="40"/>
    </row>
    <row r="27" spans="1:17" ht="15" x14ac:dyDescent="0.25">
      <c r="A27" s="25" t="s">
        <v>55</v>
      </c>
      <c r="B27" s="38" t="s">
        <v>42</v>
      </c>
      <c r="C27" s="25" t="s">
        <v>56</v>
      </c>
      <c r="D27" s="33">
        <v>59989202</v>
      </c>
      <c r="E27" s="39">
        <v>42696</v>
      </c>
      <c r="F27" s="30" t="s">
        <v>18</v>
      </c>
      <c r="G27" s="30" t="s">
        <v>47</v>
      </c>
      <c r="H27" s="48">
        <v>1</v>
      </c>
      <c r="I27" s="40"/>
      <c r="J27" s="31">
        <f t="shared" si="1"/>
        <v>0</v>
      </c>
      <c r="K27" s="32">
        <f t="shared" ca="1" si="3"/>
        <v>42793</v>
      </c>
      <c r="L27" s="33">
        <f t="shared" ca="1" si="2"/>
        <v>97</v>
      </c>
      <c r="M27" s="40"/>
    </row>
    <row r="28" spans="1:17" ht="15" x14ac:dyDescent="0.25">
      <c r="A28" s="25" t="s">
        <v>55</v>
      </c>
      <c r="B28" s="38" t="s">
        <v>42</v>
      </c>
      <c r="C28" s="25" t="s">
        <v>57</v>
      </c>
      <c r="D28" s="33">
        <v>59989202</v>
      </c>
      <c r="E28" s="39">
        <v>42696</v>
      </c>
      <c r="F28" s="30" t="s">
        <v>18</v>
      </c>
      <c r="G28" s="30" t="s">
        <v>47</v>
      </c>
      <c r="H28" s="48">
        <v>1</v>
      </c>
      <c r="I28" s="40"/>
      <c r="J28" s="31">
        <f t="shared" si="1"/>
        <v>0</v>
      </c>
      <c r="K28" s="32">
        <f t="shared" ca="1" si="3"/>
        <v>42793</v>
      </c>
      <c r="L28" s="33">
        <f t="shared" ca="1" si="2"/>
        <v>97</v>
      </c>
      <c r="M28" s="40"/>
    </row>
    <row r="29" spans="1:17" ht="15" x14ac:dyDescent="0.2">
      <c r="A29" s="41" t="s">
        <v>20</v>
      </c>
      <c r="B29" s="41" t="s">
        <v>35</v>
      </c>
      <c r="C29" s="41" t="s">
        <v>31</v>
      </c>
      <c r="D29" s="41">
        <v>59987628</v>
      </c>
      <c r="E29" s="42">
        <v>42721</v>
      </c>
      <c r="F29" s="41" t="s">
        <v>17</v>
      </c>
      <c r="G29" s="41" t="s">
        <v>32</v>
      </c>
      <c r="H29" s="49">
        <v>8</v>
      </c>
      <c r="I29" s="41">
        <v>1.6E-2</v>
      </c>
      <c r="J29" s="31">
        <f t="shared" si="1"/>
        <v>0.128</v>
      </c>
      <c r="K29" s="32">
        <f t="shared" ca="1" si="3"/>
        <v>42793</v>
      </c>
      <c r="L29" s="33">
        <f t="shared" ca="1" si="2"/>
        <v>72</v>
      </c>
      <c r="M29" s="40"/>
    </row>
    <row r="30" spans="1:17" ht="15" x14ac:dyDescent="0.2">
      <c r="A30" s="55" t="s">
        <v>20</v>
      </c>
      <c r="B30" s="55" t="s">
        <v>53</v>
      </c>
      <c r="C30" s="55" t="s">
        <v>58</v>
      </c>
      <c r="D30" s="55">
        <v>59987628</v>
      </c>
      <c r="E30" s="56">
        <v>42721</v>
      </c>
      <c r="F30" s="55" t="s">
        <v>17</v>
      </c>
      <c r="G30" s="55" t="s">
        <v>32</v>
      </c>
      <c r="H30" s="57">
        <v>1</v>
      </c>
      <c r="I30" s="55">
        <v>0.38600000000000001</v>
      </c>
      <c r="J30" s="58">
        <f t="shared" si="1"/>
        <v>0.38600000000000001</v>
      </c>
      <c r="K30" s="46">
        <v>42793</v>
      </c>
      <c r="L30" s="47">
        <f t="shared" si="2"/>
        <v>72</v>
      </c>
      <c r="M30" s="59"/>
      <c r="P30" s="60"/>
      <c r="Q30" s="60"/>
    </row>
    <row r="31" spans="1:17" ht="15" x14ac:dyDescent="0.2">
      <c r="A31" s="41" t="s">
        <v>20</v>
      </c>
      <c r="B31" s="41" t="s">
        <v>30</v>
      </c>
      <c r="C31" s="41" t="s">
        <v>31</v>
      </c>
      <c r="D31" s="41">
        <v>59987628</v>
      </c>
      <c r="E31" s="42">
        <v>42721</v>
      </c>
      <c r="F31" s="41" t="s">
        <v>17</v>
      </c>
      <c r="G31" s="41" t="s">
        <v>32</v>
      </c>
      <c r="H31" s="49">
        <v>4</v>
      </c>
      <c r="I31" s="41">
        <v>2.1999999999999999E-2</v>
      </c>
      <c r="J31" s="31">
        <f t="shared" si="1"/>
        <v>8.7999999999999995E-2</v>
      </c>
      <c r="K31" s="32">
        <f t="shared" ca="1" si="3"/>
        <v>42793</v>
      </c>
      <c r="L31" s="33">
        <f t="shared" ca="1" si="2"/>
        <v>72</v>
      </c>
      <c r="M31" s="40"/>
    </row>
    <row r="32" spans="1:17" ht="15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37"/>
      <c r="L32" s="33"/>
      <c r="M32" s="40"/>
    </row>
    <row r="33" spans="1:13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0"/>
      <c r="L33" s="40"/>
      <c r="M33" s="40"/>
    </row>
    <row r="34" spans="1:13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0"/>
      <c r="L34" s="40"/>
      <c r="M34" s="40"/>
    </row>
    <row r="35" spans="1:13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0"/>
      <c r="L35" s="40"/>
      <c r="M35" s="40"/>
    </row>
    <row r="36" spans="1:13" x14ac:dyDescent="0.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0"/>
      <c r="L36" s="40"/>
      <c r="M36" s="40"/>
    </row>
    <row r="37" spans="1:13" x14ac:dyDescent="0.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0"/>
      <c r="L37" s="40"/>
      <c r="M37" s="40"/>
    </row>
    <row r="38" spans="1:13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0"/>
      <c r="L38" s="40"/>
      <c r="M38" s="40"/>
    </row>
    <row r="39" spans="1:13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0"/>
      <c r="L39" s="40"/>
      <c r="M39" s="40"/>
    </row>
    <row r="40" spans="1:13" x14ac:dyDescent="0.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0"/>
      <c r="L40" s="40"/>
      <c r="M40" s="40"/>
    </row>
    <row r="41" spans="1:13" x14ac:dyDescent="0.2">
      <c r="A41" s="43"/>
      <c r="B41" s="43"/>
      <c r="C41" s="43"/>
      <c r="D41" s="43"/>
      <c r="E41" s="43"/>
      <c r="F41" s="43"/>
      <c r="G41" s="43"/>
      <c r="H41" s="43"/>
      <c r="I41" s="43"/>
      <c r="J41" s="43"/>
    </row>
    <row r="42" spans="1:13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</row>
  </sheetData>
  <mergeCells count="13">
    <mergeCell ref="M4:M5"/>
    <mergeCell ref="A4:A5"/>
    <mergeCell ref="B4:B5"/>
    <mergeCell ref="C4:C5"/>
    <mergeCell ref="D4:D5"/>
    <mergeCell ref="E4:E5"/>
    <mergeCell ref="F4:F5"/>
    <mergeCell ref="H4:H5"/>
    <mergeCell ref="K4:K5"/>
    <mergeCell ref="L4:L5"/>
    <mergeCell ref="G4:G5"/>
    <mergeCell ref="J4:J5"/>
    <mergeCell ref="I4:I5"/>
  </mergeCells>
  <conditionalFormatting sqref="A6:M3181">
    <cfRule type="expression" priority="1" stopIfTrue="1">
      <formula>$D$3&lt;&gt;TRUE</formula>
    </cfRule>
    <cfRule type="expression" dxfId="3" priority="2" stopIfTrue="1">
      <formula>$K6=$B$3</formula>
    </cfRule>
    <cfRule type="expression" dxfId="2" priority="3" stopIfTrue="1">
      <formula>$K6&lt;$B$3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28575</xdr:colOff>
                    <xdr:row>2</xdr:row>
                    <xdr:rowOff>0</xdr:rowOff>
                  </from>
                  <to>
                    <xdr:col>3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0000"/>
    <pageSetUpPr fitToPage="1"/>
  </sheetPr>
  <dimension ref="A1:T38"/>
  <sheetViews>
    <sheetView view="pageBreakPreview" zoomScaleNormal="100" workbookViewId="0">
      <selection activeCell="S3" sqref="S3"/>
    </sheetView>
  </sheetViews>
  <sheetFormatPr defaultRowHeight="12.75" x14ac:dyDescent="0.2"/>
  <cols>
    <col min="1" max="1" width="10.28515625" style="1" customWidth="1"/>
    <col min="2" max="2" width="8.85546875" style="1" customWidth="1"/>
    <col min="3" max="3" width="11.7109375" style="1" customWidth="1"/>
    <col min="4" max="4" width="9.28515625" style="1" customWidth="1"/>
    <col min="5" max="5" width="9.42578125" style="1" customWidth="1"/>
    <col min="6" max="6" width="11.5703125" style="1" customWidth="1"/>
    <col min="7" max="7" width="10.140625" style="1" customWidth="1"/>
    <col min="8" max="8" width="12.28515625" style="1" customWidth="1"/>
    <col min="9" max="9" width="10.85546875" style="1" customWidth="1"/>
    <col min="10" max="10" width="9.140625" style="1"/>
    <col min="11" max="11" width="11.42578125" style="1" customWidth="1"/>
    <col min="12" max="12" width="9.140625" style="1" customWidth="1"/>
    <col min="13" max="13" width="12.140625" style="2" customWidth="1"/>
    <col min="14" max="15" width="9.140625" customWidth="1"/>
    <col min="16" max="16" width="11.28515625" bestFit="1" customWidth="1"/>
    <col min="17" max="17" width="12.140625" customWidth="1"/>
    <col min="18" max="18" width="5" bestFit="1" customWidth="1"/>
    <col min="19" max="19" width="7.7109375" bestFit="1" customWidth="1"/>
    <col min="20" max="20" width="14.28515625" customWidth="1"/>
  </cols>
  <sheetData>
    <row r="1" spans="1:20" s="5" customFormat="1" ht="29.25" customHeight="1" x14ac:dyDescent="0.2">
      <c r="A1" s="81" t="str">
        <f>"Расчет стоимости по хранению НЕРЕМОНТОПРИГОДНЫХ узлов и детлей (с "&amp; M3 &amp;" суток до "&amp; N3 &amp;" суток)"</f>
        <v>Расчет стоимости по хранению НЕРЕМОНТОПРИГОДНЫХ узлов и детлей (с 0 суток до 30 суток)</v>
      </c>
      <c r="B1" s="81"/>
      <c r="C1" s="81"/>
      <c r="D1" s="81"/>
      <c r="E1" s="81"/>
      <c r="F1" s="81"/>
      <c r="G1" s="81"/>
      <c r="H1" s="81"/>
      <c r="I1" s="81"/>
      <c r="J1" s="3"/>
      <c r="K1" s="3"/>
      <c r="L1" s="3"/>
      <c r="M1" s="86" t="s">
        <v>64</v>
      </c>
      <c r="N1" s="86"/>
      <c r="O1" s="5" t="s">
        <v>68</v>
      </c>
      <c r="P1" s="5" t="s">
        <v>24</v>
      </c>
      <c r="Q1" s="5" t="s">
        <v>69</v>
      </c>
      <c r="R1" s="5" t="s">
        <v>71</v>
      </c>
      <c r="S1" s="5" t="s">
        <v>72</v>
      </c>
      <c r="T1" s="5" t="s">
        <v>70</v>
      </c>
    </row>
    <row r="2" spans="1:20" x14ac:dyDescent="0.2">
      <c r="M2" s="50" t="s">
        <v>62</v>
      </c>
      <c r="N2" s="41" t="s">
        <v>63</v>
      </c>
    </row>
    <row r="3" spans="1:20" s="16" customFormat="1" ht="15.75" customHeight="1" x14ac:dyDescent="0.2">
      <c r="A3" s="82"/>
      <c r="B3" s="83"/>
      <c r="C3" s="83"/>
      <c r="D3" s="83"/>
      <c r="E3" s="83"/>
      <c r="F3" s="13"/>
      <c r="G3" s="13"/>
      <c r="H3" s="84">
        <v>42766</v>
      </c>
      <c r="I3" s="84"/>
      <c r="J3" s="14"/>
      <c r="K3" s="14" t="s">
        <v>59</v>
      </c>
      <c r="L3" s="14" t="s">
        <v>60</v>
      </c>
      <c r="M3" s="51">
        <v>0</v>
      </c>
      <c r="N3" s="52">
        <v>30</v>
      </c>
      <c r="O3" s="16">
        <v>30</v>
      </c>
      <c r="P3" s="67">
        <f>INDEX(Детали!E:E,$O$3)</f>
        <v>42721</v>
      </c>
      <c r="Q3" s="67">
        <f>INDEX(Детали!K:K,$O$3)</f>
        <v>42793</v>
      </c>
      <c r="R3" s="69" t="str">
        <f>INDEX(Детали!$A:$A,$O$3)</f>
        <v>7-М</v>
      </c>
      <c r="S3" s="16">
        <f>INDEX(Детали!I:I,$O$3)</f>
        <v>0.38600000000000001</v>
      </c>
      <c r="T3" s="16">
        <f>INDEX(Детали!N:N,$O$3)</f>
        <v>0</v>
      </c>
    </row>
    <row r="4" spans="1:20" x14ac:dyDescent="0.2">
      <c r="K4" s="1" t="str">
        <f>TEXT(H3,"ММММ")</f>
        <v>Январь</v>
      </c>
      <c r="L4" s="1" t="str">
        <f>TEXT(H3,"гггг")</f>
        <v>2017</v>
      </c>
      <c r="P4" s="60"/>
    </row>
    <row r="5" spans="1:20" s="5" customFormat="1" ht="51" x14ac:dyDescent="0.2">
      <c r="A5" s="6" t="s">
        <v>0</v>
      </c>
      <c r="B5" s="6" t="s">
        <v>1</v>
      </c>
      <c r="C5" s="6" t="s">
        <v>2</v>
      </c>
      <c r="D5" s="6" t="s">
        <v>6</v>
      </c>
      <c r="E5" s="6" t="s">
        <v>3</v>
      </c>
      <c r="F5" s="6" t="s">
        <v>7</v>
      </c>
      <c r="G5" s="6" t="s">
        <v>4</v>
      </c>
      <c r="H5" s="6" t="s">
        <v>9</v>
      </c>
      <c r="I5" s="6" t="s">
        <v>5</v>
      </c>
      <c r="J5" s="3"/>
      <c r="K5" s="3"/>
      <c r="L5" s="3"/>
      <c r="M5" s="4"/>
    </row>
    <row r="6" spans="1:20" s="5" customFormat="1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3"/>
      <c r="K6" s="44"/>
      <c r="L6" s="3"/>
      <c r="M6" s="4"/>
    </row>
    <row r="7" spans="1:20" x14ac:dyDescent="0.2">
      <c r="A7" s="17">
        <f>VALUE(K4 &amp; " " &amp;L4)</f>
        <v>42736</v>
      </c>
      <c r="B7" s="61">
        <f>IF(OR(A7&lt;($P$3+$T$3+$M$3+1),A7&gt;MIN($P$3+$T$3+$N$3+1,IFERROR(INDEX($A:$A,MATCH($Q$3,$A:$A,0)),$A$37+1))),0,$S$3)</f>
        <v>0.38600000000000001</v>
      </c>
      <c r="C7" s="8">
        <f>IF(A7=$P$3+$T$3+$M$3+1,$S$3,0)</f>
        <v>0</v>
      </c>
      <c r="D7" s="7" t="str">
        <f>IF(C7&gt;=0.0005,$R$3,"")</f>
        <v/>
      </c>
      <c r="E7" s="8">
        <f>IF(A7=MIN($P$3+$T$3+$N$3+1,$Q$3),B7,0)</f>
        <v>0</v>
      </c>
      <c r="F7" s="7"/>
      <c r="G7" s="10">
        <f>B7+C7-E7</f>
        <v>0.38600000000000001</v>
      </c>
      <c r="H7" s="11">
        <v>25</v>
      </c>
      <c r="I7" s="11">
        <f t="shared" ref="I7:I33" si="0">G7*H7</f>
        <v>9.65</v>
      </c>
      <c r="K7" s="22"/>
    </row>
    <row r="8" spans="1:20" x14ac:dyDescent="0.2">
      <c r="A8" s="17">
        <f>IF(A7="","",IF(MONTH(A7+1)=MONTH(A7),A7+1,""))</f>
        <v>42737</v>
      </c>
      <c r="B8" s="8">
        <f t="shared" ref="B8:B37" si="1">G7</f>
        <v>0.38600000000000001</v>
      </c>
      <c r="C8" s="8">
        <f t="shared" ref="C8:C37" si="2">IF(A8=$P$3+$T$3+$M$3+1,$S$3,0)</f>
        <v>0</v>
      </c>
      <c r="D8" s="7" t="str">
        <f t="shared" ref="D8:D37" si="3">IF(C8&gt;=0.0005,$R$3,"")</f>
        <v/>
      </c>
      <c r="E8" s="8">
        <f t="shared" ref="E8:E37" si="4">IF(A8=MIN($P$3+$T$3+$N$3+1,$Q$3),B8,0)</f>
        <v>0</v>
      </c>
      <c r="F8" s="7"/>
      <c r="G8" s="10">
        <f t="shared" ref="G8:G33" si="5">B8+C8-E8</f>
        <v>0.38600000000000001</v>
      </c>
      <c r="H8" s="11">
        <v>25</v>
      </c>
      <c r="I8" s="11">
        <f t="shared" si="0"/>
        <v>9.65</v>
      </c>
      <c r="K8" s="45"/>
    </row>
    <row r="9" spans="1:20" x14ac:dyDescent="0.2">
      <c r="A9" s="17">
        <f t="shared" ref="A9:A37" si="6">IF(A8="","",IF(MONTH(A8+1)=MONTH(A8),A8+1,""))</f>
        <v>42738</v>
      </c>
      <c r="B9" s="8">
        <f t="shared" si="1"/>
        <v>0.38600000000000001</v>
      </c>
      <c r="C9" s="8">
        <f t="shared" si="2"/>
        <v>0</v>
      </c>
      <c r="D9" s="7" t="str">
        <f t="shared" si="3"/>
        <v/>
      </c>
      <c r="E9" s="8">
        <f t="shared" si="4"/>
        <v>0</v>
      </c>
      <c r="F9" s="7"/>
      <c r="G9" s="10">
        <f t="shared" si="5"/>
        <v>0.38600000000000001</v>
      </c>
      <c r="H9" s="11">
        <v>25</v>
      </c>
      <c r="I9" s="11">
        <f t="shared" si="0"/>
        <v>9.65</v>
      </c>
    </row>
    <row r="10" spans="1:20" x14ac:dyDescent="0.2">
      <c r="A10" s="17">
        <f t="shared" si="6"/>
        <v>42739</v>
      </c>
      <c r="B10" s="8">
        <f t="shared" si="1"/>
        <v>0.38600000000000001</v>
      </c>
      <c r="C10" s="8">
        <f t="shared" si="2"/>
        <v>0</v>
      </c>
      <c r="D10" s="7" t="str">
        <f t="shared" si="3"/>
        <v/>
      </c>
      <c r="E10" s="8">
        <f t="shared" si="4"/>
        <v>0</v>
      </c>
      <c r="F10" s="7"/>
      <c r="G10" s="10">
        <f t="shared" si="5"/>
        <v>0.38600000000000001</v>
      </c>
      <c r="H10" s="11">
        <v>25</v>
      </c>
      <c r="I10" s="11">
        <f t="shared" si="0"/>
        <v>9.65</v>
      </c>
    </row>
    <row r="11" spans="1:20" x14ac:dyDescent="0.2">
      <c r="A11" s="17">
        <f t="shared" si="6"/>
        <v>42740</v>
      </c>
      <c r="B11" s="8">
        <f t="shared" si="1"/>
        <v>0.38600000000000001</v>
      </c>
      <c r="C11" s="8">
        <f t="shared" si="2"/>
        <v>0</v>
      </c>
      <c r="D11" s="7" t="str">
        <f t="shared" si="3"/>
        <v/>
      </c>
      <c r="E11" s="8">
        <f t="shared" si="4"/>
        <v>0</v>
      </c>
      <c r="F11" s="7"/>
      <c r="G11" s="10">
        <f t="shared" si="5"/>
        <v>0.38600000000000001</v>
      </c>
      <c r="H11" s="11">
        <v>25</v>
      </c>
      <c r="I11" s="11">
        <f t="shared" si="0"/>
        <v>9.65</v>
      </c>
    </row>
    <row r="12" spans="1:20" x14ac:dyDescent="0.2">
      <c r="A12" s="17">
        <f t="shared" si="6"/>
        <v>42741</v>
      </c>
      <c r="B12" s="8">
        <f t="shared" si="1"/>
        <v>0.38600000000000001</v>
      </c>
      <c r="C12" s="8">
        <f t="shared" si="2"/>
        <v>0</v>
      </c>
      <c r="D12" s="7" t="str">
        <f t="shared" si="3"/>
        <v/>
      </c>
      <c r="E12" s="8">
        <f t="shared" si="4"/>
        <v>0</v>
      </c>
      <c r="F12" s="7"/>
      <c r="G12" s="10">
        <f t="shared" si="5"/>
        <v>0.38600000000000001</v>
      </c>
      <c r="H12" s="11">
        <v>25</v>
      </c>
      <c r="I12" s="11">
        <f t="shared" si="0"/>
        <v>9.65</v>
      </c>
    </row>
    <row r="13" spans="1:20" x14ac:dyDescent="0.2">
      <c r="A13" s="17">
        <f t="shared" si="6"/>
        <v>42742</v>
      </c>
      <c r="B13" s="8">
        <f t="shared" si="1"/>
        <v>0.38600000000000001</v>
      </c>
      <c r="C13" s="8">
        <f t="shared" si="2"/>
        <v>0</v>
      </c>
      <c r="D13" s="7" t="str">
        <f t="shared" si="3"/>
        <v/>
      </c>
      <c r="E13" s="8">
        <f t="shared" si="4"/>
        <v>0</v>
      </c>
      <c r="F13" s="7"/>
      <c r="G13" s="10">
        <f t="shared" si="5"/>
        <v>0.38600000000000001</v>
      </c>
      <c r="H13" s="11">
        <v>25</v>
      </c>
      <c r="I13" s="11">
        <f t="shared" si="0"/>
        <v>9.65</v>
      </c>
    </row>
    <row r="14" spans="1:20" x14ac:dyDescent="0.2">
      <c r="A14" s="17">
        <f t="shared" si="6"/>
        <v>42743</v>
      </c>
      <c r="B14" s="8">
        <f t="shared" si="1"/>
        <v>0.38600000000000001</v>
      </c>
      <c r="C14" s="8">
        <f t="shared" si="2"/>
        <v>0</v>
      </c>
      <c r="D14" s="7" t="str">
        <f t="shared" si="3"/>
        <v/>
      </c>
      <c r="E14" s="8">
        <f t="shared" si="4"/>
        <v>0</v>
      </c>
      <c r="F14" s="7"/>
      <c r="G14" s="10">
        <f t="shared" si="5"/>
        <v>0.38600000000000001</v>
      </c>
      <c r="H14" s="11">
        <v>25</v>
      </c>
      <c r="I14" s="11">
        <f t="shared" si="0"/>
        <v>9.65</v>
      </c>
    </row>
    <row r="15" spans="1:20" x14ac:dyDescent="0.2">
      <c r="A15" s="17">
        <f t="shared" si="6"/>
        <v>42744</v>
      </c>
      <c r="B15" s="8">
        <f t="shared" si="1"/>
        <v>0.38600000000000001</v>
      </c>
      <c r="C15" s="8">
        <f t="shared" si="2"/>
        <v>0</v>
      </c>
      <c r="D15" s="7" t="str">
        <f t="shared" si="3"/>
        <v/>
      </c>
      <c r="E15" s="8">
        <f t="shared" si="4"/>
        <v>0</v>
      </c>
      <c r="F15" s="7"/>
      <c r="G15" s="10">
        <f t="shared" si="5"/>
        <v>0.38600000000000001</v>
      </c>
      <c r="H15" s="11">
        <v>25</v>
      </c>
      <c r="I15" s="11">
        <f t="shared" si="0"/>
        <v>9.65</v>
      </c>
    </row>
    <row r="16" spans="1:20" x14ac:dyDescent="0.2">
      <c r="A16" s="17">
        <f t="shared" si="6"/>
        <v>42745</v>
      </c>
      <c r="B16" s="8">
        <f t="shared" si="1"/>
        <v>0.38600000000000001</v>
      </c>
      <c r="C16" s="8">
        <f t="shared" si="2"/>
        <v>0</v>
      </c>
      <c r="D16" s="7" t="str">
        <f t="shared" si="3"/>
        <v/>
      </c>
      <c r="E16" s="8">
        <f t="shared" si="4"/>
        <v>0</v>
      </c>
      <c r="F16" s="7"/>
      <c r="G16" s="10">
        <f t="shared" si="5"/>
        <v>0.38600000000000001</v>
      </c>
      <c r="H16" s="11">
        <v>25</v>
      </c>
      <c r="I16" s="11">
        <f t="shared" si="0"/>
        <v>9.65</v>
      </c>
    </row>
    <row r="17" spans="1:15" x14ac:dyDescent="0.2">
      <c r="A17" s="17">
        <f t="shared" si="6"/>
        <v>42746</v>
      </c>
      <c r="B17" s="8">
        <f t="shared" si="1"/>
        <v>0.38600000000000001</v>
      </c>
      <c r="C17" s="8">
        <f t="shared" si="2"/>
        <v>0</v>
      </c>
      <c r="D17" s="7" t="str">
        <f t="shared" si="3"/>
        <v/>
      </c>
      <c r="E17" s="8">
        <f t="shared" si="4"/>
        <v>0</v>
      </c>
      <c r="F17" s="7"/>
      <c r="G17" s="10">
        <f t="shared" si="5"/>
        <v>0.38600000000000001</v>
      </c>
      <c r="H17" s="11">
        <v>25</v>
      </c>
      <c r="I17" s="11">
        <f t="shared" si="0"/>
        <v>9.65</v>
      </c>
    </row>
    <row r="18" spans="1:15" x14ac:dyDescent="0.2">
      <c r="A18" s="17">
        <f t="shared" si="6"/>
        <v>42747</v>
      </c>
      <c r="B18" s="8">
        <f t="shared" si="1"/>
        <v>0.38600000000000001</v>
      </c>
      <c r="C18" s="8">
        <f t="shared" si="2"/>
        <v>0</v>
      </c>
      <c r="D18" s="7" t="str">
        <f t="shared" si="3"/>
        <v/>
      </c>
      <c r="E18" s="8">
        <f t="shared" si="4"/>
        <v>0</v>
      </c>
      <c r="F18" s="7"/>
      <c r="G18" s="10">
        <f t="shared" si="5"/>
        <v>0.38600000000000001</v>
      </c>
      <c r="H18" s="11">
        <v>25</v>
      </c>
      <c r="I18" s="11">
        <f t="shared" si="0"/>
        <v>9.65</v>
      </c>
    </row>
    <row r="19" spans="1:15" x14ac:dyDescent="0.2">
      <c r="A19" s="17">
        <f t="shared" si="6"/>
        <v>42748</v>
      </c>
      <c r="B19" s="8">
        <f t="shared" si="1"/>
        <v>0.38600000000000001</v>
      </c>
      <c r="C19" s="8">
        <f t="shared" si="2"/>
        <v>0</v>
      </c>
      <c r="D19" s="7" t="str">
        <f t="shared" si="3"/>
        <v/>
      </c>
      <c r="E19" s="8">
        <f t="shared" si="4"/>
        <v>0</v>
      </c>
      <c r="F19" s="7"/>
      <c r="G19" s="10">
        <f t="shared" si="5"/>
        <v>0.38600000000000001</v>
      </c>
      <c r="H19" s="11">
        <v>25</v>
      </c>
      <c r="I19" s="11">
        <f t="shared" si="0"/>
        <v>9.65</v>
      </c>
    </row>
    <row r="20" spans="1:15" s="1" customFormat="1" x14ac:dyDescent="0.2">
      <c r="A20" s="17">
        <f t="shared" si="6"/>
        <v>42749</v>
      </c>
      <c r="B20" s="8">
        <f t="shared" si="1"/>
        <v>0.38600000000000001</v>
      </c>
      <c r="C20" s="8">
        <f t="shared" si="2"/>
        <v>0</v>
      </c>
      <c r="D20" s="7" t="str">
        <f t="shared" si="3"/>
        <v/>
      </c>
      <c r="E20" s="8">
        <f t="shared" si="4"/>
        <v>0</v>
      </c>
      <c r="F20" s="7"/>
      <c r="G20" s="10">
        <f t="shared" si="5"/>
        <v>0.38600000000000001</v>
      </c>
      <c r="H20" s="11">
        <v>25</v>
      </c>
      <c r="I20" s="11">
        <f t="shared" si="0"/>
        <v>9.65</v>
      </c>
      <c r="M20" s="2"/>
      <c r="N20"/>
      <c r="O20"/>
    </row>
    <row r="21" spans="1:15" s="1" customFormat="1" x14ac:dyDescent="0.2">
      <c r="A21" s="17">
        <f t="shared" si="6"/>
        <v>42750</v>
      </c>
      <c r="B21" s="8">
        <f t="shared" si="1"/>
        <v>0.38600000000000001</v>
      </c>
      <c r="C21" s="8">
        <f t="shared" si="2"/>
        <v>0</v>
      </c>
      <c r="D21" s="7" t="str">
        <f t="shared" si="3"/>
        <v/>
      </c>
      <c r="E21" s="8">
        <f t="shared" si="4"/>
        <v>0</v>
      </c>
      <c r="F21" s="7"/>
      <c r="G21" s="10">
        <f t="shared" si="5"/>
        <v>0.38600000000000001</v>
      </c>
      <c r="H21" s="11">
        <v>25</v>
      </c>
      <c r="I21" s="11">
        <f t="shared" si="0"/>
        <v>9.65</v>
      </c>
      <c r="M21" s="2"/>
      <c r="N21"/>
      <c r="O21"/>
    </row>
    <row r="22" spans="1:15" s="1" customFormat="1" x14ac:dyDescent="0.2">
      <c r="A22" s="17">
        <f t="shared" si="6"/>
        <v>42751</v>
      </c>
      <c r="B22" s="8">
        <f t="shared" si="1"/>
        <v>0.38600000000000001</v>
      </c>
      <c r="C22" s="8">
        <f t="shared" si="2"/>
        <v>0</v>
      </c>
      <c r="D22" s="7" t="str">
        <f t="shared" si="3"/>
        <v/>
      </c>
      <c r="E22" s="8">
        <f t="shared" si="4"/>
        <v>0</v>
      </c>
      <c r="F22" s="7"/>
      <c r="G22" s="10">
        <f t="shared" si="5"/>
        <v>0.38600000000000001</v>
      </c>
      <c r="H22" s="11">
        <v>25</v>
      </c>
      <c r="I22" s="11">
        <f t="shared" si="0"/>
        <v>9.65</v>
      </c>
      <c r="M22" s="2"/>
      <c r="N22"/>
      <c r="O22"/>
    </row>
    <row r="23" spans="1:15" s="1" customFormat="1" x14ac:dyDescent="0.2">
      <c r="A23" s="17">
        <f t="shared" si="6"/>
        <v>42752</v>
      </c>
      <c r="B23" s="8">
        <f t="shared" si="1"/>
        <v>0.38600000000000001</v>
      </c>
      <c r="C23" s="8">
        <f t="shared" si="2"/>
        <v>0</v>
      </c>
      <c r="D23" s="7" t="str">
        <f t="shared" si="3"/>
        <v/>
      </c>
      <c r="E23" s="61">
        <f t="shared" si="4"/>
        <v>0.38600000000000001</v>
      </c>
      <c r="F23" s="7"/>
      <c r="G23" s="10">
        <f t="shared" si="5"/>
        <v>0</v>
      </c>
      <c r="H23" s="11">
        <v>25</v>
      </c>
      <c r="I23" s="11">
        <f t="shared" si="0"/>
        <v>0</v>
      </c>
      <c r="M23" s="2"/>
      <c r="N23"/>
      <c r="O23"/>
    </row>
    <row r="24" spans="1:15" s="1" customFormat="1" x14ac:dyDescent="0.2">
      <c r="A24" s="17">
        <f t="shared" si="6"/>
        <v>42753</v>
      </c>
      <c r="B24" s="8">
        <f t="shared" si="1"/>
        <v>0</v>
      </c>
      <c r="C24" s="8">
        <f t="shared" si="2"/>
        <v>0</v>
      </c>
      <c r="D24" s="7" t="str">
        <f t="shared" si="3"/>
        <v/>
      </c>
      <c r="E24" s="8">
        <f t="shared" si="4"/>
        <v>0</v>
      </c>
      <c r="F24" s="7"/>
      <c r="G24" s="10">
        <f t="shared" si="5"/>
        <v>0</v>
      </c>
      <c r="H24" s="11">
        <v>25</v>
      </c>
      <c r="I24" s="11">
        <f t="shared" si="0"/>
        <v>0</v>
      </c>
      <c r="M24" s="2"/>
    </row>
    <row r="25" spans="1:15" s="1" customFormat="1" x14ac:dyDescent="0.2">
      <c r="A25" s="17">
        <f t="shared" si="6"/>
        <v>42754</v>
      </c>
      <c r="B25" s="8">
        <f t="shared" si="1"/>
        <v>0</v>
      </c>
      <c r="C25" s="8">
        <f t="shared" si="2"/>
        <v>0</v>
      </c>
      <c r="D25" s="7" t="str">
        <f t="shared" si="3"/>
        <v/>
      </c>
      <c r="E25" s="8">
        <f t="shared" si="4"/>
        <v>0</v>
      </c>
      <c r="F25" s="7"/>
      <c r="G25" s="10">
        <f t="shared" si="5"/>
        <v>0</v>
      </c>
      <c r="H25" s="11">
        <v>25</v>
      </c>
      <c r="I25" s="11">
        <f t="shared" si="0"/>
        <v>0</v>
      </c>
      <c r="M25" s="2"/>
    </row>
    <row r="26" spans="1:15" s="1" customFormat="1" x14ac:dyDescent="0.2">
      <c r="A26" s="17">
        <f t="shared" si="6"/>
        <v>42755</v>
      </c>
      <c r="B26" s="8">
        <f t="shared" si="1"/>
        <v>0</v>
      </c>
      <c r="C26" s="8">
        <f t="shared" si="2"/>
        <v>0</v>
      </c>
      <c r="D26" s="7" t="str">
        <f t="shared" si="3"/>
        <v/>
      </c>
      <c r="E26" s="8">
        <f t="shared" si="4"/>
        <v>0</v>
      </c>
      <c r="F26" s="7"/>
      <c r="G26" s="10">
        <f t="shared" si="5"/>
        <v>0</v>
      </c>
      <c r="H26" s="11">
        <v>25</v>
      </c>
      <c r="I26" s="11">
        <f t="shared" si="0"/>
        <v>0</v>
      </c>
      <c r="M26" s="2"/>
    </row>
    <row r="27" spans="1:15" s="1" customFormat="1" x14ac:dyDescent="0.2">
      <c r="A27" s="17">
        <f t="shared" si="6"/>
        <v>42756</v>
      </c>
      <c r="B27" s="8">
        <f t="shared" si="1"/>
        <v>0</v>
      </c>
      <c r="C27" s="8">
        <f t="shared" si="2"/>
        <v>0</v>
      </c>
      <c r="D27" s="7" t="str">
        <f t="shared" si="3"/>
        <v/>
      </c>
      <c r="E27" s="8">
        <f t="shared" si="4"/>
        <v>0</v>
      </c>
      <c r="F27" s="7"/>
      <c r="G27" s="10">
        <f t="shared" si="5"/>
        <v>0</v>
      </c>
      <c r="H27" s="11">
        <v>25</v>
      </c>
      <c r="I27" s="11">
        <f t="shared" si="0"/>
        <v>0</v>
      </c>
      <c r="M27" s="2"/>
    </row>
    <row r="28" spans="1:15" s="1" customFormat="1" x14ac:dyDescent="0.2">
      <c r="A28" s="17">
        <f t="shared" si="6"/>
        <v>42757</v>
      </c>
      <c r="B28" s="8">
        <f t="shared" si="1"/>
        <v>0</v>
      </c>
      <c r="C28" s="8">
        <f t="shared" si="2"/>
        <v>0</v>
      </c>
      <c r="D28" s="7" t="str">
        <f t="shared" si="3"/>
        <v/>
      </c>
      <c r="E28" s="8">
        <f t="shared" si="4"/>
        <v>0</v>
      </c>
      <c r="F28" s="7"/>
      <c r="G28" s="10">
        <f t="shared" si="5"/>
        <v>0</v>
      </c>
      <c r="H28" s="11">
        <v>25</v>
      </c>
      <c r="I28" s="11">
        <f t="shared" si="0"/>
        <v>0</v>
      </c>
      <c r="M28" s="2"/>
    </row>
    <row r="29" spans="1:15" s="1" customFormat="1" x14ac:dyDescent="0.2">
      <c r="A29" s="17">
        <f t="shared" si="6"/>
        <v>42758</v>
      </c>
      <c r="B29" s="8">
        <f t="shared" si="1"/>
        <v>0</v>
      </c>
      <c r="C29" s="8">
        <f t="shared" si="2"/>
        <v>0</v>
      </c>
      <c r="D29" s="7" t="str">
        <f t="shared" si="3"/>
        <v/>
      </c>
      <c r="E29" s="8">
        <f t="shared" si="4"/>
        <v>0</v>
      </c>
      <c r="F29" s="7"/>
      <c r="G29" s="10">
        <f t="shared" si="5"/>
        <v>0</v>
      </c>
      <c r="H29" s="11">
        <v>25</v>
      </c>
      <c r="I29" s="11">
        <f t="shared" si="0"/>
        <v>0</v>
      </c>
      <c r="M29" s="2"/>
    </row>
    <row r="30" spans="1:15" s="1" customFormat="1" x14ac:dyDescent="0.2">
      <c r="A30" s="17">
        <f t="shared" si="6"/>
        <v>42759</v>
      </c>
      <c r="B30" s="8">
        <f t="shared" si="1"/>
        <v>0</v>
      </c>
      <c r="C30" s="8">
        <f t="shared" si="2"/>
        <v>0</v>
      </c>
      <c r="D30" s="7" t="str">
        <f t="shared" si="3"/>
        <v/>
      </c>
      <c r="E30" s="8">
        <f t="shared" si="4"/>
        <v>0</v>
      </c>
      <c r="F30" s="7"/>
      <c r="G30" s="10">
        <f t="shared" si="5"/>
        <v>0</v>
      </c>
      <c r="H30" s="11">
        <v>25</v>
      </c>
      <c r="I30" s="11">
        <f t="shared" si="0"/>
        <v>0</v>
      </c>
      <c r="M30" s="2"/>
    </row>
    <row r="31" spans="1:15" s="1" customFormat="1" x14ac:dyDescent="0.2">
      <c r="A31" s="17">
        <f t="shared" si="6"/>
        <v>42760</v>
      </c>
      <c r="B31" s="8">
        <f t="shared" si="1"/>
        <v>0</v>
      </c>
      <c r="C31" s="8">
        <f t="shared" si="2"/>
        <v>0</v>
      </c>
      <c r="D31" s="7" t="str">
        <f t="shared" si="3"/>
        <v/>
      </c>
      <c r="E31" s="8">
        <f t="shared" si="4"/>
        <v>0</v>
      </c>
      <c r="F31" s="7"/>
      <c r="G31" s="10">
        <f t="shared" si="5"/>
        <v>0</v>
      </c>
      <c r="H31" s="11">
        <v>25</v>
      </c>
      <c r="I31" s="11">
        <f t="shared" si="0"/>
        <v>0</v>
      </c>
      <c r="M31" s="2"/>
    </row>
    <row r="32" spans="1:15" s="1" customFormat="1" x14ac:dyDescent="0.2">
      <c r="A32" s="17">
        <f t="shared" si="6"/>
        <v>42761</v>
      </c>
      <c r="B32" s="8">
        <f t="shared" si="1"/>
        <v>0</v>
      </c>
      <c r="C32" s="8">
        <f t="shared" si="2"/>
        <v>0</v>
      </c>
      <c r="D32" s="7" t="str">
        <f t="shared" si="3"/>
        <v/>
      </c>
      <c r="E32" s="8">
        <f t="shared" si="4"/>
        <v>0</v>
      </c>
      <c r="F32" s="7"/>
      <c r="G32" s="10">
        <f t="shared" si="5"/>
        <v>0</v>
      </c>
      <c r="H32" s="11">
        <v>25</v>
      </c>
      <c r="I32" s="11">
        <f t="shared" si="0"/>
        <v>0</v>
      </c>
      <c r="M32" s="2"/>
    </row>
    <row r="33" spans="1:13" s="1" customFormat="1" x14ac:dyDescent="0.2">
      <c r="A33" s="17">
        <f t="shared" si="6"/>
        <v>42762</v>
      </c>
      <c r="B33" s="8">
        <f t="shared" si="1"/>
        <v>0</v>
      </c>
      <c r="C33" s="8">
        <f t="shared" si="2"/>
        <v>0</v>
      </c>
      <c r="D33" s="7" t="str">
        <f t="shared" si="3"/>
        <v/>
      </c>
      <c r="E33" s="8">
        <f t="shared" si="4"/>
        <v>0</v>
      </c>
      <c r="F33" s="7"/>
      <c r="G33" s="10">
        <f t="shared" si="5"/>
        <v>0</v>
      </c>
      <c r="H33" s="11">
        <v>25</v>
      </c>
      <c r="I33" s="11">
        <f t="shared" si="0"/>
        <v>0</v>
      </c>
      <c r="M33" s="2"/>
    </row>
    <row r="34" spans="1:13" s="1" customFormat="1" x14ac:dyDescent="0.2">
      <c r="A34" s="17">
        <f t="shared" si="6"/>
        <v>42763</v>
      </c>
      <c r="B34" s="8">
        <f t="shared" si="1"/>
        <v>0</v>
      </c>
      <c r="C34" s="8">
        <f t="shared" si="2"/>
        <v>0</v>
      </c>
      <c r="D34" s="7" t="str">
        <f t="shared" si="3"/>
        <v/>
      </c>
      <c r="E34" s="8">
        <f t="shared" si="4"/>
        <v>0</v>
      </c>
      <c r="F34" s="7"/>
      <c r="G34" s="10">
        <f>B34+C34-E34</f>
        <v>0</v>
      </c>
      <c r="H34" s="11">
        <v>25</v>
      </c>
      <c r="I34" s="11">
        <f>G34*H34</f>
        <v>0</v>
      </c>
      <c r="M34" s="2"/>
    </row>
    <row r="35" spans="1:13" s="1" customFormat="1" x14ac:dyDescent="0.2">
      <c r="A35" s="17">
        <f t="shared" si="6"/>
        <v>42764</v>
      </c>
      <c r="B35" s="8">
        <f t="shared" si="1"/>
        <v>0</v>
      </c>
      <c r="C35" s="8">
        <f t="shared" si="2"/>
        <v>0</v>
      </c>
      <c r="D35" s="7" t="str">
        <f t="shared" si="3"/>
        <v/>
      </c>
      <c r="E35" s="8">
        <f t="shared" si="4"/>
        <v>0</v>
      </c>
      <c r="F35" s="7"/>
      <c r="G35" s="10">
        <f>IF(B35="","",B35+C35-E35)</f>
        <v>0</v>
      </c>
      <c r="H35" s="11">
        <f>IF(B35="","",H34)</f>
        <v>25</v>
      </c>
      <c r="I35" s="11">
        <f>IF(B35="","",G35*H35)</f>
        <v>0</v>
      </c>
      <c r="M35" s="2"/>
    </row>
    <row r="36" spans="1:13" x14ac:dyDescent="0.2">
      <c r="A36" s="17">
        <f t="shared" si="6"/>
        <v>42765</v>
      </c>
      <c r="B36" s="8">
        <f t="shared" si="1"/>
        <v>0</v>
      </c>
      <c r="C36" s="8">
        <f t="shared" si="2"/>
        <v>0</v>
      </c>
      <c r="D36" s="7" t="str">
        <f t="shared" si="3"/>
        <v/>
      </c>
      <c r="E36" s="8">
        <f t="shared" si="4"/>
        <v>0</v>
      </c>
      <c r="F36" s="7"/>
      <c r="G36" s="10">
        <f>IF(B36="","",B36+C36-E36)</f>
        <v>0</v>
      </c>
      <c r="H36" s="11">
        <f>IF(B36="","",H35)</f>
        <v>25</v>
      </c>
      <c r="I36" s="11">
        <f>IF(B36="","",G36*H36)</f>
        <v>0</v>
      </c>
    </row>
    <row r="37" spans="1:13" x14ac:dyDescent="0.2">
      <c r="A37" s="17">
        <f t="shared" si="6"/>
        <v>42766</v>
      </c>
      <c r="B37" s="8">
        <f t="shared" si="1"/>
        <v>0</v>
      </c>
      <c r="C37" s="8">
        <f t="shared" si="2"/>
        <v>0</v>
      </c>
      <c r="D37" s="7" t="str">
        <f t="shared" si="3"/>
        <v/>
      </c>
      <c r="E37" s="8">
        <f t="shared" si="4"/>
        <v>0</v>
      </c>
      <c r="F37" s="7"/>
      <c r="G37" s="10">
        <f>IF(B37="","",B37+C37-E37)</f>
        <v>0</v>
      </c>
      <c r="H37" s="11">
        <f>IF(B37="","",H36)</f>
        <v>25</v>
      </c>
      <c r="I37" s="11">
        <f>IF(B37="","",G37*H37)</f>
        <v>0</v>
      </c>
    </row>
    <row r="38" spans="1:13" s="5" customFormat="1" x14ac:dyDescent="0.2">
      <c r="A38" s="34" t="s">
        <v>8</v>
      </c>
      <c r="B38" s="35">
        <f>SUM(B7:B37)</f>
        <v>6.5620000000000012</v>
      </c>
      <c r="C38" s="9">
        <f>SUM(C7:C37)</f>
        <v>0</v>
      </c>
      <c r="D38" s="6"/>
      <c r="E38" s="9">
        <f>SUM(E7:E37)</f>
        <v>0.38600000000000001</v>
      </c>
      <c r="F38" s="85"/>
      <c r="G38" s="85"/>
      <c r="H38" s="85"/>
      <c r="I38" s="12">
        <f>SUM(I7:I37)</f>
        <v>154.40000000000003</v>
      </c>
      <c r="J38" s="21"/>
      <c r="K38" s="3"/>
      <c r="L38" s="3"/>
      <c r="M38" s="4"/>
    </row>
  </sheetData>
  <mergeCells count="5">
    <mergeCell ref="A1:I1"/>
    <mergeCell ref="A3:E3"/>
    <mergeCell ref="H3:I3"/>
    <mergeCell ref="F38:H38"/>
    <mergeCell ref="M1:N1"/>
  </mergeCells>
  <dataValidations count="1">
    <dataValidation type="list" allowBlank="1" showInputMessage="1" showErrorMessage="1" sqref="K4">
      <formula1>$N$12:$N$23</formula1>
    </dataValidation>
  </dataValidations>
  <pageMargins left="0.78740157480314965" right="0.78740157480314965" top="0.78740157480314965" bottom="0.39370078740157483" header="0.51181102362204722" footer="0.51181102362204722"/>
  <pageSetup paperSize="9" scale="92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Y38"/>
  <sheetViews>
    <sheetView view="pageBreakPreview" zoomScaleNormal="100" workbookViewId="0">
      <selection activeCell="M3" sqref="M3"/>
    </sheetView>
  </sheetViews>
  <sheetFormatPr defaultRowHeight="12.75" x14ac:dyDescent="0.2"/>
  <cols>
    <col min="1" max="1" width="10.28515625" style="1" customWidth="1"/>
    <col min="2" max="2" width="8.85546875" style="1" customWidth="1"/>
    <col min="3" max="3" width="11.7109375" style="1" customWidth="1"/>
    <col min="4" max="4" width="9.28515625" style="1" customWidth="1"/>
    <col min="5" max="5" width="9.42578125" style="1" customWidth="1"/>
    <col min="6" max="6" width="11.7109375" style="1" bestFit="1" customWidth="1"/>
    <col min="7" max="7" width="10.140625" style="1" customWidth="1"/>
    <col min="8" max="8" width="12.28515625" style="1" customWidth="1"/>
    <col min="9" max="9" width="10.85546875" style="1" customWidth="1"/>
    <col min="10" max="10" width="9.140625" style="1"/>
    <col min="11" max="11" width="0" style="1" hidden="1" customWidth="1"/>
    <col min="12" max="12" width="0" style="2" hidden="1" customWidth="1"/>
    <col min="13" max="13" width="11.140625" customWidth="1"/>
  </cols>
  <sheetData>
    <row r="1" spans="1:25" s="5" customFormat="1" ht="33" customHeight="1" x14ac:dyDescent="0.2">
      <c r="A1" s="81" t="str">
        <f>"Расчет стоимости по хранению НЕРЕМОНТОПРИГОДНЫХ узлов и детлей (с "&amp; M3 &amp;" суток до "&amp; N3 &amp;" суток)"</f>
        <v>Расчет стоимости по хранению НЕРЕМОНТОПРИГОДНЫХ узлов и детлей (с 31 суток до 60 суток)</v>
      </c>
      <c r="B1" s="81"/>
      <c r="C1" s="81"/>
      <c r="D1" s="81"/>
      <c r="E1" s="81"/>
      <c r="F1" s="81"/>
      <c r="G1" s="81"/>
      <c r="H1" s="81"/>
      <c r="I1" s="81"/>
      <c r="J1" s="3"/>
      <c r="K1" s="3"/>
      <c r="L1" s="4"/>
      <c r="M1" s="86" t="s">
        <v>64</v>
      </c>
      <c r="N1" s="86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</row>
    <row r="2" spans="1:25" x14ac:dyDescent="0.2">
      <c r="M2" s="50" t="s">
        <v>62</v>
      </c>
      <c r="N2" s="41" t="s">
        <v>63</v>
      </c>
    </row>
    <row r="3" spans="1:25" s="16" customFormat="1" ht="15.75" customHeight="1" x14ac:dyDescent="0.2">
      <c r="A3" s="82"/>
      <c r="B3" s="83"/>
      <c r="C3" s="83"/>
      <c r="D3" s="83"/>
      <c r="E3" s="83"/>
      <c r="F3" s="13"/>
      <c r="G3" s="13"/>
      <c r="H3" s="87">
        <f>'01Л'!H3:I3</f>
        <v>42766</v>
      </c>
      <c r="I3" s="88"/>
      <c r="J3" s="14"/>
      <c r="K3" s="14"/>
      <c r="L3" s="15"/>
      <c r="M3" s="51">
        <v>31</v>
      </c>
      <c r="N3" s="52">
        <v>60</v>
      </c>
    </row>
    <row r="5" spans="1:25" s="5" customFormat="1" ht="51" x14ac:dyDescent="0.2">
      <c r="A5" s="6" t="s">
        <v>0</v>
      </c>
      <c r="B5" s="6" t="s">
        <v>1</v>
      </c>
      <c r="C5" s="6" t="s">
        <v>2</v>
      </c>
      <c r="D5" s="6" t="s">
        <v>6</v>
      </c>
      <c r="E5" s="6" t="s">
        <v>3</v>
      </c>
      <c r="F5" s="6" t="s">
        <v>7</v>
      </c>
      <c r="G5" s="6" t="s">
        <v>4</v>
      </c>
      <c r="H5" s="6" t="s">
        <v>9</v>
      </c>
      <c r="I5" s="6" t="s">
        <v>5</v>
      </c>
      <c r="J5" s="3"/>
      <c r="K5" s="3"/>
      <c r="L5" s="4"/>
    </row>
    <row r="6" spans="1:25" s="5" customFormat="1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3"/>
      <c r="K6" s="3"/>
      <c r="L6" s="4"/>
    </row>
    <row r="7" spans="1:25" x14ac:dyDescent="0.2">
      <c r="A7" s="17">
        <f>'01Л'!A7</f>
        <v>42736</v>
      </c>
      <c r="B7" s="8">
        <f>IF(OR(A7&lt;'01Л'!$P$3+'01Л'!$T$3+$M$3,A7&gt;MIN('01Л'!$P$3+'01Л'!$T$3+$N$3+1,IFERROR(INDEX('01Л'!$A:$A,MATCH('01Л'!$Q$3,'01Л'!$A:$A,0)),'01Л'!$A$37+1))),0,'01Л'!$S$3)</f>
        <v>0</v>
      </c>
      <c r="C7" s="8">
        <f>IF(A7='01Л'!$P$3+'01Л'!$T$3+$M$3,'01Л'!$S$3,0)</f>
        <v>0</v>
      </c>
      <c r="D7" s="7" t="str">
        <f>IF(C7&gt;=0.0005,'01Л'!$R$3,"")</f>
        <v/>
      </c>
      <c r="E7" s="8">
        <f>IF(A7=MIN('01Л'!$P$3+'01Л'!$T$3+$N$3+1,'01Л'!$Q$3),B7,0)</f>
        <v>0</v>
      </c>
      <c r="F7" s="7"/>
      <c r="G7" s="10">
        <f t="shared" ref="G7:G34" si="0">B7+C7-E7</f>
        <v>0</v>
      </c>
      <c r="H7" s="11">
        <v>50</v>
      </c>
      <c r="I7" s="11">
        <f t="shared" ref="I7:I34" si="1">G7*H7</f>
        <v>0</v>
      </c>
    </row>
    <row r="8" spans="1:25" x14ac:dyDescent="0.2">
      <c r="A8" s="17">
        <f>'01Л'!A8</f>
        <v>42737</v>
      </c>
      <c r="B8" s="8">
        <f t="shared" ref="B8:B34" si="2">G7</f>
        <v>0</v>
      </c>
      <c r="C8" s="8">
        <f>IF(A8='01Л'!$P$3+'01Л'!$T$3+$M$3,'01Л'!$S$3,0)</f>
        <v>0</v>
      </c>
      <c r="D8" s="7" t="str">
        <f>IF(C8&gt;=0.0005,'01Л'!$R$3,"")</f>
        <v/>
      </c>
      <c r="E8" s="8">
        <f>IF(A8=MIN('01Л'!$P$3+'01Л'!$T$3+$N$3+1,'01Л'!$Q$3),B8,0)</f>
        <v>0</v>
      </c>
      <c r="F8" s="7"/>
      <c r="G8" s="10">
        <f t="shared" si="0"/>
        <v>0</v>
      </c>
      <c r="H8" s="11">
        <v>50</v>
      </c>
      <c r="I8" s="11">
        <f t="shared" si="1"/>
        <v>0</v>
      </c>
    </row>
    <row r="9" spans="1:25" x14ac:dyDescent="0.2">
      <c r="A9" s="17">
        <f>'01Л'!A9</f>
        <v>42738</v>
      </c>
      <c r="B9" s="8">
        <f t="shared" si="2"/>
        <v>0</v>
      </c>
      <c r="C9" s="8">
        <f>IF(A9='01Л'!$P$3+'01Л'!$T$3+$M$3,'01Л'!$S$3,0)</f>
        <v>0</v>
      </c>
      <c r="D9" s="7" t="str">
        <f>IF(C9&gt;=0.0005,'01Л'!$R$3,"")</f>
        <v/>
      </c>
      <c r="E9" s="8">
        <f>IF(A9=MIN('01Л'!$P$3+'01Л'!$T$3+$N$3+1,'01Л'!$Q$3),B9,0)</f>
        <v>0</v>
      </c>
      <c r="F9" s="7"/>
      <c r="G9" s="10">
        <f t="shared" si="0"/>
        <v>0</v>
      </c>
      <c r="H9" s="11">
        <v>50</v>
      </c>
      <c r="I9" s="11">
        <f t="shared" si="1"/>
        <v>0</v>
      </c>
    </row>
    <row r="10" spans="1:25" x14ac:dyDescent="0.2">
      <c r="A10" s="17">
        <f>'01Л'!A10</f>
        <v>42739</v>
      </c>
      <c r="B10" s="8">
        <f t="shared" si="2"/>
        <v>0</v>
      </c>
      <c r="C10" s="8">
        <f>IF(A10='01Л'!$P$3+'01Л'!$T$3+$M$3,'01Л'!$S$3,0)</f>
        <v>0</v>
      </c>
      <c r="D10" s="7" t="str">
        <f>IF(C10&gt;=0.0005,'01Л'!$R$3,"")</f>
        <v/>
      </c>
      <c r="E10" s="8">
        <f>IF(A10=MIN('01Л'!$P$3+'01Л'!$T$3+$N$3+1,'01Л'!$Q$3),B10,0)</f>
        <v>0</v>
      </c>
      <c r="F10" s="7"/>
      <c r="G10" s="10">
        <f t="shared" si="0"/>
        <v>0</v>
      </c>
      <c r="H10" s="11">
        <v>50</v>
      </c>
      <c r="I10" s="11">
        <f t="shared" si="1"/>
        <v>0</v>
      </c>
    </row>
    <row r="11" spans="1:25" x14ac:dyDescent="0.2">
      <c r="A11" s="17">
        <f>'01Л'!A11</f>
        <v>42740</v>
      </c>
      <c r="B11" s="8">
        <f t="shared" si="2"/>
        <v>0</v>
      </c>
      <c r="C11" s="8">
        <f>IF(A11='01Л'!$P$3+'01Л'!$T$3+$M$3,'01Л'!$S$3,0)</f>
        <v>0</v>
      </c>
      <c r="D11" s="7" t="str">
        <f>IF(C11&gt;=0.0005,'01Л'!$R$3,"")</f>
        <v/>
      </c>
      <c r="E11" s="8">
        <f>IF(A11=MIN('01Л'!$P$3+'01Л'!$T$3+$N$3+1,'01Л'!$Q$3),B11,0)</f>
        <v>0</v>
      </c>
      <c r="F11" s="7"/>
      <c r="G11" s="10">
        <f t="shared" si="0"/>
        <v>0</v>
      </c>
      <c r="H11" s="11">
        <v>50</v>
      </c>
      <c r="I11" s="11">
        <f t="shared" si="1"/>
        <v>0</v>
      </c>
    </row>
    <row r="12" spans="1:25" x14ac:dyDescent="0.2">
      <c r="A12" s="17">
        <f>'01Л'!A12</f>
        <v>42741</v>
      </c>
      <c r="B12" s="8">
        <f t="shared" si="2"/>
        <v>0</v>
      </c>
      <c r="C12" s="8">
        <f>IF(A12='01Л'!$P$3+'01Л'!$T$3+$M$3,'01Л'!$S$3,0)</f>
        <v>0</v>
      </c>
      <c r="D12" s="7" t="str">
        <f>IF(C12&gt;=0.0005,'01Л'!$R$3,"")</f>
        <v/>
      </c>
      <c r="E12" s="8">
        <f>IF(A12=MIN('01Л'!$P$3+'01Л'!$T$3+$N$3+1,'01Л'!$Q$3),B12,0)</f>
        <v>0</v>
      </c>
      <c r="F12" s="7"/>
      <c r="G12" s="10">
        <f t="shared" si="0"/>
        <v>0</v>
      </c>
      <c r="H12" s="11">
        <v>50</v>
      </c>
      <c r="I12" s="11">
        <f t="shared" si="1"/>
        <v>0</v>
      </c>
    </row>
    <row r="13" spans="1:25" x14ac:dyDescent="0.2">
      <c r="A13" s="17">
        <f>'01Л'!A13</f>
        <v>42742</v>
      </c>
      <c r="B13" s="8">
        <f t="shared" si="2"/>
        <v>0</v>
      </c>
      <c r="C13" s="8">
        <f>IF(A13='01Л'!$P$3+'01Л'!$T$3+$M$3,'01Л'!$S$3,0)</f>
        <v>0</v>
      </c>
      <c r="D13" s="7" t="str">
        <f>IF(C13&gt;=0.0005,'01Л'!$R$3,"")</f>
        <v/>
      </c>
      <c r="E13" s="8">
        <f>IF(A13=MIN('01Л'!$P$3+'01Л'!$T$3+$N$3+1,'01Л'!$Q$3),B13,0)</f>
        <v>0</v>
      </c>
      <c r="F13" s="7"/>
      <c r="G13" s="10">
        <f t="shared" si="0"/>
        <v>0</v>
      </c>
      <c r="H13" s="11">
        <v>50</v>
      </c>
      <c r="I13" s="11">
        <f t="shared" si="1"/>
        <v>0</v>
      </c>
    </row>
    <row r="14" spans="1:25" x14ac:dyDescent="0.2">
      <c r="A14" s="17">
        <f>'01Л'!A14</f>
        <v>42743</v>
      </c>
      <c r="B14" s="8">
        <f t="shared" si="2"/>
        <v>0</v>
      </c>
      <c r="C14" s="8">
        <f>IF(A14='01Л'!$P$3+'01Л'!$T$3+$M$3,'01Л'!$S$3,0)</f>
        <v>0</v>
      </c>
      <c r="D14" s="7" t="str">
        <f>IF(C14&gt;=0.0005,'01Л'!$R$3,"")</f>
        <v/>
      </c>
      <c r="E14" s="8">
        <f>IF(A14=MIN('01Л'!$P$3+'01Л'!$T$3+$N$3+1,'01Л'!$Q$3),B14,0)</f>
        <v>0</v>
      </c>
      <c r="F14" s="7"/>
      <c r="G14" s="10">
        <f t="shared" si="0"/>
        <v>0</v>
      </c>
      <c r="H14" s="11">
        <v>50</v>
      </c>
      <c r="I14" s="11">
        <f t="shared" si="1"/>
        <v>0</v>
      </c>
    </row>
    <row r="15" spans="1:25" x14ac:dyDescent="0.2">
      <c r="A15" s="17">
        <f>'01Л'!A15</f>
        <v>42744</v>
      </c>
      <c r="B15" s="8">
        <f t="shared" si="2"/>
        <v>0</v>
      </c>
      <c r="C15" s="8">
        <f>IF(A15='01Л'!$P$3+'01Л'!$T$3+$M$3,'01Л'!$S$3,0)</f>
        <v>0</v>
      </c>
      <c r="D15" s="7" t="str">
        <f>IF(C15&gt;=0.0005,'01Л'!$R$3,"")</f>
        <v/>
      </c>
      <c r="E15" s="8">
        <f>IF(A15=MIN('01Л'!$P$3+'01Л'!$T$3+$N$3+1,'01Л'!$Q$3),B15,0)</f>
        <v>0</v>
      </c>
      <c r="F15" s="7"/>
      <c r="G15" s="10">
        <f t="shared" si="0"/>
        <v>0</v>
      </c>
      <c r="H15" s="11">
        <v>50</v>
      </c>
      <c r="I15" s="11">
        <f t="shared" si="1"/>
        <v>0</v>
      </c>
    </row>
    <row r="16" spans="1:25" x14ac:dyDescent="0.2">
      <c r="A16" s="17">
        <f>'01Л'!A16</f>
        <v>42745</v>
      </c>
      <c r="B16" s="8">
        <f t="shared" si="2"/>
        <v>0</v>
      </c>
      <c r="C16" s="8">
        <f>IF(A16='01Л'!$P$3+'01Л'!$T$3+$M$3,'01Л'!$S$3,0)</f>
        <v>0</v>
      </c>
      <c r="D16" s="7" t="str">
        <f>IF(C16&gt;=0.0005,'01Л'!$R$3,"")</f>
        <v/>
      </c>
      <c r="E16" s="8">
        <f>IF(A16=MIN('01Л'!$P$3+'01Л'!$T$3+$N$3+1,'01Л'!$Q$3),B16,0)</f>
        <v>0</v>
      </c>
      <c r="F16" s="7"/>
      <c r="G16" s="10">
        <f t="shared" si="0"/>
        <v>0</v>
      </c>
      <c r="H16" s="11">
        <v>50</v>
      </c>
      <c r="I16" s="11">
        <f t="shared" si="1"/>
        <v>0</v>
      </c>
    </row>
    <row r="17" spans="1:12" x14ac:dyDescent="0.2">
      <c r="A17" s="17">
        <f>'01Л'!A17</f>
        <v>42746</v>
      </c>
      <c r="B17" s="8">
        <f t="shared" si="2"/>
        <v>0</v>
      </c>
      <c r="C17" s="8">
        <f>IF(A17='01Л'!$P$3+'01Л'!$T$3+$M$3,'01Л'!$S$3,0)</f>
        <v>0</v>
      </c>
      <c r="D17" s="7" t="str">
        <f>IF(C17&gt;=0.0005,'01Л'!$R$3,"")</f>
        <v/>
      </c>
      <c r="E17" s="8">
        <f>IF(A17=MIN('01Л'!$P$3+'01Л'!$T$3+$N$3+1,'01Л'!$Q$3),B17,0)</f>
        <v>0</v>
      </c>
      <c r="F17" s="7"/>
      <c r="G17" s="10">
        <f t="shared" si="0"/>
        <v>0</v>
      </c>
      <c r="H17" s="11">
        <v>50</v>
      </c>
      <c r="I17" s="11">
        <f t="shared" si="1"/>
        <v>0</v>
      </c>
    </row>
    <row r="18" spans="1:12" x14ac:dyDescent="0.2">
      <c r="A18" s="17">
        <f>'01Л'!A18</f>
        <v>42747</v>
      </c>
      <c r="B18" s="8">
        <f t="shared" si="2"/>
        <v>0</v>
      </c>
      <c r="C18" s="8">
        <f>IF(A18='01Л'!$P$3+'01Л'!$T$3+$M$3,'01Л'!$S$3,0)</f>
        <v>0</v>
      </c>
      <c r="D18" s="7" t="str">
        <f>IF(C18&gt;=0.0005,'01Л'!$R$3,"")</f>
        <v/>
      </c>
      <c r="E18" s="8">
        <f>IF(A18=MIN('01Л'!$P$3+'01Л'!$T$3+$N$3+1,'01Л'!$Q$3),B18,0)</f>
        <v>0</v>
      </c>
      <c r="F18" s="7"/>
      <c r="G18" s="10">
        <f t="shared" si="0"/>
        <v>0</v>
      </c>
      <c r="H18" s="11">
        <v>50</v>
      </c>
      <c r="I18" s="11">
        <f t="shared" si="1"/>
        <v>0</v>
      </c>
    </row>
    <row r="19" spans="1:12" x14ac:dyDescent="0.2">
      <c r="A19" s="17">
        <f>'01Л'!A19</f>
        <v>42748</v>
      </c>
      <c r="B19" s="8">
        <f t="shared" si="2"/>
        <v>0</v>
      </c>
      <c r="C19" s="8">
        <f>IF(A19='01Л'!$P$3+'01Л'!$T$3+$M$3,'01Л'!$S$3,0)</f>
        <v>0</v>
      </c>
      <c r="D19" s="7" t="str">
        <f>IF(C19&gt;=0.0005,'01Л'!$R$3,"")</f>
        <v/>
      </c>
      <c r="E19" s="8">
        <f>IF(A19=MIN('01Л'!$P$3+'01Л'!$T$3+$N$3+1,'01Л'!$Q$3),B19,0)</f>
        <v>0</v>
      </c>
      <c r="F19" s="7"/>
      <c r="G19" s="10">
        <f t="shared" si="0"/>
        <v>0</v>
      </c>
      <c r="H19" s="11">
        <v>50</v>
      </c>
      <c r="I19" s="11">
        <f t="shared" si="1"/>
        <v>0</v>
      </c>
    </row>
    <row r="20" spans="1:12" s="1" customFormat="1" x14ac:dyDescent="0.2">
      <c r="A20" s="17">
        <f>'01Л'!A20</f>
        <v>42749</v>
      </c>
      <c r="B20" s="8">
        <f t="shared" si="2"/>
        <v>0</v>
      </c>
      <c r="C20" s="8">
        <f>IF(A20='01Л'!$P$3+'01Л'!$T$3+$M$3,'01Л'!$S$3,0)</f>
        <v>0</v>
      </c>
      <c r="D20" s="7" t="str">
        <f>IF(C20&gt;=0.0005,'01Л'!$R$3,"")</f>
        <v/>
      </c>
      <c r="E20" s="8">
        <f>IF(A20=MIN('01Л'!$P$3+'01Л'!$T$3+$N$3+1,'01Л'!$Q$3),B20,0)</f>
        <v>0</v>
      </c>
      <c r="F20" s="7"/>
      <c r="G20" s="10">
        <f t="shared" si="0"/>
        <v>0</v>
      </c>
      <c r="H20" s="11">
        <v>50</v>
      </c>
      <c r="I20" s="11">
        <f t="shared" si="1"/>
        <v>0</v>
      </c>
      <c r="L20" s="2"/>
    </row>
    <row r="21" spans="1:12" s="1" customFormat="1" x14ac:dyDescent="0.2">
      <c r="A21" s="17">
        <f>'01Л'!A21</f>
        <v>42750</v>
      </c>
      <c r="B21" s="8">
        <f t="shared" si="2"/>
        <v>0</v>
      </c>
      <c r="C21" s="8">
        <f>IF(A21='01Л'!$P$3+'01Л'!$T$3+$M$3,'01Л'!$S$3,0)</f>
        <v>0</v>
      </c>
      <c r="D21" s="7" t="str">
        <f>IF(C21&gt;=0.0005,'01Л'!$R$3,"")</f>
        <v/>
      </c>
      <c r="E21" s="8">
        <f>IF(A21=MIN('01Л'!$P$3+'01Л'!$T$3+$N$3+1,'01Л'!$Q$3),B21,0)</f>
        <v>0</v>
      </c>
      <c r="F21" s="7"/>
      <c r="G21" s="10">
        <f t="shared" si="0"/>
        <v>0</v>
      </c>
      <c r="H21" s="11">
        <v>50</v>
      </c>
      <c r="I21" s="11">
        <f t="shared" si="1"/>
        <v>0</v>
      </c>
      <c r="L21" s="2"/>
    </row>
    <row r="22" spans="1:12" s="1" customFormat="1" x14ac:dyDescent="0.2">
      <c r="A22" s="17">
        <f>'01Л'!A22</f>
        <v>42751</v>
      </c>
      <c r="B22" s="8">
        <f t="shared" si="2"/>
        <v>0</v>
      </c>
      <c r="C22" s="8">
        <f>IF(A22='01Л'!$P$3+'01Л'!$T$3+$M$3,'01Л'!$S$3,0)</f>
        <v>0</v>
      </c>
      <c r="D22" s="7" t="str">
        <f>IF(C22&gt;=0.0005,'01Л'!$R$3,"")</f>
        <v/>
      </c>
      <c r="E22" s="8">
        <f>IF(A22=MIN('01Л'!$P$3+'01Л'!$T$3+$N$3+1,'01Л'!$Q$3),B22,0)</f>
        <v>0</v>
      </c>
      <c r="F22" s="7"/>
      <c r="G22" s="10">
        <f t="shared" si="0"/>
        <v>0</v>
      </c>
      <c r="H22" s="11">
        <v>50</v>
      </c>
      <c r="I22" s="11">
        <f t="shared" si="1"/>
        <v>0</v>
      </c>
      <c r="L22" s="2"/>
    </row>
    <row r="23" spans="1:12" s="1" customFormat="1" x14ac:dyDescent="0.2">
      <c r="A23" s="62">
        <f>'01Л'!A23</f>
        <v>42752</v>
      </c>
      <c r="B23" s="61">
        <f t="shared" si="2"/>
        <v>0</v>
      </c>
      <c r="C23" s="61">
        <f>IF(A23='01Л'!$P$3+'01Л'!$T$3+$M$3,'01Л'!$S$3,0)</f>
        <v>0.38600000000000001</v>
      </c>
      <c r="D23" s="63" t="str">
        <f>IF(C23&gt;=0.0005,'01Л'!$R$3,"")</f>
        <v>7-М</v>
      </c>
      <c r="E23" s="8">
        <f>IF(A23=MIN('01Л'!$P$3+'01Л'!$T$3+$N$3+1,'01Л'!$Q$3),B23,0)</f>
        <v>0</v>
      </c>
      <c r="F23" s="7"/>
      <c r="G23" s="10">
        <f t="shared" si="0"/>
        <v>0.38600000000000001</v>
      </c>
      <c r="H23" s="11">
        <v>50</v>
      </c>
      <c r="I23" s="11">
        <f t="shared" si="1"/>
        <v>19.3</v>
      </c>
      <c r="L23" s="2"/>
    </row>
    <row r="24" spans="1:12" s="1" customFormat="1" x14ac:dyDescent="0.2">
      <c r="A24" s="17">
        <f>'01Л'!A24</f>
        <v>42753</v>
      </c>
      <c r="B24" s="8">
        <f t="shared" si="2"/>
        <v>0.38600000000000001</v>
      </c>
      <c r="C24" s="8">
        <f>IF(A24='01Л'!$P$3+'01Л'!$T$3+$M$3,'01Л'!$S$3,0)</f>
        <v>0</v>
      </c>
      <c r="D24" s="7" t="str">
        <f>IF(C24&gt;=0.0005,'01Л'!$R$3,"")</f>
        <v/>
      </c>
      <c r="E24" s="8">
        <f>IF(A24=MIN('01Л'!$P$3+'01Л'!$T$3+$N$3+1,'01Л'!$Q$3),B24,0)</f>
        <v>0</v>
      </c>
      <c r="F24" s="7"/>
      <c r="G24" s="10">
        <f t="shared" si="0"/>
        <v>0.38600000000000001</v>
      </c>
      <c r="H24" s="11">
        <v>50</v>
      </c>
      <c r="I24" s="11">
        <f t="shared" si="1"/>
        <v>19.3</v>
      </c>
      <c r="L24" s="2"/>
    </row>
    <row r="25" spans="1:12" s="1" customFormat="1" x14ac:dyDescent="0.2">
      <c r="A25" s="17">
        <f>'01Л'!A25</f>
        <v>42754</v>
      </c>
      <c r="B25" s="8">
        <f t="shared" si="2"/>
        <v>0.38600000000000001</v>
      </c>
      <c r="C25" s="8">
        <f>IF(A25='01Л'!$P$3+'01Л'!$T$3+$M$3,'01Л'!$S$3,0)</f>
        <v>0</v>
      </c>
      <c r="D25" s="7" t="str">
        <f>IF(C25&gt;=0.0005,'01Л'!$R$3,"")</f>
        <v/>
      </c>
      <c r="E25" s="8">
        <f>IF(A25=MIN('01Л'!$P$3+'01Л'!$T$3+$N$3+1,'01Л'!$Q$3),B25,0)</f>
        <v>0</v>
      </c>
      <c r="F25" s="7"/>
      <c r="G25" s="10">
        <f t="shared" si="0"/>
        <v>0.38600000000000001</v>
      </c>
      <c r="H25" s="11">
        <v>50</v>
      </c>
      <c r="I25" s="11">
        <f t="shared" si="1"/>
        <v>19.3</v>
      </c>
      <c r="L25" s="2"/>
    </row>
    <row r="26" spans="1:12" s="1" customFormat="1" x14ac:dyDescent="0.2">
      <c r="A26" s="17">
        <f>'01Л'!A26</f>
        <v>42755</v>
      </c>
      <c r="B26" s="8">
        <f t="shared" si="2"/>
        <v>0.38600000000000001</v>
      </c>
      <c r="C26" s="8">
        <f>IF(A26='01Л'!$P$3+'01Л'!$T$3+$M$3,'01Л'!$S$3,0)</f>
        <v>0</v>
      </c>
      <c r="D26" s="7" t="str">
        <f>IF(C26&gt;=0.0005,'01Л'!$R$3,"")</f>
        <v/>
      </c>
      <c r="E26" s="8">
        <f>IF(A26=MIN('01Л'!$P$3+'01Л'!$T$3+$N$3+1,'01Л'!$Q$3),B26,0)</f>
        <v>0</v>
      </c>
      <c r="F26" s="7"/>
      <c r="G26" s="10">
        <f t="shared" si="0"/>
        <v>0.38600000000000001</v>
      </c>
      <c r="H26" s="11">
        <v>50</v>
      </c>
      <c r="I26" s="11">
        <f t="shared" si="1"/>
        <v>19.3</v>
      </c>
      <c r="L26" s="2"/>
    </row>
    <row r="27" spans="1:12" s="1" customFormat="1" x14ac:dyDescent="0.2">
      <c r="A27" s="17">
        <f>'01Л'!A27</f>
        <v>42756</v>
      </c>
      <c r="B27" s="8">
        <f t="shared" si="2"/>
        <v>0.38600000000000001</v>
      </c>
      <c r="C27" s="8">
        <f>IF(A27='01Л'!$P$3+'01Л'!$T$3+$M$3,'01Л'!$S$3,0)</f>
        <v>0</v>
      </c>
      <c r="D27" s="7" t="str">
        <f>IF(C27&gt;=0.0005,'01Л'!$R$3,"")</f>
        <v/>
      </c>
      <c r="E27" s="8">
        <f>IF(A27=MIN('01Л'!$P$3+'01Л'!$T$3+$N$3+1,'01Л'!$Q$3),B27,0)</f>
        <v>0</v>
      </c>
      <c r="F27" s="7"/>
      <c r="G27" s="10">
        <f t="shared" si="0"/>
        <v>0.38600000000000001</v>
      </c>
      <c r="H27" s="11">
        <v>50</v>
      </c>
      <c r="I27" s="11">
        <f t="shared" si="1"/>
        <v>19.3</v>
      </c>
      <c r="L27" s="2"/>
    </row>
    <row r="28" spans="1:12" s="1" customFormat="1" x14ac:dyDescent="0.2">
      <c r="A28" s="17">
        <f>'01Л'!A28</f>
        <v>42757</v>
      </c>
      <c r="B28" s="8">
        <f t="shared" si="2"/>
        <v>0.38600000000000001</v>
      </c>
      <c r="C28" s="8">
        <f>IF(A28='01Л'!$P$3+'01Л'!$T$3+$M$3,'01Л'!$S$3,0)</f>
        <v>0</v>
      </c>
      <c r="D28" s="7" t="str">
        <f>IF(C28&gt;=0.0005,'01Л'!$R$3,"")</f>
        <v/>
      </c>
      <c r="E28" s="8">
        <f>IF(A28=MIN('01Л'!$P$3+'01Л'!$T$3+$N$3+1,'01Л'!$Q$3),B28,0)</f>
        <v>0</v>
      </c>
      <c r="F28" s="7"/>
      <c r="G28" s="10">
        <f t="shared" si="0"/>
        <v>0.38600000000000001</v>
      </c>
      <c r="H28" s="11">
        <v>50</v>
      </c>
      <c r="I28" s="11">
        <f t="shared" si="1"/>
        <v>19.3</v>
      </c>
      <c r="L28" s="2"/>
    </row>
    <row r="29" spans="1:12" s="1" customFormat="1" x14ac:dyDescent="0.2">
      <c r="A29" s="17">
        <f>'01Л'!A29</f>
        <v>42758</v>
      </c>
      <c r="B29" s="8">
        <f t="shared" si="2"/>
        <v>0.38600000000000001</v>
      </c>
      <c r="C29" s="8">
        <f>IF(A29='01Л'!$P$3+'01Л'!$T$3+$M$3,'01Л'!$S$3,0)</f>
        <v>0</v>
      </c>
      <c r="D29" s="7" t="str">
        <f>IF(C29&gt;=0.0005,'01Л'!$R$3,"")</f>
        <v/>
      </c>
      <c r="E29" s="8">
        <f>IF(A29=MIN('01Л'!$P$3+'01Л'!$T$3+$N$3+1,'01Л'!$Q$3),B29,0)</f>
        <v>0</v>
      </c>
      <c r="F29" s="7"/>
      <c r="G29" s="10">
        <f t="shared" si="0"/>
        <v>0.38600000000000001</v>
      </c>
      <c r="H29" s="11">
        <v>50</v>
      </c>
      <c r="I29" s="11">
        <f t="shared" si="1"/>
        <v>19.3</v>
      </c>
      <c r="L29" s="2"/>
    </row>
    <row r="30" spans="1:12" s="1" customFormat="1" x14ac:dyDescent="0.2">
      <c r="A30" s="17">
        <f>'01Л'!A30</f>
        <v>42759</v>
      </c>
      <c r="B30" s="8">
        <f t="shared" si="2"/>
        <v>0.38600000000000001</v>
      </c>
      <c r="C30" s="8">
        <f>IF(A30='01Л'!$P$3+'01Л'!$T$3+$M$3,'01Л'!$S$3,0)</f>
        <v>0</v>
      </c>
      <c r="D30" s="7" t="str">
        <f>IF(C30&gt;=0.0005,'01Л'!$R$3,"")</f>
        <v/>
      </c>
      <c r="E30" s="8">
        <f>IF(A30=MIN('01Л'!$P$3+'01Л'!$T$3+$N$3+1,'01Л'!$Q$3),B30,0)</f>
        <v>0</v>
      </c>
      <c r="F30" s="7"/>
      <c r="G30" s="10">
        <f t="shared" si="0"/>
        <v>0.38600000000000001</v>
      </c>
      <c r="H30" s="11">
        <v>50</v>
      </c>
      <c r="I30" s="11">
        <f t="shared" si="1"/>
        <v>19.3</v>
      </c>
      <c r="L30" s="2"/>
    </row>
    <row r="31" spans="1:12" s="1" customFormat="1" x14ac:dyDescent="0.2">
      <c r="A31" s="17">
        <f>'01Л'!A31</f>
        <v>42760</v>
      </c>
      <c r="B31" s="8">
        <f t="shared" si="2"/>
        <v>0.38600000000000001</v>
      </c>
      <c r="C31" s="8">
        <f>IF(A31='01Л'!$P$3+'01Л'!$T$3+$M$3,'01Л'!$S$3,0)</f>
        <v>0</v>
      </c>
      <c r="D31" s="7" t="str">
        <f>IF(C31&gt;=0.0005,'01Л'!$R$3,"")</f>
        <v/>
      </c>
      <c r="E31" s="8">
        <f>IF(A31=MIN('01Л'!$P$3+'01Л'!$T$3+$N$3+1,'01Л'!$Q$3),B31,0)</f>
        <v>0</v>
      </c>
      <c r="F31" s="7"/>
      <c r="G31" s="10">
        <f t="shared" si="0"/>
        <v>0.38600000000000001</v>
      </c>
      <c r="H31" s="11">
        <v>50</v>
      </c>
      <c r="I31" s="11">
        <f t="shared" si="1"/>
        <v>19.3</v>
      </c>
      <c r="L31" s="2"/>
    </row>
    <row r="32" spans="1:12" s="1" customFormat="1" x14ac:dyDescent="0.2">
      <c r="A32" s="17">
        <f>'01Л'!A32</f>
        <v>42761</v>
      </c>
      <c r="B32" s="8">
        <f t="shared" si="2"/>
        <v>0.38600000000000001</v>
      </c>
      <c r="C32" s="8">
        <f>IF(A32='01Л'!$P$3+'01Л'!$T$3+$M$3,'01Л'!$S$3,0)</f>
        <v>0</v>
      </c>
      <c r="D32" s="7" t="str">
        <f>IF(C32&gt;=0.0005,'01Л'!$R$3,"")</f>
        <v/>
      </c>
      <c r="E32" s="8">
        <f>IF(A32=MIN('01Л'!$P$3+'01Л'!$T$3+$N$3+1,'01Л'!$Q$3),B32,0)</f>
        <v>0</v>
      </c>
      <c r="F32" s="7"/>
      <c r="G32" s="10">
        <f t="shared" si="0"/>
        <v>0.38600000000000001</v>
      </c>
      <c r="H32" s="11">
        <v>50</v>
      </c>
      <c r="I32" s="11">
        <f t="shared" si="1"/>
        <v>19.3</v>
      </c>
      <c r="L32" s="2"/>
    </row>
    <row r="33" spans="1:12" s="1" customFormat="1" x14ac:dyDescent="0.2">
      <c r="A33" s="17">
        <f>'01Л'!A33</f>
        <v>42762</v>
      </c>
      <c r="B33" s="8">
        <f t="shared" si="2"/>
        <v>0.38600000000000001</v>
      </c>
      <c r="C33" s="8">
        <f>IF(A33='01Л'!$P$3+'01Л'!$T$3+$M$3,'01Л'!$S$3,0)</f>
        <v>0</v>
      </c>
      <c r="D33" s="7" t="str">
        <f>IF(C33&gt;=0.0005,'01Л'!$R$3,"")</f>
        <v/>
      </c>
      <c r="E33" s="8">
        <f>IF(A33=MIN('01Л'!$P$3+'01Л'!$T$3+$N$3+1,'01Л'!$Q$3),B33,0)</f>
        <v>0</v>
      </c>
      <c r="F33" s="7"/>
      <c r="G33" s="10">
        <f t="shared" si="0"/>
        <v>0.38600000000000001</v>
      </c>
      <c r="H33" s="11">
        <v>50</v>
      </c>
      <c r="I33" s="11">
        <f t="shared" si="1"/>
        <v>19.3</v>
      </c>
      <c r="L33" s="2"/>
    </row>
    <row r="34" spans="1:12" s="1" customFormat="1" x14ac:dyDescent="0.2">
      <c r="A34" s="17">
        <f>'01Л'!A34</f>
        <v>42763</v>
      </c>
      <c r="B34" s="8">
        <f t="shared" si="2"/>
        <v>0.38600000000000001</v>
      </c>
      <c r="C34" s="8">
        <f>IF(A34='01Л'!$P$3+'01Л'!$T$3+$M$3,'01Л'!$S$3,0)</f>
        <v>0</v>
      </c>
      <c r="D34" s="7" t="str">
        <f>IF(C34&gt;=0.0005,'01Л'!$R$3,"")</f>
        <v/>
      </c>
      <c r="E34" s="8">
        <f>IF(A34=MIN('01Л'!$P$3+'01Л'!$T$3+$N$3+1,'01Л'!$Q$3),B34,0)</f>
        <v>0</v>
      </c>
      <c r="F34" s="7"/>
      <c r="G34" s="10">
        <f t="shared" si="0"/>
        <v>0.38600000000000001</v>
      </c>
      <c r="H34" s="11">
        <v>50</v>
      </c>
      <c r="I34" s="11">
        <f t="shared" si="1"/>
        <v>19.3</v>
      </c>
      <c r="L34" s="2"/>
    </row>
    <row r="35" spans="1:12" s="1" customFormat="1" x14ac:dyDescent="0.2">
      <c r="A35" s="17">
        <f>'01Л'!A35</f>
        <v>42764</v>
      </c>
      <c r="B35" s="8">
        <f>IF(A35="","",G34)</f>
        <v>0.38600000000000001</v>
      </c>
      <c r="C35" s="8">
        <f>IF(A35='01Л'!$P$3+'01Л'!$T$3+$M$3,'01Л'!$S$3,0)</f>
        <v>0</v>
      </c>
      <c r="D35" s="7" t="str">
        <f>IF(C35&gt;=0.0005,'01Л'!$R$3,"")</f>
        <v/>
      </c>
      <c r="E35" s="8">
        <f>IF(A35=MIN('01Л'!$P$3+'01Л'!$T$3+$N$3+1,'01Л'!$Q$3),B35,0)</f>
        <v>0</v>
      </c>
      <c r="F35" s="7"/>
      <c r="G35" s="10">
        <f>IF(B35="","",B35+C35-E35)</f>
        <v>0.38600000000000001</v>
      </c>
      <c r="H35" s="11">
        <f>IF(B35="","",H34)</f>
        <v>50</v>
      </c>
      <c r="I35" s="11">
        <f>IF(B35="","",G35*H35)</f>
        <v>19.3</v>
      </c>
      <c r="L35" s="2"/>
    </row>
    <row r="36" spans="1:12" x14ac:dyDescent="0.2">
      <c r="A36" s="17">
        <f>'01Л'!A36</f>
        <v>42765</v>
      </c>
      <c r="B36" s="8">
        <f>IF(A36="","",G35)</f>
        <v>0.38600000000000001</v>
      </c>
      <c r="C36" s="8">
        <f>IF(A36='01Л'!$P$3+'01Л'!$T$3+$M$3,'01Л'!$S$3,0)</f>
        <v>0</v>
      </c>
      <c r="D36" s="7" t="str">
        <f>IF(C36&gt;=0.0005,'01Л'!$R$3,"")</f>
        <v/>
      </c>
      <c r="E36" s="8">
        <f>IF(A36=MIN('01Л'!$P$3+'01Л'!$T$3+$N$3+1,'01Л'!$Q$3),B36,0)</f>
        <v>0</v>
      </c>
      <c r="F36" s="7"/>
      <c r="G36" s="10">
        <f>IF(B36="","",B36+C36-E36)</f>
        <v>0.38600000000000001</v>
      </c>
      <c r="H36" s="11">
        <f>IF(B36="","",H35)</f>
        <v>50</v>
      </c>
      <c r="I36" s="11">
        <f>IF(B36="","",G36*H36)</f>
        <v>19.3</v>
      </c>
    </row>
    <row r="37" spans="1:12" x14ac:dyDescent="0.2">
      <c r="A37" s="17">
        <f>'01Л'!A37</f>
        <v>42766</v>
      </c>
      <c r="B37" s="8">
        <f>IF(A37="","",G36)</f>
        <v>0.38600000000000001</v>
      </c>
      <c r="C37" s="8">
        <f>IF(A37='01Л'!$P$3+'01Л'!$T$3+$M$3,'01Л'!$S$3,0)</f>
        <v>0</v>
      </c>
      <c r="D37" s="7" t="str">
        <f>IF(C37&gt;=0.0005,'01Л'!$R$3,"")</f>
        <v/>
      </c>
      <c r="E37" s="8">
        <f>IF(A37=MIN('01Л'!$P$3+'01Л'!$T$3+$N$3+1,'01Л'!$Q$3),B37,0)</f>
        <v>0</v>
      </c>
      <c r="F37" s="7"/>
      <c r="G37" s="10">
        <f>IF(B37="","",B37+C37-E37)</f>
        <v>0.38600000000000001</v>
      </c>
      <c r="H37" s="11">
        <f>IF(B37="","",H36)</f>
        <v>50</v>
      </c>
      <c r="I37" s="11">
        <f>IF(B37="","",G37*H37)</f>
        <v>19.3</v>
      </c>
    </row>
    <row r="38" spans="1:12" s="5" customFormat="1" x14ac:dyDescent="0.2">
      <c r="A38" s="34" t="s">
        <v>8</v>
      </c>
      <c r="B38" s="35">
        <f>SUM(B7:B37)</f>
        <v>5.4040000000000008</v>
      </c>
      <c r="C38" s="9">
        <f>SUM(C7:C37)</f>
        <v>0.38600000000000001</v>
      </c>
      <c r="D38" s="6"/>
      <c r="E38" s="9">
        <f>SUM(E7:E37)</f>
        <v>0</v>
      </c>
      <c r="F38" s="85"/>
      <c r="G38" s="85"/>
      <c r="H38" s="85"/>
      <c r="I38" s="12">
        <f>SUM(I7:I37)</f>
        <v>289.50000000000006</v>
      </c>
      <c r="J38" s="3"/>
      <c r="K38" s="3"/>
      <c r="L38" s="4"/>
    </row>
  </sheetData>
  <mergeCells count="5">
    <mergeCell ref="A1:I1"/>
    <mergeCell ref="A3:E3"/>
    <mergeCell ref="H3:I3"/>
    <mergeCell ref="F38:H38"/>
    <mergeCell ref="M1:N1"/>
  </mergeCells>
  <pageMargins left="0.78740157480314965" right="0.78740157480314965" top="0.78740157480314965" bottom="0.39370078740157483" header="0.51181102362204722" footer="0.51181102362204722"/>
  <pageSetup paperSize="9" scale="92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FF0000"/>
    <pageSetUpPr fitToPage="1"/>
  </sheetPr>
  <dimension ref="A1:N38"/>
  <sheetViews>
    <sheetView view="pageBreakPreview" topLeftCell="A10" zoomScaleNormal="100" workbookViewId="0">
      <selection activeCell="B7" sqref="B7"/>
    </sheetView>
  </sheetViews>
  <sheetFormatPr defaultRowHeight="12.75" x14ac:dyDescent="0.2"/>
  <cols>
    <col min="1" max="1" width="10.28515625" style="1" customWidth="1"/>
    <col min="2" max="2" width="8.85546875" style="1" customWidth="1"/>
    <col min="3" max="3" width="11.7109375" style="1" customWidth="1"/>
    <col min="4" max="4" width="9.28515625" style="1" customWidth="1"/>
    <col min="5" max="5" width="9.42578125" style="1" customWidth="1"/>
    <col min="6" max="6" width="11.7109375" style="1" bestFit="1" customWidth="1"/>
    <col min="7" max="7" width="10.140625" style="1" customWidth="1"/>
    <col min="8" max="8" width="12.28515625" style="1" customWidth="1"/>
    <col min="9" max="9" width="10.85546875" style="1" customWidth="1"/>
    <col min="10" max="10" width="9.140625" style="1"/>
    <col min="11" max="11" width="0" style="1" hidden="1" customWidth="1"/>
    <col min="12" max="12" width="9.140625" style="2" hidden="1" customWidth="1"/>
    <col min="13" max="13" width="12.140625" customWidth="1"/>
  </cols>
  <sheetData>
    <row r="1" spans="1:14" s="5" customFormat="1" ht="33" customHeight="1" x14ac:dyDescent="0.2">
      <c r="A1" s="81" t="str">
        <f>"Расчет стоимости по хранению НЕРЕМОНТОПРИГОДНЫХ узлов и детлей (с "&amp; M3 &amp;" суток до "&amp; N3 &amp;" суток)"</f>
        <v>Расчет стоимости по хранению НЕРЕМОНТОПРИГОДНЫХ узлов и детлей (с 61 суток до 90 суток)</v>
      </c>
      <c r="B1" s="81"/>
      <c r="C1" s="81"/>
      <c r="D1" s="81"/>
      <c r="E1" s="81"/>
      <c r="F1" s="81"/>
      <c r="G1" s="81"/>
      <c r="H1" s="81"/>
      <c r="I1" s="81"/>
      <c r="J1" s="3"/>
      <c r="K1" s="3"/>
      <c r="L1" s="4"/>
      <c r="M1" s="86" t="s">
        <v>64</v>
      </c>
      <c r="N1" s="86"/>
    </row>
    <row r="2" spans="1:14" x14ac:dyDescent="0.2">
      <c r="M2" s="50" t="s">
        <v>62</v>
      </c>
      <c r="N2" s="41" t="s">
        <v>63</v>
      </c>
    </row>
    <row r="3" spans="1:14" s="16" customFormat="1" ht="15.75" customHeight="1" x14ac:dyDescent="0.2">
      <c r="A3" s="82"/>
      <c r="B3" s="83"/>
      <c r="C3" s="83"/>
      <c r="D3" s="83"/>
      <c r="E3" s="83"/>
      <c r="F3" s="13"/>
      <c r="G3" s="13"/>
      <c r="H3" s="87">
        <f>'01Л'!H3:I3</f>
        <v>42766</v>
      </c>
      <c r="I3" s="88"/>
      <c r="J3" s="14"/>
      <c r="K3" s="14"/>
      <c r="L3" s="15"/>
      <c r="M3" s="51">
        <v>61</v>
      </c>
      <c r="N3" s="52">
        <v>90</v>
      </c>
    </row>
    <row r="5" spans="1:14" s="5" customFormat="1" ht="51" x14ac:dyDescent="0.2">
      <c r="A5" s="6" t="s">
        <v>0</v>
      </c>
      <c r="B5" s="6" t="s">
        <v>1</v>
      </c>
      <c r="C5" s="6" t="s">
        <v>2</v>
      </c>
      <c r="D5" s="6" t="s">
        <v>6</v>
      </c>
      <c r="E5" s="6" t="s">
        <v>3</v>
      </c>
      <c r="F5" s="6" t="s">
        <v>7</v>
      </c>
      <c r="G5" s="6" t="s">
        <v>4</v>
      </c>
      <c r="H5" s="6" t="s">
        <v>9</v>
      </c>
      <c r="I5" s="6" t="s">
        <v>5</v>
      </c>
      <c r="J5" s="3"/>
      <c r="K5" s="3"/>
      <c r="L5" s="4"/>
    </row>
    <row r="6" spans="1:14" s="5" customFormat="1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3"/>
      <c r="K6" s="3"/>
      <c r="L6" s="4"/>
    </row>
    <row r="7" spans="1:14" x14ac:dyDescent="0.2">
      <c r="A7" s="17">
        <f>'01Л'!A7</f>
        <v>42736</v>
      </c>
      <c r="B7" s="8">
        <f>IF(OR(A7&lt;MIN('01Л'!$P$3+'01Л'!$T$3+$M$3,'01Л'!$Q$3),A7&gt;MIN('01Л'!$P$3+'01Л'!$T$3+$N$3+1,IFERROR(INDEX('01Л'!$A:$A,MATCH('01Л'!$Q$3,'01Л'!$A:$A,0)),'01Л'!$A$37+1))),0,'01Л'!$S$3)</f>
        <v>0</v>
      </c>
      <c r="C7" s="8">
        <f>IF(A7='01Л'!$P$3+'01Л'!$T$3+$M$3,'01Л'!$S$3,0)</f>
        <v>0</v>
      </c>
      <c r="D7" s="7" t="str">
        <f>IF(C7&gt;=0.0005,'01Л'!$R$3,"")</f>
        <v/>
      </c>
      <c r="E7" s="8">
        <f>IF(A7=MIN('01Л'!$P$3+'01Л'!$T$3+$N$3+1,'01Л'!$Q$3),B7,0)</f>
        <v>0</v>
      </c>
      <c r="F7" s="7"/>
      <c r="G7" s="10">
        <f t="shared" ref="G7:G34" si="0">B7+C7-E7</f>
        <v>0</v>
      </c>
      <c r="H7" s="11">
        <v>125</v>
      </c>
      <c r="I7" s="11">
        <f t="shared" ref="I7:I34" si="1">G7*H7</f>
        <v>0</v>
      </c>
    </row>
    <row r="8" spans="1:14" x14ac:dyDescent="0.2">
      <c r="A8" s="17">
        <f>'01Л'!A8</f>
        <v>42737</v>
      </c>
      <c r="B8" s="8">
        <f t="shared" ref="B8:B34" si="2">G7</f>
        <v>0</v>
      </c>
      <c r="C8" s="8">
        <f>IF(A8='01Л'!$P$3+'01Л'!$T$3+$M$3,'01Л'!$S$3,0)</f>
        <v>0</v>
      </c>
      <c r="D8" s="7" t="str">
        <f>IF(C8&gt;=0.0005,'01Л'!$R$3,"")</f>
        <v/>
      </c>
      <c r="E8" s="8">
        <f>IF(A8=MIN('01Л'!$P$3+'01Л'!$T$3+$N$3+1,'01Л'!$Q$3),B8,0)</f>
        <v>0</v>
      </c>
      <c r="F8" s="7"/>
      <c r="G8" s="10">
        <f t="shared" si="0"/>
        <v>0</v>
      </c>
      <c r="H8" s="11">
        <v>125</v>
      </c>
      <c r="I8" s="11">
        <f t="shared" si="1"/>
        <v>0</v>
      </c>
    </row>
    <row r="9" spans="1:14" x14ac:dyDescent="0.2">
      <c r="A9" s="17">
        <f>'01Л'!A9</f>
        <v>42738</v>
      </c>
      <c r="B9" s="8">
        <f t="shared" si="2"/>
        <v>0</v>
      </c>
      <c r="C9" s="8">
        <f>IF(A9='01Л'!$P$3+'01Л'!$T$3+$M$3,'01Л'!$S$3,0)</f>
        <v>0</v>
      </c>
      <c r="D9" s="7" t="str">
        <f>IF(C9&gt;=0.0005,'01Л'!$R$3,"")</f>
        <v/>
      </c>
      <c r="E9" s="8">
        <f>IF(A9=MIN('01Л'!$P$3+'01Л'!$T$3+$N$3+1,'01Л'!$Q$3),B9,0)</f>
        <v>0</v>
      </c>
      <c r="F9" s="7"/>
      <c r="G9" s="10">
        <f t="shared" si="0"/>
        <v>0</v>
      </c>
      <c r="H9" s="11">
        <v>125</v>
      </c>
      <c r="I9" s="11">
        <f t="shared" si="1"/>
        <v>0</v>
      </c>
    </row>
    <row r="10" spans="1:14" x14ac:dyDescent="0.2">
      <c r="A10" s="17">
        <f>'01Л'!A10</f>
        <v>42739</v>
      </c>
      <c r="B10" s="8">
        <f t="shared" si="2"/>
        <v>0</v>
      </c>
      <c r="C10" s="8">
        <f>IF(A10='01Л'!$P$3+'01Л'!$T$3+$M$3,'01Л'!$S$3,0)</f>
        <v>0</v>
      </c>
      <c r="D10" s="7" t="str">
        <f>IF(C10&gt;=0.0005,'01Л'!$R$3,"")</f>
        <v/>
      </c>
      <c r="E10" s="8">
        <f>IF(A10=MIN('01Л'!$P$3+'01Л'!$T$3+$N$3+1,'01Л'!$Q$3),B10,0)</f>
        <v>0</v>
      </c>
      <c r="F10" s="7"/>
      <c r="G10" s="10">
        <f t="shared" si="0"/>
        <v>0</v>
      </c>
      <c r="H10" s="11">
        <v>125</v>
      </c>
      <c r="I10" s="11">
        <f t="shared" si="1"/>
        <v>0</v>
      </c>
    </row>
    <row r="11" spans="1:14" x14ac:dyDescent="0.2">
      <c r="A11" s="17">
        <f>'01Л'!A11</f>
        <v>42740</v>
      </c>
      <c r="B11" s="8">
        <f t="shared" si="2"/>
        <v>0</v>
      </c>
      <c r="C11" s="8">
        <f>IF(A11='01Л'!$P$3+'01Л'!$T$3+$M$3,'01Л'!$S$3,0)</f>
        <v>0</v>
      </c>
      <c r="D11" s="7" t="str">
        <f>IF(C11&gt;=0.0005,'01Л'!$R$3,"")</f>
        <v/>
      </c>
      <c r="E11" s="8">
        <f>IF(A11=MIN('01Л'!$P$3+'01Л'!$T$3+$N$3+1,'01Л'!$Q$3),B11,0)</f>
        <v>0</v>
      </c>
      <c r="F11" s="7"/>
      <c r="G11" s="10">
        <f t="shared" si="0"/>
        <v>0</v>
      </c>
      <c r="H11" s="11">
        <v>125</v>
      </c>
      <c r="I11" s="11">
        <f t="shared" si="1"/>
        <v>0</v>
      </c>
    </row>
    <row r="12" spans="1:14" x14ac:dyDescent="0.2">
      <c r="A12" s="17">
        <f>'01Л'!A12</f>
        <v>42741</v>
      </c>
      <c r="B12" s="8">
        <f t="shared" si="2"/>
        <v>0</v>
      </c>
      <c r="C12" s="8">
        <f>IF(A12='01Л'!$P$3+'01Л'!$T$3+$M$3,'01Л'!$S$3,0)</f>
        <v>0</v>
      </c>
      <c r="D12" s="7" t="str">
        <f>IF(C12&gt;=0.0005,'01Л'!$R$3,"")</f>
        <v/>
      </c>
      <c r="E12" s="8">
        <f>IF(A12=MIN('01Л'!$P$3+'01Л'!$T$3+$N$3+1,'01Л'!$Q$3),B12,0)</f>
        <v>0</v>
      </c>
      <c r="F12" s="7"/>
      <c r="G12" s="10">
        <f t="shared" si="0"/>
        <v>0</v>
      </c>
      <c r="H12" s="11">
        <v>125</v>
      </c>
      <c r="I12" s="11">
        <f t="shared" si="1"/>
        <v>0</v>
      </c>
    </row>
    <row r="13" spans="1:14" x14ac:dyDescent="0.2">
      <c r="A13" s="17">
        <f>'01Л'!A13</f>
        <v>42742</v>
      </c>
      <c r="B13" s="8">
        <f t="shared" si="2"/>
        <v>0</v>
      </c>
      <c r="C13" s="8">
        <f>IF(A13='01Л'!$P$3+'01Л'!$T$3+$M$3,'01Л'!$S$3,0)</f>
        <v>0</v>
      </c>
      <c r="D13" s="7" t="str">
        <f>IF(C13&gt;=0.0005,'01Л'!$R$3,"")</f>
        <v/>
      </c>
      <c r="E13" s="8">
        <f>IF(A13=MIN('01Л'!$P$3+'01Л'!$T$3+$N$3+1,'01Л'!$Q$3),B13,0)</f>
        <v>0</v>
      </c>
      <c r="F13" s="7"/>
      <c r="G13" s="10">
        <f t="shared" si="0"/>
        <v>0</v>
      </c>
      <c r="H13" s="11">
        <v>125</v>
      </c>
      <c r="I13" s="11">
        <f t="shared" si="1"/>
        <v>0</v>
      </c>
    </row>
    <row r="14" spans="1:14" x14ac:dyDescent="0.2">
      <c r="A14" s="17">
        <f>'01Л'!A14</f>
        <v>42743</v>
      </c>
      <c r="B14" s="8">
        <f t="shared" si="2"/>
        <v>0</v>
      </c>
      <c r="C14" s="8">
        <f>IF(A14='01Л'!$P$3+'01Л'!$T$3+$M$3,'01Л'!$S$3,0)</f>
        <v>0</v>
      </c>
      <c r="D14" s="7" t="str">
        <f>IF(C14&gt;=0.0005,'01Л'!$R$3,"")</f>
        <v/>
      </c>
      <c r="E14" s="8">
        <f>IF(A14=MIN('01Л'!$P$3+'01Л'!$T$3+$N$3+1,'01Л'!$Q$3),B14,0)</f>
        <v>0</v>
      </c>
      <c r="F14" s="7"/>
      <c r="G14" s="10">
        <f t="shared" si="0"/>
        <v>0</v>
      </c>
      <c r="H14" s="11">
        <v>125</v>
      </c>
      <c r="I14" s="11">
        <f t="shared" si="1"/>
        <v>0</v>
      </c>
    </row>
    <row r="15" spans="1:14" x14ac:dyDescent="0.2">
      <c r="A15" s="17">
        <f>'01Л'!A15</f>
        <v>42744</v>
      </c>
      <c r="B15" s="8">
        <f t="shared" si="2"/>
        <v>0</v>
      </c>
      <c r="C15" s="8">
        <f>IF(A15='01Л'!$P$3+'01Л'!$T$3+$M$3,'01Л'!$S$3,0)</f>
        <v>0</v>
      </c>
      <c r="D15" s="7" t="str">
        <f>IF(C15&gt;=0.0005,'01Л'!$R$3,"")</f>
        <v/>
      </c>
      <c r="E15" s="8">
        <f>IF(A15=MIN('01Л'!$P$3+'01Л'!$T$3+$N$3+1,'01Л'!$Q$3),B15,0)</f>
        <v>0</v>
      </c>
      <c r="F15" s="7"/>
      <c r="G15" s="10">
        <f t="shared" si="0"/>
        <v>0</v>
      </c>
      <c r="H15" s="11">
        <v>125</v>
      </c>
      <c r="I15" s="11">
        <f t="shared" si="1"/>
        <v>0</v>
      </c>
    </row>
    <row r="16" spans="1:14" x14ac:dyDescent="0.2">
      <c r="A16" s="17">
        <f>'01Л'!A16</f>
        <v>42745</v>
      </c>
      <c r="B16" s="8">
        <f t="shared" si="2"/>
        <v>0</v>
      </c>
      <c r="C16" s="8">
        <f>IF(A16='01Л'!$P$3+'01Л'!$T$3+$M$3,'01Л'!$S$3,0)</f>
        <v>0</v>
      </c>
      <c r="D16" s="7" t="str">
        <f>IF(C16&gt;=0.0005,'01Л'!$R$3,"")</f>
        <v/>
      </c>
      <c r="E16" s="8">
        <f>IF(A16=MIN('01Л'!$P$3+'01Л'!$T$3+$N$3+1,'01Л'!$Q$3),B16,0)</f>
        <v>0</v>
      </c>
      <c r="F16" s="7"/>
      <c r="G16" s="10">
        <f t="shared" si="0"/>
        <v>0</v>
      </c>
      <c r="H16" s="11">
        <v>125</v>
      </c>
      <c r="I16" s="11">
        <f t="shared" si="1"/>
        <v>0</v>
      </c>
    </row>
    <row r="17" spans="1:12" x14ac:dyDescent="0.2">
      <c r="A17" s="17">
        <f>'01Л'!A17</f>
        <v>42746</v>
      </c>
      <c r="B17" s="8">
        <f t="shared" si="2"/>
        <v>0</v>
      </c>
      <c r="C17" s="8">
        <f>IF(A17='01Л'!$P$3+'01Л'!$T$3+$M$3,'01Л'!$S$3,0)</f>
        <v>0</v>
      </c>
      <c r="D17" s="7" t="str">
        <f>IF(C17&gt;=0.0005,'01Л'!$R$3,"")</f>
        <v/>
      </c>
      <c r="E17" s="8">
        <f>IF(A17=MIN('01Л'!$P$3+'01Л'!$T$3+$N$3+1,'01Л'!$Q$3),B17,0)</f>
        <v>0</v>
      </c>
      <c r="F17" s="7"/>
      <c r="G17" s="10">
        <f t="shared" si="0"/>
        <v>0</v>
      </c>
      <c r="H17" s="11">
        <v>125</v>
      </c>
      <c r="I17" s="11">
        <f t="shared" si="1"/>
        <v>0</v>
      </c>
    </row>
    <row r="18" spans="1:12" x14ac:dyDescent="0.2">
      <c r="A18" s="17">
        <f>'01Л'!A18</f>
        <v>42747</v>
      </c>
      <c r="B18" s="8">
        <f t="shared" si="2"/>
        <v>0</v>
      </c>
      <c r="C18" s="8">
        <f>IF(A18='01Л'!$P$3+'01Л'!$T$3+$M$3,'01Л'!$S$3,0)</f>
        <v>0</v>
      </c>
      <c r="D18" s="7" t="str">
        <f>IF(C18&gt;=0.0005,'01Л'!$R$3,"")</f>
        <v/>
      </c>
      <c r="E18" s="8">
        <f>IF(A18=MIN('01Л'!$P$3+'01Л'!$T$3+$N$3+1,'01Л'!$Q$3),B18,0)</f>
        <v>0</v>
      </c>
      <c r="F18" s="7"/>
      <c r="G18" s="10">
        <f t="shared" si="0"/>
        <v>0</v>
      </c>
      <c r="H18" s="11">
        <v>125</v>
      </c>
      <c r="I18" s="11">
        <f t="shared" si="1"/>
        <v>0</v>
      </c>
    </row>
    <row r="19" spans="1:12" x14ac:dyDescent="0.2">
      <c r="A19" s="17">
        <f>'01Л'!A19</f>
        <v>42748</v>
      </c>
      <c r="B19" s="8">
        <f t="shared" si="2"/>
        <v>0</v>
      </c>
      <c r="C19" s="8">
        <f>IF(A19='01Л'!$P$3+'01Л'!$T$3+$M$3,'01Л'!$S$3,0)</f>
        <v>0</v>
      </c>
      <c r="D19" s="7" t="str">
        <f>IF(C19&gt;=0.0005,'01Л'!$R$3,"")</f>
        <v/>
      </c>
      <c r="E19" s="8">
        <f>IF(A19=MIN('01Л'!$P$3+'01Л'!$T$3+$N$3+1,'01Л'!$Q$3),B19,0)</f>
        <v>0</v>
      </c>
      <c r="F19" s="7"/>
      <c r="G19" s="10">
        <f t="shared" si="0"/>
        <v>0</v>
      </c>
      <c r="H19" s="11">
        <v>125</v>
      </c>
      <c r="I19" s="11">
        <f t="shared" si="1"/>
        <v>0</v>
      </c>
    </row>
    <row r="20" spans="1:12" s="1" customFormat="1" x14ac:dyDescent="0.2">
      <c r="A20" s="17">
        <f>'01Л'!A20</f>
        <v>42749</v>
      </c>
      <c r="B20" s="8">
        <f t="shared" si="2"/>
        <v>0</v>
      </c>
      <c r="C20" s="8">
        <f>IF(A20='01Л'!$P$3+'01Л'!$T$3+$M$3,'01Л'!$S$3,0)</f>
        <v>0</v>
      </c>
      <c r="D20" s="7" t="str">
        <f>IF(C20&gt;=0.0005,'01Л'!$R$3,"")</f>
        <v/>
      </c>
      <c r="E20" s="8">
        <f>IF(A20=MIN('01Л'!$P$3+'01Л'!$T$3+$N$3+1,'01Л'!$Q$3),B20,0)</f>
        <v>0</v>
      </c>
      <c r="F20" s="7"/>
      <c r="G20" s="10">
        <f t="shared" si="0"/>
        <v>0</v>
      </c>
      <c r="H20" s="11">
        <v>125</v>
      </c>
      <c r="I20" s="11">
        <f t="shared" si="1"/>
        <v>0</v>
      </c>
      <c r="L20" s="2"/>
    </row>
    <row r="21" spans="1:12" s="1" customFormat="1" x14ac:dyDescent="0.2">
      <c r="A21" s="17">
        <f>'01Л'!A21</f>
        <v>42750</v>
      </c>
      <c r="B21" s="8">
        <f t="shared" si="2"/>
        <v>0</v>
      </c>
      <c r="C21" s="8">
        <f>IF(A21='01Л'!$P$3+'01Л'!$T$3+$M$3,'01Л'!$S$3,0)</f>
        <v>0</v>
      </c>
      <c r="D21" s="7" t="str">
        <f>IF(C21&gt;=0.0005,'01Л'!$R$3,"")</f>
        <v/>
      </c>
      <c r="E21" s="8">
        <f>IF(A21=MIN('01Л'!$P$3+'01Л'!$T$3+$N$3+1,'01Л'!$Q$3),B21,0)</f>
        <v>0</v>
      </c>
      <c r="F21" s="7"/>
      <c r="G21" s="10">
        <f t="shared" si="0"/>
        <v>0</v>
      </c>
      <c r="H21" s="11">
        <v>125</v>
      </c>
      <c r="I21" s="11">
        <f t="shared" si="1"/>
        <v>0</v>
      </c>
      <c r="L21" s="2"/>
    </row>
    <row r="22" spans="1:12" s="1" customFormat="1" x14ac:dyDescent="0.2">
      <c r="A22" s="17">
        <f>'01Л'!A22</f>
        <v>42751</v>
      </c>
      <c r="B22" s="8">
        <f t="shared" si="2"/>
        <v>0</v>
      </c>
      <c r="C22" s="8">
        <f>IF(A22='01Л'!$P$3+'01Л'!$T$3+$M$3,'01Л'!$S$3,0)</f>
        <v>0</v>
      </c>
      <c r="D22" s="7" t="str">
        <f>IF(C22&gt;=0.0005,'01Л'!$R$3,"")</f>
        <v/>
      </c>
      <c r="E22" s="8">
        <f>IF(A22=MIN('01Л'!$P$3+'01Л'!$T$3+$N$3+1,'01Л'!$Q$3),B22,0)</f>
        <v>0</v>
      </c>
      <c r="F22" s="7"/>
      <c r="G22" s="10">
        <f t="shared" si="0"/>
        <v>0</v>
      </c>
      <c r="H22" s="11">
        <v>125</v>
      </c>
      <c r="I22" s="11">
        <f t="shared" si="1"/>
        <v>0</v>
      </c>
      <c r="L22" s="2"/>
    </row>
    <row r="23" spans="1:12" s="1" customFormat="1" x14ac:dyDescent="0.2">
      <c r="A23" s="17">
        <f>'01Л'!A23</f>
        <v>42752</v>
      </c>
      <c r="B23" s="8">
        <f t="shared" si="2"/>
        <v>0</v>
      </c>
      <c r="C23" s="8">
        <f>IF(A23='01Л'!$P$3+'01Л'!$T$3+$M$3,'01Л'!$S$3,0)</f>
        <v>0</v>
      </c>
      <c r="D23" s="7" t="str">
        <f>IF(C23&gt;=0.0005,'01Л'!$R$3,"")</f>
        <v/>
      </c>
      <c r="E23" s="8">
        <f>IF(A23=MIN('01Л'!$P$3+'01Л'!$T$3+$N$3+1,'01Л'!$Q$3),B23,0)</f>
        <v>0</v>
      </c>
      <c r="F23" s="7"/>
      <c r="G23" s="10">
        <f t="shared" si="0"/>
        <v>0</v>
      </c>
      <c r="H23" s="11">
        <v>125</v>
      </c>
      <c r="I23" s="11">
        <f t="shared" si="1"/>
        <v>0</v>
      </c>
      <c r="L23" s="2"/>
    </row>
    <row r="24" spans="1:12" s="1" customFormat="1" x14ac:dyDescent="0.2">
      <c r="A24" s="17">
        <f>'01Л'!A24</f>
        <v>42753</v>
      </c>
      <c r="B24" s="8">
        <f t="shared" si="2"/>
        <v>0</v>
      </c>
      <c r="C24" s="8">
        <f>IF(A24='01Л'!$P$3+'01Л'!$T$3+$M$3,'01Л'!$S$3,0)</f>
        <v>0</v>
      </c>
      <c r="D24" s="7" t="str">
        <f>IF(C24&gt;=0.0005,'01Л'!$R$3,"")</f>
        <v/>
      </c>
      <c r="E24" s="8">
        <f>IF(A24=MIN('01Л'!$P$3+'01Л'!$T$3+$N$3+1,'01Л'!$Q$3),B24,0)</f>
        <v>0</v>
      </c>
      <c r="F24" s="7"/>
      <c r="G24" s="10">
        <f t="shared" si="0"/>
        <v>0</v>
      </c>
      <c r="H24" s="11">
        <v>125</v>
      </c>
      <c r="I24" s="11">
        <f t="shared" si="1"/>
        <v>0</v>
      </c>
      <c r="L24" s="2"/>
    </row>
    <row r="25" spans="1:12" s="1" customFormat="1" x14ac:dyDescent="0.2">
      <c r="A25" s="17">
        <f>'01Л'!A25</f>
        <v>42754</v>
      </c>
      <c r="B25" s="8">
        <f t="shared" si="2"/>
        <v>0</v>
      </c>
      <c r="C25" s="8">
        <f>IF(A25='01Л'!$P$3+'01Л'!$T$3+$M$3,'01Л'!$S$3,0)</f>
        <v>0</v>
      </c>
      <c r="D25" s="7" t="str">
        <f>IF(C25&gt;=0.0005,'01Л'!$R$3,"")</f>
        <v/>
      </c>
      <c r="E25" s="8">
        <f>IF(A25=MIN('01Л'!$P$3+'01Л'!$T$3+$N$3+1,'01Л'!$Q$3),B25,0)</f>
        <v>0</v>
      </c>
      <c r="F25" s="7"/>
      <c r="G25" s="10">
        <f t="shared" si="0"/>
        <v>0</v>
      </c>
      <c r="H25" s="11">
        <v>125</v>
      </c>
      <c r="I25" s="11">
        <f t="shared" si="1"/>
        <v>0</v>
      </c>
      <c r="L25" s="2"/>
    </row>
    <row r="26" spans="1:12" s="1" customFormat="1" x14ac:dyDescent="0.2">
      <c r="A26" s="17">
        <f>'01Л'!A26</f>
        <v>42755</v>
      </c>
      <c r="B26" s="8">
        <f t="shared" si="2"/>
        <v>0</v>
      </c>
      <c r="C26" s="8">
        <f>IF(A26='01Л'!$P$3+'01Л'!$T$3+$M$3,'01Л'!$S$3,0)</f>
        <v>0</v>
      </c>
      <c r="D26" s="7" t="str">
        <f>IF(C26&gt;=0.0005,'01Л'!$R$3,"")</f>
        <v/>
      </c>
      <c r="E26" s="8">
        <f>IF(A26=MIN('01Л'!$P$3+'01Л'!$T$3+$N$3+1,'01Л'!$Q$3),B26,0)</f>
        <v>0</v>
      </c>
      <c r="F26" s="7"/>
      <c r="G26" s="10">
        <f t="shared" si="0"/>
        <v>0</v>
      </c>
      <c r="H26" s="11">
        <v>125</v>
      </c>
      <c r="I26" s="11">
        <f t="shared" si="1"/>
        <v>0</v>
      </c>
      <c r="L26" s="2"/>
    </row>
    <row r="27" spans="1:12" s="1" customFormat="1" x14ac:dyDescent="0.2">
      <c r="A27" s="17">
        <f>'01Л'!A27</f>
        <v>42756</v>
      </c>
      <c r="B27" s="8">
        <f t="shared" si="2"/>
        <v>0</v>
      </c>
      <c r="C27" s="8">
        <f>IF(A27='01Л'!$P$3+'01Л'!$T$3+$M$3,'01Л'!$S$3,0)</f>
        <v>0</v>
      </c>
      <c r="D27" s="7" t="str">
        <f>IF(C27&gt;=0.0005,'01Л'!$R$3,"")</f>
        <v/>
      </c>
      <c r="E27" s="8">
        <f>IF(A27=MIN('01Л'!$P$3+'01Л'!$T$3+$N$3+1,'01Л'!$Q$3),B27,0)</f>
        <v>0</v>
      </c>
      <c r="F27" s="7"/>
      <c r="G27" s="10">
        <f t="shared" si="0"/>
        <v>0</v>
      </c>
      <c r="H27" s="11">
        <v>125</v>
      </c>
      <c r="I27" s="11">
        <f t="shared" si="1"/>
        <v>0</v>
      </c>
      <c r="L27" s="2"/>
    </row>
    <row r="28" spans="1:12" s="1" customFormat="1" x14ac:dyDescent="0.2">
      <c r="A28" s="17">
        <f>'01Л'!A28</f>
        <v>42757</v>
      </c>
      <c r="B28" s="8">
        <f t="shared" si="2"/>
        <v>0</v>
      </c>
      <c r="C28" s="8">
        <f>IF(A28='01Л'!$P$3+'01Л'!$T$3+$M$3,'01Л'!$S$3,0)</f>
        <v>0</v>
      </c>
      <c r="D28" s="7" t="str">
        <f>IF(C28&gt;=0.0005,'01Л'!$R$3,"")</f>
        <v/>
      </c>
      <c r="E28" s="8">
        <f>IF(A28=MIN('01Л'!$P$3+'01Л'!$T$3+$N$3+1,'01Л'!$Q$3),B28,0)</f>
        <v>0</v>
      </c>
      <c r="F28" s="7"/>
      <c r="G28" s="10">
        <f t="shared" si="0"/>
        <v>0</v>
      </c>
      <c r="H28" s="11">
        <v>125</v>
      </c>
      <c r="I28" s="11">
        <f t="shared" si="1"/>
        <v>0</v>
      </c>
      <c r="L28" s="2"/>
    </row>
    <row r="29" spans="1:12" s="1" customFormat="1" x14ac:dyDescent="0.2">
      <c r="A29" s="17">
        <f>'01Л'!A29</f>
        <v>42758</v>
      </c>
      <c r="B29" s="8">
        <f t="shared" si="2"/>
        <v>0</v>
      </c>
      <c r="C29" s="8">
        <f>IF(A29='01Л'!$P$3+'01Л'!$T$3+$M$3,'01Л'!$S$3,0)</f>
        <v>0</v>
      </c>
      <c r="D29" s="7" t="str">
        <f>IF(C29&gt;=0.0005,'01Л'!$R$3,"")</f>
        <v/>
      </c>
      <c r="E29" s="8">
        <f>IF(A29=MIN('01Л'!$P$3+'01Л'!$T$3+$N$3+1,'01Л'!$Q$3),B29,0)</f>
        <v>0</v>
      </c>
      <c r="F29" s="7"/>
      <c r="G29" s="10">
        <f t="shared" si="0"/>
        <v>0</v>
      </c>
      <c r="H29" s="11">
        <v>125</v>
      </c>
      <c r="I29" s="11">
        <f t="shared" si="1"/>
        <v>0</v>
      </c>
      <c r="L29" s="2"/>
    </row>
    <row r="30" spans="1:12" s="1" customFormat="1" x14ac:dyDescent="0.2">
      <c r="A30" s="17">
        <f>'01Л'!A30</f>
        <v>42759</v>
      </c>
      <c r="B30" s="8">
        <f t="shared" si="2"/>
        <v>0</v>
      </c>
      <c r="C30" s="8">
        <f>IF(A30='01Л'!$P$3+'01Л'!$T$3+$M$3,'01Л'!$S$3,0)</f>
        <v>0</v>
      </c>
      <c r="D30" s="7" t="str">
        <f>IF(C30&gt;=0.0005,'01Л'!$R$3,"")</f>
        <v/>
      </c>
      <c r="E30" s="8">
        <f>IF(A30=MIN('01Л'!$P$3+'01Л'!$T$3+$N$3+1,'01Л'!$Q$3),B30,0)</f>
        <v>0</v>
      </c>
      <c r="F30" s="7"/>
      <c r="G30" s="10">
        <f t="shared" si="0"/>
        <v>0</v>
      </c>
      <c r="H30" s="11">
        <v>125</v>
      </c>
      <c r="I30" s="11">
        <f t="shared" si="1"/>
        <v>0</v>
      </c>
      <c r="L30" s="2"/>
    </row>
    <row r="31" spans="1:12" s="1" customFormat="1" x14ac:dyDescent="0.2">
      <c r="A31" s="17">
        <f>'01Л'!A31</f>
        <v>42760</v>
      </c>
      <c r="B31" s="8">
        <f t="shared" si="2"/>
        <v>0</v>
      </c>
      <c r="C31" s="8">
        <f>IF(A31='01Л'!$P$3+'01Л'!$T$3+$M$3,'01Л'!$S$3,0)</f>
        <v>0</v>
      </c>
      <c r="D31" s="7" t="str">
        <f>IF(C31&gt;=0.0005,'01Л'!$R$3,"")</f>
        <v/>
      </c>
      <c r="E31" s="8">
        <f>IF(A31=MIN('01Л'!$P$3+'01Л'!$T$3+$N$3+1,'01Л'!$Q$3),B31,0)</f>
        <v>0</v>
      </c>
      <c r="F31" s="7"/>
      <c r="G31" s="10">
        <f t="shared" si="0"/>
        <v>0</v>
      </c>
      <c r="H31" s="11">
        <v>125</v>
      </c>
      <c r="I31" s="11">
        <f t="shared" si="1"/>
        <v>0</v>
      </c>
      <c r="L31" s="2"/>
    </row>
    <row r="32" spans="1:12" s="1" customFormat="1" x14ac:dyDescent="0.2">
      <c r="A32" s="17">
        <f>'01Л'!A32</f>
        <v>42761</v>
      </c>
      <c r="B32" s="8">
        <f t="shared" si="2"/>
        <v>0</v>
      </c>
      <c r="C32" s="8">
        <f>IF(A32='01Л'!$P$3+'01Л'!$T$3+$M$3,'01Л'!$S$3,0)</f>
        <v>0</v>
      </c>
      <c r="D32" s="7" t="str">
        <f>IF(C32&gt;=0.0005,'01Л'!$R$3,"")</f>
        <v/>
      </c>
      <c r="E32" s="8">
        <f>IF(A32=MIN('01Л'!$P$3+'01Л'!$T$3+$N$3+1,'01Л'!$Q$3),B32,0)</f>
        <v>0</v>
      </c>
      <c r="F32" s="7"/>
      <c r="G32" s="10">
        <f t="shared" si="0"/>
        <v>0</v>
      </c>
      <c r="H32" s="11">
        <v>125</v>
      </c>
      <c r="I32" s="11">
        <f t="shared" si="1"/>
        <v>0</v>
      </c>
      <c r="L32" s="2"/>
    </row>
    <row r="33" spans="1:12" s="1" customFormat="1" x14ac:dyDescent="0.2">
      <c r="A33" s="17">
        <f>'01Л'!A33</f>
        <v>42762</v>
      </c>
      <c r="B33" s="8">
        <f t="shared" si="2"/>
        <v>0</v>
      </c>
      <c r="C33" s="8">
        <f>IF(A33='01Л'!$P$3+'01Л'!$T$3+$M$3,'01Л'!$S$3,0)</f>
        <v>0</v>
      </c>
      <c r="D33" s="7" t="str">
        <f>IF(C33&gt;=0.0005,'01Л'!$R$3,"")</f>
        <v/>
      </c>
      <c r="E33" s="8">
        <f>IF(A33=MIN('01Л'!$P$3+'01Л'!$T$3+$N$3+1,'01Л'!$Q$3),B33,0)</f>
        <v>0</v>
      </c>
      <c r="F33" s="7"/>
      <c r="G33" s="10">
        <f t="shared" si="0"/>
        <v>0</v>
      </c>
      <c r="H33" s="11">
        <v>125</v>
      </c>
      <c r="I33" s="11">
        <f t="shared" si="1"/>
        <v>0</v>
      </c>
      <c r="L33" s="2"/>
    </row>
    <row r="34" spans="1:12" s="1" customFormat="1" x14ac:dyDescent="0.2">
      <c r="A34" s="17">
        <f>'01Л'!A34</f>
        <v>42763</v>
      </c>
      <c r="B34" s="8">
        <f t="shared" si="2"/>
        <v>0</v>
      </c>
      <c r="C34" s="8">
        <f>IF(A34='01Л'!$P$3+'01Л'!$T$3+$M$3,'01Л'!$S$3,0)</f>
        <v>0</v>
      </c>
      <c r="D34" s="7" t="str">
        <f>IF(C34&gt;=0.0005,'01Л'!$R$3,"")</f>
        <v/>
      </c>
      <c r="E34" s="8">
        <f>IF(A34=MIN('01Л'!$P$3+'01Л'!$T$3+$N$3+1,'01Л'!$Q$3),B34,0)</f>
        <v>0</v>
      </c>
      <c r="F34" s="7"/>
      <c r="G34" s="10">
        <f t="shared" si="0"/>
        <v>0</v>
      </c>
      <c r="H34" s="11">
        <v>125</v>
      </c>
      <c r="I34" s="11">
        <f t="shared" si="1"/>
        <v>0</v>
      </c>
      <c r="L34" s="2"/>
    </row>
    <row r="35" spans="1:12" s="1" customFormat="1" x14ac:dyDescent="0.2">
      <c r="A35" s="17">
        <f>'01Л'!A35</f>
        <v>42764</v>
      </c>
      <c r="B35" s="8">
        <f>IF(A35="","",G34)</f>
        <v>0</v>
      </c>
      <c r="C35" s="8">
        <f>IF(A35='01Л'!$P$3+'01Л'!$T$3+$M$3,'01Л'!$S$3,0)</f>
        <v>0</v>
      </c>
      <c r="D35" s="7" t="str">
        <f>IF(C35&gt;=0.0005,'01Л'!$R$3,"")</f>
        <v/>
      </c>
      <c r="E35" s="8">
        <f>IF(A35=MIN('01Л'!$P$3+'01Л'!$T$3+$N$3+1,'01Л'!$Q$3),B35,0)</f>
        <v>0</v>
      </c>
      <c r="F35" s="7"/>
      <c r="G35" s="10">
        <f>IF(B35="","",B35+C35-E35)</f>
        <v>0</v>
      </c>
      <c r="H35" s="11">
        <f>IF(B35="","",H34)</f>
        <v>125</v>
      </c>
      <c r="I35" s="11">
        <f>IF(B35="","",G35*H35)</f>
        <v>0</v>
      </c>
      <c r="L35" s="2"/>
    </row>
    <row r="36" spans="1:12" x14ac:dyDescent="0.2">
      <c r="A36" s="17">
        <f>'01Л'!A36</f>
        <v>42765</v>
      </c>
      <c r="B36" s="8">
        <f>IF(A36="","",G35)</f>
        <v>0</v>
      </c>
      <c r="C36" s="8">
        <f>IF(A36='01Л'!$P$3+'01Л'!$T$3+$M$3,'01Л'!$S$3,0)</f>
        <v>0</v>
      </c>
      <c r="D36" s="7" t="str">
        <f>IF(C36&gt;=0.0005,'01Л'!$R$3,"")</f>
        <v/>
      </c>
      <c r="E36" s="8">
        <f>IF(A36=MIN('01Л'!$P$3+'01Л'!$T$3+$N$3+1,'01Л'!$Q$3),B36,0)</f>
        <v>0</v>
      </c>
      <c r="F36" s="7"/>
      <c r="G36" s="10">
        <f>IF(B36="","",B36+C36-E36)</f>
        <v>0</v>
      </c>
      <c r="H36" s="11">
        <f>IF(B36="","",H35)</f>
        <v>125</v>
      </c>
      <c r="I36" s="11">
        <f>IF(B36="","",G36*H36)</f>
        <v>0</v>
      </c>
    </row>
    <row r="37" spans="1:12" x14ac:dyDescent="0.2">
      <c r="A37" s="17">
        <f>'01Л'!A37</f>
        <v>42766</v>
      </c>
      <c r="B37" s="8">
        <f>IF(A37="","",G36)</f>
        <v>0</v>
      </c>
      <c r="C37" s="8">
        <f>IF(A37='01Л'!$P$3+'01Л'!$T$3+$M$3,'01Л'!$S$3,0)</f>
        <v>0</v>
      </c>
      <c r="D37" s="7" t="str">
        <f>IF(C37&gt;=0.0005,'01Л'!$R$3,"")</f>
        <v/>
      </c>
      <c r="E37" s="8">
        <f>IF(A37=MIN('01Л'!$P$3+'01Л'!$T$3+$N$3+1,'01Л'!$Q$3),B37,0)</f>
        <v>0</v>
      </c>
      <c r="F37" s="7"/>
      <c r="G37" s="10">
        <f>IF(B37="","",B37+C37-E37)</f>
        <v>0</v>
      </c>
      <c r="H37" s="11">
        <f>IF(B37="","",H36)</f>
        <v>125</v>
      </c>
      <c r="I37" s="11">
        <f>IF(B37="","",G37*H37)</f>
        <v>0</v>
      </c>
    </row>
    <row r="38" spans="1:12" s="5" customFormat="1" x14ac:dyDescent="0.2">
      <c r="A38" s="34" t="s">
        <v>8</v>
      </c>
      <c r="B38" s="35">
        <f>SUM(B7:B37)</f>
        <v>0</v>
      </c>
      <c r="C38" s="9">
        <f>SUM(C7:C37)</f>
        <v>0</v>
      </c>
      <c r="D38" s="6"/>
      <c r="E38" s="9">
        <f>SUM(E7:E37)</f>
        <v>0</v>
      </c>
      <c r="F38" s="85"/>
      <c r="G38" s="85"/>
      <c r="H38" s="85"/>
      <c r="I38" s="12">
        <f>SUM(I7:I37)</f>
        <v>0</v>
      </c>
      <c r="J38" s="3"/>
      <c r="K38" s="3"/>
      <c r="L38" s="4"/>
    </row>
  </sheetData>
  <mergeCells count="5">
    <mergeCell ref="M1:N1"/>
    <mergeCell ref="A1:I1"/>
    <mergeCell ref="A3:E3"/>
    <mergeCell ref="H3:I3"/>
    <mergeCell ref="F38:H38"/>
  </mergeCells>
  <pageMargins left="0.78740157480314965" right="0.78740157480314965" top="0.78740157480314965" bottom="0.39370078740157483" header="0.51181102362204722" footer="0.51181102362204722"/>
  <pageSetup paperSize="9" scale="92"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FF0000"/>
    <pageSetUpPr fitToPage="1"/>
  </sheetPr>
  <dimension ref="A1:N38"/>
  <sheetViews>
    <sheetView view="pageBreakPreview" zoomScaleNormal="100" workbookViewId="0">
      <selection activeCell="G32" sqref="G32"/>
    </sheetView>
  </sheetViews>
  <sheetFormatPr defaultRowHeight="12.75" x14ac:dyDescent="0.2"/>
  <cols>
    <col min="1" max="1" width="10.28515625" style="1" customWidth="1"/>
    <col min="2" max="2" width="8.85546875" style="1" customWidth="1"/>
    <col min="3" max="3" width="11.7109375" style="1" customWidth="1"/>
    <col min="4" max="4" width="9.28515625" style="1" customWidth="1"/>
    <col min="5" max="5" width="9.42578125" style="1" customWidth="1"/>
    <col min="6" max="6" width="11.7109375" style="1" bestFit="1" customWidth="1"/>
    <col min="7" max="7" width="10.140625" style="1" customWidth="1"/>
    <col min="8" max="8" width="12.28515625" style="1" customWidth="1"/>
    <col min="9" max="9" width="10.85546875" style="1" customWidth="1"/>
    <col min="10" max="10" width="9.140625" style="1"/>
    <col min="11" max="11" width="0" style="2" hidden="1" customWidth="1"/>
    <col min="12" max="12" width="0" hidden="1" customWidth="1"/>
    <col min="13" max="13" width="12" customWidth="1"/>
  </cols>
  <sheetData>
    <row r="1" spans="1:14" s="5" customFormat="1" ht="33" customHeight="1" x14ac:dyDescent="0.2">
      <c r="A1" s="81" t="str">
        <f>"Расчет стоимости по хранению НЕРЕМОНТОПРИГОДНЫХ узлов и детлей (более "&amp; N3 &amp;" суток)"</f>
        <v>Расчет стоимости по хранению НЕРЕМОНТОПРИГОДНЫХ узлов и детлей (более  суток)</v>
      </c>
      <c r="B1" s="81"/>
      <c r="C1" s="81"/>
      <c r="D1" s="81"/>
      <c r="E1" s="81"/>
      <c r="F1" s="81"/>
      <c r="G1" s="81"/>
      <c r="H1" s="81"/>
      <c r="I1" s="81"/>
      <c r="J1" s="3"/>
      <c r="K1" s="4"/>
      <c r="M1" s="86" t="s">
        <v>64</v>
      </c>
      <c r="N1" s="86"/>
    </row>
    <row r="2" spans="1:14" x14ac:dyDescent="0.2">
      <c r="M2" s="41" t="s">
        <v>65</v>
      </c>
      <c r="N2" s="41"/>
    </row>
    <row r="3" spans="1:14" s="16" customFormat="1" ht="15.75" customHeight="1" x14ac:dyDescent="0.2">
      <c r="A3" s="82"/>
      <c r="B3" s="83"/>
      <c r="C3" s="83"/>
      <c r="D3" s="83"/>
      <c r="E3" s="83"/>
      <c r="F3" s="13"/>
      <c r="G3" s="13"/>
      <c r="H3" s="87">
        <f>'01Л'!H3:I3</f>
        <v>42766</v>
      </c>
      <c r="I3" s="88"/>
      <c r="J3" s="14"/>
      <c r="K3" s="15"/>
      <c r="M3" s="52">
        <v>90</v>
      </c>
      <c r="N3" s="52"/>
    </row>
    <row r="5" spans="1:14" s="5" customFormat="1" ht="51" x14ac:dyDescent="0.2">
      <c r="A5" s="6" t="s">
        <v>0</v>
      </c>
      <c r="B5" s="6" t="s">
        <v>1</v>
      </c>
      <c r="C5" s="6" t="s">
        <v>2</v>
      </c>
      <c r="D5" s="6" t="s">
        <v>6</v>
      </c>
      <c r="E5" s="6" t="s">
        <v>3</v>
      </c>
      <c r="F5" s="6" t="s">
        <v>7</v>
      </c>
      <c r="G5" s="6" t="s">
        <v>4</v>
      </c>
      <c r="H5" s="6" t="s">
        <v>9</v>
      </c>
      <c r="I5" s="6" t="s">
        <v>5</v>
      </c>
      <c r="J5" s="3"/>
      <c r="K5" s="4"/>
    </row>
    <row r="6" spans="1:14" s="5" customFormat="1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3"/>
      <c r="K6" s="4"/>
    </row>
    <row r="7" spans="1:14" x14ac:dyDescent="0.2">
      <c r="A7" s="17">
        <f>'01Л'!A7</f>
        <v>42736</v>
      </c>
      <c r="B7" s="8">
        <f>IF(OR(A7&lt;'01Л'!$P$3+'01Л'!$T$3+$M$3+1,A7&gt;IFERROR(INDEX('01Л'!$A:$A,MATCH('01Л'!$Q$3,'01Л'!$A:$A,0)),'01Л'!$A$37+1)),0,'01Л'!$S$3)</f>
        <v>0</v>
      </c>
      <c r="C7" s="8">
        <f>IF(A7='01Л'!$P$3+'01Л'!$T$3+$M$3+1,'01Л'!$S$3,0)</f>
        <v>0</v>
      </c>
      <c r="D7" s="7" t="str">
        <f>IF(C7&gt;=0.0005,'01Л'!$R$3,"")</f>
        <v/>
      </c>
      <c r="E7" s="8">
        <f>IF(A7='01Л'!$Q$3,B7,0)</f>
        <v>0</v>
      </c>
      <c r="F7" s="7"/>
      <c r="G7" s="10">
        <f t="shared" ref="G7:G34" si="0">B7+C7-E7</f>
        <v>0</v>
      </c>
      <c r="H7" s="11">
        <v>250</v>
      </c>
      <c r="I7" s="11">
        <f t="shared" ref="I7:I34" si="1">G7*H7</f>
        <v>0</v>
      </c>
    </row>
    <row r="8" spans="1:14" x14ac:dyDescent="0.2">
      <c r="A8" s="17">
        <f>'01Л'!A8</f>
        <v>42737</v>
      </c>
      <c r="B8" s="8">
        <f t="shared" ref="B8:B34" si="2">G7</f>
        <v>0</v>
      </c>
      <c r="C8" s="8">
        <f>IF(A8='01Л'!$P$3+'01Л'!$T$3+$M$3+1,'01Л'!$S$3,0)</f>
        <v>0</v>
      </c>
      <c r="D8" s="7" t="str">
        <f>IF(C8&gt;=0.0005,'01Л'!$R$3,"")</f>
        <v/>
      </c>
      <c r="E8" s="8">
        <f>IF(A8='01Л'!$Q$3,B8,0)</f>
        <v>0</v>
      </c>
      <c r="F8" s="7"/>
      <c r="G8" s="10">
        <f t="shared" si="0"/>
        <v>0</v>
      </c>
      <c r="H8" s="11">
        <v>250</v>
      </c>
      <c r="I8" s="11">
        <f t="shared" si="1"/>
        <v>0</v>
      </c>
    </row>
    <row r="9" spans="1:14" x14ac:dyDescent="0.2">
      <c r="A9" s="17">
        <f>'01Л'!A9</f>
        <v>42738</v>
      </c>
      <c r="B9" s="8">
        <f t="shared" si="2"/>
        <v>0</v>
      </c>
      <c r="C9" s="8">
        <f>IF(A9='01Л'!$P$3+'01Л'!$T$3+$M$3+1,'01Л'!$S$3,0)</f>
        <v>0</v>
      </c>
      <c r="D9" s="7" t="str">
        <f>IF(C9&gt;=0.0005,'01Л'!$R$3,"")</f>
        <v/>
      </c>
      <c r="E9" s="8">
        <f>IF(A9='01Л'!$Q$3,B9,0)</f>
        <v>0</v>
      </c>
      <c r="F9" s="7"/>
      <c r="G9" s="10">
        <f t="shared" si="0"/>
        <v>0</v>
      </c>
      <c r="H9" s="11">
        <v>250</v>
      </c>
      <c r="I9" s="11">
        <f t="shared" si="1"/>
        <v>0</v>
      </c>
    </row>
    <row r="10" spans="1:14" x14ac:dyDescent="0.2">
      <c r="A10" s="17">
        <f>'01Л'!A10</f>
        <v>42739</v>
      </c>
      <c r="B10" s="8">
        <f t="shared" si="2"/>
        <v>0</v>
      </c>
      <c r="C10" s="8">
        <f>IF(A10='01Л'!$P$3+'01Л'!$T$3+$M$3+1,'01Л'!$S$3,0)</f>
        <v>0</v>
      </c>
      <c r="D10" s="7" t="str">
        <f>IF(C10&gt;=0.0005,'01Л'!$R$3,"")</f>
        <v/>
      </c>
      <c r="E10" s="8">
        <f>IF(A10='01Л'!$Q$3,B10,0)</f>
        <v>0</v>
      </c>
      <c r="F10" s="7"/>
      <c r="G10" s="10">
        <f t="shared" si="0"/>
        <v>0</v>
      </c>
      <c r="H10" s="11">
        <v>250</v>
      </c>
      <c r="I10" s="11">
        <f t="shared" si="1"/>
        <v>0</v>
      </c>
    </row>
    <row r="11" spans="1:14" x14ac:dyDescent="0.2">
      <c r="A11" s="17">
        <f>'01Л'!A11</f>
        <v>42740</v>
      </c>
      <c r="B11" s="8">
        <f t="shared" si="2"/>
        <v>0</v>
      </c>
      <c r="C11" s="8">
        <f>IF(A11='01Л'!$P$3+'01Л'!$T$3+$M$3+1,'01Л'!$S$3,0)</f>
        <v>0</v>
      </c>
      <c r="D11" s="7" t="str">
        <f>IF(C11&gt;=0.0005,'01Л'!$R$3,"")</f>
        <v/>
      </c>
      <c r="E11" s="8">
        <f>IF(A11='01Л'!$Q$3,B11,0)</f>
        <v>0</v>
      </c>
      <c r="F11" s="7"/>
      <c r="G11" s="10">
        <f t="shared" si="0"/>
        <v>0</v>
      </c>
      <c r="H11" s="11">
        <v>250</v>
      </c>
      <c r="I11" s="11">
        <f t="shared" si="1"/>
        <v>0</v>
      </c>
    </row>
    <row r="12" spans="1:14" x14ac:dyDescent="0.2">
      <c r="A12" s="17">
        <f>'01Л'!A12</f>
        <v>42741</v>
      </c>
      <c r="B12" s="8">
        <f t="shared" si="2"/>
        <v>0</v>
      </c>
      <c r="C12" s="8">
        <f>IF(A12='01Л'!$P$3+'01Л'!$T$3+$M$3+1,'01Л'!$S$3,0)</f>
        <v>0</v>
      </c>
      <c r="D12" s="7" t="str">
        <f>IF(C12&gt;=0.0005,'01Л'!$R$3,"")</f>
        <v/>
      </c>
      <c r="E12" s="8">
        <f>IF(A12='01Л'!$Q$3,B12,0)</f>
        <v>0</v>
      </c>
      <c r="F12" s="7"/>
      <c r="G12" s="10">
        <f t="shared" si="0"/>
        <v>0</v>
      </c>
      <c r="H12" s="11">
        <v>250</v>
      </c>
      <c r="I12" s="11">
        <f t="shared" si="1"/>
        <v>0</v>
      </c>
    </row>
    <row r="13" spans="1:14" x14ac:dyDescent="0.2">
      <c r="A13" s="17">
        <f>'01Л'!A13</f>
        <v>42742</v>
      </c>
      <c r="B13" s="8">
        <f t="shared" si="2"/>
        <v>0</v>
      </c>
      <c r="C13" s="8">
        <f>IF(A13='01Л'!$P$3+'01Л'!$T$3+$M$3+1,'01Л'!$S$3,0)</f>
        <v>0</v>
      </c>
      <c r="D13" s="7" t="str">
        <f>IF(C13&gt;=0.0005,'01Л'!$R$3,"")</f>
        <v/>
      </c>
      <c r="E13" s="8">
        <f>IF(A13='01Л'!$Q$3,B13,0)</f>
        <v>0</v>
      </c>
      <c r="F13" s="7"/>
      <c r="G13" s="10">
        <f t="shared" si="0"/>
        <v>0</v>
      </c>
      <c r="H13" s="11">
        <v>250</v>
      </c>
      <c r="I13" s="11">
        <f t="shared" si="1"/>
        <v>0</v>
      </c>
    </row>
    <row r="14" spans="1:14" x14ac:dyDescent="0.2">
      <c r="A14" s="17">
        <f>'01Л'!A14</f>
        <v>42743</v>
      </c>
      <c r="B14" s="8">
        <f t="shared" si="2"/>
        <v>0</v>
      </c>
      <c r="C14" s="8">
        <f>IF(A14='01Л'!$P$3+'01Л'!$T$3+$M$3+1,'01Л'!$S$3,0)</f>
        <v>0</v>
      </c>
      <c r="D14" s="7" t="str">
        <f>IF(C14&gt;=0.0005,'01Л'!$R$3,"")</f>
        <v/>
      </c>
      <c r="E14" s="8">
        <f>IF(A14='01Л'!$Q$3,B14,0)</f>
        <v>0</v>
      </c>
      <c r="F14" s="7"/>
      <c r="G14" s="10">
        <f t="shared" si="0"/>
        <v>0</v>
      </c>
      <c r="H14" s="11">
        <v>250</v>
      </c>
      <c r="I14" s="11">
        <f t="shared" si="1"/>
        <v>0</v>
      </c>
    </row>
    <row r="15" spans="1:14" x14ac:dyDescent="0.2">
      <c r="A15" s="17">
        <f>'01Л'!A15</f>
        <v>42744</v>
      </c>
      <c r="B15" s="8">
        <f t="shared" si="2"/>
        <v>0</v>
      </c>
      <c r="C15" s="8">
        <f>IF(A15='01Л'!$P$3+'01Л'!$T$3+$M$3+1,'01Л'!$S$3,0)</f>
        <v>0</v>
      </c>
      <c r="D15" s="7" t="str">
        <f>IF(C15&gt;=0.0005,'01Л'!$R$3,"")</f>
        <v/>
      </c>
      <c r="E15" s="8">
        <f>IF(A15='01Л'!$Q$3,B15,0)</f>
        <v>0</v>
      </c>
      <c r="F15" s="7"/>
      <c r="G15" s="10">
        <f t="shared" si="0"/>
        <v>0</v>
      </c>
      <c r="H15" s="11">
        <v>250</v>
      </c>
      <c r="I15" s="11">
        <f t="shared" si="1"/>
        <v>0</v>
      </c>
    </row>
    <row r="16" spans="1:14" x14ac:dyDescent="0.2">
      <c r="A16" s="17">
        <f>'01Л'!A16</f>
        <v>42745</v>
      </c>
      <c r="B16" s="8">
        <f t="shared" si="2"/>
        <v>0</v>
      </c>
      <c r="C16" s="8">
        <f>IF(A16='01Л'!$P$3+'01Л'!$T$3+$M$3+1,'01Л'!$S$3,0)</f>
        <v>0</v>
      </c>
      <c r="D16" s="7" t="str">
        <f>IF(C16&gt;=0.0005,'01Л'!$R$3,"")</f>
        <v/>
      </c>
      <c r="E16" s="8">
        <f>IF(A16='01Л'!$Q$3,B16,0)</f>
        <v>0</v>
      </c>
      <c r="F16" s="7"/>
      <c r="G16" s="10">
        <f t="shared" si="0"/>
        <v>0</v>
      </c>
      <c r="H16" s="11">
        <v>250</v>
      </c>
      <c r="I16" s="11">
        <f t="shared" si="1"/>
        <v>0</v>
      </c>
    </row>
    <row r="17" spans="1:11" x14ac:dyDescent="0.2">
      <c r="A17" s="17">
        <f>'01Л'!A17</f>
        <v>42746</v>
      </c>
      <c r="B17" s="8">
        <f t="shared" si="2"/>
        <v>0</v>
      </c>
      <c r="C17" s="8">
        <f>IF(A17='01Л'!$P$3+'01Л'!$T$3+$M$3+1,'01Л'!$S$3,0)</f>
        <v>0</v>
      </c>
      <c r="D17" s="7" t="str">
        <f>IF(C17&gt;=0.0005,'01Л'!$R$3,"")</f>
        <v/>
      </c>
      <c r="E17" s="8">
        <f>IF(A17='01Л'!$Q$3,B17,0)</f>
        <v>0</v>
      </c>
      <c r="F17" s="7"/>
      <c r="G17" s="10">
        <f t="shared" si="0"/>
        <v>0</v>
      </c>
      <c r="H17" s="11">
        <v>250</v>
      </c>
      <c r="I17" s="11">
        <f t="shared" si="1"/>
        <v>0</v>
      </c>
    </row>
    <row r="18" spans="1:11" x14ac:dyDescent="0.2">
      <c r="A18" s="17">
        <f>'01Л'!A18</f>
        <v>42747</v>
      </c>
      <c r="B18" s="8">
        <f t="shared" si="2"/>
        <v>0</v>
      </c>
      <c r="C18" s="8">
        <f>IF(A18='01Л'!$P$3+'01Л'!$T$3+$M$3+1,'01Л'!$S$3,0)</f>
        <v>0</v>
      </c>
      <c r="D18" s="7" t="str">
        <f>IF(C18&gt;=0.0005,'01Л'!$R$3,"")</f>
        <v/>
      </c>
      <c r="E18" s="8">
        <f>IF(A18='01Л'!$Q$3,B18,0)</f>
        <v>0</v>
      </c>
      <c r="F18" s="7"/>
      <c r="G18" s="10">
        <f t="shared" si="0"/>
        <v>0</v>
      </c>
      <c r="H18" s="11">
        <v>250</v>
      </c>
      <c r="I18" s="11">
        <f t="shared" si="1"/>
        <v>0</v>
      </c>
    </row>
    <row r="19" spans="1:11" x14ac:dyDescent="0.2">
      <c r="A19" s="17">
        <f>'01Л'!A19</f>
        <v>42748</v>
      </c>
      <c r="B19" s="8">
        <f t="shared" si="2"/>
        <v>0</v>
      </c>
      <c r="C19" s="8">
        <f>IF(A19='01Л'!$P$3+'01Л'!$T$3+$M$3+1,'01Л'!$S$3,0)</f>
        <v>0</v>
      </c>
      <c r="D19" s="7" t="str">
        <f>IF(C19&gt;=0.0005,'01Л'!$R$3,"")</f>
        <v/>
      </c>
      <c r="E19" s="8">
        <f>IF(A19='01Л'!$Q$3,B19,0)</f>
        <v>0</v>
      </c>
      <c r="F19" s="7"/>
      <c r="G19" s="10">
        <f t="shared" si="0"/>
        <v>0</v>
      </c>
      <c r="H19" s="11">
        <v>250</v>
      </c>
      <c r="I19" s="11">
        <f t="shared" si="1"/>
        <v>0</v>
      </c>
    </row>
    <row r="20" spans="1:11" s="1" customFormat="1" x14ac:dyDescent="0.2">
      <c r="A20" s="17">
        <f>'01Л'!A20</f>
        <v>42749</v>
      </c>
      <c r="B20" s="8">
        <f t="shared" si="2"/>
        <v>0</v>
      </c>
      <c r="C20" s="8">
        <f>IF(A20='01Л'!$P$3+'01Л'!$T$3+$M$3+1,'01Л'!$S$3,0)</f>
        <v>0</v>
      </c>
      <c r="D20" s="7" t="str">
        <f>IF(C20&gt;=0.0005,'01Л'!$R$3,"")</f>
        <v/>
      </c>
      <c r="E20" s="8">
        <f>IF(A20='01Л'!$Q$3,B20,0)</f>
        <v>0</v>
      </c>
      <c r="F20" s="7"/>
      <c r="G20" s="10">
        <f t="shared" si="0"/>
        <v>0</v>
      </c>
      <c r="H20" s="11">
        <v>250</v>
      </c>
      <c r="I20" s="11">
        <f t="shared" si="1"/>
        <v>0</v>
      </c>
      <c r="K20" s="2"/>
    </row>
    <row r="21" spans="1:11" s="1" customFormat="1" x14ac:dyDescent="0.2">
      <c r="A21" s="17">
        <f>'01Л'!A21</f>
        <v>42750</v>
      </c>
      <c r="B21" s="8">
        <f t="shared" si="2"/>
        <v>0</v>
      </c>
      <c r="C21" s="8">
        <f>IF(A21='01Л'!$P$3+'01Л'!$T$3+$M$3+1,'01Л'!$S$3,0)</f>
        <v>0</v>
      </c>
      <c r="D21" s="7" t="str">
        <f>IF(C21&gt;=0.0005,'01Л'!$R$3,"")</f>
        <v/>
      </c>
      <c r="E21" s="8">
        <f>IF(A21='01Л'!$Q$3,B21,0)</f>
        <v>0</v>
      </c>
      <c r="F21" s="7"/>
      <c r="G21" s="10">
        <f t="shared" si="0"/>
        <v>0</v>
      </c>
      <c r="H21" s="11">
        <v>250</v>
      </c>
      <c r="I21" s="11">
        <f t="shared" si="1"/>
        <v>0</v>
      </c>
      <c r="K21" s="2"/>
    </row>
    <row r="22" spans="1:11" s="1" customFormat="1" x14ac:dyDescent="0.2">
      <c r="A22" s="17">
        <f>'01Л'!A22</f>
        <v>42751</v>
      </c>
      <c r="B22" s="8">
        <f t="shared" si="2"/>
        <v>0</v>
      </c>
      <c r="C22" s="8">
        <f>IF(A22='01Л'!$P$3+'01Л'!$T$3+$M$3+1,'01Л'!$S$3,0)</f>
        <v>0</v>
      </c>
      <c r="D22" s="7" t="str">
        <f>IF(C22&gt;=0.0005,'01Л'!$R$3,"")</f>
        <v/>
      </c>
      <c r="E22" s="8">
        <f>IF(A22='01Л'!$Q$3,B22,0)</f>
        <v>0</v>
      </c>
      <c r="F22" s="7"/>
      <c r="G22" s="10">
        <f t="shared" si="0"/>
        <v>0</v>
      </c>
      <c r="H22" s="11">
        <v>250</v>
      </c>
      <c r="I22" s="11">
        <f t="shared" si="1"/>
        <v>0</v>
      </c>
      <c r="K22" s="2"/>
    </row>
    <row r="23" spans="1:11" s="1" customFormat="1" x14ac:dyDescent="0.2">
      <c r="A23" s="17">
        <f>'01Л'!A23</f>
        <v>42752</v>
      </c>
      <c r="B23" s="8">
        <f t="shared" si="2"/>
        <v>0</v>
      </c>
      <c r="C23" s="8">
        <f>IF(A23='01Л'!$P$3+'01Л'!$T$3+$M$3+1,'01Л'!$S$3,0)</f>
        <v>0</v>
      </c>
      <c r="D23" s="7" t="str">
        <f>IF(C23&gt;=0.0005,'01Л'!$R$3,"")</f>
        <v/>
      </c>
      <c r="E23" s="8">
        <f>IF(A23='01Л'!$Q$3,B23,0)</f>
        <v>0</v>
      </c>
      <c r="F23" s="7"/>
      <c r="G23" s="10">
        <f t="shared" si="0"/>
        <v>0</v>
      </c>
      <c r="H23" s="11">
        <v>250</v>
      </c>
      <c r="I23" s="11">
        <f t="shared" si="1"/>
        <v>0</v>
      </c>
      <c r="K23" s="2"/>
    </row>
    <row r="24" spans="1:11" s="1" customFormat="1" x14ac:dyDescent="0.2">
      <c r="A24" s="17">
        <f>'01Л'!A24</f>
        <v>42753</v>
      </c>
      <c r="B24" s="8">
        <f t="shared" si="2"/>
        <v>0</v>
      </c>
      <c r="C24" s="8">
        <f>IF(A24='01Л'!$P$3+'01Л'!$T$3+$M$3+1,'01Л'!$S$3,0)</f>
        <v>0</v>
      </c>
      <c r="D24" s="7" t="str">
        <f>IF(C24&gt;=0.0005,'01Л'!$R$3,"")</f>
        <v/>
      </c>
      <c r="E24" s="8">
        <f>IF(A24='01Л'!$Q$3,B24,0)</f>
        <v>0</v>
      </c>
      <c r="F24" s="7"/>
      <c r="G24" s="10">
        <f t="shared" si="0"/>
        <v>0</v>
      </c>
      <c r="H24" s="11">
        <v>250</v>
      </c>
      <c r="I24" s="11">
        <f t="shared" si="1"/>
        <v>0</v>
      </c>
      <c r="K24" s="2"/>
    </row>
    <row r="25" spans="1:11" s="1" customFormat="1" x14ac:dyDescent="0.2">
      <c r="A25" s="17">
        <f>'01Л'!A25</f>
        <v>42754</v>
      </c>
      <c r="B25" s="8">
        <f t="shared" si="2"/>
        <v>0</v>
      </c>
      <c r="C25" s="8">
        <f>IF(A25='01Л'!$P$3+'01Л'!$T$3+$M$3+1,'01Л'!$S$3,0)</f>
        <v>0</v>
      </c>
      <c r="D25" s="7" t="str">
        <f>IF(C25&gt;=0.0005,'01Л'!$R$3,"")</f>
        <v/>
      </c>
      <c r="E25" s="8">
        <f>IF(A25='01Л'!$Q$3,B25,0)</f>
        <v>0</v>
      </c>
      <c r="F25" s="7"/>
      <c r="G25" s="10">
        <f t="shared" si="0"/>
        <v>0</v>
      </c>
      <c r="H25" s="11">
        <v>250</v>
      </c>
      <c r="I25" s="11">
        <f t="shared" si="1"/>
        <v>0</v>
      </c>
      <c r="K25" s="2"/>
    </row>
    <row r="26" spans="1:11" s="1" customFormat="1" x14ac:dyDescent="0.2">
      <c r="A26" s="17">
        <f>'01Л'!A26</f>
        <v>42755</v>
      </c>
      <c r="B26" s="8">
        <f t="shared" si="2"/>
        <v>0</v>
      </c>
      <c r="C26" s="8">
        <f>IF(A26='01Л'!$P$3+'01Л'!$T$3+$M$3+1,'01Л'!$S$3,0)</f>
        <v>0</v>
      </c>
      <c r="D26" s="7" t="str">
        <f>IF(C26&gt;=0.0005,'01Л'!$R$3,"")</f>
        <v/>
      </c>
      <c r="E26" s="8">
        <f>IF(A26='01Л'!$Q$3,B26,0)</f>
        <v>0</v>
      </c>
      <c r="F26" s="7"/>
      <c r="G26" s="10">
        <f t="shared" si="0"/>
        <v>0</v>
      </c>
      <c r="H26" s="11">
        <v>250</v>
      </c>
      <c r="I26" s="11">
        <f t="shared" si="1"/>
        <v>0</v>
      </c>
      <c r="K26" s="2"/>
    </row>
    <row r="27" spans="1:11" s="1" customFormat="1" x14ac:dyDescent="0.2">
      <c r="A27" s="17">
        <f>'01Л'!A27</f>
        <v>42756</v>
      </c>
      <c r="B27" s="8">
        <f t="shared" si="2"/>
        <v>0</v>
      </c>
      <c r="C27" s="8">
        <f>IF(A27='01Л'!$P$3+'01Л'!$T$3+$M$3+1,'01Л'!$S$3,0)</f>
        <v>0</v>
      </c>
      <c r="D27" s="7" t="str">
        <f>IF(C27&gt;=0.0005,'01Л'!$R$3,"")</f>
        <v/>
      </c>
      <c r="E27" s="8">
        <f>IF(A27='01Л'!$Q$3,B27,0)</f>
        <v>0</v>
      </c>
      <c r="F27" s="7"/>
      <c r="G27" s="10">
        <f t="shared" si="0"/>
        <v>0</v>
      </c>
      <c r="H27" s="11">
        <v>250</v>
      </c>
      <c r="I27" s="11">
        <f t="shared" si="1"/>
        <v>0</v>
      </c>
      <c r="K27" s="2"/>
    </row>
    <row r="28" spans="1:11" s="1" customFormat="1" x14ac:dyDescent="0.2">
      <c r="A28" s="17">
        <f>'01Л'!A28</f>
        <v>42757</v>
      </c>
      <c r="B28" s="8">
        <f t="shared" si="2"/>
        <v>0</v>
      </c>
      <c r="C28" s="8">
        <f>IF(A28='01Л'!$P$3+'01Л'!$T$3+$M$3+1,'01Л'!$S$3,0)</f>
        <v>0</v>
      </c>
      <c r="D28" s="7" t="str">
        <f>IF(C28&gt;=0.0005,'01Л'!$R$3,"")</f>
        <v/>
      </c>
      <c r="E28" s="8">
        <f>IF(A28='01Л'!$Q$3,B28,0)</f>
        <v>0</v>
      </c>
      <c r="F28" s="7"/>
      <c r="G28" s="10">
        <f t="shared" si="0"/>
        <v>0</v>
      </c>
      <c r="H28" s="11">
        <v>250</v>
      </c>
      <c r="I28" s="11">
        <f t="shared" si="1"/>
        <v>0</v>
      </c>
      <c r="K28" s="2"/>
    </row>
    <row r="29" spans="1:11" s="1" customFormat="1" x14ac:dyDescent="0.2">
      <c r="A29" s="17">
        <f>'01Л'!A29</f>
        <v>42758</v>
      </c>
      <c r="B29" s="8">
        <f t="shared" si="2"/>
        <v>0</v>
      </c>
      <c r="C29" s="8">
        <f>IF(A29='01Л'!$P$3+'01Л'!$T$3+$M$3+1,'01Л'!$S$3,0)</f>
        <v>0</v>
      </c>
      <c r="D29" s="7" t="str">
        <f>IF(C29&gt;=0.0005,'01Л'!$R$3,"")</f>
        <v/>
      </c>
      <c r="E29" s="8">
        <f>IF(A29='01Л'!$Q$3,B29,0)</f>
        <v>0</v>
      </c>
      <c r="F29" s="7"/>
      <c r="G29" s="10">
        <f t="shared" si="0"/>
        <v>0</v>
      </c>
      <c r="H29" s="11">
        <v>250</v>
      </c>
      <c r="I29" s="11">
        <f t="shared" si="1"/>
        <v>0</v>
      </c>
      <c r="K29" s="2"/>
    </row>
    <row r="30" spans="1:11" s="1" customFormat="1" x14ac:dyDescent="0.2">
      <c r="A30" s="17">
        <f>'01Л'!A30</f>
        <v>42759</v>
      </c>
      <c r="B30" s="8">
        <f t="shared" si="2"/>
        <v>0</v>
      </c>
      <c r="C30" s="8">
        <f>IF(A30='01Л'!$P$3+'01Л'!$T$3+$M$3+1,'01Л'!$S$3,0)</f>
        <v>0</v>
      </c>
      <c r="D30" s="7" t="str">
        <f>IF(C30&gt;=0.0005,'01Л'!$R$3,"")</f>
        <v/>
      </c>
      <c r="E30" s="8">
        <f>IF(A30='01Л'!$Q$3,B30,0)</f>
        <v>0</v>
      </c>
      <c r="F30" s="7"/>
      <c r="G30" s="10">
        <f t="shared" si="0"/>
        <v>0</v>
      </c>
      <c r="H30" s="11">
        <v>250</v>
      </c>
      <c r="I30" s="11">
        <f t="shared" si="1"/>
        <v>0</v>
      </c>
      <c r="K30" s="2"/>
    </row>
    <row r="31" spans="1:11" s="1" customFormat="1" x14ac:dyDescent="0.2">
      <c r="A31" s="17">
        <f>'01Л'!A31</f>
        <v>42760</v>
      </c>
      <c r="B31" s="8">
        <f t="shared" si="2"/>
        <v>0</v>
      </c>
      <c r="C31" s="8">
        <f>IF(A31='01Л'!$P$3+'01Л'!$T$3+$M$3+1,'01Л'!$S$3,0)</f>
        <v>0</v>
      </c>
      <c r="D31" s="7" t="str">
        <f>IF(C31&gt;=0.0005,'01Л'!$R$3,"")</f>
        <v/>
      </c>
      <c r="E31" s="8">
        <f>IF(A31='01Л'!$Q$3,B31,0)</f>
        <v>0</v>
      </c>
      <c r="F31" s="7"/>
      <c r="G31" s="10">
        <f t="shared" si="0"/>
        <v>0</v>
      </c>
      <c r="H31" s="11">
        <v>250</v>
      </c>
      <c r="I31" s="11">
        <f t="shared" si="1"/>
        <v>0</v>
      </c>
      <c r="K31" s="2"/>
    </row>
    <row r="32" spans="1:11" s="1" customFormat="1" x14ac:dyDescent="0.2">
      <c r="A32" s="17">
        <f>'01Л'!A32</f>
        <v>42761</v>
      </c>
      <c r="B32" s="8">
        <f t="shared" si="2"/>
        <v>0</v>
      </c>
      <c r="C32" s="8">
        <f>IF(A32='01Л'!$P$3+'01Л'!$T$3+$M$3+1,'01Л'!$S$3,0)</f>
        <v>0</v>
      </c>
      <c r="D32" s="7" t="str">
        <f>IF(C32&gt;=0.0005,'01Л'!$R$3,"")</f>
        <v/>
      </c>
      <c r="E32" s="8">
        <f>IF(A32='01Л'!$Q$3,B32,0)</f>
        <v>0</v>
      </c>
      <c r="F32" s="7"/>
      <c r="G32" s="10">
        <f t="shared" si="0"/>
        <v>0</v>
      </c>
      <c r="H32" s="11">
        <v>250</v>
      </c>
      <c r="I32" s="11">
        <f t="shared" si="1"/>
        <v>0</v>
      </c>
      <c r="K32" s="2"/>
    </row>
    <row r="33" spans="1:11" s="1" customFormat="1" x14ac:dyDescent="0.2">
      <c r="A33" s="17">
        <f>'01Л'!A33</f>
        <v>42762</v>
      </c>
      <c r="B33" s="8">
        <f t="shared" si="2"/>
        <v>0</v>
      </c>
      <c r="C33" s="8">
        <f>IF(A33='01Л'!$P$3+'01Л'!$T$3+$M$3+1,'01Л'!$S$3,0)</f>
        <v>0</v>
      </c>
      <c r="D33" s="7" t="str">
        <f>IF(C33&gt;=0.0005,'01Л'!$R$3,"")</f>
        <v/>
      </c>
      <c r="E33" s="8">
        <f>IF(A33='01Л'!$Q$3,B33,0)</f>
        <v>0</v>
      </c>
      <c r="F33" s="7"/>
      <c r="G33" s="10">
        <f t="shared" si="0"/>
        <v>0</v>
      </c>
      <c r="H33" s="11">
        <v>250</v>
      </c>
      <c r="I33" s="11">
        <f t="shared" si="1"/>
        <v>0</v>
      </c>
      <c r="K33" s="2"/>
    </row>
    <row r="34" spans="1:11" s="1" customFormat="1" x14ac:dyDescent="0.2">
      <c r="A34" s="17">
        <f>'01Л'!A34</f>
        <v>42763</v>
      </c>
      <c r="B34" s="8">
        <f t="shared" si="2"/>
        <v>0</v>
      </c>
      <c r="C34" s="8">
        <f>IF(A34='01Л'!$P$3+'01Л'!$T$3+$M$3+1,'01Л'!$S$3,0)</f>
        <v>0</v>
      </c>
      <c r="D34" s="7" t="str">
        <f>IF(C34&gt;=0.0005,'01Л'!$R$3,"")</f>
        <v/>
      </c>
      <c r="E34" s="8">
        <f>IF(A34='01Л'!$Q$3,B34,0)</f>
        <v>0</v>
      </c>
      <c r="F34" s="7"/>
      <c r="G34" s="10">
        <f t="shared" si="0"/>
        <v>0</v>
      </c>
      <c r="H34" s="11">
        <v>250</v>
      </c>
      <c r="I34" s="11">
        <f t="shared" si="1"/>
        <v>0</v>
      </c>
      <c r="K34" s="2"/>
    </row>
    <row r="35" spans="1:11" s="1" customFormat="1" x14ac:dyDescent="0.2">
      <c r="A35" s="17">
        <f>'01Л'!A35</f>
        <v>42764</v>
      </c>
      <c r="B35" s="8">
        <f>IF(A35="","",G34)</f>
        <v>0</v>
      </c>
      <c r="C35" s="8">
        <f>IF(A35='01Л'!$P$3+'01Л'!$T$3+$M$3+1,'01Л'!$S$3,0)</f>
        <v>0</v>
      </c>
      <c r="D35" s="7" t="str">
        <f>IF(C35&gt;=0.0005,'01Л'!$R$3,"")</f>
        <v/>
      </c>
      <c r="E35" s="8">
        <f>IF(A35='01Л'!$Q$3,B35,0)</f>
        <v>0</v>
      </c>
      <c r="F35" s="7"/>
      <c r="G35" s="10">
        <f>IF(B35="","",B35+C35-E35)</f>
        <v>0</v>
      </c>
      <c r="H35" s="11">
        <f>IF(B35="","",H34)</f>
        <v>250</v>
      </c>
      <c r="I35" s="11">
        <f>IF(B35="","",G35*H35)</f>
        <v>0</v>
      </c>
      <c r="K35" s="2"/>
    </row>
    <row r="36" spans="1:11" x14ac:dyDescent="0.2">
      <c r="A36" s="17">
        <f>'01Л'!A36</f>
        <v>42765</v>
      </c>
      <c r="B36" s="8">
        <f>IF(A36="","",G35)</f>
        <v>0</v>
      </c>
      <c r="C36" s="8">
        <f>IF(A36='01Л'!$P$3+'01Л'!$T$3+$M$3+1,'01Л'!$S$3,0)</f>
        <v>0</v>
      </c>
      <c r="D36" s="7" t="str">
        <f>IF(C36&gt;=0.0005,'01Л'!$R$3,"")</f>
        <v/>
      </c>
      <c r="E36" s="8">
        <f>IF(A36='01Л'!$Q$3,B36,0)</f>
        <v>0</v>
      </c>
      <c r="F36" s="7"/>
      <c r="G36" s="10">
        <f>IF(B36="","",B36+C36-E36)</f>
        <v>0</v>
      </c>
      <c r="H36" s="11">
        <f>IF(B36="","",H35)</f>
        <v>250</v>
      </c>
      <c r="I36" s="11">
        <f>IF(B36="","",G36*H36)</f>
        <v>0</v>
      </c>
    </row>
    <row r="37" spans="1:11" x14ac:dyDescent="0.2">
      <c r="A37" s="17">
        <f>'01Л'!A37</f>
        <v>42766</v>
      </c>
      <c r="B37" s="8">
        <f>IF(A37="","",G36)</f>
        <v>0</v>
      </c>
      <c r="C37" s="8">
        <f>IF(A37='01Л'!$P$3+'01Л'!$T$3+$M$3+1,'01Л'!$S$3,0)</f>
        <v>0</v>
      </c>
      <c r="D37" s="7" t="str">
        <f>IF(C37&gt;=0.0005,'01Л'!$R$3,"")</f>
        <v/>
      </c>
      <c r="E37" s="8">
        <f>IF(A37='01Л'!$Q$3,B37,0)</f>
        <v>0</v>
      </c>
      <c r="F37" s="7"/>
      <c r="G37" s="10">
        <f>IF(B37="","",B37+C37-E37)</f>
        <v>0</v>
      </c>
      <c r="H37" s="11">
        <f>IF(B37="","",H36)</f>
        <v>250</v>
      </c>
      <c r="I37" s="11">
        <f>IF(B37="","",G37*H37)</f>
        <v>0</v>
      </c>
    </row>
    <row r="38" spans="1:11" s="5" customFormat="1" x14ac:dyDescent="0.2">
      <c r="A38" s="34" t="s">
        <v>8</v>
      </c>
      <c r="B38" s="35">
        <f>SUM(B7:B37)</f>
        <v>0</v>
      </c>
      <c r="C38" s="9">
        <f>SUM(C7:C37)</f>
        <v>0</v>
      </c>
      <c r="D38" s="6"/>
      <c r="E38" s="9">
        <f>SUM(E7:E37)</f>
        <v>0</v>
      </c>
      <c r="F38" s="85"/>
      <c r="G38" s="85"/>
      <c r="H38" s="85"/>
      <c r="I38" s="12">
        <f>SUM(I7:I37)</f>
        <v>0</v>
      </c>
      <c r="J38" s="3"/>
      <c r="K38" s="4"/>
    </row>
  </sheetData>
  <mergeCells count="5">
    <mergeCell ref="M1:N1"/>
    <mergeCell ref="A1:I1"/>
    <mergeCell ref="A3:E3"/>
    <mergeCell ref="H3:I3"/>
    <mergeCell ref="F38:H38"/>
  </mergeCells>
  <pageMargins left="0.78740157480314965" right="0.78740157480314965" top="0.78740157480314965" bottom="0.39370078740157483" header="0.51181102362204722" footer="0.51181102362204722"/>
  <pageSetup paperSize="9" scale="92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C00000"/>
    <pageSetUpPr fitToPage="1"/>
  </sheetPr>
  <dimension ref="A1:T38"/>
  <sheetViews>
    <sheetView view="pageBreakPreview" topLeftCell="A13" zoomScaleNormal="100" workbookViewId="0">
      <selection activeCell="I37" sqref="I37"/>
    </sheetView>
  </sheetViews>
  <sheetFormatPr defaultRowHeight="12.75" x14ac:dyDescent="0.2"/>
  <cols>
    <col min="1" max="1" width="10.28515625" style="1" customWidth="1"/>
    <col min="2" max="2" width="8.85546875" style="1" customWidth="1"/>
    <col min="3" max="3" width="11.7109375" style="1" customWidth="1"/>
    <col min="4" max="4" width="8.42578125" style="1" customWidth="1"/>
    <col min="5" max="5" width="9.42578125" style="1" customWidth="1"/>
    <col min="6" max="6" width="10.5703125" style="1" customWidth="1"/>
    <col min="7" max="7" width="10.140625" style="1" customWidth="1"/>
    <col min="8" max="8" width="12.28515625" style="1" customWidth="1"/>
    <col min="9" max="9" width="10.85546875" style="1" customWidth="1"/>
    <col min="10" max="10" width="9.140625" style="1"/>
    <col min="11" max="12" width="0" style="1" hidden="1" customWidth="1"/>
    <col min="13" max="13" width="13.140625" style="1" customWidth="1"/>
    <col min="14" max="15" width="9.140625" style="1"/>
    <col min="16" max="16" width="15.85546875" style="1" customWidth="1"/>
    <col min="17" max="17" width="14.7109375" style="1" bestFit="1" customWidth="1"/>
    <col min="18" max="18" width="10.140625" style="2" bestFit="1" customWidth="1"/>
  </cols>
  <sheetData>
    <row r="1" spans="1:20" s="5" customFormat="1" ht="18.75" customHeight="1" x14ac:dyDescent="0.2">
      <c r="A1" s="81" t="str">
        <f>"Расчет стоимости по хранению ИСПРАВНЫХ ДЕТАЛЕЙ (с " &amp; M3 &amp; " суток до " &amp; N3 &amp; " суток)"</f>
        <v>Расчет стоимости по хранению ИСПРАВНЫХ ДЕТАЛЕЙ (с 15 суток до 90 суток)</v>
      </c>
      <c r="B1" s="81"/>
      <c r="C1" s="81"/>
      <c r="D1" s="81"/>
      <c r="E1" s="81"/>
      <c r="F1" s="81"/>
      <c r="G1" s="81"/>
      <c r="H1" s="81"/>
      <c r="I1" s="81"/>
      <c r="J1" s="3"/>
      <c r="K1" s="3"/>
      <c r="L1" s="3"/>
      <c r="M1" s="86" t="s">
        <v>64</v>
      </c>
      <c r="N1" s="86"/>
      <c r="O1" s="5" t="s">
        <v>68</v>
      </c>
      <c r="P1" s="5" t="s">
        <v>24</v>
      </c>
      <c r="Q1" s="5" t="s">
        <v>69</v>
      </c>
      <c r="R1" s="5" t="s">
        <v>71</v>
      </c>
      <c r="S1" s="5" t="s">
        <v>72</v>
      </c>
      <c r="T1" s="5" t="s">
        <v>70</v>
      </c>
    </row>
    <row r="2" spans="1:20" x14ac:dyDescent="0.2">
      <c r="M2" s="50" t="s">
        <v>62</v>
      </c>
      <c r="N2" s="41" t="s">
        <v>63</v>
      </c>
      <c r="O2"/>
      <c r="P2"/>
      <c r="Q2"/>
      <c r="R2"/>
    </row>
    <row r="3" spans="1:20" s="16" customFormat="1" ht="18.75" customHeight="1" x14ac:dyDescent="0.2">
      <c r="A3" s="82" t="s">
        <v>15</v>
      </c>
      <c r="B3" s="83"/>
      <c r="C3" s="83"/>
      <c r="D3" s="83"/>
      <c r="E3" s="83"/>
      <c r="F3" s="14"/>
      <c r="G3" s="13"/>
      <c r="H3" s="87">
        <f>'01Л'!H3:I3</f>
        <v>42766</v>
      </c>
      <c r="I3" s="88"/>
      <c r="J3" s="14"/>
      <c r="K3" s="14"/>
      <c r="L3" s="14"/>
      <c r="M3" s="51">
        <v>15</v>
      </c>
      <c r="N3" s="52">
        <v>90</v>
      </c>
      <c r="O3" s="16">
        <v>21</v>
      </c>
      <c r="P3" s="67">
        <f>INDEX(Детали!E:E,$O$3)</f>
        <v>42627</v>
      </c>
      <c r="Q3" s="67">
        <f>INDEX(Детали!K:K,$O$3)</f>
        <v>42793</v>
      </c>
      <c r="R3" s="69" t="str">
        <f>INDEX(Детали!$A:$A,$O$3)</f>
        <v>5-М</v>
      </c>
      <c r="S3" s="16">
        <f>INDEX(Детали!I:I,$O$3)</f>
        <v>2.1999999999999999E-2</v>
      </c>
      <c r="T3" s="16">
        <f>INDEX(Детали!N:N,$O$3)</f>
        <v>0</v>
      </c>
    </row>
    <row r="5" spans="1:20" s="5" customFormat="1" ht="51" x14ac:dyDescent="0.2">
      <c r="A5" s="6" t="s">
        <v>0</v>
      </c>
      <c r="B5" s="6" t="s">
        <v>10</v>
      </c>
      <c r="C5" s="6" t="s">
        <v>11</v>
      </c>
      <c r="D5" s="6" t="s">
        <v>6</v>
      </c>
      <c r="E5" s="6" t="s">
        <v>12</v>
      </c>
      <c r="F5" s="6" t="s">
        <v>7</v>
      </c>
      <c r="G5" s="6" t="s">
        <v>13</v>
      </c>
      <c r="H5" s="6" t="s">
        <v>14</v>
      </c>
      <c r="I5" s="6" t="s">
        <v>5</v>
      </c>
      <c r="J5" s="3"/>
      <c r="K5" s="3"/>
      <c r="L5" s="3"/>
      <c r="M5" s="3"/>
      <c r="N5" s="3"/>
      <c r="O5" s="3"/>
      <c r="P5" s="1"/>
      <c r="Q5" s="3"/>
      <c r="R5" s="4"/>
    </row>
    <row r="6" spans="1:20" s="5" customFormat="1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3"/>
      <c r="K6" s="3"/>
      <c r="L6" s="3"/>
      <c r="M6" s="3"/>
      <c r="N6" s="3"/>
      <c r="O6" s="3"/>
      <c r="P6" s="1"/>
      <c r="Q6" s="3"/>
      <c r="R6" s="4"/>
    </row>
    <row r="7" spans="1:20" x14ac:dyDescent="0.2">
      <c r="A7" s="17">
        <f>'01Л'!A7</f>
        <v>42736</v>
      </c>
      <c r="B7" s="61">
        <f>IF(OR(A7&lt;($P$3+$T$3+$M$3+1),A7&gt;MIN($P$3+$T$3+$N$3+1,IFERROR(INDEX($A:$A,MATCH($Q$3,$A:$A,0)),$A$37+1))),0,$S$3)</f>
        <v>0</v>
      </c>
      <c r="C7" s="8">
        <f>IF(A7=$P$3+$T$3+$M$3+1,$S$3,0)</f>
        <v>0</v>
      </c>
      <c r="D7" s="7" t="str">
        <f>IF(C7&gt;=0.0005,$R$3,"")</f>
        <v/>
      </c>
      <c r="E7" s="8">
        <f>IF(A7=MIN($P$3+$T$3+$N$3+1,$Q$3),B7,0)</f>
        <v>0</v>
      </c>
      <c r="F7" s="18"/>
      <c r="G7" s="8">
        <f t="shared" ref="G7:G34" si="0">B7+C7-E7</f>
        <v>0</v>
      </c>
      <c r="H7" s="11">
        <v>50</v>
      </c>
      <c r="I7" s="11">
        <f t="shared" ref="I7:I34" si="1">G7*H7</f>
        <v>0</v>
      </c>
      <c r="Q7" s="23"/>
      <c r="R7" s="70"/>
    </row>
    <row r="8" spans="1:20" x14ac:dyDescent="0.2">
      <c r="A8" s="17">
        <f>'01Л'!A8</f>
        <v>42737</v>
      </c>
      <c r="B8" s="8">
        <f t="shared" ref="B8:B34" si="2">G7</f>
        <v>0</v>
      </c>
      <c r="C8" s="8">
        <f t="shared" ref="C8:C37" si="3">IF(A8=$P$3+$T$3+$M$3+1,$S$3,0)</f>
        <v>0</v>
      </c>
      <c r="D8" s="7" t="str">
        <f t="shared" ref="D8:D37" si="4">IF(C8&gt;=0.0005,$R$3,"")</f>
        <v/>
      </c>
      <c r="E8" s="8">
        <f t="shared" ref="E8:E37" si="5">IF(A8=MIN($P$3+$T$3+$N$3+1,$Q$3),B8,0)</f>
        <v>0</v>
      </c>
      <c r="F8" s="18"/>
      <c r="G8" s="8">
        <f t="shared" si="0"/>
        <v>0</v>
      </c>
      <c r="H8" s="11">
        <v>50</v>
      </c>
      <c r="I8" s="11">
        <f t="shared" si="1"/>
        <v>0</v>
      </c>
    </row>
    <row r="9" spans="1:20" x14ac:dyDescent="0.2">
      <c r="A9" s="17">
        <f>'01Л'!A9</f>
        <v>42738</v>
      </c>
      <c r="B9" s="8">
        <f t="shared" si="2"/>
        <v>0</v>
      </c>
      <c r="C9" s="8">
        <f t="shared" si="3"/>
        <v>0</v>
      </c>
      <c r="D9" s="7" t="str">
        <f t="shared" si="4"/>
        <v/>
      </c>
      <c r="E9" s="8">
        <f t="shared" si="5"/>
        <v>0</v>
      </c>
      <c r="F9" s="18"/>
      <c r="G9" s="8">
        <f t="shared" si="0"/>
        <v>0</v>
      </c>
      <c r="H9" s="11">
        <v>50</v>
      </c>
      <c r="I9" s="11">
        <f t="shared" si="1"/>
        <v>0</v>
      </c>
      <c r="N9" s="23"/>
      <c r="O9" s="24"/>
    </row>
    <row r="10" spans="1:20" x14ac:dyDescent="0.2">
      <c r="A10" s="17">
        <f>'01Л'!A10</f>
        <v>42739</v>
      </c>
      <c r="B10" s="8">
        <f t="shared" si="2"/>
        <v>0</v>
      </c>
      <c r="C10" s="8">
        <f t="shared" si="3"/>
        <v>0</v>
      </c>
      <c r="D10" s="7" t="str">
        <f t="shared" si="4"/>
        <v/>
      </c>
      <c r="E10" s="8">
        <f t="shared" si="5"/>
        <v>0</v>
      </c>
      <c r="F10" s="18"/>
      <c r="G10" s="8">
        <f t="shared" si="0"/>
        <v>0</v>
      </c>
      <c r="H10" s="11">
        <v>50</v>
      </c>
      <c r="I10" s="11">
        <f t="shared" si="1"/>
        <v>0</v>
      </c>
      <c r="Q10" s="23"/>
    </row>
    <row r="11" spans="1:20" x14ac:dyDescent="0.2">
      <c r="A11" s="17">
        <f>'01Л'!A11</f>
        <v>42740</v>
      </c>
      <c r="B11" s="8">
        <f t="shared" si="2"/>
        <v>0</v>
      </c>
      <c r="C11" s="8">
        <f t="shared" si="3"/>
        <v>0</v>
      </c>
      <c r="D11" s="7" t="str">
        <f t="shared" si="4"/>
        <v/>
      </c>
      <c r="E11" s="8">
        <f t="shared" si="5"/>
        <v>0</v>
      </c>
      <c r="F11" s="18"/>
      <c r="G11" s="8">
        <f t="shared" si="0"/>
        <v>0</v>
      </c>
      <c r="H11" s="11">
        <v>50</v>
      </c>
      <c r="I11" s="11">
        <f t="shared" si="1"/>
        <v>0</v>
      </c>
    </row>
    <row r="12" spans="1:20" x14ac:dyDescent="0.2">
      <c r="A12" s="17">
        <f>'01Л'!A12</f>
        <v>42741</v>
      </c>
      <c r="B12" s="8">
        <f t="shared" si="2"/>
        <v>0</v>
      </c>
      <c r="C12" s="8">
        <f t="shared" si="3"/>
        <v>0</v>
      </c>
      <c r="D12" s="7" t="str">
        <f t="shared" si="4"/>
        <v/>
      </c>
      <c r="E12" s="8">
        <f t="shared" si="5"/>
        <v>0</v>
      </c>
      <c r="F12" s="18"/>
      <c r="G12" s="8">
        <f t="shared" si="0"/>
        <v>0</v>
      </c>
      <c r="H12" s="11">
        <v>50</v>
      </c>
      <c r="I12" s="11">
        <f t="shared" si="1"/>
        <v>0</v>
      </c>
    </row>
    <row r="13" spans="1:20" x14ac:dyDescent="0.2">
      <c r="A13" s="17">
        <f>'01Л'!A13</f>
        <v>42742</v>
      </c>
      <c r="B13" s="8">
        <f t="shared" si="2"/>
        <v>0</v>
      </c>
      <c r="C13" s="8">
        <f t="shared" si="3"/>
        <v>0</v>
      </c>
      <c r="D13" s="7" t="str">
        <f t="shared" si="4"/>
        <v/>
      </c>
      <c r="E13" s="8">
        <f t="shared" si="5"/>
        <v>0</v>
      </c>
      <c r="F13" s="18"/>
      <c r="G13" s="8">
        <f t="shared" si="0"/>
        <v>0</v>
      </c>
      <c r="H13" s="11">
        <v>50</v>
      </c>
      <c r="I13" s="11">
        <f t="shared" si="1"/>
        <v>0</v>
      </c>
    </row>
    <row r="14" spans="1:20" x14ac:dyDescent="0.2">
      <c r="A14" s="17">
        <f>'01Л'!A14</f>
        <v>42743</v>
      </c>
      <c r="B14" s="8">
        <f t="shared" si="2"/>
        <v>0</v>
      </c>
      <c r="C14" s="8">
        <f t="shared" si="3"/>
        <v>0</v>
      </c>
      <c r="D14" s="7" t="str">
        <f t="shared" si="4"/>
        <v/>
      </c>
      <c r="E14" s="8">
        <f t="shared" si="5"/>
        <v>0</v>
      </c>
      <c r="F14" s="18"/>
      <c r="G14" s="8">
        <f t="shared" si="0"/>
        <v>0</v>
      </c>
      <c r="H14" s="11">
        <v>50</v>
      </c>
      <c r="I14" s="11">
        <f t="shared" si="1"/>
        <v>0</v>
      </c>
    </row>
    <row r="15" spans="1:20" x14ac:dyDescent="0.2">
      <c r="A15" s="17">
        <f>'01Л'!A15</f>
        <v>42744</v>
      </c>
      <c r="B15" s="8">
        <f t="shared" si="2"/>
        <v>0</v>
      </c>
      <c r="C15" s="8">
        <f t="shared" si="3"/>
        <v>0</v>
      </c>
      <c r="D15" s="7" t="str">
        <f t="shared" si="4"/>
        <v/>
      </c>
      <c r="E15" s="8">
        <f t="shared" si="5"/>
        <v>0</v>
      </c>
      <c r="F15" s="18"/>
      <c r="G15" s="8">
        <f t="shared" si="0"/>
        <v>0</v>
      </c>
      <c r="H15" s="11">
        <v>50</v>
      </c>
      <c r="I15" s="11">
        <f t="shared" si="1"/>
        <v>0</v>
      </c>
    </row>
    <row r="16" spans="1:20" x14ac:dyDescent="0.2">
      <c r="A16" s="17">
        <f>'01Л'!A16</f>
        <v>42745</v>
      </c>
      <c r="B16" s="8">
        <f t="shared" si="2"/>
        <v>0</v>
      </c>
      <c r="C16" s="8">
        <f t="shared" si="3"/>
        <v>0</v>
      </c>
      <c r="D16" s="7" t="str">
        <f t="shared" si="4"/>
        <v/>
      </c>
      <c r="E16" s="8">
        <f t="shared" si="5"/>
        <v>0</v>
      </c>
      <c r="F16" s="18"/>
      <c r="G16" s="8">
        <f t="shared" si="0"/>
        <v>0</v>
      </c>
      <c r="H16" s="11">
        <v>50</v>
      </c>
      <c r="I16" s="11">
        <f t="shared" si="1"/>
        <v>0</v>
      </c>
    </row>
    <row r="17" spans="1:18" x14ac:dyDescent="0.2">
      <c r="A17" s="17">
        <f>'01Л'!A17</f>
        <v>42746</v>
      </c>
      <c r="B17" s="8">
        <f t="shared" si="2"/>
        <v>0</v>
      </c>
      <c r="C17" s="8">
        <f t="shared" si="3"/>
        <v>0</v>
      </c>
      <c r="D17" s="7" t="str">
        <f t="shared" si="4"/>
        <v/>
      </c>
      <c r="E17" s="8">
        <f t="shared" si="5"/>
        <v>0</v>
      </c>
      <c r="F17" s="18"/>
      <c r="G17" s="8">
        <f t="shared" si="0"/>
        <v>0</v>
      </c>
      <c r="H17" s="11">
        <v>50</v>
      </c>
      <c r="I17" s="11">
        <f t="shared" si="1"/>
        <v>0</v>
      </c>
    </row>
    <row r="18" spans="1:18" x14ac:dyDescent="0.2">
      <c r="A18" s="17">
        <f>'01Л'!A18</f>
        <v>42747</v>
      </c>
      <c r="B18" s="8">
        <f t="shared" si="2"/>
        <v>0</v>
      </c>
      <c r="C18" s="8">
        <f t="shared" si="3"/>
        <v>0</v>
      </c>
      <c r="D18" s="7" t="str">
        <f t="shared" si="4"/>
        <v/>
      </c>
      <c r="E18" s="8">
        <f t="shared" si="5"/>
        <v>0</v>
      </c>
      <c r="F18" s="18"/>
      <c r="G18" s="8">
        <f t="shared" si="0"/>
        <v>0</v>
      </c>
      <c r="H18" s="11">
        <v>50</v>
      </c>
      <c r="I18" s="11">
        <f t="shared" si="1"/>
        <v>0</v>
      </c>
    </row>
    <row r="19" spans="1:18" x14ac:dyDescent="0.2">
      <c r="A19" s="17">
        <f>'01Л'!A19</f>
        <v>42748</v>
      </c>
      <c r="B19" s="8">
        <f t="shared" si="2"/>
        <v>0</v>
      </c>
      <c r="C19" s="8">
        <f t="shared" si="3"/>
        <v>0</v>
      </c>
      <c r="D19" s="7" t="str">
        <f t="shared" si="4"/>
        <v/>
      </c>
      <c r="E19" s="8">
        <f t="shared" si="5"/>
        <v>0</v>
      </c>
      <c r="F19" s="18"/>
      <c r="G19" s="8">
        <f t="shared" si="0"/>
        <v>0</v>
      </c>
      <c r="H19" s="11">
        <v>50</v>
      </c>
      <c r="I19" s="11">
        <f t="shared" si="1"/>
        <v>0</v>
      </c>
    </row>
    <row r="20" spans="1:18" x14ac:dyDescent="0.2">
      <c r="A20" s="17">
        <f>'01Л'!A20</f>
        <v>42749</v>
      </c>
      <c r="B20" s="8">
        <f t="shared" si="2"/>
        <v>0</v>
      </c>
      <c r="C20" s="8">
        <f t="shared" si="3"/>
        <v>0</v>
      </c>
      <c r="D20" s="7" t="str">
        <f t="shared" si="4"/>
        <v/>
      </c>
      <c r="E20" s="8">
        <f t="shared" si="5"/>
        <v>0</v>
      </c>
      <c r="F20" s="18"/>
      <c r="G20" s="8">
        <f t="shared" si="0"/>
        <v>0</v>
      </c>
      <c r="H20" s="11">
        <v>50</v>
      </c>
      <c r="I20" s="11">
        <f t="shared" si="1"/>
        <v>0</v>
      </c>
      <c r="K20" s="23"/>
    </row>
    <row r="21" spans="1:18" x14ac:dyDescent="0.2">
      <c r="A21" s="17">
        <f>'01Л'!A21</f>
        <v>42750</v>
      </c>
      <c r="B21" s="8">
        <f t="shared" si="2"/>
        <v>0</v>
      </c>
      <c r="C21" s="8">
        <f t="shared" si="3"/>
        <v>0</v>
      </c>
      <c r="D21" s="7" t="str">
        <f t="shared" si="4"/>
        <v/>
      </c>
      <c r="E21" s="8">
        <f t="shared" si="5"/>
        <v>0</v>
      </c>
      <c r="F21" s="18"/>
      <c r="G21" s="8">
        <f t="shared" si="0"/>
        <v>0</v>
      </c>
      <c r="H21" s="11">
        <v>50</v>
      </c>
      <c r="I21" s="11">
        <f t="shared" si="1"/>
        <v>0</v>
      </c>
    </row>
    <row r="22" spans="1:18" x14ac:dyDescent="0.2">
      <c r="A22" s="17">
        <f>'01Л'!A22</f>
        <v>42751</v>
      </c>
      <c r="B22" s="8">
        <f t="shared" si="2"/>
        <v>0</v>
      </c>
      <c r="C22" s="8">
        <f t="shared" si="3"/>
        <v>0</v>
      </c>
      <c r="D22" s="7" t="str">
        <f t="shared" si="4"/>
        <v/>
      </c>
      <c r="E22" s="8">
        <f t="shared" si="5"/>
        <v>0</v>
      </c>
      <c r="F22" s="18"/>
      <c r="G22" s="8">
        <f t="shared" si="0"/>
        <v>0</v>
      </c>
      <c r="H22" s="11">
        <v>50</v>
      </c>
      <c r="I22" s="11">
        <f t="shared" si="1"/>
        <v>0</v>
      </c>
    </row>
    <row r="23" spans="1:18" x14ac:dyDescent="0.2">
      <c r="A23" s="17">
        <f>'01Л'!A23</f>
        <v>42752</v>
      </c>
      <c r="B23" s="8">
        <f t="shared" si="2"/>
        <v>0</v>
      </c>
      <c r="C23" s="8">
        <f t="shared" si="3"/>
        <v>0</v>
      </c>
      <c r="D23" s="7" t="str">
        <f t="shared" si="4"/>
        <v/>
      </c>
      <c r="E23" s="8">
        <f t="shared" si="5"/>
        <v>0</v>
      </c>
      <c r="F23" s="18"/>
      <c r="G23" s="8">
        <f t="shared" si="0"/>
        <v>0</v>
      </c>
      <c r="H23" s="11">
        <v>50</v>
      </c>
      <c r="I23" s="11">
        <f t="shared" si="1"/>
        <v>0</v>
      </c>
    </row>
    <row r="24" spans="1:18" x14ac:dyDescent="0.2">
      <c r="A24" s="17">
        <f>'01Л'!A24</f>
        <v>42753</v>
      </c>
      <c r="B24" s="8">
        <f t="shared" si="2"/>
        <v>0</v>
      </c>
      <c r="C24" s="8">
        <f t="shared" si="3"/>
        <v>0</v>
      </c>
      <c r="D24" s="7" t="str">
        <f t="shared" si="4"/>
        <v/>
      </c>
      <c r="E24" s="8">
        <f t="shared" si="5"/>
        <v>0</v>
      </c>
      <c r="F24" s="18"/>
      <c r="G24" s="8">
        <f t="shared" si="0"/>
        <v>0</v>
      </c>
      <c r="H24" s="11">
        <v>50</v>
      </c>
      <c r="I24" s="11">
        <f t="shared" si="1"/>
        <v>0</v>
      </c>
    </row>
    <row r="25" spans="1:18" x14ac:dyDescent="0.2">
      <c r="A25" s="17">
        <f>'01Л'!A25</f>
        <v>42754</v>
      </c>
      <c r="B25" s="8">
        <f t="shared" si="2"/>
        <v>0</v>
      </c>
      <c r="C25" s="8">
        <f t="shared" si="3"/>
        <v>0</v>
      </c>
      <c r="D25" s="7" t="str">
        <f t="shared" si="4"/>
        <v/>
      </c>
      <c r="E25" s="8">
        <f t="shared" si="5"/>
        <v>0</v>
      </c>
      <c r="F25" s="18"/>
      <c r="G25" s="8">
        <f t="shared" si="0"/>
        <v>0</v>
      </c>
      <c r="H25" s="11">
        <v>50</v>
      </c>
      <c r="I25" s="11">
        <f t="shared" si="1"/>
        <v>0</v>
      </c>
    </row>
    <row r="26" spans="1:18" x14ac:dyDescent="0.2">
      <c r="A26" s="17">
        <f>'01Л'!A26</f>
        <v>42755</v>
      </c>
      <c r="B26" s="8">
        <f t="shared" si="2"/>
        <v>0</v>
      </c>
      <c r="C26" s="8">
        <f t="shared" si="3"/>
        <v>0</v>
      </c>
      <c r="D26" s="7" t="str">
        <f t="shared" si="4"/>
        <v/>
      </c>
      <c r="E26" s="8">
        <f t="shared" si="5"/>
        <v>0</v>
      </c>
      <c r="F26" s="18"/>
      <c r="G26" s="8">
        <f t="shared" si="0"/>
        <v>0</v>
      </c>
      <c r="H26" s="11">
        <v>50</v>
      </c>
      <c r="I26" s="11">
        <f t="shared" si="1"/>
        <v>0</v>
      </c>
    </row>
    <row r="27" spans="1:18" x14ac:dyDescent="0.2">
      <c r="A27" s="17">
        <f>'01Л'!A27</f>
        <v>42756</v>
      </c>
      <c r="B27" s="8">
        <f t="shared" si="2"/>
        <v>0</v>
      </c>
      <c r="C27" s="8">
        <f t="shared" si="3"/>
        <v>0</v>
      </c>
      <c r="D27" s="7" t="str">
        <f t="shared" si="4"/>
        <v/>
      </c>
      <c r="E27" s="8">
        <f t="shared" si="5"/>
        <v>0</v>
      </c>
      <c r="F27" s="18"/>
      <c r="G27" s="8">
        <f t="shared" si="0"/>
        <v>0</v>
      </c>
      <c r="H27" s="11">
        <v>50</v>
      </c>
      <c r="I27" s="11">
        <f t="shared" si="1"/>
        <v>0</v>
      </c>
    </row>
    <row r="28" spans="1:18" x14ac:dyDescent="0.2">
      <c r="A28" s="17">
        <f>'01Л'!A28</f>
        <v>42757</v>
      </c>
      <c r="B28" s="8">
        <f t="shared" si="2"/>
        <v>0</v>
      </c>
      <c r="C28" s="8">
        <f t="shared" si="3"/>
        <v>0</v>
      </c>
      <c r="D28" s="7" t="str">
        <f t="shared" si="4"/>
        <v/>
      </c>
      <c r="E28" s="8">
        <f t="shared" si="5"/>
        <v>0</v>
      </c>
      <c r="F28" s="18"/>
      <c r="G28" s="8">
        <f t="shared" si="0"/>
        <v>0</v>
      </c>
      <c r="H28" s="11">
        <v>50</v>
      </c>
      <c r="I28" s="11">
        <f t="shared" si="1"/>
        <v>0</v>
      </c>
    </row>
    <row r="29" spans="1:18" x14ac:dyDescent="0.2">
      <c r="A29" s="17">
        <f>'01Л'!A29</f>
        <v>42758</v>
      </c>
      <c r="B29" s="8">
        <f t="shared" si="2"/>
        <v>0</v>
      </c>
      <c r="C29" s="8">
        <f t="shared" si="3"/>
        <v>0</v>
      </c>
      <c r="D29" s="7" t="str">
        <f t="shared" si="4"/>
        <v/>
      </c>
      <c r="E29" s="8">
        <f t="shared" si="5"/>
        <v>0</v>
      </c>
      <c r="F29" s="18"/>
      <c r="G29" s="8">
        <f t="shared" si="0"/>
        <v>0</v>
      </c>
      <c r="H29" s="11">
        <v>50</v>
      </c>
      <c r="I29" s="11">
        <f t="shared" si="1"/>
        <v>0</v>
      </c>
    </row>
    <row r="30" spans="1:18" s="1" customFormat="1" x14ac:dyDescent="0.2">
      <c r="A30" s="17">
        <f>'01Л'!A30</f>
        <v>42759</v>
      </c>
      <c r="B30" s="8">
        <f t="shared" si="2"/>
        <v>0</v>
      </c>
      <c r="C30" s="8">
        <f t="shared" si="3"/>
        <v>0</v>
      </c>
      <c r="D30" s="7" t="str">
        <f t="shared" si="4"/>
        <v/>
      </c>
      <c r="E30" s="8">
        <f t="shared" si="5"/>
        <v>0</v>
      </c>
      <c r="F30" s="18"/>
      <c r="G30" s="8">
        <f t="shared" si="0"/>
        <v>0</v>
      </c>
      <c r="H30" s="11">
        <v>50</v>
      </c>
      <c r="I30" s="11">
        <f t="shared" si="1"/>
        <v>0</v>
      </c>
      <c r="R30" s="2"/>
    </row>
    <row r="31" spans="1:18" s="1" customFormat="1" x14ac:dyDescent="0.2">
      <c r="A31" s="17">
        <f>'01Л'!A31</f>
        <v>42760</v>
      </c>
      <c r="B31" s="8">
        <f t="shared" si="2"/>
        <v>0</v>
      </c>
      <c r="C31" s="8">
        <f t="shared" si="3"/>
        <v>0</v>
      </c>
      <c r="D31" s="7" t="str">
        <f t="shared" si="4"/>
        <v/>
      </c>
      <c r="E31" s="8">
        <f t="shared" si="5"/>
        <v>0</v>
      </c>
      <c r="F31" s="18"/>
      <c r="G31" s="8">
        <f t="shared" si="0"/>
        <v>0</v>
      </c>
      <c r="H31" s="11">
        <v>50</v>
      </c>
      <c r="I31" s="11">
        <f t="shared" si="1"/>
        <v>0</v>
      </c>
      <c r="R31" s="2"/>
    </row>
    <row r="32" spans="1:18" s="1" customFormat="1" x14ac:dyDescent="0.2">
      <c r="A32" s="17">
        <f>'01Л'!A32</f>
        <v>42761</v>
      </c>
      <c r="B32" s="8">
        <f t="shared" si="2"/>
        <v>0</v>
      </c>
      <c r="C32" s="8">
        <f t="shared" si="3"/>
        <v>0</v>
      </c>
      <c r="D32" s="7" t="str">
        <f t="shared" si="4"/>
        <v/>
      </c>
      <c r="E32" s="8">
        <f t="shared" si="5"/>
        <v>0</v>
      </c>
      <c r="F32" s="18"/>
      <c r="G32" s="8">
        <f t="shared" si="0"/>
        <v>0</v>
      </c>
      <c r="H32" s="11">
        <v>50</v>
      </c>
      <c r="I32" s="11">
        <f t="shared" si="1"/>
        <v>0</v>
      </c>
      <c r="R32" s="2"/>
    </row>
    <row r="33" spans="1:18" s="1" customFormat="1" x14ac:dyDescent="0.2">
      <c r="A33" s="17">
        <f>'01Л'!A33</f>
        <v>42762</v>
      </c>
      <c r="B33" s="8">
        <f t="shared" si="2"/>
        <v>0</v>
      </c>
      <c r="C33" s="8">
        <f t="shared" si="3"/>
        <v>0</v>
      </c>
      <c r="D33" s="7" t="str">
        <f t="shared" si="4"/>
        <v/>
      </c>
      <c r="E33" s="8">
        <f t="shared" si="5"/>
        <v>0</v>
      </c>
      <c r="F33" s="18"/>
      <c r="G33" s="8">
        <f t="shared" si="0"/>
        <v>0</v>
      </c>
      <c r="H33" s="11">
        <v>50</v>
      </c>
      <c r="I33" s="11">
        <f t="shared" si="1"/>
        <v>0</v>
      </c>
      <c r="R33" s="2"/>
    </row>
    <row r="34" spans="1:18" s="1" customFormat="1" x14ac:dyDescent="0.2">
      <c r="A34" s="17">
        <f>'01Л'!A34</f>
        <v>42763</v>
      </c>
      <c r="B34" s="8">
        <f t="shared" si="2"/>
        <v>0</v>
      </c>
      <c r="C34" s="8">
        <f t="shared" si="3"/>
        <v>0</v>
      </c>
      <c r="D34" s="7" t="str">
        <f t="shared" si="4"/>
        <v/>
      </c>
      <c r="E34" s="8">
        <f t="shared" si="5"/>
        <v>0</v>
      </c>
      <c r="F34" s="18"/>
      <c r="G34" s="8">
        <f t="shared" si="0"/>
        <v>0</v>
      </c>
      <c r="H34" s="11">
        <v>50</v>
      </c>
      <c r="I34" s="11">
        <f t="shared" si="1"/>
        <v>0</v>
      </c>
      <c r="R34" s="2"/>
    </row>
    <row r="35" spans="1:18" s="1" customFormat="1" x14ac:dyDescent="0.2">
      <c r="A35" s="17">
        <f>'01Л'!A35</f>
        <v>42764</v>
      </c>
      <c r="B35" s="8">
        <f>IF(A35="","",G34)</f>
        <v>0</v>
      </c>
      <c r="C35" s="8">
        <f t="shared" si="3"/>
        <v>0</v>
      </c>
      <c r="D35" s="7" t="str">
        <f t="shared" si="4"/>
        <v/>
      </c>
      <c r="E35" s="8">
        <f t="shared" si="5"/>
        <v>0</v>
      </c>
      <c r="F35" s="18"/>
      <c r="G35" s="8">
        <f>IF(B35="","",B35+C35-E35)</f>
        <v>0</v>
      </c>
      <c r="H35" s="11">
        <f>IF(B35="","",H34)</f>
        <v>50</v>
      </c>
      <c r="I35" s="11">
        <f>IF(B35="","",G35*H35)</f>
        <v>0</v>
      </c>
      <c r="R35" s="2"/>
    </row>
    <row r="36" spans="1:18" s="1" customFormat="1" x14ac:dyDescent="0.2">
      <c r="A36" s="17">
        <f>'01Л'!A36</f>
        <v>42765</v>
      </c>
      <c r="B36" s="8">
        <f>IF(A36="","",G35)</f>
        <v>0</v>
      </c>
      <c r="C36" s="8">
        <f t="shared" si="3"/>
        <v>0</v>
      </c>
      <c r="D36" s="7" t="str">
        <f t="shared" si="4"/>
        <v/>
      </c>
      <c r="E36" s="8">
        <f t="shared" si="5"/>
        <v>0</v>
      </c>
      <c r="F36" s="18"/>
      <c r="G36" s="8">
        <f>IF(B36="","",B36+C36-E36)</f>
        <v>0</v>
      </c>
      <c r="H36" s="11">
        <f>IF(B36="","",H35)</f>
        <v>50</v>
      </c>
      <c r="I36" s="11">
        <f>IF(B36="","",G36*H36)</f>
        <v>0</v>
      </c>
      <c r="R36" s="2"/>
    </row>
    <row r="37" spans="1:18" s="1" customFormat="1" x14ac:dyDescent="0.2">
      <c r="A37" s="17">
        <f>'01Л'!A37</f>
        <v>42766</v>
      </c>
      <c r="B37" s="8">
        <f>IF(A37="","",G36)</f>
        <v>0</v>
      </c>
      <c r="C37" s="8">
        <f t="shared" si="3"/>
        <v>0</v>
      </c>
      <c r="D37" s="7" t="str">
        <f t="shared" si="4"/>
        <v/>
      </c>
      <c r="E37" s="8">
        <f t="shared" si="5"/>
        <v>0</v>
      </c>
      <c r="F37" s="18"/>
      <c r="G37" s="8">
        <f>IF(B37="","",B37+C37-E37)</f>
        <v>0</v>
      </c>
      <c r="H37" s="11">
        <f>IF(B37="","",H36)</f>
        <v>50</v>
      </c>
      <c r="I37" s="11">
        <f>IF(B37="","",G37*H37)</f>
        <v>0</v>
      </c>
      <c r="R37" s="2"/>
    </row>
    <row r="38" spans="1:18" s="5" customFormat="1" ht="15" customHeight="1" x14ac:dyDescent="0.2">
      <c r="A38" s="89" t="s">
        <v>8</v>
      </c>
      <c r="B38" s="89"/>
      <c r="C38" s="20">
        <f>SUM(C7:C37)</f>
        <v>0</v>
      </c>
      <c r="D38" s="20"/>
      <c r="E38" s="20">
        <f>SUM(E7:E37)</f>
        <v>0</v>
      </c>
      <c r="F38" s="85"/>
      <c r="G38" s="85"/>
      <c r="H38" s="85"/>
      <c r="I38" s="12">
        <f>SUM(I7:I37)</f>
        <v>0</v>
      </c>
      <c r="J38" s="19"/>
      <c r="K38" s="3"/>
      <c r="L38" s="3"/>
      <c r="M38" s="3"/>
      <c r="N38" s="1"/>
      <c r="O38" s="3"/>
      <c r="P38" s="3"/>
      <c r="Q38" s="3"/>
      <c r="R38" s="4"/>
    </row>
  </sheetData>
  <mergeCells count="6">
    <mergeCell ref="M1:N1"/>
    <mergeCell ref="A1:I1"/>
    <mergeCell ref="A3:E3"/>
    <mergeCell ref="H3:I3"/>
    <mergeCell ref="A38:B38"/>
    <mergeCell ref="F38:H38"/>
  </mergeCells>
  <pageMargins left="0.78740157480314965" right="0.78740157480314965" top="0.78740157480314965" bottom="0.39370078740157483" header="0.51181102362204722" footer="0.51181102362204722"/>
  <pageSetup paperSize="9" scale="94"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C00000"/>
    <pageSetUpPr fitToPage="1"/>
  </sheetPr>
  <dimension ref="A1:R38"/>
  <sheetViews>
    <sheetView view="pageBreakPreview" topLeftCell="A10" zoomScaleNormal="100" workbookViewId="0">
      <selection activeCell="I37" sqref="I37"/>
    </sheetView>
  </sheetViews>
  <sheetFormatPr defaultRowHeight="12.75" x14ac:dyDescent="0.2"/>
  <cols>
    <col min="1" max="1" width="10.28515625" style="1" customWidth="1"/>
    <col min="2" max="2" width="8.85546875" style="1" customWidth="1"/>
    <col min="3" max="3" width="11.7109375" style="1" customWidth="1"/>
    <col min="4" max="4" width="8.42578125" style="1" customWidth="1"/>
    <col min="5" max="5" width="9.42578125" style="1" customWidth="1"/>
    <col min="6" max="6" width="10.5703125" style="1" customWidth="1"/>
    <col min="7" max="7" width="10.140625" style="1" customWidth="1"/>
    <col min="8" max="8" width="12.28515625" style="1" customWidth="1"/>
    <col min="9" max="9" width="10.85546875" style="1" customWidth="1"/>
    <col min="10" max="10" width="9.140625" style="1"/>
    <col min="11" max="12" width="0" style="1" hidden="1" customWidth="1"/>
    <col min="13" max="13" width="11.42578125" style="1" customWidth="1"/>
    <col min="14" max="17" width="9.140625" style="1"/>
    <col min="18" max="18" width="9.140625" style="2"/>
  </cols>
  <sheetData>
    <row r="1" spans="1:18" s="5" customFormat="1" ht="18.75" customHeight="1" x14ac:dyDescent="0.2">
      <c r="A1" s="81" t="str">
        <f>"Расчет стоимости по хранению ИСПРАВНЫХ ДЕТАЛЕЙ (более "&amp; N3 &amp;" суток)"</f>
        <v>Расчет стоимости по хранению ИСПРАВНЫХ ДЕТАЛЕЙ (более  суток)</v>
      </c>
      <c r="B1" s="81"/>
      <c r="C1" s="81"/>
      <c r="D1" s="81"/>
      <c r="E1" s="81"/>
      <c r="F1" s="81"/>
      <c r="G1" s="81"/>
      <c r="H1" s="81"/>
      <c r="I1" s="81"/>
      <c r="J1" s="3"/>
      <c r="K1" s="3"/>
      <c r="L1" s="3"/>
      <c r="M1" s="86" t="s">
        <v>64</v>
      </c>
      <c r="N1" s="86"/>
      <c r="O1" s="3"/>
      <c r="P1" s="3"/>
      <c r="Q1" s="3"/>
      <c r="R1" s="4"/>
    </row>
    <row r="2" spans="1:18" x14ac:dyDescent="0.2">
      <c r="M2" s="50" t="s">
        <v>65</v>
      </c>
      <c r="N2" s="41"/>
    </row>
    <row r="3" spans="1:18" s="16" customFormat="1" ht="18.75" customHeight="1" x14ac:dyDescent="0.2">
      <c r="A3" s="82"/>
      <c r="B3" s="83"/>
      <c r="C3" s="83"/>
      <c r="D3" s="83"/>
      <c r="E3" s="83"/>
      <c r="F3" s="14"/>
      <c r="G3" s="13"/>
      <c r="H3" s="87">
        <f>'01Л'!H3:I3</f>
        <v>42766</v>
      </c>
      <c r="I3" s="88"/>
      <c r="J3" s="14"/>
      <c r="K3" s="14"/>
      <c r="L3" s="14"/>
      <c r="M3" s="51">
        <v>90</v>
      </c>
      <c r="N3" s="52"/>
      <c r="O3" s="14"/>
      <c r="P3" s="14"/>
      <c r="Q3" s="14"/>
      <c r="R3" s="15"/>
    </row>
    <row r="5" spans="1:18" s="5" customFormat="1" ht="51" x14ac:dyDescent="0.2">
      <c r="A5" s="6" t="s">
        <v>0</v>
      </c>
      <c r="B5" s="6" t="s">
        <v>10</v>
      </c>
      <c r="C5" s="6" t="s">
        <v>11</v>
      </c>
      <c r="D5" s="6" t="s">
        <v>6</v>
      </c>
      <c r="E5" s="6" t="s">
        <v>12</v>
      </c>
      <c r="F5" s="6" t="s">
        <v>7</v>
      </c>
      <c r="G5" s="6" t="s">
        <v>13</v>
      </c>
      <c r="H5" s="6" t="s">
        <v>14</v>
      </c>
      <c r="I5" s="6" t="s">
        <v>5</v>
      </c>
      <c r="J5" s="3"/>
      <c r="K5" s="3"/>
      <c r="L5" s="3"/>
      <c r="M5" s="3"/>
      <c r="N5" s="3"/>
      <c r="O5" s="3"/>
      <c r="P5" s="3"/>
      <c r="Q5" s="3"/>
      <c r="R5" s="4"/>
    </row>
    <row r="6" spans="1:18" s="5" customFormat="1" x14ac:dyDescent="0.2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3"/>
      <c r="K6" s="3"/>
      <c r="L6" s="3"/>
      <c r="M6" s="3"/>
      <c r="N6" s="3"/>
      <c r="O6" s="3"/>
      <c r="P6" s="3"/>
      <c r="Q6" s="3"/>
      <c r="R6" s="4"/>
    </row>
    <row r="7" spans="1:18" x14ac:dyDescent="0.2">
      <c r="A7" s="17">
        <f>'01Л'!A7</f>
        <v>42736</v>
      </c>
      <c r="B7" s="8">
        <f>IF(OR(A7&lt;('01К'!$P$3+'01К'!$T$3+$M$3+1),A7&gt;IFERROR(INDEX($A:$A,MATCH('01К'!$Q$3,$A:$A,0)),$A$37+1)),0,'01К'!$S$3)</f>
        <v>2.1999999999999999E-2</v>
      </c>
      <c r="C7" s="8">
        <f>IF(A7='01К'!$P$3+'01К'!$T$3+$M$3+1,'01К'!$S$3,0)</f>
        <v>0</v>
      </c>
      <c r="D7" s="7" t="str">
        <f>IF(C7&gt;=0.0005,'01К'!$R$3,"")</f>
        <v/>
      </c>
      <c r="E7" s="8">
        <f>IF(A7='01К'!$Q$3,B7,0)</f>
        <v>0</v>
      </c>
      <c r="F7" s="18"/>
      <c r="G7" s="8">
        <f t="shared" ref="G7:G34" si="0">B7+C7-E7</f>
        <v>2.1999999999999999E-2</v>
      </c>
      <c r="H7" s="11">
        <v>500</v>
      </c>
      <c r="I7" s="11">
        <f t="shared" ref="I7:I34" si="1">G7*H7</f>
        <v>11</v>
      </c>
      <c r="O7" s="23">
        <f>'01К'!$P$3+'01К'!$T$3+$M$3+1</f>
        <v>42718</v>
      </c>
    </row>
    <row r="8" spans="1:18" x14ac:dyDescent="0.2">
      <c r="A8" s="17">
        <f>'01Л'!A8</f>
        <v>42737</v>
      </c>
      <c r="B8" s="8">
        <f t="shared" ref="B8:B34" si="2">G7</f>
        <v>2.1999999999999999E-2</v>
      </c>
      <c r="C8" s="8">
        <f>IF(A8='01К'!$P$3+'01К'!$T$3+$M$3+1,'01К'!$S$3,0)</f>
        <v>0</v>
      </c>
      <c r="D8" s="7" t="str">
        <f>IF(C8&gt;=0.0005,'01К'!$R$3,"")</f>
        <v/>
      </c>
      <c r="E8" s="8">
        <f>IF(A8='01К'!$Q$3,B8,0)</f>
        <v>0</v>
      </c>
      <c r="F8" s="18"/>
      <c r="G8" s="8">
        <f t="shared" si="0"/>
        <v>2.1999999999999999E-2</v>
      </c>
      <c r="H8" s="11">
        <v>500</v>
      </c>
      <c r="I8" s="11">
        <f t="shared" si="1"/>
        <v>11</v>
      </c>
    </row>
    <row r="9" spans="1:18" x14ac:dyDescent="0.2">
      <c r="A9" s="17">
        <f>'01Л'!A9</f>
        <v>42738</v>
      </c>
      <c r="B9" s="8">
        <f t="shared" si="2"/>
        <v>2.1999999999999999E-2</v>
      </c>
      <c r="C9" s="8">
        <f>IF(A9='01К'!$P$3+'01К'!$T$3+$M$3+1,'01К'!$S$3,0)</f>
        <v>0</v>
      </c>
      <c r="D9" s="7" t="str">
        <f>IF(C9&gt;=0.0005,'01К'!$R$3,"")</f>
        <v/>
      </c>
      <c r="E9" s="8">
        <f>IF(A9='01К'!$Q$3,B9,0)</f>
        <v>0</v>
      </c>
      <c r="F9" s="18"/>
      <c r="G9" s="8">
        <f t="shared" si="0"/>
        <v>2.1999999999999999E-2</v>
      </c>
      <c r="H9" s="11">
        <v>500</v>
      </c>
      <c r="I9" s="11">
        <f t="shared" si="1"/>
        <v>11</v>
      </c>
    </row>
    <row r="10" spans="1:18" x14ac:dyDescent="0.2">
      <c r="A10" s="17">
        <f>'01Л'!A10</f>
        <v>42739</v>
      </c>
      <c r="B10" s="8">
        <f t="shared" si="2"/>
        <v>2.1999999999999999E-2</v>
      </c>
      <c r="C10" s="8">
        <f>IF(A10='01К'!$P$3+'01К'!$T$3+$M$3+1,'01К'!$S$3,0)</f>
        <v>0</v>
      </c>
      <c r="D10" s="7" t="str">
        <f>IF(C10&gt;=0.0005,'01К'!$R$3,"")</f>
        <v/>
      </c>
      <c r="E10" s="8">
        <f>IF(A10='01К'!$Q$3,B10,0)</f>
        <v>0</v>
      </c>
      <c r="F10" s="18"/>
      <c r="G10" s="8">
        <f t="shared" si="0"/>
        <v>2.1999999999999999E-2</v>
      </c>
      <c r="H10" s="11">
        <v>500</v>
      </c>
      <c r="I10" s="11">
        <f t="shared" si="1"/>
        <v>11</v>
      </c>
    </row>
    <row r="11" spans="1:18" x14ac:dyDescent="0.2">
      <c r="A11" s="17">
        <f>'01Л'!A11</f>
        <v>42740</v>
      </c>
      <c r="B11" s="8">
        <f t="shared" si="2"/>
        <v>2.1999999999999999E-2</v>
      </c>
      <c r="C11" s="8">
        <f>IF(A11='01К'!$P$3+'01К'!$T$3+$M$3+1,'01К'!$S$3,0)</f>
        <v>0</v>
      </c>
      <c r="D11" s="7" t="str">
        <f>IF(C11&gt;=0.0005,'01К'!$R$3,"")</f>
        <v/>
      </c>
      <c r="E11" s="8">
        <f>IF(A11='01К'!$Q$3,B11,0)</f>
        <v>0</v>
      </c>
      <c r="F11" s="18"/>
      <c r="G11" s="8">
        <f t="shared" si="0"/>
        <v>2.1999999999999999E-2</v>
      </c>
      <c r="H11" s="11">
        <v>500</v>
      </c>
      <c r="I11" s="11">
        <f t="shared" si="1"/>
        <v>11</v>
      </c>
    </row>
    <row r="12" spans="1:18" x14ac:dyDescent="0.2">
      <c r="A12" s="17">
        <f>'01Л'!A12</f>
        <v>42741</v>
      </c>
      <c r="B12" s="8">
        <f t="shared" si="2"/>
        <v>2.1999999999999999E-2</v>
      </c>
      <c r="C12" s="8">
        <f>IF(A12='01К'!$P$3+'01К'!$T$3+$M$3+1,'01К'!$S$3,0)</f>
        <v>0</v>
      </c>
      <c r="D12" s="7" t="str">
        <f>IF(C12&gt;=0.0005,'01К'!$R$3,"")</f>
        <v/>
      </c>
      <c r="E12" s="8">
        <f>IF(A12='01К'!$Q$3,B12,0)</f>
        <v>0</v>
      </c>
      <c r="F12" s="18"/>
      <c r="G12" s="8">
        <f t="shared" si="0"/>
        <v>2.1999999999999999E-2</v>
      </c>
      <c r="H12" s="11">
        <v>500</v>
      </c>
      <c r="I12" s="11">
        <f t="shared" si="1"/>
        <v>11</v>
      </c>
    </row>
    <row r="13" spans="1:18" x14ac:dyDescent="0.2">
      <c r="A13" s="17">
        <f>'01Л'!A13</f>
        <v>42742</v>
      </c>
      <c r="B13" s="8">
        <f t="shared" si="2"/>
        <v>2.1999999999999999E-2</v>
      </c>
      <c r="C13" s="8">
        <f>IF(A13='01К'!$P$3+'01К'!$T$3+$M$3+1,'01К'!$S$3,0)</f>
        <v>0</v>
      </c>
      <c r="D13" s="7" t="str">
        <f>IF(C13&gt;=0.0005,'01К'!$R$3,"")</f>
        <v/>
      </c>
      <c r="E13" s="8">
        <f>IF(A13='01К'!$Q$3,B13,0)</f>
        <v>0</v>
      </c>
      <c r="F13" s="18"/>
      <c r="G13" s="8">
        <f t="shared" si="0"/>
        <v>2.1999999999999999E-2</v>
      </c>
      <c r="H13" s="11">
        <v>500</v>
      </c>
      <c r="I13" s="11">
        <f t="shared" si="1"/>
        <v>11</v>
      </c>
    </row>
    <row r="14" spans="1:18" x14ac:dyDescent="0.2">
      <c r="A14" s="17">
        <f>'01Л'!A14</f>
        <v>42743</v>
      </c>
      <c r="B14" s="8">
        <f t="shared" si="2"/>
        <v>2.1999999999999999E-2</v>
      </c>
      <c r="C14" s="8">
        <f>IF(A14='01К'!$P$3+'01К'!$T$3+$M$3+1,'01К'!$S$3,0)</f>
        <v>0</v>
      </c>
      <c r="D14" s="7" t="str">
        <f>IF(C14&gt;=0.0005,'01К'!$R$3,"")</f>
        <v/>
      </c>
      <c r="E14" s="8">
        <f>IF(A14='01К'!$Q$3,B14,0)</f>
        <v>0</v>
      </c>
      <c r="F14" s="18"/>
      <c r="G14" s="8">
        <f t="shared" si="0"/>
        <v>2.1999999999999999E-2</v>
      </c>
      <c r="H14" s="11">
        <v>500</v>
      </c>
      <c r="I14" s="11">
        <f t="shared" si="1"/>
        <v>11</v>
      </c>
    </row>
    <row r="15" spans="1:18" x14ac:dyDescent="0.2">
      <c r="A15" s="17">
        <f>'01Л'!A15</f>
        <v>42744</v>
      </c>
      <c r="B15" s="8">
        <f t="shared" si="2"/>
        <v>2.1999999999999999E-2</v>
      </c>
      <c r="C15" s="8">
        <f>IF(A15='01К'!$P$3+'01К'!$T$3+$M$3+1,'01К'!$S$3,0)</f>
        <v>0</v>
      </c>
      <c r="D15" s="7" t="str">
        <f>IF(C15&gt;=0.0005,'01К'!$R$3,"")</f>
        <v/>
      </c>
      <c r="E15" s="8">
        <f>IF(A15='01К'!$Q$3,B15,0)</f>
        <v>0</v>
      </c>
      <c r="F15" s="18"/>
      <c r="G15" s="8">
        <f t="shared" si="0"/>
        <v>2.1999999999999999E-2</v>
      </c>
      <c r="H15" s="11">
        <v>500</v>
      </c>
      <c r="I15" s="11">
        <f t="shared" si="1"/>
        <v>11</v>
      </c>
    </row>
    <row r="16" spans="1:18" x14ac:dyDescent="0.2">
      <c r="A16" s="17">
        <f>'01Л'!A16</f>
        <v>42745</v>
      </c>
      <c r="B16" s="8">
        <f t="shared" si="2"/>
        <v>2.1999999999999999E-2</v>
      </c>
      <c r="C16" s="8">
        <f>IF(A16='01К'!$P$3+'01К'!$T$3+$M$3+1,'01К'!$S$3,0)</f>
        <v>0</v>
      </c>
      <c r="D16" s="7" t="str">
        <f>IF(C16&gt;=0.0005,'01К'!$R$3,"")</f>
        <v/>
      </c>
      <c r="E16" s="8">
        <f>IF(A16='01К'!$Q$3,B16,0)</f>
        <v>0</v>
      </c>
      <c r="F16" s="18"/>
      <c r="G16" s="8">
        <f t="shared" si="0"/>
        <v>2.1999999999999999E-2</v>
      </c>
      <c r="H16" s="11">
        <v>500</v>
      </c>
      <c r="I16" s="11">
        <f t="shared" si="1"/>
        <v>11</v>
      </c>
    </row>
    <row r="17" spans="1:18" x14ac:dyDescent="0.2">
      <c r="A17" s="17">
        <f>'01Л'!A17</f>
        <v>42746</v>
      </c>
      <c r="B17" s="8">
        <f t="shared" si="2"/>
        <v>2.1999999999999999E-2</v>
      </c>
      <c r="C17" s="8">
        <f>IF(A17='01К'!$P$3+'01К'!$T$3+$M$3+1,'01К'!$S$3,0)</f>
        <v>0</v>
      </c>
      <c r="D17" s="7" t="str">
        <f>IF(C17&gt;=0.0005,'01К'!$R$3,"")</f>
        <v/>
      </c>
      <c r="E17" s="8">
        <f>IF(A17='01К'!$Q$3,B17,0)</f>
        <v>0</v>
      </c>
      <c r="F17" s="18"/>
      <c r="G17" s="8">
        <f t="shared" si="0"/>
        <v>2.1999999999999999E-2</v>
      </c>
      <c r="H17" s="11">
        <v>500</v>
      </c>
      <c r="I17" s="11">
        <f t="shared" si="1"/>
        <v>11</v>
      </c>
    </row>
    <row r="18" spans="1:18" x14ac:dyDescent="0.2">
      <c r="A18" s="17">
        <f>'01Л'!A18</f>
        <v>42747</v>
      </c>
      <c r="B18" s="8">
        <f t="shared" si="2"/>
        <v>2.1999999999999999E-2</v>
      </c>
      <c r="C18" s="8">
        <f>IF(A18='01К'!$P$3+'01К'!$T$3+$M$3+1,'01К'!$S$3,0)</f>
        <v>0</v>
      </c>
      <c r="D18" s="7" t="str">
        <f>IF(C18&gt;=0.0005,'01К'!$R$3,"")</f>
        <v/>
      </c>
      <c r="E18" s="8">
        <f>IF(A18='01К'!$Q$3,B18,0)</f>
        <v>0</v>
      </c>
      <c r="F18" s="18"/>
      <c r="G18" s="8">
        <f t="shared" si="0"/>
        <v>2.1999999999999999E-2</v>
      </c>
      <c r="H18" s="11">
        <v>500</v>
      </c>
      <c r="I18" s="11">
        <f t="shared" si="1"/>
        <v>11</v>
      </c>
    </row>
    <row r="19" spans="1:18" x14ac:dyDescent="0.2">
      <c r="A19" s="17">
        <f>'01Л'!A19</f>
        <v>42748</v>
      </c>
      <c r="B19" s="8">
        <f t="shared" si="2"/>
        <v>2.1999999999999999E-2</v>
      </c>
      <c r="C19" s="8">
        <f>IF(A19='01К'!$P$3+'01К'!$T$3+$M$3+1,'01К'!$S$3,0)</f>
        <v>0</v>
      </c>
      <c r="D19" s="7" t="str">
        <f>IF(C19&gt;=0.0005,'01К'!$R$3,"")</f>
        <v/>
      </c>
      <c r="E19" s="8">
        <f>IF(A19='01К'!$Q$3,B19,0)</f>
        <v>0</v>
      </c>
      <c r="F19" s="18"/>
      <c r="G19" s="8">
        <f t="shared" si="0"/>
        <v>2.1999999999999999E-2</v>
      </c>
      <c r="H19" s="11">
        <v>500</v>
      </c>
      <c r="I19" s="11">
        <f t="shared" si="1"/>
        <v>11</v>
      </c>
    </row>
    <row r="20" spans="1:18" x14ac:dyDescent="0.2">
      <c r="A20" s="17">
        <f>'01Л'!A20</f>
        <v>42749</v>
      </c>
      <c r="B20" s="8">
        <f t="shared" si="2"/>
        <v>2.1999999999999999E-2</v>
      </c>
      <c r="C20" s="8">
        <f>IF(A20='01К'!$P$3+'01К'!$T$3+$M$3+1,'01К'!$S$3,0)</f>
        <v>0</v>
      </c>
      <c r="D20" s="7" t="str">
        <f>IF(C20&gt;=0.0005,'01К'!$R$3,"")</f>
        <v/>
      </c>
      <c r="E20" s="8">
        <f>IF(A20='01К'!$Q$3,B20,0)</f>
        <v>0</v>
      </c>
      <c r="F20" s="18"/>
      <c r="G20" s="8">
        <f t="shared" si="0"/>
        <v>2.1999999999999999E-2</v>
      </c>
      <c r="H20" s="11">
        <v>500</v>
      </c>
      <c r="I20" s="11">
        <f t="shared" si="1"/>
        <v>11</v>
      </c>
    </row>
    <row r="21" spans="1:18" x14ac:dyDescent="0.2">
      <c r="A21" s="17">
        <f>'01Л'!A21</f>
        <v>42750</v>
      </c>
      <c r="B21" s="8">
        <f t="shared" si="2"/>
        <v>2.1999999999999999E-2</v>
      </c>
      <c r="C21" s="8">
        <f>IF(A21='01К'!$P$3+'01К'!$T$3+$M$3+1,'01К'!$S$3,0)</f>
        <v>0</v>
      </c>
      <c r="D21" s="7" t="str">
        <f>IF(C21&gt;=0.0005,'01К'!$R$3,"")</f>
        <v/>
      </c>
      <c r="E21" s="8">
        <f>IF(A21='01К'!$Q$3,B21,0)</f>
        <v>0</v>
      </c>
      <c r="F21" s="18"/>
      <c r="G21" s="8">
        <f t="shared" si="0"/>
        <v>2.1999999999999999E-2</v>
      </c>
      <c r="H21" s="11">
        <v>500</v>
      </c>
      <c r="I21" s="11">
        <f t="shared" si="1"/>
        <v>11</v>
      </c>
    </row>
    <row r="22" spans="1:18" x14ac:dyDescent="0.2">
      <c r="A22" s="17">
        <f>'01Л'!A22</f>
        <v>42751</v>
      </c>
      <c r="B22" s="8">
        <f t="shared" si="2"/>
        <v>2.1999999999999999E-2</v>
      </c>
      <c r="C22" s="8">
        <f>IF(A22='01К'!$P$3+'01К'!$T$3+$M$3+1,'01К'!$S$3,0)</f>
        <v>0</v>
      </c>
      <c r="D22" s="7" t="str">
        <f>IF(C22&gt;=0.0005,'01К'!$R$3,"")</f>
        <v/>
      </c>
      <c r="E22" s="8">
        <f>IF(A22='01К'!$Q$3,B22,0)</f>
        <v>0</v>
      </c>
      <c r="F22" s="18"/>
      <c r="G22" s="8">
        <f t="shared" si="0"/>
        <v>2.1999999999999999E-2</v>
      </c>
      <c r="H22" s="11">
        <v>500</v>
      </c>
      <c r="I22" s="11">
        <f t="shared" si="1"/>
        <v>11</v>
      </c>
    </row>
    <row r="23" spans="1:18" x14ac:dyDescent="0.2">
      <c r="A23" s="17">
        <f>'01Л'!A23</f>
        <v>42752</v>
      </c>
      <c r="B23" s="8">
        <f t="shared" si="2"/>
        <v>2.1999999999999999E-2</v>
      </c>
      <c r="C23" s="8">
        <f>IF(A23='01К'!$P$3+'01К'!$T$3+$M$3+1,'01К'!$S$3,0)</f>
        <v>0</v>
      </c>
      <c r="D23" s="7" t="str">
        <f>IF(C23&gt;=0.0005,'01К'!$R$3,"")</f>
        <v/>
      </c>
      <c r="E23" s="8">
        <f>IF(A23='01К'!$Q$3,B23,0)</f>
        <v>0</v>
      </c>
      <c r="F23" s="18"/>
      <c r="G23" s="8">
        <f t="shared" si="0"/>
        <v>2.1999999999999999E-2</v>
      </c>
      <c r="H23" s="11">
        <v>500</v>
      </c>
      <c r="I23" s="11">
        <f t="shared" si="1"/>
        <v>11</v>
      </c>
    </row>
    <row r="24" spans="1:18" x14ac:dyDescent="0.2">
      <c r="A24" s="17">
        <f>'01Л'!A24</f>
        <v>42753</v>
      </c>
      <c r="B24" s="8">
        <f t="shared" si="2"/>
        <v>2.1999999999999999E-2</v>
      </c>
      <c r="C24" s="8">
        <f>IF(A24='01К'!$P$3+'01К'!$T$3+$M$3+1,'01К'!$S$3,0)</f>
        <v>0</v>
      </c>
      <c r="D24" s="7" t="str">
        <f>IF(C24&gt;=0.0005,'01К'!$R$3,"")</f>
        <v/>
      </c>
      <c r="E24" s="8">
        <f>IF(A24='01К'!$Q$3,B24,0)</f>
        <v>0</v>
      </c>
      <c r="F24" s="18"/>
      <c r="G24" s="8">
        <f t="shared" si="0"/>
        <v>2.1999999999999999E-2</v>
      </c>
      <c r="H24" s="11">
        <v>500</v>
      </c>
      <c r="I24" s="11">
        <f t="shared" si="1"/>
        <v>11</v>
      </c>
    </row>
    <row r="25" spans="1:18" x14ac:dyDescent="0.2">
      <c r="A25" s="17">
        <f>'01Л'!A25</f>
        <v>42754</v>
      </c>
      <c r="B25" s="8">
        <f t="shared" si="2"/>
        <v>2.1999999999999999E-2</v>
      </c>
      <c r="C25" s="8">
        <f>IF(A25='01К'!$P$3+'01К'!$T$3+$M$3+1,'01К'!$S$3,0)</f>
        <v>0</v>
      </c>
      <c r="D25" s="7" t="str">
        <f>IF(C25&gt;=0.0005,'01К'!$R$3,"")</f>
        <v/>
      </c>
      <c r="E25" s="8">
        <f>IF(A25='01К'!$Q$3,B25,0)</f>
        <v>0</v>
      </c>
      <c r="F25" s="18"/>
      <c r="G25" s="8">
        <f t="shared" si="0"/>
        <v>2.1999999999999999E-2</v>
      </c>
      <c r="H25" s="11">
        <v>500</v>
      </c>
      <c r="I25" s="11">
        <f t="shared" si="1"/>
        <v>11</v>
      </c>
    </row>
    <row r="26" spans="1:18" x14ac:dyDescent="0.2">
      <c r="A26" s="17">
        <f>'01Л'!A26</f>
        <v>42755</v>
      </c>
      <c r="B26" s="8">
        <f t="shared" si="2"/>
        <v>2.1999999999999999E-2</v>
      </c>
      <c r="C26" s="8">
        <f>IF(A26='01К'!$P$3+'01К'!$T$3+$M$3+1,'01К'!$S$3,0)</f>
        <v>0</v>
      </c>
      <c r="D26" s="7" t="str">
        <f>IF(C26&gt;=0.0005,'01К'!$R$3,"")</f>
        <v/>
      </c>
      <c r="E26" s="8">
        <f>IF(A26='01К'!$Q$3,B26,0)</f>
        <v>0</v>
      </c>
      <c r="F26" s="18"/>
      <c r="G26" s="8">
        <f t="shared" si="0"/>
        <v>2.1999999999999999E-2</v>
      </c>
      <c r="H26" s="11">
        <v>500</v>
      </c>
      <c r="I26" s="11">
        <f t="shared" si="1"/>
        <v>11</v>
      </c>
    </row>
    <row r="27" spans="1:18" x14ac:dyDescent="0.2">
      <c r="A27" s="17">
        <f>'01Л'!A27</f>
        <v>42756</v>
      </c>
      <c r="B27" s="8">
        <f t="shared" si="2"/>
        <v>2.1999999999999999E-2</v>
      </c>
      <c r="C27" s="8">
        <f>IF(A27='01К'!$P$3+'01К'!$T$3+$M$3+1,'01К'!$S$3,0)</f>
        <v>0</v>
      </c>
      <c r="D27" s="7" t="str">
        <f>IF(C27&gt;=0.0005,'01К'!$R$3,"")</f>
        <v/>
      </c>
      <c r="E27" s="8">
        <f>IF(A27='01К'!$Q$3,B27,0)</f>
        <v>0</v>
      </c>
      <c r="F27" s="18"/>
      <c r="G27" s="8">
        <f t="shared" si="0"/>
        <v>2.1999999999999999E-2</v>
      </c>
      <c r="H27" s="11">
        <v>500</v>
      </c>
      <c r="I27" s="11">
        <f t="shared" si="1"/>
        <v>11</v>
      </c>
    </row>
    <row r="28" spans="1:18" x14ac:dyDescent="0.2">
      <c r="A28" s="17">
        <f>'01Л'!A28</f>
        <v>42757</v>
      </c>
      <c r="B28" s="8">
        <f t="shared" si="2"/>
        <v>2.1999999999999999E-2</v>
      </c>
      <c r="C28" s="8">
        <f>IF(A28='01К'!$P$3+'01К'!$T$3+$M$3+1,'01К'!$S$3,0)</f>
        <v>0</v>
      </c>
      <c r="D28" s="7" t="str">
        <f>IF(C28&gt;=0.0005,'01К'!$R$3,"")</f>
        <v/>
      </c>
      <c r="E28" s="8">
        <f>IF(A28='01К'!$Q$3,B28,0)</f>
        <v>0</v>
      </c>
      <c r="F28" s="18"/>
      <c r="G28" s="8">
        <f t="shared" si="0"/>
        <v>2.1999999999999999E-2</v>
      </c>
      <c r="H28" s="11">
        <v>500</v>
      </c>
      <c r="I28" s="11">
        <f t="shared" si="1"/>
        <v>11</v>
      </c>
    </row>
    <row r="29" spans="1:18" x14ac:dyDescent="0.2">
      <c r="A29" s="17">
        <f>'01Л'!A29</f>
        <v>42758</v>
      </c>
      <c r="B29" s="8">
        <f t="shared" si="2"/>
        <v>2.1999999999999999E-2</v>
      </c>
      <c r="C29" s="8">
        <f>IF(A29='01К'!$P$3+'01К'!$T$3+$M$3+1,'01К'!$S$3,0)</f>
        <v>0</v>
      </c>
      <c r="D29" s="7" t="str">
        <f>IF(C29&gt;=0.0005,'01К'!$R$3,"")</f>
        <v/>
      </c>
      <c r="E29" s="8">
        <f>IF(A29='01К'!$Q$3,B29,0)</f>
        <v>0</v>
      </c>
      <c r="F29" s="18"/>
      <c r="G29" s="8">
        <f t="shared" si="0"/>
        <v>2.1999999999999999E-2</v>
      </c>
      <c r="H29" s="11">
        <v>500</v>
      </c>
      <c r="I29" s="11">
        <f t="shared" si="1"/>
        <v>11</v>
      </c>
    </row>
    <row r="30" spans="1:18" s="1" customFormat="1" x14ac:dyDescent="0.2">
      <c r="A30" s="17">
        <f>'01Л'!A30</f>
        <v>42759</v>
      </c>
      <c r="B30" s="8">
        <f t="shared" si="2"/>
        <v>2.1999999999999999E-2</v>
      </c>
      <c r="C30" s="8">
        <f>IF(A30='01К'!$P$3+'01К'!$T$3+$M$3+1,'01К'!$S$3,0)</f>
        <v>0</v>
      </c>
      <c r="D30" s="7" t="str">
        <f>IF(C30&gt;=0.0005,'01К'!$R$3,"")</f>
        <v/>
      </c>
      <c r="E30" s="8">
        <f>IF(A30='01К'!$Q$3,B30,0)</f>
        <v>0</v>
      </c>
      <c r="F30" s="18"/>
      <c r="G30" s="8">
        <f t="shared" si="0"/>
        <v>2.1999999999999999E-2</v>
      </c>
      <c r="H30" s="11">
        <v>500</v>
      </c>
      <c r="I30" s="11">
        <f t="shared" si="1"/>
        <v>11</v>
      </c>
      <c r="R30" s="2"/>
    </row>
    <row r="31" spans="1:18" s="1" customFormat="1" x14ac:dyDescent="0.2">
      <c r="A31" s="17">
        <f>'01Л'!A31</f>
        <v>42760</v>
      </c>
      <c r="B31" s="8">
        <f t="shared" si="2"/>
        <v>2.1999999999999999E-2</v>
      </c>
      <c r="C31" s="8">
        <f>IF(A31='01К'!$P$3+'01К'!$T$3+$M$3+1,'01К'!$S$3,0)</f>
        <v>0</v>
      </c>
      <c r="D31" s="7" t="str">
        <f>IF(C31&gt;=0.0005,'01К'!$R$3,"")</f>
        <v/>
      </c>
      <c r="E31" s="8">
        <f>IF(A31='01К'!$Q$3,B31,0)</f>
        <v>0</v>
      </c>
      <c r="F31" s="18"/>
      <c r="G31" s="8">
        <f t="shared" si="0"/>
        <v>2.1999999999999999E-2</v>
      </c>
      <c r="H31" s="11">
        <v>500</v>
      </c>
      <c r="I31" s="11">
        <f t="shared" si="1"/>
        <v>11</v>
      </c>
      <c r="R31" s="2"/>
    </row>
    <row r="32" spans="1:18" s="1" customFormat="1" x14ac:dyDescent="0.2">
      <c r="A32" s="17">
        <f>'01Л'!A32</f>
        <v>42761</v>
      </c>
      <c r="B32" s="8">
        <f t="shared" si="2"/>
        <v>2.1999999999999999E-2</v>
      </c>
      <c r="C32" s="8">
        <f>IF(A32='01К'!$P$3+'01К'!$T$3+$M$3+1,'01К'!$S$3,0)</f>
        <v>0</v>
      </c>
      <c r="D32" s="7" t="str">
        <f>IF(C32&gt;=0.0005,'01К'!$R$3,"")</f>
        <v/>
      </c>
      <c r="E32" s="8">
        <f>IF(A32='01К'!$Q$3,B32,0)</f>
        <v>0</v>
      </c>
      <c r="F32" s="18"/>
      <c r="G32" s="8">
        <f t="shared" si="0"/>
        <v>2.1999999999999999E-2</v>
      </c>
      <c r="H32" s="11">
        <v>500</v>
      </c>
      <c r="I32" s="11">
        <f t="shared" si="1"/>
        <v>11</v>
      </c>
      <c r="R32" s="2"/>
    </row>
    <row r="33" spans="1:18" s="1" customFormat="1" x14ac:dyDescent="0.2">
      <c r="A33" s="17">
        <f>'01Л'!A33</f>
        <v>42762</v>
      </c>
      <c r="B33" s="8">
        <f t="shared" si="2"/>
        <v>2.1999999999999999E-2</v>
      </c>
      <c r="C33" s="8">
        <f>IF(A33='01К'!$P$3+'01К'!$T$3+$M$3+1,'01К'!$S$3,0)</f>
        <v>0</v>
      </c>
      <c r="D33" s="7" t="str">
        <f>IF(C33&gt;=0.0005,'01К'!$R$3,"")</f>
        <v/>
      </c>
      <c r="E33" s="8">
        <f>IF(A33='01К'!$Q$3,B33,0)</f>
        <v>0</v>
      </c>
      <c r="F33" s="18"/>
      <c r="G33" s="8">
        <f t="shared" si="0"/>
        <v>2.1999999999999999E-2</v>
      </c>
      <c r="H33" s="11">
        <v>500</v>
      </c>
      <c r="I33" s="11">
        <f t="shared" si="1"/>
        <v>11</v>
      </c>
      <c r="R33" s="2"/>
    </row>
    <row r="34" spans="1:18" s="1" customFormat="1" x14ac:dyDescent="0.2">
      <c r="A34" s="17">
        <f>'01Л'!A34</f>
        <v>42763</v>
      </c>
      <c r="B34" s="8">
        <f t="shared" si="2"/>
        <v>2.1999999999999999E-2</v>
      </c>
      <c r="C34" s="8">
        <f>IF(A34='01К'!$P$3+'01К'!$T$3+$M$3+1,'01К'!$S$3,0)</f>
        <v>0</v>
      </c>
      <c r="D34" s="7" t="str">
        <f>IF(C34&gt;=0.0005,'01К'!$R$3,"")</f>
        <v/>
      </c>
      <c r="E34" s="8">
        <f>IF(A34='01К'!$Q$3,B34,0)</f>
        <v>0</v>
      </c>
      <c r="F34" s="18"/>
      <c r="G34" s="8">
        <f t="shared" si="0"/>
        <v>2.1999999999999999E-2</v>
      </c>
      <c r="H34" s="11">
        <v>500</v>
      </c>
      <c r="I34" s="11">
        <f t="shared" si="1"/>
        <v>11</v>
      </c>
      <c r="R34" s="2"/>
    </row>
    <row r="35" spans="1:18" s="1" customFormat="1" x14ac:dyDescent="0.2">
      <c r="A35" s="17">
        <f>'01Л'!A35</f>
        <v>42764</v>
      </c>
      <c r="B35" s="8">
        <f>IF(A35="","",G34)</f>
        <v>2.1999999999999999E-2</v>
      </c>
      <c r="C35" s="8">
        <f>IF(A35='01К'!$P$3+'01К'!$T$3+$M$3+1,'01К'!$S$3,0)</f>
        <v>0</v>
      </c>
      <c r="D35" s="7" t="str">
        <f>IF(C35&gt;=0.0005,'01К'!$R$3,"")</f>
        <v/>
      </c>
      <c r="E35" s="8">
        <f>IF(A35='01К'!$Q$3,B35,0)</f>
        <v>0</v>
      </c>
      <c r="F35" s="18"/>
      <c r="G35" s="8">
        <f>IF(B35="","",B35+C35-E35)</f>
        <v>2.1999999999999999E-2</v>
      </c>
      <c r="H35" s="11">
        <f>IF(B35="","",H34)</f>
        <v>500</v>
      </c>
      <c r="I35" s="11">
        <f>IF(B35="","",G35*H35)</f>
        <v>11</v>
      </c>
      <c r="R35" s="2"/>
    </row>
    <row r="36" spans="1:18" s="1" customFormat="1" x14ac:dyDescent="0.2">
      <c r="A36" s="17">
        <f>'01Л'!A36</f>
        <v>42765</v>
      </c>
      <c r="B36" s="8">
        <f>IF(A36="","",G35)</f>
        <v>2.1999999999999999E-2</v>
      </c>
      <c r="C36" s="8">
        <f>IF(A36='01К'!$P$3+'01К'!$T$3+$M$3+1,'01К'!$S$3,0)</f>
        <v>0</v>
      </c>
      <c r="D36" s="7" t="str">
        <f>IF(C36&gt;=0.0005,'01К'!$R$3,"")</f>
        <v/>
      </c>
      <c r="E36" s="8">
        <f>IF(A36='01К'!$Q$3,B36,0)</f>
        <v>0</v>
      </c>
      <c r="F36" s="18"/>
      <c r="G36" s="8">
        <f>IF(B36="","",B36+C36-E36)</f>
        <v>2.1999999999999999E-2</v>
      </c>
      <c r="H36" s="11">
        <f>IF(B36="","",H35)</f>
        <v>500</v>
      </c>
      <c r="I36" s="11">
        <f>IF(B36="","",G36*H36)</f>
        <v>11</v>
      </c>
      <c r="R36" s="2"/>
    </row>
    <row r="37" spans="1:18" s="1" customFormat="1" x14ac:dyDescent="0.2">
      <c r="A37" s="17">
        <f>'01Л'!A37</f>
        <v>42766</v>
      </c>
      <c r="B37" s="8">
        <f>IF(A37="","",G36)</f>
        <v>2.1999999999999999E-2</v>
      </c>
      <c r="C37" s="8">
        <f>IF(A37='01К'!$P$3+'01К'!$T$3+$M$3+1,'01К'!$S$3,0)</f>
        <v>0</v>
      </c>
      <c r="D37" s="7" t="str">
        <f>IF(C37&gt;=0.0005,'01К'!$R$3,"")</f>
        <v/>
      </c>
      <c r="E37" s="8">
        <f>IF(A37='01К'!$Q$3,B37,0)</f>
        <v>0</v>
      </c>
      <c r="F37" s="18"/>
      <c r="G37" s="8">
        <f>IF(B37="","",B37+C37-E37)</f>
        <v>2.1999999999999999E-2</v>
      </c>
      <c r="H37" s="11">
        <f>IF(B37="","",H36)</f>
        <v>500</v>
      </c>
      <c r="I37" s="11">
        <f>IF(B37="","",G37*H37)</f>
        <v>11</v>
      </c>
      <c r="R37" s="2"/>
    </row>
    <row r="38" spans="1:18" s="5" customFormat="1" x14ac:dyDescent="0.2">
      <c r="A38" s="89" t="s">
        <v>8</v>
      </c>
      <c r="B38" s="89"/>
      <c r="C38" s="20">
        <f>SUM(C7:C37)</f>
        <v>0</v>
      </c>
      <c r="D38" s="20"/>
      <c r="E38" s="20">
        <f>SUM(E7:E37)</f>
        <v>0</v>
      </c>
      <c r="F38" s="85"/>
      <c r="G38" s="85"/>
      <c r="H38" s="85"/>
      <c r="I38" s="12">
        <f>SUM(I7:I37)</f>
        <v>341</v>
      </c>
      <c r="J38" s="19"/>
      <c r="K38" s="3"/>
      <c r="L38" s="3"/>
      <c r="M38" s="3"/>
      <c r="N38" s="1"/>
      <c r="O38" s="3"/>
      <c r="P38" s="3"/>
      <c r="Q38" s="3"/>
      <c r="R38" s="4"/>
    </row>
  </sheetData>
  <mergeCells count="6">
    <mergeCell ref="M1:N1"/>
    <mergeCell ref="A1:I1"/>
    <mergeCell ref="A3:E3"/>
    <mergeCell ref="H3:I3"/>
    <mergeCell ref="A38:B38"/>
    <mergeCell ref="F38:H38"/>
  </mergeCells>
  <pageMargins left="0.78740157480314965" right="0.78740157480314965" top="0.78740157480314965" bottom="0.39370078740157483" header="0.51181102362204722" footer="0.51181102362204722"/>
  <pageSetup paperSize="9" scale="94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Детали</vt:lpstr>
      <vt:lpstr>01Л</vt:lpstr>
      <vt:lpstr>01Л (2)</vt:lpstr>
      <vt:lpstr>01Л (3)</vt:lpstr>
      <vt:lpstr>01Л (4)</vt:lpstr>
      <vt:lpstr>01К</vt:lpstr>
      <vt:lpstr>01К (2)</vt:lpstr>
      <vt:lpstr>'01К'!Область_печати</vt:lpstr>
      <vt:lpstr>'01К (2)'!Область_печати</vt:lpstr>
      <vt:lpstr>'01Л'!Область_печати</vt:lpstr>
      <vt:lpstr>'01Л (2)'!Область_печати</vt:lpstr>
      <vt:lpstr>'01Л (3)'!Область_печати</vt:lpstr>
      <vt:lpstr>'01Л (4)'!Область_печати</vt:lpstr>
    </vt:vector>
  </TitlesOfParts>
  <Company>NhT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user43</cp:lastModifiedBy>
  <cp:lastPrinted>2016-10-06T03:40:49Z</cp:lastPrinted>
  <dcterms:created xsi:type="dcterms:W3CDTF">2011-09-03T10:05:26Z</dcterms:created>
  <dcterms:modified xsi:type="dcterms:W3CDTF">2017-02-27T18:14:31Z</dcterms:modified>
</cp:coreProperties>
</file>