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560" windowHeight="83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7" i="1" l="1"/>
  <c r="M57" i="1"/>
  <c r="J57" i="1"/>
  <c r="C57" i="1"/>
  <c r="T56" i="1"/>
  <c r="M56" i="1"/>
  <c r="J56" i="1"/>
  <c r="C56" i="1"/>
  <c r="T55" i="1"/>
  <c r="M55" i="1"/>
  <c r="J55" i="1"/>
  <c r="C55" i="1"/>
  <c r="T54" i="1"/>
  <c r="M54" i="1"/>
  <c r="J54" i="1"/>
  <c r="C54" i="1"/>
  <c r="T53" i="1"/>
  <c r="M53" i="1"/>
  <c r="J53" i="1"/>
  <c r="C53" i="1"/>
  <c r="T52" i="1"/>
  <c r="M52" i="1"/>
  <c r="J52" i="1"/>
  <c r="C52" i="1"/>
  <c r="T51" i="1"/>
  <c r="M51" i="1"/>
  <c r="J51" i="1"/>
  <c r="C51" i="1"/>
  <c r="T50" i="1"/>
  <c r="M50" i="1"/>
  <c r="J50" i="1"/>
  <c r="C50" i="1"/>
  <c r="T49" i="1"/>
  <c r="M49" i="1"/>
  <c r="J49" i="1"/>
  <c r="C49" i="1"/>
  <c r="T48" i="1"/>
  <c r="M48" i="1"/>
  <c r="J48" i="1"/>
  <c r="C48" i="1"/>
  <c r="T47" i="1"/>
  <c r="M47" i="1"/>
  <c r="J47" i="1"/>
  <c r="C47" i="1"/>
  <c r="T46" i="1"/>
  <c r="M46" i="1"/>
  <c r="J46" i="1"/>
  <c r="C46" i="1"/>
  <c r="T45" i="1"/>
  <c r="M45" i="1"/>
  <c r="J45" i="1"/>
  <c r="C45" i="1"/>
  <c r="T44" i="1"/>
  <c r="M44" i="1"/>
  <c r="J44" i="1"/>
  <c r="C44" i="1"/>
  <c r="T43" i="1"/>
  <c r="M43" i="1"/>
  <c r="J43" i="1"/>
  <c r="C43" i="1"/>
  <c r="T42" i="1"/>
  <c r="M42" i="1"/>
  <c r="J42" i="1"/>
  <c r="C42" i="1"/>
  <c r="T41" i="1"/>
  <c r="M41" i="1"/>
  <c r="J41" i="1"/>
  <c r="C41" i="1"/>
  <c r="T40" i="1"/>
  <c r="M40" i="1"/>
  <c r="J40" i="1"/>
  <c r="C40" i="1"/>
  <c r="T39" i="1"/>
  <c r="M39" i="1"/>
  <c r="J39" i="1"/>
  <c r="C39" i="1"/>
  <c r="T38" i="1"/>
  <c r="M38" i="1"/>
  <c r="J38" i="1"/>
  <c r="C38" i="1"/>
  <c r="T37" i="1"/>
  <c r="M37" i="1"/>
  <c r="J37" i="1"/>
  <c r="C37" i="1"/>
  <c r="T36" i="1"/>
  <c r="M36" i="1"/>
  <c r="J36" i="1"/>
  <c r="C36" i="1"/>
  <c r="T35" i="1"/>
  <c r="M35" i="1"/>
  <c r="J35" i="1"/>
  <c r="C35" i="1"/>
  <c r="T34" i="1"/>
  <c r="M34" i="1"/>
  <c r="J34" i="1"/>
  <c r="C34" i="1"/>
  <c r="T33" i="1"/>
  <c r="M33" i="1"/>
  <c r="J33" i="1"/>
  <c r="C33" i="1"/>
  <c r="T32" i="1"/>
  <c r="M32" i="1"/>
  <c r="J32" i="1"/>
  <c r="C32" i="1"/>
  <c r="T31" i="1"/>
  <c r="M31" i="1"/>
  <c r="J31" i="1"/>
  <c r="C31" i="1"/>
  <c r="T30" i="1"/>
  <c r="M30" i="1"/>
  <c r="J30" i="1"/>
  <c r="C30" i="1"/>
  <c r="T29" i="1"/>
  <c r="M29" i="1"/>
  <c r="J29" i="1"/>
  <c r="C29" i="1"/>
  <c r="T28" i="1"/>
  <c r="M28" i="1"/>
  <c r="J28" i="1"/>
  <c r="C28" i="1"/>
  <c r="T27" i="1"/>
  <c r="M27" i="1"/>
  <c r="J27" i="1"/>
  <c r="C27" i="1"/>
  <c r="T26" i="1"/>
  <c r="M26" i="1"/>
  <c r="J26" i="1"/>
  <c r="C26" i="1"/>
  <c r="T25" i="1"/>
  <c r="M25" i="1"/>
  <c r="J25" i="1"/>
  <c r="C25" i="1"/>
  <c r="T24" i="1"/>
  <c r="M24" i="1"/>
  <c r="J24" i="1"/>
  <c r="C24" i="1"/>
  <c r="T23" i="1"/>
  <c r="M23" i="1"/>
  <c r="J23" i="1"/>
  <c r="C23" i="1"/>
  <c r="T22" i="1"/>
  <c r="M22" i="1"/>
  <c r="J22" i="1"/>
  <c r="C22" i="1"/>
  <c r="T21" i="1"/>
  <c r="M21" i="1"/>
  <c r="J21" i="1"/>
  <c r="C21" i="1"/>
  <c r="T20" i="1"/>
  <c r="M20" i="1"/>
  <c r="J20" i="1"/>
  <c r="C20" i="1"/>
  <c r="T19" i="1"/>
  <c r="M19" i="1"/>
  <c r="J19" i="1"/>
  <c r="C19" i="1"/>
  <c r="T18" i="1"/>
  <c r="M18" i="1"/>
  <c r="J18" i="1"/>
  <c r="C18" i="1"/>
  <c r="T17" i="1"/>
  <c r="M17" i="1"/>
  <c r="J17" i="1"/>
  <c r="C17" i="1"/>
  <c r="T16" i="1"/>
  <c r="M16" i="1"/>
  <c r="J16" i="1"/>
  <c r="C16" i="1"/>
  <c r="T15" i="1"/>
  <c r="M15" i="1"/>
  <c r="J15" i="1"/>
  <c r="C15" i="1"/>
  <c r="T14" i="1"/>
  <c r="M14" i="1"/>
  <c r="J14" i="1"/>
  <c r="C14" i="1"/>
  <c r="T13" i="1"/>
  <c r="M13" i="1"/>
  <c r="J13" i="1"/>
  <c r="C13" i="1"/>
  <c r="T12" i="1"/>
  <c r="M12" i="1"/>
  <c r="J12" i="1"/>
  <c r="C12" i="1"/>
  <c r="T11" i="1"/>
  <c r="M11" i="1"/>
  <c r="J11" i="1"/>
  <c r="C11" i="1"/>
  <c r="T10" i="1"/>
  <c r="M10" i="1"/>
  <c r="J10" i="1"/>
  <c r="C10" i="1"/>
  <c r="T9" i="1"/>
  <c r="M9" i="1"/>
  <c r="J9" i="1"/>
  <c r="C9" i="1"/>
  <c r="T8" i="1"/>
  <c r="M8" i="1"/>
  <c r="J8" i="1"/>
  <c r="C8" i="1"/>
  <c r="T7" i="1"/>
  <c r="M7" i="1"/>
  <c r="J7" i="1"/>
  <c r="J3" i="1" s="1"/>
  <c r="C7" i="1"/>
  <c r="T6" i="1"/>
  <c r="M6" i="1"/>
  <c r="J6" i="1"/>
  <c r="C6" i="1"/>
  <c r="T5" i="1"/>
  <c r="M5" i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J5" i="1"/>
  <c r="C5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T4" i="1"/>
  <c r="M4" i="1"/>
  <c r="J4" i="1"/>
  <c r="C4" i="1"/>
  <c r="T3" i="1"/>
</calcChain>
</file>

<file path=xl/sharedStrings.xml><?xml version="1.0" encoding="utf-8"?>
<sst xmlns="http://schemas.openxmlformats.org/spreadsheetml/2006/main" count="336" uniqueCount="15">
  <si>
    <t>Сделки</t>
  </si>
  <si>
    <t>Время</t>
  </si>
  <si>
    <t>Тип</t>
  </si>
  <si>
    <t>Направление</t>
  </si>
  <si>
    <t>Объем</t>
  </si>
  <si>
    <t>Цена</t>
  </si>
  <si>
    <t>Прибыль</t>
  </si>
  <si>
    <t>Баланс</t>
  </si>
  <si>
    <t>balance</t>
  </si>
  <si>
    <t>sell</t>
  </si>
  <si>
    <t>in</t>
  </si>
  <si>
    <t>1.00</t>
  </si>
  <si>
    <t>buy</t>
  </si>
  <si>
    <t>out</t>
  </si>
  <si>
    <t>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</si>
</sst>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#\ ##0.00;\-#\ ##0.00;0.00;"/>
    <numFmt numFmtId="166" formatCode="#\ ##0;\-#\ ##0;0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b/>
      <sz val="8"/>
      <color rgb="FF000000"/>
      <name val="Tahoma"/>
    </font>
    <font>
      <sz val="8"/>
      <color rgb="FF000000"/>
      <name val="Tahoma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rgb="FFE5F0FC"/>
      </patternFill>
    </fill>
    <fill>
      <patternFill patternType="solid">
        <fgColor rgb="FFF7F7F7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3" fillId="0" borderId="0" xfId="0" applyFont="1"/>
    <xf numFmtId="0" fontId="4" fillId="4" borderId="4" xfId="0" applyFont="1" applyFill="1" applyBorder="1" applyAlignment="1" applyProtection="1">
      <alignment horizontal="center"/>
    </xf>
    <xf numFmtId="0" fontId="3" fillId="0" borderId="5" xfId="0" applyFont="1" applyBorder="1"/>
    <xf numFmtId="0" fontId="0" fillId="0" borderId="0" xfId="0" applyBorder="1"/>
    <xf numFmtId="0" fontId="0" fillId="0" borderId="6" xfId="0" applyBorder="1"/>
    <xf numFmtId="164" fontId="5" fillId="5" borderId="7" xfId="0" applyNumberFormat="1" applyFont="1" applyFill="1" applyBorder="1" applyAlignment="1" applyProtection="1">
      <alignment horizontal="right" vertical="center"/>
    </xf>
    <xf numFmtId="0" fontId="5" fillId="5" borderId="7" xfId="0" applyFont="1" applyFill="1" applyBorder="1" applyAlignment="1" applyProtection="1">
      <alignment horizontal="right" vertical="center"/>
    </xf>
    <xf numFmtId="22" fontId="3" fillId="0" borderId="0" xfId="0" applyNumberFormat="1" applyFont="1"/>
    <xf numFmtId="164" fontId="6" fillId="6" borderId="0" xfId="0" applyNumberFormat="1" applyFont="1" applyFill="1" applyBorder="1" applyAlignment="1" applyProtection="1">
      <alignment horizontal="right" vertical="center"/>
    </xf>
    <xf numFmtId="0" fontId="6" fillId="6" borderId="0" xfId="0" applyFont="1" applyFill="1" applyBorder="1" applyAlignment="1" applyProtection="1">
      <alignment horizontal="right" vertical="center"/>
    </xf>
    <xf numFmtId="165" fontId="6" fillId="6" borderId="0" xfId="0" applyNumberFormat="1" applyFont="1" applyFill="1" applyBorder="1" applyAlignment="1" applyProtection="1">
      <alignment horizontal="right" vertical="center"/>
    </xf>
    <xf numFmtId="22" fontId="3" fillId="0" borderId="5" xfId="0" applyNumberFormat="1" applyFont="1" applyBorder="1"/>
    <xf numFmtId="0" fontId="6" fillId="4" borderId="0" xfId="0" applyFont="1" applyFill="1" applyBorder="1" applyAlignment="1" applyProtection="1">
      <alignment horizontal="right" vertical="center"/>
    </xf>
    <xf numFmtId="166" fontId="6" fillId="7" borderId="0" xfId="0" applyNumberFormat="1" applyFont="1" applyFill="1" applyBorder="1" applyAlignment="1" applyProtection="1">
      <alignment horizontal="right" vertical="center"/>
    </xf>
    <xf numFmtId="165" fontId="6" fillId="4" borderId="0" xfId="0" applyNumberFormat="1" applyFont="1" applyFill="1" applyBorder="1" applyAlignment="1" applyProtection="1">
      <alignment horizontal="right" vertical="center"/>
    </xf>
    <xf numFmtId="0" fontId="0" fillId="8" borderId="0" xfId="0" applyFill="1"/>
    <xf numFmtId="0" fontId="0" fillId="8" borderId="6" xfId="0" applyFill="1" applyBorder="1"/>
    <xf numFmtId="22" fontId="3" fillId="3" borderId="0" xfId="0" applyNumberFormat="1" applyFont="1" applyFill="1"/>
    <xf numFmtId="0" fontId="0" fillId="3" borderId="0" xfId="0" applyFill="1"/>
    <xf numFmtId="164" fontId="6" fillId="3" borderId="0" xfId="0" applyNumberFormat="1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right" vertical="center"/>
    </xf>
    <xf numFmtId="165" fontId="6" fillId="3" borderId="0" xfId="0" applyNumberFormat="1" applyFont="1" applyFill="1" applyBorder="1" applyAlignment="1" applyProtection="1">
      <alignment horizontal="right" vertical="center"/>
    </xf>
    <xf numFmtId="22" fontId="3" fillId="3" borderId="5" xfId="0" applyNumberFormat="1" applyFont="1" applyFill="1" applyBorder="1"/>
    <xf numFmtId="0" fontId="0" fillId="3" borderId="0" xfId="0" applyFill="1" applyBorder="1"/>
    <xf numFmtId="0" fontId="0" fillId="3" borderId="6" xfId="0" applyFill="1" applyBorder="1"/>
    <xf numFmtId="22" fontId="3" fillId="2" borderId="0" xfId="0" applyNumberFormat="1" applyFont="1" applyFill="1"/>
    <xf numFmtId="0" fontId="0" fillId="2" borderId="0" xfId="0" applyFill="1"/>
    <xf numFmtId="164" fontId="6" fillId="2" borderId="0" xfId="0" applyNumberFormat="1" applyFont="1" applyFill="1" applyBorder="1" applyAlignment="1" applyProtection="1">
      <alignment horizontal="right" vertical="center"/>
    </xf>
    <xf numFmtId="0" fontId="6" fillId="9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 vertical="center"/>
    </xf>
    <xf numFmtId="165" fontId="6" fillId="2" borderId="0" xfId="0" applyNumberFormat="1" applyFont="1" applyFill="1" applyBorder="1" applyAlignment="1" applyProtection="1">
      <alignment horizontal="right" vertical="center"/>
    </xf>
    <xf numFmtId="22" fontId="3" fillId="2" borderId="5" xfId="0" applyNumberFormat="1" applyFont="1" applyFill="1" applyBorder="1"/>
    <xf numFmtId="0" fontId="0" fillId="2" borderId="0" xfId="0" applyFill="1" applyBorder="1"/>
    <xf numFmtId="22" fontId="3" fillId="0" borderId="8" xfId="0" applyNumberFormat="1" applyFont="1" applyBorder="1"/>
    <xf numFmtId="0" fontId="0" fillId="0" borderId="9" xfId="0" applyBorder="1"/>
    <xf numFmtId="164" fontId="6" fillId="6" borderId="9" xfId="0" applyNumberFormat="1" applyFont="1" applyFill="1" applyBorder="1" applyAlignment="1" applyProtection="1">
      <alignment horizontal="right" vertical="center"/>
    </xf>
    <xf numFmtId="0" fontId="6" fillId="4" borderId="9" xfId="0" applyFont="1" applyFill="1" applyBorder="1" applyAlignment="1" applyProtection="1">
      <alignment horizontal="right" vertical="center"/>
    </xf>
    <xf numFmtId="166" fontId="6" fillId="7" borderId="9" xfId="0" applyNumberFormat="1" applyFont="1" applyFill="1" applyBorder="1" applyAlignment="1" applyProtection="1">
      <alignment horizontal="right" vertical="center"/>
    </xf>
    <xf numFmtId="165" fontId="6" fillId="4" borderId="9" xfId="0" applyNumberFormat="1" applyFont="1" applyFill="1" applyBorder="1" applyAlignment="1" applyProtection="1">
      <alignment horizontal="right" vertical="center"/>
    </xf>
    <xf numFmtId="0" fontId="0" fillId="8" borderId="1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topLeftCell="A46" workbookViewId="0">
      <selection activeCell="J58" sqref="J58"/>
    </sheetView>
  </sheetViews>
  <sheetFormatPr defaultRowHeight="15" x14ac:dyDescent="0.25"/>
  <cols>
    <col min="1" max="1" width="14.85546875" bestFit="1" customWidth="1"/>
    <col min="2" max="2" width="6" bestFit="1" customWidth="1"/>
    <col min="3" max="3" width="7.28515625" bestFit="1" customWidth="1"/>
    <col min="4" max="4" width="6.28515625" bestFit="1" customWidth="1"/>
    <col min="5" max="5" width="12" bestFit="1" customWidth="1"/>
    <col min="6" max="6" width="6.5703125" bestFit="1" customWidth="1"/>
    <col min="7" max="7" width="5.7109375" bestFit="1" customWidth="1"/>
    <col min="8" max="9" width="8.85546875" bestFit="1" customWidth="1"/>
    <col min="10" max="10" width="6" bestFit="1" customWidth="1"/>
    <col min="11" max="11" width="14.85546875" bestFit="1" customWidth="1"/>
    <col min="12" max="12" width="6" bestFit="1" customWidth="1"/>
    <col min="13" max="13" width="7.28515625" bestFit="1" customWidth="1"/>
    <col min="14" max="14" width="6.28515625" bestFit="1" customWidth="1"/>
    <col min="15" max="15" width="12" bestFit="1" customWidth="1"/>
    <col min="16" max="16" width="6.5703125" bestFit="1" customWidth="1"/>
    <col min="17" max="17" width="5.7109375" bestFit="1" customWidth="1"/>
    <col min="18" max="19" width="8.85546875" bestFit="1" customWidth="1"/>
    <col min="20" max="20" width="6" bestFit="1" customWidth="1"/>
  </cols>
  <sheetData>
    <row r="1" spans="1:20" x14ac:dyDescent="0.25">
      <c r="A1" s="1"/>
      <c r="B1" s="2"/>
      <c r="C1" s="3">
        <v>1</v>
      </c>
      <c r="D1" s="2"/>
      <c r="E1" s="2"/>
      <c r="F1" s="2"/>
      <c r="G1" s="2"/>
      <c r="H1" s="2"/>
      <c r="I1" s="2"/>
      <c r="J1" s="2"/>
      <c r="K1" s="4"/>
      <c r="L1" s="5"/>
      <c r="M1" s="6">
        <v>1</v>
      </c>
      <c r="N1" s="5"/>
      <c r="O1" s="5"/>
      <c r="P1" s="5"/>
      <c r="Q1" s="5"/>
      <c r="R1" s="5"/>
      <c r="S1" s="5"/>
      <c r="T1" s="7"/>
    </row>
    <row r="2" spans="1:20" x14ac:dyDescent="0.25">
      <c r="A2" s="8"/>
      <c r="C2" s="9" t="s">
        <v>0</v>
      </c>
      <c r="D2" s="9"/>
      <c r="E2" s="9"/>
      <c r="F2" s="9"/>
      <c r="G2" s="9"/>
      <c r="H2" s="9"/>
      <c r="I2" s="9"/>
      <c r="K2" s="10"/>
      <c r="L2" s="11"/>
      <c r="M2" s="9" t="s">
        <v>0</v>
      </c>
      <c r="N2" s="9"/>
      <c r="O2" s="9"/>
      <c r="P2" s="9"/>
      <c r="Q2" s="9"/>
      <c r="R2" s="9"/>
      <c r="S2" s="9"/>
      <c r="T2" s="12"/>
    </row>
    <row r="3" spans="1:20" x14ac:dyDescent="0.25">
      <c r="A3" s="8"/>
      <c r="C3" s="13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>
        <f>SUM(J5:J1152)</f>
        <v>10060</v>
      </c>
      <c r="K3" s="10"/>
      <c r="L3" s="11"/>
      <c r="M3" s="13" t="s">
        <v>1</v>
      </c>
      <c r="N3" s="14" t="s">
        <v>2</v>
      </c>
      <c r="O3" s="14" t="s">
        <v>3</v>
      </c>
      <c r="P3" s="14" t="s">
        <v>4</v>
      </c>
      <c r="Q3" s="14" t="s">
        <v>5</v>
      </c>
      <c r="R3" s="14" t="s">
        <v>6</v>
      </c>
      <c r="S3" s="14" t="s">
        <v>7</v>
      </c>
      <c r="T3" s="12">
        <f>SUM(T5:T1152)</f>
        <v>11000</v>
      </c>
    </row>
    <row r="4" spans="1:20" x14ac:dyDescent="0.25">
      <c r="A4" s="15">
        <v>42023</v>
      </c>
      <c r="C4" s="16">
        <f>MOD(A4,1)</f>
        <v>0</v>
      </c>
      <c r="D4" s="17" t="s">
        <v>8</v>
      </c>
      <c r="E4" s="17"/>
      <c r="F4" s="17"/>
      <c r="G4" s="17"/>
      <c r="H4" s="18">
        <v>100000</v>
      </c>
      <c r="I4" s="18">
        <v>100000</v>
      </c>
      <c r="J4">
        <f>SUM(J1153:J2333)</f>
        <v>0</v>
      </c>
      <c r="K4" s="19">
        <v>42023</v>
      </c>
      <c r="L4" s="11"/>
      <c r="M4" s="16">
        <f>MOD(K4,1)</f>
        <v>0</v>
      </c>
      <c r="N4" s="17" t="s">
        <v>8</v>
      </c>
      <c r="O4" s="17"/>
      <c r="P4" s="17"/>
      <c r="Q4" s="17"/>
      <c r="R4" s="18">
        <v>100000</v>
      </c>
      <c r="S4" s="18">
        <v>100000</v>
      </c>
      <c r="T4" s="12">
        <f>SUM(T1153:T2333)</f>
        <v>0</v>
      </c>
    </row>
    <row r="5" spans="1:20" x14ac:dyDescent="0.25">
      <c r="A5" s="15">
        <v>42023.428287037037</v>
      </c>
      <c r="B5">
        <f>J5</f>
        <v>0</v>
      </c>
      <c r="C5" s="16">
        <f>MOD(A5,1)</f>
        <v>0.42828703703708015</v>
      </c>
      <c r="D5" s="20" t="s">
        <v>9</v>
      </c>
      <c r="E5" s="20" t="s">
        <v>10</v>
      </c>
      <c r="F5" s="20" t="s">
        <v>11</v>
      </c>
      <c r="G5" s="21">
        <v>75990</v>
      </c>
      <c r="H5" s="22">
        <v>0</v>
      </c>
      <c r="I5" s="22">
        <v>100000</v>
      </c>
      <c r="J5" s="23">
        <f>(IF(AND(E4="in",E3&lt;&gt;"in"),G4)-IF(AND(E4="in",E3&lt;&gt;"in"),VLOOKUP("out",E5:G$4934,3,)))*-1^(D4="buy")</f>
        <v>0</v>
      </c>
      <c r="K5" s="19">
        <v>42023.428287037037</v>
      </c>
      <c r="L5" s="11">
        <f>T5</f>
        <v>0</v>
      </c>
      <c r="M5" s="16">
        <f>MOD(K5,1)</f>
        <v>0.42828703703708015</v>
      </c>
      <c r="N5" s="20" t="s">
        <v>9</v>
      </c>
      <c r="O5" s="20" t="s">
        <v>10</v>
      </c>
      <c r="P5" s="20" t="s">
        <v>11</v>
      </c>
      <c r="Q5" s="21">
        <v>75990</v>
      </c>
      <c r="R5" s="22">
        <v>0</v>
      </c>
      <c r="S5" s="22">
        <v>100000</v>
      </c>
      <c r="T5" s="24">
        <f>(IF(AND(O4="in",O3&lt;&gt;"in"),Q4)-IF(AND(O4="in",O3&lt;&gt;"in"),VLOOKUP("out",O5:Q$4934,3,)))*-1^(N4="buy")</f>
        <v>0</v>
      </c>
    </row>
    <row r="6" spans="1:20" x14ac:dyDescent="0.25">
      <c r="A6" s="15">
        <v>42023.487187500003</v>
      </c>
      <c r="B6">
        <f t="shared" ref="B6:B57" si="0">J6+B5</f>
        <v>-850</v>
      </c>
      <c r="C6" s="16">
        <f t="shared" ref="C6:C57" si="1">MOD(A6,1)</f>
        <v>0.48718750000261934</v>
      </c>
      <c r="D6" s="17" t="s">
        <v>12</v>
      </c>
      <c r="E6" s="17" t="s">
        <v>13</v>
      </c>
      <c r="F6" s="17" t="s">
        <v>11</v>
      </c>
      <c r="G6" s="21">
        <v>76840</v>
      </c>
      <c r="H6" s="18">
        <v>-1143.49</v>
      </c>
      <c r="I6" s="18">
        <v>98856.51</v>
      </c>
      <c r="J6" s="23">
        <f>(IF(AND(E5="in",E4&lt;&gt;"in"),G5)-IF(AND(E5="in",E4&lt;&gt;"in"),VLOOKUP("out",E6:G$4934,3,)))*-1^(D5="buy")</f>
        <v>-850</v>
      </c>
      <c r="K6" s="19">
        <v>42023.487187500003</v>
      </c>
      <c r="L6" s="11">
        <f t="shared" ref="L6:L57" si="2">T6+L5</f>
        <v>-850</v>
      </c>
      <c r="M6" s="16">
        <f t="shared" ref="M6:M57" si="3">MOD(K6,1)</f>
        <v>0.48718750000261934</v>
      </c>
      <c r="N6" s="17" t="s">
        <v>12</v>
      </c>
      <c r="O6" s="17" t="s">
        <v>13</v>
      </c>
      <c r="P6" s="17" t="s">
        <v>11</v>
      </c>
      <c r="Q6" s="21">
        <v>76840</v>
      </c>
      <c r="R6" s="18">
        <v>-1143.49</v>
      </c>
      <c r="S6" s="18">
        <v>98856.51</v>
      </c>
      <c r="T6" s="24">
        <f>(IF(AND(O5="in",O4&lt;&gt;"in"),Q5)-IF(AND(O5="in",O4&lt;&gt;"in"),VLOOKUP("out",O6:Q$4934,3,)))*-1^(N5="buy")</f>
        <v>-850</v>
      </c>
    </row>
    <row r="7" spans="1:20" x14ac:dyDescent="0.25">
      <c r="A7" s="15">
        <v>42023.487199074072</v>
      </c>
      <c r="B7">
        <f t="shared" si="0"/>
        <v>-850</v>
      </c>
      <c r="C7" s="16">
        <f t="shared" si="1"/>
        <v>0.48719907407212304</v>
      </c>
      <c r="D7" s="20" t="s">
        <v>12</v>
      </c>
      <c r="E7" s="20" t="s">
        <v>10</v>
      </c>
      <c r="F7" s="20" t="s">
        <v>11</v>
      </c>
      <c r="G7" s="21">
        <v>76840</v>
      </c>
      <c r="H7" s="22">
        <v>0</v>
      </c>
      <c r="I7" s="22">
        <v>98856.51</v>
      </c>
      <c r="J7" s="23">
        <f>(IF(AND(E6="in",E5&lt;&gt;"in"),G6)-IF(AND(E6="in",E5&lt;&gt;"in"),VLOOKUP("out",E7:G$4934,3,)))*-1^(D6="buy")</f>
        <v>0</v>
      </c>
      <c r="K7" s="19">
        <v>42023.487199074072</v>
      </c>
      <c r="L7" s="11">
        <f t="shared" si="2"/>
        <v>-850</v>
      </c>
      <c r="M7" s="16">
        <f t="shared" si="3"/>
        <v>0.48719907407212304</v>
      </c>
      <c r="N7" s="20" t="s">
        <v>12</v>
      </c>
      <c r="O7" s="20" t="s">
        <v>10</v>
      </c>
      <c r="P7" s="20" t="s">
        <v>11</v>
      </c>
      <c r="Q7" s="21">
        <v>76840</v>
      </c>
      <c r="R7" s="22">
        <v>0</v>
      </c>
      <c r="S7" s="22">
        <v>98856.51</v>
      </c>
      <c r="T7" s="24">
        <f>(IF(AND(O6="in",O5&lt;&gt;"in"),Q6)-IF(AND(O6="in",O5&lt;&gt;"in"),VLOOKUP("out",O7:Q$4934,3,)))*-1^(N6="buy")</f>
        <v>0</v>
      </c>
    </row>
    <row r="8" spans="1:20" x14ac:dyDescent="0.25">
      <c r="A8" s="15">
        <v>42023.547731481478</v>
      </c>
      <c r="B8">
        <f t="shared" si="0"/>
        <v>-60</v>
      </c>
      <c r="C8" s="16">
        <f t="shared" si="1"/>
        <v>0.54773148147796746</v>
      </c>
      <c r="D8" s="17" t="s">
        <v>9</v>
      </c>
      <c r="E8" s="17" t="s">
        <v>13</v>
      </c>
      <c r="F8" s="17" t="s">
        <v>11</v>
      </c>
      <c r="G8" s="21">
        <v>77630</v>
      </c>
      <c r="H8" s="18">
        <v>1062.78</v>
      </c>
      <c r="I8" s="18">
        <v>99919.29</v>
      </c>
      <c r="J8" s="23">
        <f>(IF(AND(E7="in",E6&lt;&gt;"in"),G7)-IF(AND(E7="in",E6&lt;&gt;"in"),VLOOKUP("out",E8:G$4934,3,)))*-1^(D7="buy")</f>
        <v>790</v>
      </c>
      <c r="K8" s="19">
        <v>42023.547731481478</v>
      </c>
      <c r="L8" s="11">
        <f t="shared" si="2"/>
        <v>-60</v>
      </c>
      <c r="M8" s="16">
        <f t="shared" si="3"/>
        <v>0.54773148147796746</v>
      </c>
      <c r="N8" s="17" t="s">
        <v>9</v>
      </c>
      <c r="O8" s="17" t="s">
        <v>13</v>
      </c>
      <c r="P8" s="17" t="s">
        <v>11</v>
      </c>
      <c r="Q8" s="21">
        <v>77630</v>
      </c>
      <c r="R8" s="18">
        <v>1062.78</v>
      </c>
      <c r="S8" s="18">
        <v>99919.29</v>
      </c>
      <c r="T8" s="24">
        <f>(IF(AND(O7="in",O6&lt;&gt;"in"),Q7)-IF(AND(O7="in",O6&lt;&gt;"in"),VLOOKUP("out",O8:Q$4934,3,)))*-1^(N7="buy")</f>
        <v>790</v>
      </c>
    </row>
    <row r="9" spans="1:20" x14ac:dyDescent="0.25">
      <c r="A9" s="15">
        <v>42023.547743055555</v>
      </c>
      <c r="B9">
        <f t="shared" si="0"/>
        <v>-60</v>
      </c>
      <c r="C9" s="16">
        <f t="shared" si="1"/>
        <v>0.54774305555474712</v>
      </c>
      <c r="D9" s="20" t="s">
        <v>9</v>
      </c>
      <c r="E9" s="20" t="s">
        <v>10</v>
      </c>
      <c r="F9" s="20" t="s">
        <v>11</v>
      </c>
      <c r="G9" s="21">
        <v>77630</v>
      </c>
      <c r="H9" s="22">
        <v>0</v>
      </c>
      <c r="I9" s="22">
        <v>99919.29</v>
      </c>
      <c r="J9" s="23">
        <f>(IF(AND(E8="in",E7&lt;&gt;"in"),G8)-IF(AND(E8="in",E7&lt;&gt;"in"),VLOOKUP("out",E9:G$4934,3,)))*-1^(D8="buy")</f>
        <v>0</v>
      </c>
      <c r="K9" s="19">
        <v>42023.547743055555</v>
      </c>
      <c r="L9" s="11">
        <f t="shared" si="2"/>
        <v>-60</v>
      </c>
      <c r="M9" s="16">
        <f t="shared" si="3"/>
        <v>0.54774305555474712</v>
      </c>
      <c r="N9" s="20" t="s">
        <v>9</v>
      </c>
      <c r="O9" s="20" t="s">
        <v>10</v>
      </c>
      <c r="P9" s="20" t="s">
        <v>11</v>
      </c>
      <c r="Q9" s="21">
        <v>77630</v>
      </c>
      <c r="R9" s="22">
        <v>0</v>
      </c>
      <c r="S9" s="22">
        <v>99919.29</v>
      </c>
      <c r="T9" s="24">
        <f>(IF(AND(O8="in",O7&lt;&gt;"in"),Q8)-IF(AND(O8="in",O7&lt;&gt;"in"),VLOOKUP("out",O9:Q$4934,3,)))*-1^(N8="buy")</f>
        <v>0</v>
      </c>
    </row>
    <row r="10" spans="1:20" x14ac:dyDescent="0.25">
      <c r="A10" s="15">
        <v>42023.547754629632</v>
      </c>
      <c r="B10">
        <f t="shared" si="0"/>
        <v>3010</v>
      </c>
      <c r="C10" s="16">
        <f t="shared" si="1"/>
        <v>0.54775462963152677</v>
      </c>
      <c r="D10" s="17" t="s">
        <v>9</v>
      </c>
      <c r="E10" s="17" t="s">
        <v>10</v>
      </c>
      <c r="F10" s="17" t="s">
        <v>11</v>
      </c>
      <c r="G10" s="21">
        <v>77630</v>
      </c>
      <c r="H10" s="18">
        <v>0</v>
      </c>
      <c r="I10" s="18">
        <v>99919.29</v>
      </c>
      <c r="J10" s="23">
        <f>(IF(AND(E9="in",E8&lt;&gt;"in"),G9)-IF(AND(E9="in",E8&lt;&gt;"in"),VLOOKUP("out",E10:G$4934,3,)))*-1^(D9="buy")</f>
        <v>3070</v>
      </c>
      <c r="K10" s="19">
        <v>42023.547754629632</v>
      </c>
      <c r="L10" s="11">
        <f t="shared" si="2"/>
        <v>3010</v>
      </c>
      <c r="M10" s="16">
        <f t="shared" si="3"/>
        <v>0.54775462963152677</v>
      </c>
      <c r="N10" s="17" t="s">
        <v>9</v>
      </c>
      <c r="O10" s="17" t="s">
        <v>10</v>
      </c>
      <c r="P10" s="17" t="s">
        <v>11</v>
      </c>
      <c r="Q10" s="21">
        <v>77630</v>
      </c>
      <c r="R10" s="18">
        <v>0</v>
      </c>
      <c r="S10" s="18">
        <v>99919.29</v>
      </c>
      <c r="T10" s="24">
        <f>(IF(AND(O9="in",O8&lt;&gt;"in"),Q9)-IF(AND(O9="in",O8&lt;&gt;"in"),VLOOKUP("out",O10:Q$4934,3,)))*-1^(N9="buy")</f>
        <v>3070</v>
      </c>
    </row>
    <row r="11" spans="1:20" x14ac:dyDescent="0.25">
      <c r="A11" s="15">
        <v>42023.547777777778</v>
      </c>
      <c r="B11">
        <f t="shared" si="0"/>
        <v>3010</v>
      </c>
      <c r="C11" s="16">
        <f t="shared" si="1"/>
        <v>0.54777777777781012</v>
      </c>
      <c r="D11" s="20" t="s">
        <v>9</v>
      </c>
      <c r="E11" s="20" t="s">
        <v>10</v>
      </c>
      <c r="F11" s="20" t="s">
        <v>11</v>
      </c>
      <c r="G11" s="21">
        <v>77630</v>
      </c>
      <c r="H11" s="22">
        <v>0</v>
      </c>
      <c r="I11" s="22">
        <v>99919.29</v>
      </c>
      <c r="J11" s="23">
        <f>(IF(AND(E10="in",E9&lt;&gt;"in"),G10)-IF(AND(E10="in",E9&lt;&gt;"in"),VLOOKUP("out",E11:G$4934,3,)))*-1^(D10="buy")</f>
        <v>0</v>
      </c>
      <c r="K11" s="19">
        <v>42023.547777777778</v>
      </c>
      <c r="L11" s="11">
        <f t="shared" si="2"/>
        <v>3010</v>
      </c>
      <c r="M11" s="16">
        <f t="shared" si="3"/>
        <v>0.54777777777781012</v>
      </c>
      <c r="N11" s="20" t="s">
        <v>9</v>
      </c>
      <c r="O11" s="20" t="s">
        <v>10</v>
      </c>
      <c r="P11" s="20" t="s">
        <v>11</v>
      </c>
      <c r="Q11" s="21">
        <v>77630</v>
      </c>
      <c r="R11" s="22">
        <v>0</v>
      </c>
      <c r="S11" s="22">
        <v>99919.29</v>
      </c>
      <c r="T11" s="24">
        <f>(IF(AND(O10="in",O9&lt;&gt;"in"),Q10)-IF(AND(O10="in",O9&lt;&gt;"in"),VLOOKUP("out",O11:Q$4934,3,)))*-1^(N10="buy")</f>
        <v>0</v>
      </c>
    </row>
    <row r="12" spans="1:20" x14ac:dyDescent="0.25">
      <c r="A12" s="25">
        <v>42023.986122685186</v>
      </c>
      <c r="B12" s="26">
        <f t="shared" si="0"/>
        <v>3010</v>
      </c>
      <c r="C12" s="27">
        <f t="shared" si="1"/>
        <v>0.98612268518627388</v>
      </c>
      <c r="D12" s="28" t="s">
        <v>12</v>
      </c>
      <c r="E12" s="28" t="s">
        <v>13</v>
      </c>
      <c r="F12" s="28" t="s">
        <v>14</v>
      </c>
      <c r="G12" s="21">
        <v>74560</v>
      </c>
      <c r="H12" s="29">
        <v>12390.1</v>
      </c>
      <c r="I12" s="29">
        <v>112309.39</v>
      </c>
      <c r="J12" s="26">
        <f>(IF(AND(E11="in",E10&lt;&gt;"in"),G11)-IF(AND(E11="in",E10&lt;&gt;"in"),VLOOKUP("out",E12:G$4934,3,)))*-1^(D11="buy")</f>
        <v>0</v>
      </c>
      <c r="K12" s="30">
        <v>42023.986122685186</v>
      </c>
      <c r="L12" s="31">
        <f t="shared" si="2"/>
        <v>3010</v>
      </c>
      <c r="M12" s="27">
        <f t="shared" si="3"/>
        <v>0.98612268518627388</v>
      </c>
      <c r="N12" s="28" t="s">
        <v>12</v>
      </c>
      <c r="O12" s="28" t="s">
        <v>13</v>
      </c>
      <c r="P12" s="28" t="s">
        <v>14</v>
      </c>
      <c r="Q12" s="21">
        <v>74560</v>
      </c>
      <c r="R12" s="29">
        <v>12390.1</v>
      </c>
      <c r="S12" s="29">
        <v>112309.39</v>
      </c>
      <c r="T12" s="32">
        <f>(IF(AND(O11="in",O10&lt;&gt;"in"),Q11)-IF(AND(O11="in",O10&lt;&gt;"in"),VLOOKUP("out",O12:Q$4934,3,)))*-1^(N11="buy")</f>
        <v>0</v>
      </c>
    </row>
    <row r="13" spans="1:20" x14ac:dyDescent="0.25">
      <c r="A13" s="25">
        <v>42024.416863425926</v>
      </c>
      <c r="B13" s="26">
        <f t="shared" si="0"/>
        <v>3010</v>
      </c>
      <c r="C13" s="27">
        <f t="shared" si="1"/>
        <v>0.41686342592583969</v>
      </c>
      <c r="D13" s="28" t="s">
        <v>12</v>
      </c>
      <c r="E13" s="28" t="s">
        <v>10</v>
      </c>
      <c r="F13" s="28" t="s">
        <v>11</v>
      </c>
      <c r="G13" s="21">
        <v>74800</v>
      </c>
      <c r="H13" s="29">
        <v>0</v>
      </c>
      <c r="I13" s="29">
        <v>112309.39</v>
      </c>
      <c r="J13" s="26">
        <f>(IF(AND(E12="in",E11&lt;&gt;"in"),G12)-IF(AND(E12="in",E11&lt;&gt;"in"),VLOOKUP("out",E13:G$4934,3,)))*-1^(D12="buy")</f>
        <v>0</v>
      </c>
      <c r="K13" s="30">
        <v>42024.416863425926</v>
      </c>
      <c r="L13" s="31">
        <f t="shared" si="2"/>
        <v>3010</v>
      </c>
      <c r="M13" s="27">
        <f t="shared" si="3"/>
        <v>0.41686342592583969</v>
      </c>
      <c r="N13" s="28" t="s">
        <v>12</v>
      </c>
      <c r="O13" s="28" t="s">
        <v>10</v>
      </c>
      <c r="P13" s="28" t="s">
        <v>11</v>
      </c>
      <c r="Q13" s="21">
        <v>74800</v>
      </c>
      <c r="R13" s="29">
        <v>0</v>
      </c>
      <c r="S13" s="29">
        <v>112309.39</v>
      </c>
      <c r="T13" s="32">
        <f>(IF(AND(O12="in",O11&lt;&gt;"in"),Q12)-IF(AND(O12="in",O11&lt;&gt;"in"),VLOOKUP("out",O13:Q$4934,3,)))*-1^(N12="buy")</f>
        <v>0</v>
      </c>
    </row>
    <row r="14" spans="1:20" x14ac:dyDescent="0.25">
      <c r="A14" s="15">
        <v>42024.549097222225</v>
      </c>
      <c r="B14">
        <f t="shared" si="0"/>
        <v>3430</v>
      </c>
      <c r="C14" s="16">
        <f t="shared" si="1"/>
        <v>0.54909722222510027</v>
      </c>
      <c r="D14" s="17" t="s">
        <v>9</v>
      </c>
      <c r="E14" s="17" t="s">
        <v>13</v>
      </c>
      <c r="F14" s="17" t="s">
        <v>11</v>
      </c>
      <c r="G14" s="21">
        <v>75220</v>
      </c>
      <c r="H14" s="18">
        <v>565.02</v>
      </c>
      <c r="I14" s="18">
        <v>112874.41</v>
      </c>
      <c r="J14" s="23">
        <f>(IF(AND(E13="in",E12&lt;&gt;"in"),G13)-IF(AND(E13="in",E12&lt;&gt;"in"),VLOOKUP("out",E14:G$4934,3,)))*-1^(D13="buy")</f>
        <v>420</v>
      </c>
      <c r="K14" s="19">
        <v>42024.549097222225</v>
      </c>
      <c r="L14" s="11">
        <f t="shared" si="2"/>
        <v>3430</v>
      </c>
      <c r="M14" s="16">
        <f t="shared" si="3"/>
        <v>0.54909722222510027</v>
      </c>
      <c r="N14" s="17" t="s">
        <v>9</v>
      </c>
      <c r="O14" s="17" t="s">
        <v>13</v>
      </c>
      <c r="P14" s="17" t="s">
        <v>11</v>
      </c>
      <c r="Q14" s="21">
        <v>75220</v>
      </c>
      <c r="R14" s="18">
        <v>565.02</v>
      </c>
      <c r="S14" s="18">
        <v>112874.41</v>
      </c>
      <c r="T14" s="24">
        <f>(IF(AND(O13="in",O12&lt;&gt;"in"),Q13)-IF(AND(O13="in",O12&lt;&gt;"in"),VLOOKUP("out",O14:Q$4934,3,)))*-1^(N13="buy")</f>
        <v>420</v>
      </c>
    </row>
    <row r="15" spans="1:20" x14ac:dyDescent="0.25">
      <c r="A15" s="15">
        <v>42024.549108796295</v>
      </c>
      <c r="B15">
        <f t="shared" si="0"/>
        <v>3430</v>
      </c>
      <c r="C15" s="16">
        <f t="shared" si="1"/>
        <v>0.54910879629460396</v>
      </c>
      <c r="D15" s="20" t="s">
        <v>9</v>
      </c>
      <c r="E15" s="20" t="s">
        <v>10</v>
      </c>
      <c r="F15" s="20" t="s">
        <v>11</v>
      </c>
      <c r="G15" s="21">
        <v>75220</v>
      </c>
      <c r="H15" s="22">
        <v>0</v>
      </c>
      <c r="I15" s="22">
        <v>112874.41</v>
      </c>
      <c r="J15" s="23">
        <f>(IF(AND(E14="in",E13&lt;&gt;"in"),G14)-IF(AND(E14="in",E13&lt;&gt;"in"),VLOOKUP("out",E15:G$4934,3,)))*-1^(D14="buy")</f>
        <v>0</v>
      </c>
      <c r="K15" s="19">
        <v>42024.549108796295</v>
      </c>
      <c r="L15" s="11">
        <f t="shared" si="2"/>
        <v>3430</v>
      </c>
      <c r="M15" s="16">
        <f t="shared" si="3"/>
        <v>0.54910879629460396</v>
      </c>
      <c r="N15" s="20" t="s">
        <v>9</v>
      </c>
      <c r="O15" s="20" t="s">
        <v>10</v>
      </c>
      <c r="P15" s="20" t="s">
        <v>11</v>
      </c>
      <c r="Q15" s="21">
        <v>75220</v>
      </c>
      <c r="R15" s="22">
        <v>0</v>
      </c>
      <c r="S15" s="22">
        <v>112874.41</v>
      </c>
      <c r="T15" s="24">
        <f>(IF(AND(O14="in",O13&lt;&gt;"in"),Q14)-IF(AND(O14="in",O13&lt;&gt;"in"),VLOOKUP("out",O15:Q$4934,3,)))*-1^(N14="buy")</f>
        <v>0</v>
      </c>
    </row>
    <row r="16" spans="1:20" x14ac:dyDescent="0.25">
      <c r="A16" s="15">
        <v>42024.549120370371</v>
      </c>
      <c r="B16">
        <f t="shared" si="0"/>
        <v>4640</v>
      </c>
      <c r="C16" s="16">
        <f t="shared" si="1"/>
        <v>0.54912037037138361</v>
      </c>
      <c r="D16" s="17" t="s">
        <v>9</v>
      </c>
      <c r="E16" s="17" t="s">
        <v>10</v>
      </c>
      <c r="F16" s="17" t="s">
        <v>11</v>
      </c>
      <c r="G16" s="21">
        <v>75220</v>
      </c>
      <c r="H16" s="18">
        <v>0</v>
      </c>
      <c r="I16" s="18">
        <v>112874.41</v>
      </c>
      <c r="J16" s="23">
        <f>(IF(AND(E15="in",E14&lt;&gt;"in"),G15)-IF(AND(E15="in",E14&lt;&gt;"in"),VLOOKUP("out",E16:G$4934,3,)))*-1^(D15="buy")</f>
        <v>1210</v>
      </c>
      <c r="K16" s="19">
        <v>42024.549120370371</v>
      </c>
      <c r="L16" s="11">
        <f t="shared" si="2"/>
        <v>4640</v>
      </c>
      <c r="M16" s="16">
        <f t="shared" si="3"/>
        <v>0.54912037037138361</v>
      </c>
      <c r="N16" s="17" t="s">
        <v>9</v>
      </c>
      <c r="O16" s="17" t="s">
        <v>10</v>
      </c>
      <c r="P16" s="17" t="s">
        <v>11</v>
      </c>
      <c r="Q16" s="21">
        <v>75220</v>
      </c>
      <c r="R16" s="18">
        <v>0</v>
      </c>
      <c r="S16" s="18">
        <v>112874.41</v>
      </c>
      <c r="T16" s="24">
        <f>(IF(AND(O15="in",O14&lt;&gt;"in"),Q15)-IF(AND(O15="in",O14&lt;&gt;"in"),VLOOKUP("out",O16:Q$4934,3,)))*-1^(N15="buy")</f>
        <v>1210</v>
      </c>
    </row>
    <row r="17" spans="1:20" x14ac:dyDescent="0.25">
      <c r="A17" s="15">
        <v>42024.549131944441</v>
      </c>
      <c r="B17">
        <f t="shared" si="0"/>
        <v>4640</v>
      </c>
      <c r="C17" s="16">
        <f t="shared" si="1"/>
        <v>0.54913194444088731</v>
      </c>
      <c r="D17" s="20" t="s">
        <v>9</v>
      </c>
      <c r="E17" s="20" t="s">
        <v>10</v>
      </c>
      <c r="F17" s="20" t="s">
        <v>11</v>
      </c>
      <c r="G17" s="21">
        <v>75220</v>
      </c>
      <c r="H17" s="22">
        <v>0</v>
      </c>
      <c r="I17" s="22">
        <v>112874.41</v>
      </c>
      <c r="J17" s="23">
        <f>(IF(AND(E16="in",E15&lt;&gt;"in"),G16)-IF(AND(E16="in",E15&lt;&gt;"in"),VLOOKUP("out",E17:G$4934,3,)))*-1^(D16="buy")</f>
        <v>0</v>
      </c>
      <c r="K17" s="19">
        <v>42024.549131944441</v>
      </c>
      <c r="L17" s="11">
        <f t="shared" si="2"/>
        <v>4640</v>
      </c>
      <c r="M17" s="16">
        <f t="shared" si="3"/>
        <v>0.54913194444088731</v>
      </c>
      <c r="N17" s="20" t="s">
        <v>9</v>
      </c>
      <c r="O17" s="20" t="s">
        <v>10</v>
      </c>
      <c r="P17" s="20" t="s">
        <v>11</v>
      </c>
      <c r="Q17" s="21">
        <v>75220</v>
      </c>
      <c r="R17" s="22">
        <v>0</v>
      </c>
      <c r="S17" s="22">
        <v>112874.41</v>
      </c>
      <c r="T17" s="24">
        <f>(IF(AND(O16="in",O15&lt;&gt;"in"),Q16)-IF(AND(O16="in",O15&lt;&gt;"in"),VLOOKUP("out",O17:Q$4934,3,)))*-1^(N16="buy")</f>
        <v>0</v>
      </c>
    </row>
    <row r="18" spans="1:20" x14ac:dyDescent="0.25">
      <c r="A18" s="25">
        <v>42024.986122685186</v>
      </c>
      <c r="B18" s="26">
        <f t="shared" si="0"/>
        <v>4640</v>
      </c>
      <c r="C18" s="27">
        <f t="shared" si="1"/>
        <v>0.98612268518627388</v>
      </c>
      <c r="D18" s="28" t="s">
        <v>12</v>
      </c>
      <c r="E18" s="28" t="s">
        <v>13</v>
      </c>
      <c r="F18" s="28" t="s">
        <v>14</v>
      </c>
      <c r="G18" s="21">
        <v>74010</v>
      </c>
      <c r="H18" s="29">
        <v>4883.3999999999996</v>
      </c>
      <c r="I18" s="29">
        <v>117757.81</v>
      </c>
      <c r="J18" s="26">
        <f>(IF(AND(E17="in",E16&lt;&gt;"in"),G17)-IF(AND(E17="in",E16&lt;&gt;"in"),VLOOKUP("out",E18:G$4934,3,)))*-1^(D17="buy")</f>
        <v>0</v>
      </c>
      <c r="K18" s="30">
        <v>42024.986122685186</v>
      </c>
      <c r="L18" s="31">
        <f t="shared" si="2"/>
        <v>4640</v>
      </c>
      <c r="M18" s="27">
        <f t="shared" si="3"/>
        <v>0.98612268518627388</v>
      </c>
      <c r="N18" s="28" t="s">
        <v>12</v>
      </c>
      <c r="O18" s="28" t="s">
        <v>13</v>
      </c>
      <c r="P18" s="28" t="s">
        <v>14</v>
      </c>
      <c r="Q18" s="21">
        <v>74010</v>
      </c>
      <c r="R18" s="29">
        <v>4883.3999999999996</v>
      </c>
      <c r="S18" s="29">
        <v>117757.81</v>
      </c>
      <c r="T18" s="32">
        <f>(IF(AND(O17="in",O16&lt;&gt;"in"),Q17)-IF(AND(O17="in",O16&lt;&gt;"in"),VLOOKUP("out",O18:Q$4934,3,)))*-1^(N17="buy")</f>
        <v>0</v>
      </c>
    </row>
    <row r="19" spans="1:20" x14ac:dyDescent="0.25">
      <c r="A19" s="25">
        <v>42025.42659722222</v>
      </c>
      <c r="B19" s="26">
        <f t="shared" si="0"/>
        <v>4640</v>
      </c>
      <c r="C19" s="27">
        <f t="shared" si="1"/>
        <v>0.42659722222015262</v>
      </c>
      <c r="D19" s="28" t="s">
        <v>12</v>
      </c>
      <c r="E19" s="28" t="s">
        <v>10</v>
      </c>
      <c r="F19" s="28" t="s">
        <v>11</v>
      </c>
      <c r="G19" s="21">
        <v>74620</v>
      </c>
      <c r="H19" s="29">
        <v>0</v>
      </c>
      <c r="I19" s="29">
        <v>117757.81</v>
      </c>
      <c r="J19" s="26">
        <f>(IF(AND(E18="in",E17&lt;&gt;"in"),G18)-IF(AND(E18="in",E17&lt;&gt;"in"),VLOOKUP("out",E19:G$4934,3,)))*-1^(D18="buy")</f>
        <v>0</v>
      </c>
      <c r="K19" s="30">
        <v>42025.42659722222</v>
      </c>
      <c r="L19" s="31">
        <f t="shared" si="2"/>
        <v>4640</v>
      </c>
      <c r="M19" s="27">
        <f t="shared" si="3"/>
        <v>0.42659722222015262</v>
      </c>
      <c r="N19" s="28" t="s">
        <v>12</v>
      </c>
      <c r="O19" s="28" t="s">
        <v>10</v>
      </c>
      <c r="P19" s="28" t="s">
        <v>11</v>
      </c>
      <c r="Q19" s="21">
        <v>74620</v>
      </c>
      <c r="R19" s="29">
        <v>0</v>
      </c>
      <c r="S19" s="29">
        <v>117757.81</v>
      </c>
      <c r="T19" s="32">
        <f>(IF(AND(O18="in",O17&lt;&gt;"in"),Q18)-IF(AND(O18="in",O17&lt;&gt;"in"),VLOOKUP("out",O19:Q$4934,3,)))*-1^(N18="buy")</f>
        <v>0</v>
      </c>
    </row>
    <row r="20" spans="1:20" x14ac:dyDescent="0.25">
      <c r="A20" s="15">
        <v>42025.500486111108</v>
      </c>
      <c r="B20">
        <f t="shared" si="0"/>
        <v>4140</v>
      </c>
      <c r="C20" s="16">
        <f t="shared" si="1"/>
        <v>0.50048611110833008</v>
      </c>
      <c r="D20" s="17" t="s">
        <v>9</v>
      </c>
      <c r="E20" s="17" t="s">
        <v>13</v>
      </c>
      <c r="F20" s="17" t="s">
        <v>11</v>
      </c>
      <c r="G20" s="21">
        <v>74120</v>
      </c>
      <c r="H20" s="18">
        <v>-672.64</v>
      </c>
      <c r="I20" s="18">
        <v>117085.17</v>
      </c>
      <c r="J20" s="23">
        <f>(IF(AND(E19="in",E18&lt;&gt;"in"),G19)-IF(AND(E19="in",E18&lt;&gt;"in"),VLOOKUP("out",E20:G$4934,3,)))*-1^(D19="buy")</f>
        <v>-500</v>
      </c>
      <c r="K20" s="19">
        <v>42025.500486111108</v>
      </c>
      <c r="L20" s="11">
        <f t="shared" si="2"/>
        <v>4140</v>
      </c>
      <c r="M20" s="16">
        <f t="shared" si="3"/>
        <v>0.50048611110833008</v>
      </c>
      <c r="N20" s="17" t="s">
        <v>9</v>
      </c>
      <c r="O20" s="17" t="s">
        <v>13</v>
      </c>
      <c r="P20" s="17" t="s">
        <v>11</v>
      </c>
      <c r="Q20" s="21">
        <v>74120</v>
      </c>
      <c r="R20" s="18">
        <v>-672.64</v>
      </c>
      <c r="S20" s="18">
        <v>117085.17</v>
      </c>
      <c r="T20" s="24">
        <f>(IF(AND(O19="in",O18&lt;&gt;"in"),Q19)-IF(AND(O19="in",O18&lt;&gt;"in"),VLOOKUP("out",O20:Q$4934,3,)))*-1^(N19="buy")</f>
        <v>-500</v>
      </c>
    </row>
    <row r="21" spans="1:20" x14ac:dyDescent="0.25">
      <c r="A21" s="15">
        <v>42025.504664351851</v>
      </c>
      <c r="B21">
        <f t="shared" si="0"/>
        <v>4140</v>
      </c>
      <c r="C21" s="16">
        <f t="shared" si="1"/>
        <v>0.50466435185080627</v>
      </c>
      <c r="D21" s="20" t="s">
        <v>12</v>
      </c>
      <c r="E21" s="20" t="s">
        <v>10</v>
      </c>
      <c r="F21" s="20" t="s">
        <v>11</v>
      </c>
      <c r="G21" s="21">
        <v>74250</v>
      </c>
      <c r="H21" s="22">
        <v>0</v>
      </c>
      <c r="I21" s="22">
        <v>117085.17</v>
      </c>
      <c r="J21" s="23">
        <f>(IF(AND(E20="in",E19&lt;&gt;"in"),G20)-IF(AND(E20="in",E19&lt;&gt;"in"),VLOOKUP("out",E21:G$4934,3,)))*-1^(D20="buy")</f>
        <v>0</v>
      </c>
      <c r="K21" s="19">
        <v>42025.504664351851</v>
      </c>
      <c r="L21" s="11">
        <f t="shared" si="2"/>
        <v>4140</v>
      </c>
      <c r="M21" s="16">
        <f t="shared" si="3"/>
        <v>0.50466435185080627</v>
      </c>
      <c r="N21" s="20" t="s">
        <v>12</v>
      </c>
      <c r="O21" s="20" t="s">
        <v>10</v>
      </c>
      <c r="P21" s="20" t="s">
        <v>11</v>
      </c>
      <c r="Q21" s="21">
        <v>74250</v>
      </c>
      <c r="R21" s="22">
        <v>0</v>
      </c>
      <c r="S21" s="22">
        <v>117085.17</v>
      </c>
      <c r="T21" s="24">
        <f>(IF(AND(O20="in",O19&lt;&gt;"in"),Q20)-IF(AND(O20="in",O19&lt;&gt;"in"),VLOOKUP("out",O21:Q$4934,3,)))*-1^(N20="buy")</f>
        <v>0</v>
      </c>
    </row>
    <row r="22" spans="1:20" x14ac:dyDescent="0.25">
      <c r="A22" s="25">
        <v>42025.986122685186</v>
      </c>
      <c r="B22" s="26">
        <f t="shared" si="0"/>
        <v>6360</v>
      </c>
      <c r="C22" s="27">
        <f t="shared" si="1"/>
        <v>0.98612268518627388</v>
      </c>
      <c r="D22" s="28" t="s">
        <v>9</v>
      </c>
      <c r="E22" s="28" t="s">
        <v>13</v>
      </c>
      <c r="F22" s="28" t="s">
        <v>11</v>
      </c>
      <c r="G22" s="21">
        <v>76470</v>
      </c>
      <c r="H22" s="29">
        <v>2986.54</v>
      </c>
      <c r="I22" s="29">
        <v>120071.71</v>
      </c>
      <c r="J22" s="26">
        <f>(IF(AND(E21="in",E20&lt;&gt;"in"),G21)-IF(AND(E21="in",E20&lt;&gt;"in"),VLOOKUP("out",E22:G$4934,3,)))*-1^(D21="buy")</f>
        <v>2220</v>
      </c>
      <c r="K22" s="30">
        <v>42025.986122685186</v>
      </c>
      <c r="L22" s="31">
        <f t="shared" si="2"/>
        <v>6360</v>
      </c>
      <c r="M22" s="27">
        <f t="shared" si="3"/>
        <v>0.98612268518627388</v>
      </c>
      <c r="N22" s="28" t="s">
        <v>9</v>
      </c>
      <c r="O22" s="28" t="s">
        <v>13</v>
      </c>
      <c r="P22" s="28" t="s">
        <v>11</v>
      </c>
      <c r="Q22" s="21">
        <v>76470</v>
      </c>
      <c r="R22" s="29">
        <v>2986.54</v>
      </c>
      <c r="S22" s="29">
        <v>120071.71</v>
      </c>
      <c r="T22" s="32">
        <f>(IF(AND(O21="in",O20&lt;&gt;"in"),Q21)-IF(AND(O21="in",O20&lt;&gt;"in"),VLOOKUP("out",O22:Q$4934,3,)))*-1^(N21="buy")</f>
        <v>2220</v>
      </c>
    </row>
    <row r="23" spans="1:20" x14ac:dyDescent="0.25">
      <c r="A23" s="25">
        <v>42026.417002314818</v>
      </c>
      <c r="B23" s="26">
        <f t="shared" si="0"/>
        <v>6360</v>
      </c>
      <c r="C23" s="27">
        <f t="shared" si="1"/>
        <v>0.41700231481809169</v>
      </c>
      <c r="D23" s="28" t="s">
        <v>12</v>
      </c>
      <c r="E23" s="28" t="s">
        <v>10</v>
      </c>
      <c r="F23" s="28" t="s">
        <v>11</v>
      </c>
      <c r="G23" s="21">
        <v>76720</v>
      </c>
      <c r="H23" s="29">
        <v>0</v>
      </c>
      <c r="I23" s="29">
        <v>120071.71</v>
      </c>
      <c r="J23" s="26">
        <f>(IF(AND(E22="in",E21&lt;&gt;"in"),G22)-IF(AND(E22="in",E21&lt;&gt;"in"),VLOOKUP("out",E23:G$4934,3,)))*-1^(D22="buy")</f>
        <v>0</v>
      </c>
      <c r="K23" s="30">
        <v>42026.417002314818</v>
      </c>
      <c r="L23" s="31">
        <f t="shared" si="2"/>
        <v>6360</v>
      </c>
      <c r="M23" s="27">
        <f t="shared" si="3"/>
        <v>0.41700231481809169</v>
      </c>
      <c r="N23" s="28" t="s">
        <v>12</v>
      </c>
      <c r="O23" s="28" t="s">
        <v>10</v>
      </c>
      <c r="P23" s="28" t="s">
        <v>11</v>
      </c>
      <c r="Q23" s="21">
        <v>76720</v>
      </c>
      <c r="R23" s="29">
        <v>0</v>
      </c>
      <c r="S23" s="29">
        <v>120071.71</v>
      </c>
      <c r="T23" s="32">
        <f>(IF(AND(O22="in",O21&lt;&gt;"in"),Q22)-IF(AND(O22="in",O21&lt;&gt;"in"),VLOOKUP("out",O23:Q$4934,3,)))*-1^(N22="buy")</f>
        <v>0</v>
      </c>
    </row>
    <row r="24" spans="1:20" x14ac:dyDescent="0.25">
      <c r="A24" s="15">
        <v>42026.532141203701</v>
      </c>
      <c r="B24">
        <f t="shared" si="0"/>
        <v>7930</v>
      </c>
      <c r="C24" s="16">
        <f t="shared" si="1"/>
        <v>0.53214120370103046</v>
      </c>
      <c r="D24" s="17" t="s">
        <v>9</v>
      </c>
      <c r="E24" s="17" t="s">
        <v>13</v>
      </c>
      <c r="F24" s="17" t="s">
        <v>11</v>
      </c>
      <c r="G24" s="21">
        <v>78290</v>
      </c>
      <c r="H24" s="18">
        <v>2112.1</v>
      </c>
      <c r="I24" s="18">
        <v>122183.81</v>
      </c>
      <c r="J24" s="23">
        <f>(IF(AND(E23="in",E22&lt;&gt;"in"),G23)-IF(AND(E23="in",E22&lt;&gt;"in"),VLOOKUP("out",E24:G$4934,3,)))*-1^(D23="buy")</f>
        <v>1570</v>
      </c>
      <c r="K24" s="19">
        <v>42026.532141203701</v>
      </c>
      <c r="L24" s="11">
        <f t="shared" si="2"/>
        <v>7930</v>
      </c>
      <c r="M24" s="16">
        <f t="shared" si="3"/>
        <v>0.53214120370103046</v>
      </c>
      <c r="N24" s="17" t="s">
        <v>9</v>
      </c>
      <c r="O24" s="17" t="s">
        <v>13</v>
      </c>
      <c r="P24" s="17" t="s">
        <v>11</v>
      </c>
      <c r="Q24" s="21">
        <v>78290</v>
      </c>
      <c r="R24" s="18">
        <v>2112.1</v>
      </c>
      <c r="S24" s="18">
        <v>122183.81</v>
      </c>
      <c r="T24" s="24">
        <f>(IF(AND(O23="in",O22&lt;&gt;"in"),Q23)-IF(AND(O23="in",O22&lt;&gt;"in"),VLOOKUP("out",O24:Q$4934,3,)))*-1^(N23="buy")</f>
        <v>1570</v>
      </c>
    </row>
    <row r="25" spans="1:20" x14ac:dyDescent="0.25">
      <c r="A25" s="15">
        <v>42026.532152777778</v>
      </c>
      <c r="B25">
        <f t="shared" si="0"/>
        <v>7930</v>
      </c>
      <c r="C25" s="16">
        <f t="shared" si="1"/>
        <v>0.53215277777781012</v>
      </c>
      <c r="D25" s="20" t="s">
        <v>9</v>
      </c>
      <c r="E25" s="20" t="s">
        <v>10</v>
      </c>
      <c r="F25" s="20" t="s">
        <v>11</v>
      </c>
      <c r="G25" s="21">
        <v>78310</v>
      </c>
      <c r="H25" s="22">
        <v>0</v>
      </c>
      <c r="I25" s="22">
        <v>122183.81</v>
      </c>
      <c r="J25" s="23">
        <f>(IF(AND(E24="in",E23&lt;&gt;"in"),G24)-IF(AND(E24="in",E23&lt;&gt;"in"),VLOOKUP("out",E25:G$4934,3,)))*-1^(D24="buy")</f>
        <v>0</v>
      </c>
      <c r="K25" s="19">
        <v>42026.532152777778</v>
      </c>
      <c r="L25" s="11">
        <f t="shared" si="2"/>
        <v>7930</v>
      </c>
      <c r="M25" s="16">
        <f t="shared" si="3"/>
        <v>0.53215277777781012</v>
      </c>
      <c r="N25" s="20" t="s">
        <v>9</v>
      </c>
      <c r="O25" s="20" t="s">
        <v>10</v>
      </c>
      <c r="P25" s="20" t="s">
        <v>11</v>
      </c>
      <c r="Q25" s="21">
        <v>78310</v>
      </c>
      <c r="R25" s="22">
        <v>0</v>
      </c>
      <c r="S25" s="22">
        <v>122183.81</v>
      </c>
      <c r="T25" s="24">
        <f>(IF(AND(O24="in",O23&lt;&gt;"in"),Q24)-IF(AND(O24="in",O23&lt;&gt;"in"),VLOOKUP("out",O25:Q$4934,3,)))*-1^(N24="buy")</f>
        <v>0</v>
      </c>
    </row>
    <row r="26" spans="1:20" x14ac:dyDescent="0.25">
      <c r="A26" s="15">
        <v>42026.532164351855</v>
      </c>
      <c r="B26">
        <f t="shared" si="0"/>
        <v>5500</v>
      </c>
      <c r="C26" s="16">
        <f t="shared" si="1"/>
        <v>0.53216435185458977</v>
      </c>
      <c r="D26" s="17" t="s">
        <v>9</v>
      </c>
      <c r="E26" s="17" t="s">
        <v>10</v>
      </c>
      <c r="F26" s="17" t="s">
        <v>11</v>
      </c>
      <c r="G26" s="21">
        <v>78310</v>
      </c>
      <c r="H26" s="18">
        <v>0</v>
      </c>
      <c r="I26" s="18">
        <v>122183.81</v>
      </c>
      <c r="J26" s="23">
        <f>(IF(AND(E25="in",E24&lt;&gt;"in"),G25)-IF(AND(E25="in",E24&lt;&gt;"in"),VLOOKUP("out",E26:G$4934,3,)))*-1^(D25="buy")</f>
        <v>-2430</v>
      </c>
      <c r="K26" s="19">
        <v>42026.532164351855</v>
      </c>
      <c r="L26" s="11">
        <f t="shared" si="2"/>
        <v>5500</v>
      </c>
      <c r="M26" s="16">
        <f t="shared" si="3"/>
        <v>0.53216435185458977</v>
      </c>
      <c r="N26" s="17" t="s">
        <v>9</v>
      </c>
      <c r="O26" s="17" t="s">
        <v>10</v>
      </c>
      <c r="P26" s="17" t="s">
        <v>11</v>
      </c>
      <c r="Q26" s="21">
        <v>78310</v>
      </c>
      <c r="R26" s="18">
        <v>0</v>
      </c>
      <c r="S26" s="18">
        <v>122183.81</v>
      </c>
      <c r="T26" s="24">
        <f>(IF(AND(O25="in",O24&lt;&gt;"in"),Q25)-IF(AND(O25="in",O24&lt;&gt;"in"),VLOOKUP("out",O26:Q$4934,3,)))*-1^(N25="buy")</f>
        <v>-2430</v>
      </c>
    </row>
    <row r="27" spans="1:20" x14ac:dyDescent="0.25">
      <c r="A27" s="15">
        <v>42026.698368055557</v>
      </c>
      <c r="B27">
        <f t="shared" si="0"/>
        <v>5500</v>
      </c>
      <c r="C27" s="16">
        <f t="shared" si="1"/>
        <v>0.69836805555678438</v>
      </c>
      <c r="D27" s="20" t="s">
        <v>12</v>
      </c>
      <c r="E27" s="20" t="s">
        <v>13</v>
      </c>
      <c r="F27" s="20" t="s">
        <v>11</v>
      </c>
      <c r="G27" s="21">
        <v>80740</v>
      </c>
      <c r="H27" s="22">
        <v>-3269.05</v>
      </c>
      <c r="I27" s="22">
        <v>118914.76</v>
      </c>
      <c r="J27" s="23">
        <f>(IF(AND(E26="in",E25&lt;&gt;"in"),G26)-IF(AND(E26="in",E25&lt;&gt;"in"),VLOOKUP("out",E27:G$4934,3,)))*-1^(D26="buy")</f>
        <v>0</v>
      </c>
      <c r="K27" s="19">
        <v>42026.698368055557</v>
      </c>
      <c r="L27" s="11">
        <f t="shared" si="2"/>
        <v>5500</v>
      </c>
      <c r="M27" s="16">
        <f t="shared" si="3"/>
        <v>0.69836805555678438</v>
      </c>
      <c r="N27" s="20" t="s">
        <v>12</v>
      </c>
      <c r="O27" s="20" t="s">
        <v>13</v>
      </c>
      <c r="P27" s="20" t="s">
        <v>11</v>
      </c>
      <c r="Q27" s="21">
        <v>80740</v>
      </c>
      <c r="R27" s="22">
        <v>-3269.05</v>
      </c>
      <c r="S27" s="22">
        <v>118914.76</v>
      </c>
      <c r="T27" s="24">
        <f>(IF(AND(O26="in",O25&lt;&gt;"in"),Q26)-IF(AND(O26="in",O25&lt;&gt;"in"),VLOOKUP("out",O27:Q$4934,3,)))*-1^(N26="buy")</f>
        <v>0</v>
      </c>
    </row>
    <row r="28" spans="1:20" x14ac:dyDescent="0.25">
      <c r="A28" s="15">
        <v>42026.764270833337</v>
      </c>
      <c r="B28">
        <f t="shared" si="0"/>
        <v>5500</v>
      </c>
      <c r="C28" s="16">
        <f t="shared" si="1"/>
        <v>0.76427083333692281</v>
      </c>
      <c r="D28" s="17" t="s">
        <v>12</v>
      </c>
      <c r="E28" s="17" t="s">
        <v>13</v>
      </c>
      <c r="F28" s="17" t="s">
        <v>11</v>
      </c>
      <c r="G28" s="21">
        <v>80720</v>
      </c>
      <c r="H28" s="18">
        <v>-3242.14</v>
      </c>
      <c r="I28" s="18">
        <v>115672.62</v>
      </c>
      <c r="J28" s="23">
        <f>(IF(AND(E27="in",E26&lt;&gt;"in"),G27)-IF(AND(E27="in",E26&lt;&gt;"in"),VLOOKUP("out",E28:G$4934,3,)))*-1^(D27="buy")</f>
        <v>0</v>
      </c>
      <c r="K28" s="19">
        <v>42026.764270833337</v>
      </c>
      <c r="L28" s="11">
        <f t="shared" si="2"/>
        <v>5500</v>
      </c>
      <c r="M28" s="16">
        <f t="shared" si="3"/>
        <v>0.76427083333692281</v>
      </c>
      <c r="N28" s="17" t="s">
        <v>12</v>
      </c>
      <c r="O28" s="17" t="s">
        <v>13</v>
      </c>
      <c r="P28" s="17" t="s">
        <v>11</v>
      </c>
      <c r="Q28" s="21">
        <v>80720</v>
      </c>
      <c r="R28" s="18">
        <v>-3242.14</v>
      </c>
      <c r="S28" s="18">
        <v>115672.62</v>
      </c>
      <c r="T28" s="24">
        <f>(IF(AND(O27="in",O26&lt;&gt;"in"),Q27)-IF(AND(O27="in",O26&lt;&gt;"in"),VLOOKUP("out",O28:Q$4934,3,)))*-1^(N27="buy")</f>
        <v>0</v>
      </c>
    </row>
    <row r="29" spans="1:20" x14ac:dyDescent="0.25">
      <c r="A29" s="15">
        <v>42026.764282407406</v>
      </c>
      <c r="B29">
        <f t="shared" si="0"/>
        <v>5500</v>
      </c>
      <c r="C29" s="16">
        <f t="shared" si="1"/>
        <v>0.7642824074064265</v>
      </c>
      <c r="D29" s="20" t="s">
        <v>12</v>
      </c>
      <c r="E29" s="20" t="s">
        <v>10</v>
      </c>
      <c r="F29" s="20" t="s">
        <v>11</v>
      </c>
      <c r="G29" s="21">
        <v>80720</v>
      </c>
      <c r="H29" s="22">
        <v>0</v>
      </c>
      <c r="I29" s="22">
        <v>115672.62</v>
      </c>
      <c r="J29" s="23">
        <f>(IF(AND(E28="in",E27&lt;&gt;"in"),G28)-IF(AND(E28="in",E27&lt;&gt;"in"),VLOOKUP("out",E29:G$4934,3,)))*-1^(D28="buy")</f>
        <v>0</v>
      </c>
      <c r="K29" s="19">
        <v>42026.764282407406</v>
      </c>
      <c r="L29" s="11">
        <f t="shared" si="2"/>
        <v>5500</v>
      </c>
      <c r="M29" s="16">
        <f t="shared" si="3"/>
        <v>0.7642824074064265</v>
      </c>
      <c r="N29" s="20" t="s">
        <v>12</v>
      </c>
      <c r="O29" s="20" t="s">
        <v>10</v>
      </c>
      <c r="P29" s="20" t="s">
        <v>11</v>
      </c>
      <c r="Q29" s="21">
        <v>80720</v>
      </c>
      <c r="R29" s="22">
        <v>0</v>
      </c>
      <c r="S29" s="22">
        <v>115672.62</v>
      </c>
      <c r="T29" s="24">
        <f>(IF(AND(O28="in",O27&lt;&gt;"in"),Q28)-IF(AND(O28="in",O27&lt;&gt;"in"),VLOOKUP("out",O29:Q$4934,3,)))*-1^(N28="buy")</f>
        <v>0</v>
      </c>
    </row>
    <row r="30" spans="1:20" x14ac:dyDescent="0.25">
      <c r="A30" s="25">
        <v>42026.986122685186</v>
      </c>
      <c r="B30" s="26">
        <f t="shared" si="0"/>
        <v>6110</v>
      </c>
      <c r="C30" s="27">
        <f t="shared" si="1"/>
        <v>0.98612268518627388</v>
      </c>
      <c r="D30" s="28" t="s">
        <v>9</v>
      </c>
      <c r="E30" s="28" t="s">
        <v>13</v>
      </c>
      <c r="F30" s="28" t="s">
        <v>11</v>
      </c>
      <c r="G30" s="21">
        <v>81330</v>
      </c>
      <c r="H30" s="29">
        <v>820.63</v>
      </c>
      <c r="I30" s="29">
        <v>116493.25</v>
      </c>
      <c r="J30" s="26">
        <f>(IF(AND(E29="in",E28&lt;&gt;"in"),G29)-IF(AND(E29="in",E28&lt;&gt;"in"),VLOOKUP("out",E30:G$4934,3,)))*-1^(D29="buy")</f>
        <v>610</v>
      </c>
      <c r="K30" s="30">
        <v>42026.986122685186</v>
      </c>
      <c r="L30" s="31">
        <f t="shared" si="2"/>
        <v>6110</v>
      </c>
      <c r="M30" s="27">
        <f t="shared" si="3"/>
        <v>0.98612268518627388</v>
      </c>
      <c r="N30" s="28" t="s">
        <v>9</v>
      </c>
      <c r="O30" s="28" t="s">
        <v>13</v>
      </c>
      <c r="P30" s="28" t="s">
        <v>11</v>
      </c>
      <c r="Q30" s="21">
        <v>81330</v>
      </c>
      <c r="R30" s="29">
        <v>820.63</v>
      </c>
      <c r="S30" s="29">
        <v>116493.25</v>
      </c>
      <c r="T30" s="32">
        <f>(IF(AND(O29="in",O28&lt;&gt;"in"),Q29)-IF(AND(O29="in",O28&lt;&gt;"in"),VLOOKUP("out",O30:Q$4934,3,)))*-1^(N29="buy")</f>
        <v>610</v>
      </c>
    </row>
    <row r="31" spans="1:20" x14ac:dyDescent="0.25">
      <c r="A31" s="25">
        <v>42027.416724537034</v>
      </c>
      <c r="B31" s="26">
        <f t="shared" si="0"/>
        <v>6110</v>
      </c>
      <c r="C31" s="27">
        <f t="shared" si="1"/>
        <v>0.41672453703358769</v>
      </c>
      <c r="D31" s="28" t="s">
        <v>12</v>
      </c>
      <c r="E31" s="28" t="s">
        <v>10</v>
      </c>
      <c r="F31" s="28" t="s">
        <v>11</v>
      </c>
      <c r="G31" s="21">
        <v>81590</v>
      </c>
      <c r="H31" s="29">
        <v>0</v>
      </c>
      <c r="I31" s="29">
        <v>116493.25</v>
      </c>
      <c r="J31" s="26">
        <f>(IF(AND(E30="in",E29&lt;&gt;"in"),G30)-IF(AND(E30="in",E29&lt;&gt;"in"),VLOOKUP("out",E31:G$4934,3,)))*-1^(D30="buy")</f>
        <v>0</v>
      </c>
      <c r="K31" s="30">
        <v>42027.416724537034</v>
      </c>
      <c r="L31" s="31">
        <f t="shared" si="2"/>
        <v>6110</v>
      </c>
      <c r="M31" s="27">
        <f t="shared" si="3"/>
        <v>0.41672453703358769</v>
      </c>
      <c r="N31" s="28" t="s">
        <v>12</v>
      </c>
      <c r="O31" s="28" t="s">
        <v>10</v>
      </c>
      <c r="P31" s="28" t="s">
        <v>11</v>
      </c>
      <c r="Q31" s="21">
        <v>81590</v>
      </c>
      <c r="R31" s="29">
        <v>0</v>
      </c>
      <c r="S31" s="29">
        <v>116493.25</v>
      </c>
      <c r="T31" s="32">
        <f>(IF(AND(O30="in",O29&lt;&gt;"in"),Q30)-IF(AND(O30="in",O29&lt;&gt;"in"),VLOOKUP("out",O31:Q$4934,3,)))*-1^(N30="buy")</f>
        <v>0</v>
      </c>
    </row>
    <row r="32" spans="1:20" x14ac:dyDescent="0.25">
      <c r="A32" s="15">
        <v>42027.49560185185</v>
      </c>
      <c r="B32">
        <f t="shared" si="0"/>
        <v>7580</v>
      </c>
      <c r="C32" s="16">
        <f t="shared" si="1"/>
        <v>0.49560185184964212</v>
      </c>
      <c r="D32" s="17" t="s">
        <v>9</v>
      </c>
      <c r="E32" s="17" t="s">
        <v>13</v>
      </c>
      <c r="F32" s="17" t="s">
        <v>11</v>
      </c>
      <c r="G32" s="21">
        <v>83060</v>
      </c>
      <c r="H32" s="18">
        <v>1977.57</v>
      </c>
      <c r="I32" s="18">
        <v>118470.82</v>
      </c>
      <c r="J32" s="23">
        <f>(IF(AND(E31="in",E30&lt;&gt;"in"),G31)-IF(AND(E31="in",E30&lt;&gt;"in"),VLOOKUP("out",E32:G$4934,3,)))*-1^(D31="buy")</f>
        <v>1470</v>
      </c>
      <c r="K32" s="19">
        <v>42027.49560185185</v>
      </c>
      <c r="L32" s="11">
        <f t="shared" si="2"/>
        <v>7580</v>
      </c>
      <c r="M32" s="16">
        <f t="shared" si="3"/>
        <v>0.49560185184964212</v>
      </c>
      <c r="N32" s="17" t="s">
        <v>9</v>
      </c>
      <c r="O32" s="17" t="s">
        <v>13</v>
      </c>
      <c r="P32" s="17" t="s">
        <v>11</v>
      </c>
      <c r="Q32" s="21">
        <v>83060</v>
      </c>
      <c r="R32" s="18">
        <v>1977.57</v>
      </c>
      <c r="S32" s="18">
        <v>118470.82</v>
      </c>
      <c r="T32" s="24">
        <f>(IF(AND(O31="in",O30&lt;&gt;"in"),Q31)-IF(AND(O31="in",O30&lt;&gt;"in"),VLOOKUP("out",O32:Q$4934,3,)))*-1^(N31="buy")</f>
        <v>1470</v>
      </c>
    </row>
    <row r="33" spans="1:20" x14ac:dyDescent="0.25">
      <c r="A33" s="15">
        <v>42027.495648148149</v>
      </c>
      <c r="B33">
        <f t="shared" si="0"/>
        <v>7580</v>
      </c>
      <c r="C33" s="16">
        <f t="shared" si="1"/>
        <v>0.49564814814948477</v>
      </c>
      <c r="D33" s="20" t="s">
        <v>9</v>
      </c>
      <c r="E33" s="20" t="s">
        <v>10</v>
      </c>
      <c r="F33" s="20" t="s">
        <v>11</v>
      </c>
      <c r="G33" s="21">
        <v>82990</v>
      </c>
      <c r="H33" s="22">
        <v>0</v>
      </c>
      <c r="I33" s="22">
        <v>118470.82</v>
      </c>
      <c r="J33" s="23">
        <f>(IF(AND(E32="in",E31&lt;&gt;"in"),G32)-IF(AND(E32="in",E31&lt;&gt;"in"),VLOOKUP("out",E33:G$4934,3,)))*-1^(D32="buy")</f>
        <v>0</v>
      </c>
      <c r="K33" s="19">
        <v>42027.495648148149</v>
      </c>
      <c r="L33" s="11">
        <f t="shared" si="2"/>
        <v>7580</v>
      </c>
      <c r="M33" s="16">
        <f t="shared" si="3"/>
        <v>0.49564814814948477</v>
      </c>
      <c r="N33" s="20" t="s">
        <v>9</v>
      </c>
      <c r="O33" s="20" t="s">
        <v>10</v>
      </c>
      <c r="P33" s="20" t="s">
        <v>11</v>
      </c>
      <c r="Q33" s="21">
        <v>82990</v>
      </c>
      <c r="R33" s="22">
        <v>0</v>
      </c>
      <c r="S33" s="22">
        <v>118470.82</v>
      </c>
      <c r="T33" s="24">
        <f>(IF(AND(O32="in",O31&lt;&gt;"in"),Q32)-IF(AND(O32="in",O31&lt;&gt;"in"),VLOOKUP("out",O33:Q$4934,3,)))*-1^(N32="buy")</f>
        <v>0</v>
      </c>
    </row>
    <row r="34" spans="1:20" x14ac:dyDescent="0.25">
      <c r="A34" s="15">
        <v>42027.594131944446</v>
      </c>
      <c r="B34">
        <f t="shared" si="0"/>
        <v>8130</v>
      </c>
      <c r="C34" s="16">
        <f t="shared" si="1"/>
        <v>0.59413194444641704</v>
      </c>
      <c r="D34" s="17" t="s">
        <v>12</v>
      </c>
      <c r="E34" s="17" t="s">
        <v>13</v>
      </c>
      <c r="F34" s="17" t="s">
        <v>11</v>
      </c>
      <c r="G34" s="21">
        <v>82440</v>
      </c>
      <c r="H34" s="18">
        <v>739.91</v>
      </c>
      <c r="I34" s="18">
        <v>119210.73</v>
      </c>
      <c r="J34" s="23">
        <f>(IF(AND(E33="in",E32&lt;&gt;"in"),G33)-IF(AND(E33="in",E32&lt;&gt;"in"),VLOOKUP("out",E34:G$4934,3,)))*-1^(D33="buy")</f>
        <v>550</v>
      </c>
      <c r="K34" s="19">
        <v>42027.594131944446</v>
      </c>
      <c r="L34" s="11">
        <f t="shared" si="2"/>
        <v>8130</v>
      </c>
      <c r="M34" s="16">
        <f t="shared" si="3"/>
        <v>0.59413194444641704</v>
      </c>
      <c r="N34" s="17" t="s">
        <v>12</v>
      </c>
      <c r="O34" s="17" t="s">
        <v>13</v>
      </c>
      <c r="P34" s="17" t="s">
        <v>11</v>
      </c>
      <c r="Q34" s="21">
        <v>82440</v>
      </c>
      <c r="R34" s="18">
        <v>739.91</v>
      </c>
      <c r="S34" s="18">
        <v>119210.73</v>
      </c>
      <c r="T34" s="24">
        <f>(IF(AND(O33="in",O32&lt;&gt;"in"),Q33)-IF(AND(O33="in",O32&lt;&gt;"in"),VLOOKUP("out",O34:Q$4934,3,)))*-1^(N33="buy")</f>
        <v>550</v>
      </c>
    </row>
    <row r="35" spans="1:20" x14ac:dyDescent="0.25">
      <c r="A35" s="15">
        <v>42027.594143518516</v>
      </c>
      <c r="B35">
        <f t="shared" si="0"/>
        <v>8130</v>
      </c>
      <c r="C35" s="16">
        <f t="shared" si="1"/>
        <v>0.59414351851592073</v>
      </c>
      <c r="D35" s="20" t="s">
        <v>12</v>
      </c>
      <c r="E35" s="20" t="s">
        <v>10</v>
      </c>
      <c r="F35" s="20" t="s">
        <v>11</v>
      </c>
      <c r="G35" s="21">
        <v>82440</v>
      </c>
      <c r="H35" s="22">
        <v>0</v>
      </c>
      <c r="I35" s="22">
        <v>119210.73</v>
      </c>
      <c r="J35" s="23">
        <f>(IF(AND(E34="in",E33&lt;&gt;"in"),G34)-IF(AND(E34="in",E33&lt;&gt;"in"),VLOOKUP("out",E35:G$4934,3,)))*-1^(D34="buy")</f>
        <v>0</v>
      </c>
      <c r="K35" s="19">
        <v>42027.594143518516</v>
      </c>
      <c r="L35" s="11">
        <f t="shared" si="2"/>
        <v>8130</v>
      </c>
      <c r="M35" s="16">
        <f t="shared" si="3"/>
        <v>0.59414351851592073</v>
      </c>
      <c r="N35" s="20" t="s">
        <v>12</v>
      </c>
      <c r="O35" s="20" t="s">
        <v>10</v>
      </c>
      <c r="P35" s="20" t="s">
        <v>11</v>
      </c>
      <c r="Q35" s="21">
        <v>82440</v>
      </c>
      <c r="R35" s="22">
        <v>0</v>
      </c>
      <c r="S35" s="22">
        <v>119210.73</v>
      </c>
      <c r="T35" s="24">
        <f>(IF(AND(O34="in",O33&lt;&gt;"in"),Q34)-IF(AND(O34="in",O33&lt;&gt;"in"),VLOOKUP("out",O35:Q$4934,3,)))*-1^(N34="buy")</f>
        <v>0</v>
      </c>
    </row>
    <row r="36" spans="1:20" x14ac:dyDescent="0.25">
      <c r="A36" s="15">
        <v>42027.594155092593</v>
      </c>
      <c r="B36">
        <f t="shared" si="0"/>
        <v>7210</v>
      </c>
      <c r="C36" s="16">
        <f t="shared" si="1"/>
        <v>0.59415509259270038</v>
      </c>
      <c r="D36" s="17" t="s">
        <v>12</v>
      </c>
      <c r="E36" s="17" t="s">
        <v>10</v>
      </c>
      <c r="F36" s="17" t="s">
        <v>11</v>
      </c>
      <c r="G36" s="21">
        <v>82430</v>
      </c>
      <c r="H36" s="18">
        <v>0</v>
      </c>
      <c r="I36" s="18">
        <v>119210.73</v>
      </c>
      <c r="J36" s="23">
        <f>(IF(AND(E35="in",E34&lt;&gt;"in"),G35)-IF(AND(E35="in",E34&lt;&gt;"in"),VLOOKUP("out",E36:G$4934,3,)))*-1^(D35="buy")</f>
        <v>-920</v>
      </c>
      <c r="K36" s="19">
        <v>42027.594155092593</v>
      </c>
      <c r="L36" s="11">
        <f t="shared" si="2"/>
        <v>7210</v>
      </c>
      <c r="M36" s="16">
        <f t="shared" si="3"/>
        <v>0.59415509259270038</v>
      </c>
      <c r="N36" s="17" t="s">
        <v>12</v>
      </c>
      <c r="O36" s="17" t="s">
        <v>10</v>
      </c>
      <c r="P36" s="17" t="s">
        <v>11</v>
      </c>
      <c r="Q36" s="21">
        <v>82430</v>
      </c>
      <c r="R36" s="18">
        <v>0</v>
      </c>
      <c r="S36" s="18">
        <v>119210.73</v>
      </c>
      <c r="T36" s="24">
        <f>(IF(AND(O35="in",O34&lt;&gt;"in"),Q35)-IF(AND(O35="in",O34&lt;&gt;"in"),VLOOKUP("out",O36:Q$4934,3,)))*-1^(N35="buy")</f>
        <v>-920</v>
      </c>
    </row>
    <row r="37" spans="1:20" x14ac:dyDescent="0.25">
      <c r="A37" s="15">
        <v>42027.594166666669</v>
      </c>
      <c r="B37">
        <f t="shared" si="0"/>
        <v>7210</v>
      </c>
      <c r="C37" s="16">
        <f t="shared" si="1"/>
        <v>0.59416666666948004</v>
      </c>
      <c r="D37" s="20" t="s">
        <v>12</v>
      </c>
      <c r="E37" s="20" t="s">
        <v>10</v>
      </c>
      <c r="F37" s="20" t="s">
        <v>11</v>
      </c>
      <c r="G37" s="21">
        <v>82440</v>
      </c>
      <c r="H37" s="22">
        <v>0</v>
      </c>
      <c r="I37" s="22">
        <v>119210.73</v>
      </c>
      <c r="J37" s="23">
        <f>(IF(AND(E36="in",E35&lt;&gt;"in"),G36)-IF(AND(E36="in",E35&lt;&gt;"in"),VLOOKUP("out",E37:G$4934,3,)))*-1^(D36="buy")</f>
        <v>0</v>
      </c>
      <c r="K37" s="19">
        <v>42027.594166666669</v>
      </c>
      <c r="L37" s="11">
        <f t="shared" si="2"/>
        <v>7210</v>
      </c>
      <c r="M37" s="16">
        <f t="shared" si="3"/>
        <v>0.59416666666948004</v>
      </c>
      <c r="N37" s="20" t="s">
        <v>12</v>
      </c>
      <c r="O37" s="20" t="s">
        <v>10</v>
      </c>
      <c r="P37" s="20" t="s">
        <v>11</v>
      </c>
      <c r="Q37" s="21">
        <v>82440</v>
      </c>
      <c r="R37" s="22">
        <v>0</v>
      </c>
      <c r="S37" s="22">
        <v>119210.73</v>
      </c>
      <c r="T37" s="24">
        <f>(IF(AND(O36="in",O35&lt;&gt;"in"),Q36)-IF(AND(O36="in",O35&lt;&gt;"in"),VLOOKUP("out",O37:Q$4934,3,)))*-1^(N36="buy")</f>
        <v>0</v>
      </c>
    </row>
    <row r="38" spans="1:20" x14ac:dyDescent="0.25">
      <c r="A38" s="15">
        <v>42027.646215277775</v>
      </c>
      <c r="B38">
        <f t="shared" si="0"/>
        <v>7210</v>
      </c>
      <c r="C38" s="16">
        <f t="shared" si="1"/>
        <v>0.64621527777489973</v>
      </c>
      <c r="D38" s="17" t="s">
        <v>9</v>
      </c>
      <c r="E38" s="17" t="s">
        <v>13</v>
      </c>
      <c r="F38" s="17" t="s">
        <v>11</v>
      </c>
      <c r="G38" s="21">
        <v>81520</v>
      </c>
      <c r="H38" s="18">
        <v>-1233.18</v>
      </c>
      <c r="I38" s="18">
        <v>117977.55</v>
      </c>
      <c r="J38" s="23">
        <f>(IF(AND(E37="in",E36&lt;&gt;"in"),G37)-IF(AND(E37="in",E36&lt;&gt;"in"),VLOOKUP("out",E38:G$4934,3,)))*-1^(D37="buy")</f>
        <v>0</v>
      </c>
      <c r="K38" s="19">
        <v>42027.646215277775</v>
      </c>
      <c r="L38" s="11">
        <f t="shared" si="2"/>
        <v>7210</v>
      </c>
      <c r="M38" s="16">
        <f t="shared" si="3"/>
        <v>0.64621527777489973</v>
      </c>
      <c r="N38" s="17" t="s">
        <v>9</v>
      </c>
      <c r="O38" s="17" t="s">
        <v>13</v>
      </c>
      <c r="P38" s="17" t="s">
        <v>11</v>
      </c>
      <c r="Q38" s="21">
        <v>81520</v>
      </c>
      <c r="R38" s="18">
        <v>-1233.18</v>
      </c>
      <c r="S38" s="18">
        <v>117977.55</v>
      </c>
      <c r="T38" s="24">
        <f>(IF(AND(O37="in",O36&lt;&gt;"in"),Q37)-IF(AND(O37="in",O36&lt;&gt;"in"),VLOOKUP("out",O38:Q$4934,3,)))*-1^(N37="buy")</f>
        <v>0</v>
      </c>
    </row>
    <row r="39" spans="1:20" x14ac:dyDescent="0.25">
      <c r="A39" s="15">
        <v>42027.646307870367</v>
      </c>
      <c r="B39">
        <f t="shared" si="0"/>
        <v>7210</v>
      </c>
      <c r="C39" s="16">
        <f t="shared" si="1"/>
        <v>0.64630787036730908</v>
      </c>
      <c r="D39" s="20" t="s">
        <v>9</v>
      </c>
      <c r="E39" s="20" t="s">
        <v>13</v>
      </c>
      <c r="F39" s="20" t="s">
        <v>11</v>
      </c>
      <c r="G39" s="21">
        <v>81500</v>
      </c>
      <c r="H39" s="22">
        <v>-1260.0899999999999</v>
      </c>
      <c r="I39" s="22">
        <v>116717.46</v>
      </c>
      <c r="J39" s="23">
        <f>(IF(AND(E38="in",E37&lt;&gt;"in"),G38)-IF(AND(E38="in",E37&lt;&gt;"in"),VLOOKUP("out",E39:G$4934,3,)))*-1^(D38="buy")</f>
        <v>0</v>
      </c>
      <c r="K39" s="19">
        <v>42027.646307870367</v>
      </c>
      <c r="L39" s="11">
        <f t="shared" si="2"/>
        <v>7210</v>
      </c>
      <c r="M39" s="16">
        <f t="shared" si="3"/>
        <v>0.64630787036730908</v>
      </c>
      <c r="N39" s="20" t="s">
        <v>9</v>
      </c>
      <c r="O39" s="20" t="s">
        <v>13</v>
      </c>
      <c r="P39" s="20" t="s">
        <v>11</v>
      </c>
      <c r="Q39" s="21">
        <v>81500</v>
      </c>
      <c r="R39" s="22">
        <v>-1260.0899999999999</v>
      </c>
      <c r="S39" s="22">
        <v>116717.46</v>
      </c>
      <c r="T39" s="24">
        <f>(IF(AND(O38="in",O37&lt;&gt;"in"),Q38)-IF(AND(O38="in",O37&lt;&gt;"in"),VLOOKUP("out",O39:Q$4934,3,)))*-1^(N38="buy")</f>
        <v>0</v>
      </c>
    </row>
    <row r="40" spans="1:20" x14ac:dyDescent="0.25">
      <c r="A40" s="15">
        <v>42027.646319444444</v>
      </c>
      <c r="B40">
        <f t="shared" si="0"/>
        <v>7210</v>
      </c>
      <c r="C40" s="16">
        <f t="shared" si="1"/>
        <v>0.64631944444408873</v>
      </c>
      <c r="D40" s="17" t="s">
        <v>9</v>
      </c>
      <c r="E40" s="17" t="s">
        <v>13</v>
      </c>
      <c r="F40" s="17" t="s">
        <v>11</v>
      </c>
      <c r="G40" s="21">
        <v>81490</v>
      </c>
      <c r="H40" s="18">
        <v>-1273.54</v>
      </c>
      <c r="I40" s="18">
        <v>115443.92</v>
      </c>
      <c r="J40" s="23">
        <f>(IF(AND(E39="in",E38&lt;&gt;"in"),G39)-IF(AND(E39="in",E38&lt;&gt;"in"),VLOOKUP("out",E40:G$4934,3,)))*-1^(D39="buy")</f>
        <v>0</v>
      </c>
      <c r="K40" s="19">
        <v>42027.646319444444</v>
      </c>
      <c r="L40" s="11">
        <f t="shared" si="2"/>
        <v>7210</v>
      </c>
      <c r="M40" s="16">
        <f t="shared" si="3"/>
        <v>0.64631944444408873</v>
      </c>
      <c r="N40" s="17" t="s">
        <v>9</v>
      </c>
      <c r="O40" s="17" t="s">
        <v>13</v>
      </c>
      <c r="P40" s="17" t="s">
        <v>11</v>
      </c>
      <c r="Q40" s="21">
        <v>81490</v>
      </c>
      <c r="R40" s="18">
        <v>-1273.54</v>
      </c>
      <c r="S40" s="18">
        <v>115443.92</v>
      </c>
      <c r="T40" s="24">
        <f>(IF(AND(O39="in",O38&lt;&gt;"in"),Q39)-IF(AND(O39="in",O38&lt;&gt;"in"),VLOOKUP("out",O40:Q$4934,3,)))*-1^(N39="buy")</f>
        <v>0</v>
      </c>
    </row>
    <row r="41" spans="1:20" x14ac:dyDescent="0.25">
      <c r="A41" s="15">
        <v>42027.646331018521</v>
      </c>
      <c r="B41">
        <f t="shared" si="0"/>
        <v>7210</v>
      </c>
      <c r="C41" s="16">
        <f t="shared" si="1"/>
        <v>0.64633101852086838</v>
      </c>
      <c r="D41" s="20" t="s">
        <v>9</v>
      </c>
      <c r="E41" s="20" t="s">
        <v>10</v>
      </c>
      <c r="F41" s="20" t="s">
        <v>11</v>
      </c>
      <c r="G41" s="21">
        <v>81490</v>
      </c>
      <c r="H41" s="22">
        <v>0</v>
      </c>
      <c r="I41" s="22">
        <v>115443.92</v>
      </c>
      <c r="J41" s="23">
        <f>(IF(AND(E40="in",E39&lt;&gt;"in"),G40)-IF(AND(E40="in",E39&lt;&gt;"in"),VLOOKUP("out",E41:G$4934,3,)))*-1^(D40="buy")</f>
        <v>0</v>
      </c>
      <c r="K41" s="19">
        <v>42027.646331018521</v>
      </c>
      <c r="L41" s="11">
        <f t="shared" si="2"/>
        <v>7210</v>
      </c>
      <c r="M41" s="16">
        <f t="shared" si="3"/>
        <v>0.64633101852086838</v>
      </c>
      <c r="N41" s="20" t="s">
        <v>9</v>
      </c>
      <c r="O41" s="20" t="s">
        <v>10</v>
      </c>
      <c r="P41" s="20" t="s">
        <v>11</v>
      </c>
      <c r="Q41" s="21">
        <v>81490</v>
      </c>
      <c r="R41" s="22">
        <v>0</v>
      </c>
      <c r="S41" s="22">
        <v>115443.92</v>
      </c>
      <c r="T41" s="24">
        <f>(IF(AND(O40="in",O39&lt;&gt;"in"),Q40)-IF(AND(O40="in",O39&lt;&gt;"in"),VLOOKUP("out",O41:Q$4934,3,)))*-1^(N40="buy")</f>
        <v>0</v>
      </c>
    </row>
    <row r="42" spans="1:20" x14ac:dyDescent="0.25">
      <c r="A42" s="15">
        <v>42027.791921296295</v>
      </c>
      <c r="B42">
        <f t="shared" si="0"/>
        <v>7390</v>
      </c>
      <c r="C42" s="16">
        <f t="shared" si="1"/>
        <v>0.79192129629518604</v>
      </c>
      <c r="D42" s="17" t="s">
        <v>12</v>
      </c>
      <c r="E42" s="17" t="s">
        <v>13</v>
      </c>
      <c r="F42" s="17" t="s">
        <v>11</v>
      </c>
      <c r="G42" s="21">
        <v>81310</v>
      </c>
      <c r="H42" s="18">
        <v>242.15</v>
      </c>
      <c r="I42" s="18">
        <v>115686.07</v>
      </c>
      <c r="J42" s="23">
        <f>(IF(AND(E41="in",E40&lt;&gt;"in"),G41)-IF(AND(E41="in",E40&lt;&gt;"in"),VLOOKUP("out",E42:G$4934,3,)))*-1^(D41="buy")</f>
        <v>180</v>
      </c>
      <c r="K42" s="19">
        <v>42027.791921296295</v>
      </c>
      <c r="L42" s="11">
        <f t="shared" si="2"/>
        <v>7390</v>
      </c>
      <c r="M42" s="16">
        <f t="shared" si="3"/>
        <v>0.79192129629518604</v>
      </c>
      <c r="N42" s="17" t="s">
        <v>12</v>
      </c>
      <c r="O42" s="17" t="s">
        <v>13</v>
      </c>
      <c r="P42" s="17" t="s">
        <v>11</v>
      </c>
      <c r="Q42" s="21">
        <v>81310</v>
      </c>
      <c r="R42" s="18">
        <v>242.15</v>
      </c>
      <c r="S42" s="18">
        <v>115686.07</v>
      </c>
      <c r="T42" s="24">
        <f>(IF(AND(O41="in",O40&lt;&gt;"in"),Q41)-IF(AND(O41="in",O40&lt;&gt;"in"),VLOOKUP("out",O42:Q$4934,3,)))*-1^(N41="buy")</f>
        <v>180</v>
      </c>
    </row>
    <row r="43" spans="1:20" x14ac:dyDescent="0.25">
      <c r="A43" s="15">
        <v>42027.791932870372</v>
      </c>
      <c r="B43">
        <f t="shared" si="0"/>
        <v>7390</v>
      </c>
      <c r="C43" s="16">
        <f t="shared" si="1"/>
        <v>0.79193287037196569</v>
      </c>
      <c r="D43" s="20" t="s">
        <v>12</v>
      </c>
      <c r="E43" s="20" t="s">
        <v>10</v>
      </c>
      <c r="F43" s="20" t="s">
        <v>11</v>
      </c>
      <c r="G43" s="21">
        <v>81310</v>
      </c>
      <c r="H43" s="22">
        <v>0</v>
      </c>
      <c r="I43" s="22">
        <v>115686.07</v>
      </c>
      <c r="J43" s="23">
        <f>(IF(AND(E42="in",E41&lt;&gt;"in"),G42)-IF(AND(E42="in",E41&lt;&gt;"in"),VLOOKUP("out",E43:G$4934,3,)))*-1^(D42="buy")</f>
        <v>0</v>
      </c>
      <c r="K43" s="19">
        <v>42027.791932870372</v>
      </c>
      <c r="L43" s="11">
        <f t="shared" si="2"/>
        <v>7390</v>
      </c>
      <c r="M43" s="16">
        <f t="shared" si="3"/>
        <v>0.79193287037196569</v>
      </c>
      <c r="N43" s="20" t="s">
        <v>12</v>
      </c>
      <c r="O43" s="20" t="s">
        <v>10</v>
      </c>
      <c r="P43" s="20" t="s">
        <v>11</v>
      </c>
      <c r="Q43" s="21">
        <v>81310</v>
      </c>
      <c r="R43" s="22">
        <v>0</v>
      </c>
      <c r="S43" s="22">
        <v>115686.07</v>
      </c>
      <c r="T43" s="24">
        <f>(IF(AND(O42="in",O41&lt;&gt;"in"),Q42)-IF(AND(O42="in",O41&lt;&gt;"in"),VLOOKUP("out",O43:Q$4934,3,)))*-1^(N42="buy")</f>
        <v>0</v>
      </c>
    </row>
    <row r="44" spans="1:20" x14ac:dyDescent="0.25">
      <c r="A44" s="25">
        <v>42027.986122685186</v>
      </c>
      <c r="B44" s="26">
        <f t="shared" si="0"/>
        <v>6640</v>
      </c>
      <c r="C44" s="27">
        <f t="shared" si="1"/>
        <v>0.98612268518627388</v>
      </c>
      <c r="D44" s="28" t="s">
        <v>9</v>
      </c>
      <c r="E44" s="28" t="s">
        <v>13</v>
      </c>
      <c r="F44" s="28" t="s">
        <v>11</v>
      </c>
      <c r="G44" s="21">
        <v>80560</v>
      </c>
      <c r="H44" s="29">
        <v>-1008.97</v>
      </c>
      <c r="I44" s="29">
        <v>114677.1</v>
      </c>
      <c r="J44" s="26">
        <f>(IF(AND(E43="in",E42&lt;&gt;"in"),G43)-IF(AND(E43="in",E42&lt;&gt;"in"),VLOOKUP("out",E44:G$4934,3,)))*-1^(D43="buy")</f>
        <v>-750</v>
      </c>
      <c r="K44" s="30">
        <v>42027.986122685186</v>
      </c>
      <c r="L44" s="31">
        <f t="shared" si="2"/>
        <v>6640</v>
      </c>
      <c r="M44" s="27">
        <f t="shared" si="3"/>
        <v>0.98612268518627388</v>
      </c>
      <c r="N44" s="28" t="s">
        <v>9</v>
      </c>
      <c r="O44" s="28" t="s">
        <v>13</v>
      </c>
      <c r="P44" s="28" t="s">
        <v>11</v>
      </c>
      <c r="Q44" s="21">
        <v>80560</v>
      </c>
      <c r="R44" s="29">
        <v>-1008.97</v>
      </c>
      <c r="S44" s="29">
        <v>114677.1</v>
      </c>
      <c r="T44" s="32">
        <f>(IF(AND(O43="in",O42&lt;&gt;"in"),Q43)-IF(AND(O43="in",O42&lt;&gt;"in"),VLOOKUP("out",O44:Q$4934,3,)))*-1^(N43="buy")</f>
        <v>-750</v>
      </c>
    </row>
    <row r="45" spans="1:20" x14ac:dyDescent="0.25">
      <c r="A45" s="25">
        <v>42030.435798611114</v>
      </c>
      <c r="B45" s="26">
        <f t="shared" si="0"/>
        <v>6640</v>
      </c>
      <c r="C45" s="27">
        <f t="shared" si="1"/>
        <v>0.43579861111356877</v>
      </c>
      <c r="D45" s="28" t="s">
        <v>9</v>
      </c>
      <c r="E45" s="28" t="s">
        <v>10</v>
      </c>
      <c r="F45" s="28" t="s">
        <v>11</v>
      </c>
      <c r="G45" s="21">
        <v>77190</v>
      </c>
      <c r="H45" s="29">
        <v>0</v>
      </c>
      <c r="I45" s="29">
        <v>114677.1</v>
      </c>
      <c r="J45" s="26">
        <f>(IF(AND(E44="in",E43&lt;&gt;"in"),G44)-IF(AND(E44="in",E43&lt;&gt;"in"),VLOOKUP("out",E45:G$4934,3,)))*-1^(D44="buy")</f>
        <v>0</v>
      </c>
      <c r="K45" s="30">
        <v>42030.435798611114</v>
      </c>
      <c r="L45" s="31">
        <f t="shared" si="2"/>
        <v>6640</v>
      </c>
      <c r="M45" s="27">
        <f t="shared" si="3"/>
        <v>0.43579861111356877</v>
      </c>
      <c r="N45" s="28" t="s">
        <v>9</v>
      </c>
      <c r="O45" s="28" t="s">
        <v>10</v>
      </c>
      <c r="P45" s="28" t="s">
        <v>11</v>
      </c>
      <c r="Q45" s="21">
        <v>77190</v>
      </c>
      <c r="R45" s="29">
        <v>0</v>
      </c>
      <c r="S45" s="29">
        <v>114677.1</v>
      </c>
      <c r="T45" s="32">
        <f>(IF(AND(O44="in",O43&lt;&gt;"in"),Q44)-IF(AND(O44="in",O43&lt;&gt;"in"),VLOOKUP("out",O45:Q$4934,3,)))*-1^(N44="buy")</f>
        <v>0</v>
      </c>
    </row>
    <row r="46" spans="1:20" x14ac:dyDescent="0.25">
      <c r="A46" s="15">
        <v>42030.675949074073</v>
      </c>
      <c r="B46">
        <f t="shared" si="0"/>
        <v>6420</v>
      </c>
      <c r="C46" s="16">
        <f t="shared" si="1"/>
        <v>0.67594907407328719</v>
      </c>
      <c r="D46" s="17" t="s">
        <v>12</v>
      </c>
      <c r="E46" s="17" t="s">
        <v>13</v>
      </c>
      <c r="F46" s="17" t="s">
        <v>11</v>
      </c>
      <c r="G46" s="21">
        <v>77410</v>
      </c>
      <c r="H46" s="18">
        <v>-295.95999999999998</v>
      </c>
      <c r="I46" s="18">
        <v>114381.14</v>
      </c>
      <c r="J46" s="23">
        <f>(IF(AND(E45="in",E44&lt;&gt;"in"),G45)-IF(AND(E45="in",E44&lt;&gt;"in"),VLOOKUP("out",E46:G$4934,3,)))*-1^(D45="buy")</f>
        <v>-220</v>
      </c>
      <c r="K46" s="19">
        <v>42030.675949074073</v>
      </c>
      <c r="L46" s="11">
        <f t="shared" si="2"/>
        <v>6420</v>
      </c>
      <c r="M46" s="16">
        <f t="shared" si="3"/>
        <v>0.67594907407328719</v>
      </c>
      <c r="N46" s="17" t="s">
        <v>12</v>
      </c>
      <c r="O46" s="17" t="s">
        <v>13</v>
      </c>
      <c r="P46" s="17" t="s">
        <v>11</v>
      </c>
      <c r="Q46" s="21">
        <v>77410</v>
      </c>
      <c r="R46" s="18">
        <v>-295.95999999999998</v>
      </c>
      <c r="S46" s="18">
        <v>114381.14</v>
      </c>
      <c r="T46" s="24">
        <f>(IF(AND(O45="in",O44&lt;&gt;"in"),Q45)-IF(AND(O45="in",O44&lt;&gt;"in"),VLOOKUP("out",O46:Q$4934,3,)))*-1^(N45="buy")</f>
        <v>-220</v>
      </c>
    </row>
    <row r="47" spans="1:20" x14ac:dyDescent="0.25">
      <c r="A47" s="15">
        <v>42030.67596064815</v>
      </c>
      <c r="B47">
        <f t="shared" si="0"/>
        <v>6420</v>
      </c>
      <c r="C47" s="16">
        <f t="shared" si="1"/>
        <v>0.67596064815006685</v>
      </c>
      <c r="D47" s="20" t="s">
        <v>12</v>
      </c>
      <c r="E47" s="20" t="s">
        <v>10</v>
      </c>
      <c r="F47" s="20" t="s">
        <v>11</v>
      </c>
      <c r="G47" s="21">
        <v>77410</v>
      </c>
      <c r="H47" s="22">
        <v>0</v>
      </c>
      <c r="I47" s="22">
        <v>114381.14</v>
      </c>
      <c r="J47" s="23">
        <f>(IF(AND(E46="in",E45&lt;&gt;"in"),G46)-IF(AND(E46="in",E45&lt;&gt;"in"),VLOOKUP("out",E47:G$4934,3,)))*-1^(D46="buy")</f>
        <v>0</v>
      </c>
      <c r="K47" s="19">
        <v>42030.67596064815</v>
      </c>
      <c r="L47" s="11">
        <f t="shared" si="2"/>
        <v>6420</v>
      </c>
      <c r="M47" s="16">
        <f t="shared" si="3"/>
        <v>0.67596064815006685</v>
      </c>
      <c r="N47" s="20" t="s">
        <v>12</v>
      </c>
      <c r="O47" s="20" t="s">
        <v>10</v>
      </c>
      <c r="P47" s="20" t="s">
        <v>11</v>
      </c>
      <c r="Q47" s="21">
        <v>77410</v>
      </c>
      <c r="R47" s="22">
        <v>0</v>
      </c>
      <c r="S47" s="22">
        <v>114381.14</v>
      </c>
      <c r="T47" s="24">
        <f>(IF(AND(O46="in",O45&lt;&gt;"in"),Q46)-IF(AND(O46="in",O45&lt;&gt;"in"),VLOOKUP("out",O47:Q$4934,3,)))*-1^(N46="buy")</f>
        <v>0</v>
      </c>
    </row>
    <row r="48" spans="1:20" x14ac:dyDescent="0.25">
      <c r="A48" s="15">
        <v>42030.874606481484</v>
      </c>
      <c r="B48">
        <f t="shared" si="0"/>
        <v>5470</v>
      </c>
      <c r="C48" s="16">
        <f t="shared" si="1"/>
        <v>0.87460648148407927</v>
      </c>
      <c r="D48" s="17" t="s">
        <v>9</v>
      </c>
      <c r="E48" s="17" t="s">
        <v>13</v>
      </c>
      <c r="F48" s="17" t="s">
        <v>11</v>
      </c>
      <c r="G48" s="21">
        <v>76460</v>
      </c>
      <c r="H48" s="18">
        <v>-1278.02</v>
      </c>
      <c r="I48" s="18">
        <v>113103.12</v>
      </c>
      <c r="J48" s="23">
        <f>(IF(AND(E47="in",E46&lt;&gt;"in"),G47)-IF(AND(E47="in",E46&lt;&gt;"in"),VLOOKUP("out",E48:G$4934,3,)))*-1^(D47="buy")</f>
        <v>-950</v>
      </c>
      <c r="K48" s="19">
        <v>42030.874606481484</v>
      </c>
      <c r="L48" s="11">
        <f t="shared" si="2"/>
        <v>5470</v>
      </c>
      <c r="M48" s="16">
        <f t="shared" si="3"/>
        <v>0.87460648148407927</v>
      </c>
      <c r="N48" s="17" t="s">
        <v>9</v>
      </c>
      <c r="O48" s="17" t="s">
        <v>13</v>
      </c>
      <c r="P48" s="17" t="s">
        <v>11</v>
      </c>
      <c r="Q48" s="21">
        <v>76460</v>
      </c>
      <c r="R48" s="18">
        <v>-1278.02</v>
      </c>
      <c r="S48" s="18">
        <v>113103.12</v>
      </c>
      <c r="T48" s="24">
        <f>(IF(AND(O47="in",O46&lt;&gt;"in"),Q47)-IF(AND(O47="in",O46&lt;&gt;"in"),VLOOKUP("out",O48:Q$4934,3,)))*-1^(N47="buy")</f>
        <v>-950</v>
      </c>
    </row>
    <row r="49" spans="1:20" x14ac:dyDescent="0.25">
      <c r="A49" s="15">
        <v>42030.874618055554</v>
      </c>
      <c r="B49">
        <f t="shared" si="0"/>
        <v>5470</v>
      </c>
      <c r="C49" s="16">
        <f t="shared" si="1"/>
        <v>0.87461805555358296</v>
      </c>
      <c r="D49" s="20" t="s">
        <v>9</v>
      </c>
      <c r="E49" s="20" t="s">
        <v>10</v>
      </c>
      <c r="F49" s="20" t="s">
        <v>11</v>
      </c>
      <c r="G49" s="21">
        <v>76460</v>
      </c>
      <c r="H49" s="22">
        <v>0</v>
      </c>
      <c r="I49" s="22">
        <v>113103.12</v>
      </c>
      <c r="J49" s="23">
        <f>(IF(AND(E48="in",E47&lt;&gt;"in"),G48)-IF(AND(E48="in",E47&lt;&gt;"in"),VLOOKUP("out",E49:G$4934,3,)))*-1^(D48="buy")</f>
        <v>0</v>
      </c>
      <c r="K49" s="19">
        <v>42030.874618055554</v>
      </c>
      <c r="L49" s="11">
        <f t="shared" si="2"/>
        <v>5470</v>
      </c>
      <c r="M49" s="16">
        <f t="shared" si="3"/>
        <v>0.87461805555358296</v>
      </c>
      <c r="N49" s="20" t="s">
        <v>9</v>
      </c>
      <c r="O49" s="20" t="s">
        <v>10</v>
      </c>
      <c r="P49" s="20" t="s">
        <v>11</v>
      </c>
      <c r="Q49" s="21">
        <v>76460</v>
      </c>
      <c r="R49" s="22">
        <v>0</v>
      </c>
      <c r="S49" s="22">
        <v>113103.12</v>
      </c>
      <c r="T49" s="24">
        <f>(IF(AND(O48="in",O47&lt;&gt;"in"),Q48)-IF(AND(O48="in",O47&lt;&gt;"in"),VLOOKUP("out",O49:Q$4934,3,)))*-1^(N48="buy")</f>
        <v>0</v>
      </c>
    </row>
    <row r="50" spans="1:20" x14ac:dyDescent="0.25">
      <c r="A50" s="33">
        <v>42030.986122685186</v>
      </c>
      <c r="B50" s="34">
        <f t="shared" si="0"/>
        <v>8230</v>
      </c>
      <c r="C50" s="35">
        <f t="shared" si="1"/>
        <v>0.98612268518627388</v>
      </c>
      <c r="D50" s="36" t="s">
        <v>12</v>
      </c>
      <c r="E50" s="36" t="s">
        <v>13</v>
      </c>
      <c r="F50" s="37" t="s">
        <v>11</v>
      </c>
      <c r="G50" s="21">
        <v>73700</v>
      </c>
      <c r="H50" s="38">
        <v>3712.99</v>
      </c>
      <c r="I50" s="38">
        <v>116816.11</v>
      </c>
      <c r="J50" s="23">
        <f>(IF(AND(E49="in",E48&lt;&gt;"in"),G49)-IF(AND(E49="in",E48&lt;&gt;"in"),VLOOKUP("out",E50:G$4934,3,)))*-1^(D49="buy")</f>
        <v>2760</v>
      </c>
      <c r="K50" s="39">
        <v>42030.986122685186</v>
      </c>
      <c r="L50" s="40">
        <f t="shared" si="2"/>
        <v>8230</v>
      </c>
      <c r="M50" s="35">
        <f t="shared" si="3"/>
        <v>0.98612268518627388</v>
      </c>
      <c r="N50" s="36" t="s">
        <v>12</v>
      </c>
      <c r="O50" s="36" t="s">
        <v>13</v>
      </c>
      <c r="P50" s="37" t="s">
        <v>11</v>
      </c>
      <c r="Q50" s="21">
        <v>73700</v>
      </c>
      <c r="R50" s="38">
        <v>3712.99</v>
      </c>
      <c r="S50" s="38">
        <v>116816.11</v>
      </c>
      <c r="T50" s="24">
        <f>(IF(AND(O49="in",O48&lt;&gt;"in"),Q49)-IF(AND(O49="in",O48&lt;&gt;"in"),VLOOKUP("out",O50:Q$4934,3,)))*-1^(N49="buy")</f>
        <v>2760</v>
      </c>
    </row>
    <row r="51" spans="1:20" x14ac:dyDescent="0.25">
      <c r="A51" s="33">
        <v>42031.423958333333</v>
      </c>
      <c r="B51" s="34">
        <f t="shared" si="0"/>
        <v>8230</v>
      </c>
      <c r="C51" s="35">
        <f t="shared" si="1"/>
        <v>0.42395833333284827</v>
      </c>
      <c r="D51" s="36" t="s">
        <v>9</v>
      </c>
      <c r="E51" s="36" t="s">
        <v>10</v>
      </c>
      <c r="F51" s="37" t="s">
        <v>11</v>
      </c>
      <c r="G51" s="21">
        <v>74770</v>
      </c>
      <c r="H51" s="38">
        <v>0</v>
      </c>
      <c r="I51" s="38">
        <v>116816.11</v>
      </c>
      <c r="J51" s="23">
        <f>(IF(AND(E50="in",E49&lt;&gt;"in"),G50)-IF(AND(E50="in",E49&lt;&gt;"in"),VLOOKUP("out",E51:G$4934,3,)))*-1^(D50="buy")</f>
        <v>0</v>
      </c>
      <c r="K51" s="39">
        <v>42031.423958333333</v>
      </c>
      <c r="L51" s="40">
        <f t="shared" si="2"/>
        <v>8230</v>
      </c>
      <c r="M51" s="35">
        <f t="shared" si="3"/>
        <v>0.42395833333284827</v>
      </c>
      <c r="N51" s="36" t="s">
        <v>12</v>
      </c>
      <c r="O51" s="36" t="s">
        <v>10</v>
      </c>
      <c r="P51" s="37" t="s">
        <v>11</v>
      </c>
      <c r="Q51" s="21">
        <v>74770</v>
      </c>
      <c r="R51" s="38">
        <v>0</v>
      </c>
      <c r="S51" s="38">
        <v>116816.11</v>
      </c>
      <c r="T51" s="24">
        <f>(IF(AND(O50="in",O49&lt;&gt;"in"),Q50)-IF(AND(O50="in",O49&lt;&gt;"in"),VLOOKUP("out",O51:Q$4934,3,)))*-1^(N50="buy")</f>
        <v>0</v>
      </c>
    </row>
    <row r="52" spans="1:20" x14ac:dyDescent="0.25">
      <c r="A52" s="33">
        <v>42031.476886574077</v>
      </c>
      <c r="B52" s="34">
        <f t="shared" si="0"/>
        <v>7760</v>
      </c>
      <c r="C52" s="35">
        <f t="shared" si="1"/>
        <v>0.47688657407707069</v>
      </c>
      <c r="D52" s="36" t="s">
        <v>12</v>
      </c>
      <c r="E52" s="36" t="s">
        <v>13</v>
      </c>
      <c r="F52" s="37" t="s">
        <v>11</v>
      </c>
      <c r="G52" s="21">
        <v>75240</v>
      </c>
      <c r="H52" s="38">
        <v>-632.29</v>
      </c>
      <c r="I52" s="38">
        <v>116183.82</v>
      </c>
      <c r="J52" s="23">
        <f>(IF(AND(E51="in",E50&lt;&gt;"in"),G51)-IF(AND(E51="in",E50&lt;&gt;"in"),VLOOKUP("out",E52:G$4934,3,)))*-1^(D51="buy")</f>
        <v>-470</v>
      </c>
      <c r="K52" s="39">
        <v>42031.476886574077</v>
      </c>
      <c r="L52" s="40">
        <f t="shared" si="2"/>
        <v>8700</v>
      </c>
      <c r="M52" s="35">
        <f t="shared" si="3"/>
        <v>0.47688657407707069</v>
      </c>
      <c r="N52" s="36" t="s">
        <v>9</v>
      </c>
      <c r="O52" s="36" t="s">
        <v>13</v>
      </c>
      <c r="P52" s="37" t="s">
        <v>11</v>
      </c>
      <c r="Q52" s="21">
        <v>75240</v>
      </c>
      <c r="R52" s="38">
        <v>-632.29</v>
      </c>
      <c r="S52" s="38">
        <v>116183.82</v>
      </c>
      <c r="T52" s="24">
        <f>(IF(AND(O51="in",O50&lt;&gt;"in"),Q51)-IF(AND(O51="in",O50&lt;&gt;"in"),VLOOKUP("out",O52:Q$4934,3,)))*-1^(N51="buy")</f>
        <v>470</v>
      </c>
    </row>
    <row r="53" spans="1:20" x14ac:dyDescent="0.25">
      <c r="A53" s="15">
        <v>42031.476898148147</v>
      </c>
      <c r="B53">
        <f t="shared" si="0"/>
        <v>7760</v>
      </c>
      <c r="C53" s="16">
        <f t="shared" si="1"/>
        <v>0.47689814814657439</v>
      </c>
      <c r="D53" s="20" t="s">
        <v>12</v>
      </c>
      <c r="E53" s="20" t="s">
        <v>10</v>
      </c>
      <c r="F53" s="20" t="s">
        <v>11</v>
      </c>
      <c r="G53" s="21">
        <v>75230</v>
      </c>
      <c r="H53" s="22">
        <v>0</v>
      </c>
      <c r="I53" s="22">
        <v>116183.82</v>
      </c>
      <c r="J53" s="23">
        <f>(IF(AND(E52="in",E51&lt;&gt;"in"),G52)-IF(AND(E52="in",E51&lt;&gt;"in"),VLOOKUP("out",E53:G$4934,3,)))*-1^(D52="buy")</f>
        <v>0</v>
      </c>
      <c r="K53" s="19">
        <v>42031.476898148147</v>
      </c>
      <c r="L53" s="11">
        <f t="shared" si="2"/>
        <v>8700</v>
      </c>
      <c r="M53" s="16">
        <f t="shared" si="3"/>
        <v>0.47689814814657439</v>
      </c>
      <c r="N53" s="20" t="s">
        <v>12</v>
      </c>
      <c r="O53" s="20" t="s">
        <v>10</v>
      </c>
      <c r="P53" s="20" t="s">
        <v>11</v>
      </c>
      <c r="Q53" s="21">
        <v>75230</v>
      </c>
      <c r="R53" s="22">
        <v>0</v>
      </c>
      <c r="S53" s="22">
        <v>116183.82</v>
      </c>
      <c r="T53" s="24">
        <f>(IF(AND(O52="in",O51&lt;&gt;"in"),Q52)-IF(AND(O52="in",O51&lt;&gt;"in"),VLOOKUP("out",O53:Q$4934,3,)))*-1^(N52="buy")</f>
        <v>0</v>
      </c>
    </row>
    <row r="54" spans="1:20" x14ac:dyDescent="0.25">
      <c r="A54" s="15">
        <v>42031.476909722223</v>
      </c>
      <c r="B54">
        <f t="shared" si="0"/>
        <v>10060</v>
      </c>
      <c r="C54" s="16">
        <f t="shared" si="1"/>
        <v>0.47690972222335404</v>
      </c>
      <c r="D54" s="17" t="s">
        <v>12</v>
      </c>
      <c r="E54" s="17" t="s">
        <v>10</v>
      </c>
      <c r="F54" s="17" t="s">
        <v>11</v>
      </c>
      <c r="G54" s="21">
        <v>75230</v>
      </c>
      <c r="H54" s="18">
        <v>0</v>
      </c>
      <c r="I54" s="18">
        <v>116183.82</v>
      </c>
      <c r="J54" s="23">
        <f>(IF(AND(E53="in",E52&lt;&gt;"in"),G53)-IF(AND(E53="in",E52&lt;&gt;"in"),VLOOKUP("out",E54:G$4934,3,)))*-1^(D53="buy")</f>
        <v>2300</v>
      </c>
      <c r="K54" s="19">
        <v>42031.476909722223</v>
      </c>
      <c r="L54" s="11">
        <f t="shared" si="2"/>
        <v>11000</v>
      </c>
      <c r="M54" s="16">
        <f t="shared" si="3"/>
        <v>0.47690972222335404</v>
      </c>
      <c r="N54" s="17" t="s">
        <v>12</v>
      </c>
      <c r="O54" s="17" t="s">
        <v>10</v>
      </c>
      <c r="P54" s="17" t="s">
        <v>11</v>
      </c>
      <c r="Q54" s="21">
        <v>75230</v>
      </c>
      <c r="R54" s="18">
        <v>0</v>
      </c>
      <c r="S54" s="18">
        <v>116183.82</v>
      </c>
      <c r="T54" s="24">
        <f>(IF(AND(O53="in",O52&lt;&gt;"in"),Q53)-IF(AND(O53="in",O52&lt;&gt;"in"),VLOOKUP("out",O54:Q$4934,3,)))*-1^(N53="buy")</f>
        <v>2300</v>
      </c>
    </row>
    <row r="55" spans="1:20" x14ac:dyDescent="0.25">
      <c r="A55" s="15">
        <v>42031.807314814818</v>
      </c>
      <c r="B55">
        <f t="shared" si="0"/>
        <v>10060</v>
      </c>
      <c r="C55" s="16">
        <f t="shared" si="1"/>
        <v>0.80731481481780065</v>
      </c>
      <c r="D55" s="20" t="s">
        <v>9</v>
      </c>
      <c r="E55" s="20" t="s">
        <v>13</v>
      </c>
      <c r="F55" s="20" t="s">
        <v>11</v>
      </c>
      <c r="G55" s="21">
        <v>77530</v>
      </c>
      <c r="H55" s="22">
        <v>3094.16</v>
      </c>
      <c r="I55" s="22">
        <v>119277.98</v>
      </c>
      <c r="J55" s="23">
        <f>(IF(AND(E54="in",E53&lt;&gt;"in"),G54)-IF(AND(E54="in",E53&lt;&gt;"in"),VLOOKUP("out",E55:G$4934,3,)))*-1^(D54="buy")</f>
        <v>0</v>
      </c>
      <c r="K55" s="19">
        <v>42031.807314814818</v>
      </c>
      <c r="L55" s="11">
        <f t="shared" si="2"/>
        <v>11000</v>
      </c>
      <c r="M55" s="16">
        <f t="shared" si="3"/>
        <v>0.80731481481780065</v>
      </c>
      <c r="N55" s="20" t="s">
        <v>9</v>
      </c>
      <c r="O55" s="20" t="s">
        <v>13</v>
      </c>
      <c r="P55" s="20" t="s">
        <v>11</v>
      </c>
      <c r="Q55" s="21">
        <v>77530</v>
      </c>
      <c r="R55" s="22">
        <v>3094.16</v>
      </c>
      <c r="S55" s="22">
        <v>119277.98</v>
      </c>
      <c r="T55" s="24">
        <f>(IF(AND(O54="in",O53&lt;&gt;"in"),Q54)-IF(AND(O54="in",O53&lt;&gt;"in"),VLOOKUP("out",O55:Q$4934,3,)))*-1^(N54="buy")</f>
        <v>0</v>
      </c>
    </row>
    <row r="56" spans="1:20" x14ac:dyDescent="0.25">
      <c r="A56" s="15">
        <v>42031.986122685186</v>
      </c>
      <c r="B56">
        <f t="shared" si="0"/>
        <v>10060</v>
      </c>
      <c r="C56" s="16">
        <f t="shared" si="1"/>
        <v>0.98612268518627388</v>
      </c>
      <c r="D56" s="17" t="s">
        <v>9</v>
      </c>
      <c r="E56" s="17" t="s">
        <v>13</v>
      </c>
      <c r="F56" s="17" t="s">
        <v>11</v>
      </c>
      <c r="G56" s="21">
        <v>78120</v>
      </c>
      <c r="H56" s="18">
        <v>3887.88</v>
      </c>
      <c r="I56" s="18">
        <v>123165.86</v>
      </c>
      <c r="J56" s="23">
        <f>(IF(AND(E55="in",E54&lt;&gt;"in"),G55)-IF(AND(E55="in",E54&lt;&gt;"in"),VLOOKUP("out",E56:G$4934,3,)))*-1^(D55="buy")</f>
        <v>0</v>
      </c>
      <c r="K56" s="19">
        <v>42031.986122685186</v>
      </c>
      <c r="L56" s="11">
        <f t="shared" si="2"/>
        <v>11000</v>
      </c>
      <c r="M56" s="16">
        <f t="shared" si="3"/>
        <v>0.98612268518627388</v>
      </c>
      <c r="N56" s="17" t="s">
        <v>9</v>
      </c>
      <c r="O56" s="17" t="s">
        <v>13</v>
      </c>
      <c r="P56" s="17" t="s">
        <v>11</v>
      </c>
      <c r="Q56" s="21">
        <v>78120</v>
      </c>
      <c r="R56" s="18">
        <v>3887.88</v>
      </c>
      <c r="S56" s="18">
        <v>123165.86</v>
      </c>
      <c r="T56" s="24">
        <f>(IF(AND(O55="in",O54&lt;&gt;"in"),Q55)-IF(AND(O55="in",O54&lt;&gt;"in"),VLOOKUP("out",O56:Q$4934,3,)))*-1^(N55="buy")</f>
        <v>0</v>
      </c>
    </row>
    <row r="57" spans="1:20" ht="15.75" thickBot="1" x14ac:dyDescent="0.3">
      <c r="A57" s="15">
        <v>42032.420590277776</v>
      </c>
      <c r="B57">
        <f t="shared" si="0"/>
        <v>10060</v>
      </c>
      <c r="C57" s="16">
        <f t="shared" si="1"/>
        <v>0.42059027777577285</v>
      </c>
      <c r="D57" s="20" t="s">
        <v>12</v>
      </c>
      <c r="E57" s="20" t="s">
        <v>10</v>
      </c>
      <c r="F57" s="20" t="s">
        <v>11</v>
      </c>
      <c r="G57" s="21">
        <v>78810</v>
      </c>
      <c r="H57" s="22">
        <v>0</v>
      </c>
      <c r="I57" s="22">
        <v>123165.86</v>
      </c>
      <c r="J57" s="23">
        <f>(IF(AND(E56="in",E55&lt;&gt;"in"),G56)-IF(AND(E56="in",E55&lt;&gt;"in"),VLOOKUP("out",E57:G$4934,3,)))*-1^(D56="buy")</f>
        <v>0</v>
      </c>
      <c r="K57" s="41">
        <v>42032.420590277776</v>
      </c>
      <c r="L57" s="42">
        <f t="shared" si="2"/>
        <v>11000</v>
      </c>
      <c r="M57" s="43">
        <f t="shared" si="3"/>
        <v>0.42059027777577285</v>
      </c>
      <c r="N57" s="44" t="s">
        <v>12</v>
      </c>
      <c r="O57" s="44" t="s">
        <v>10</v>
      </c>
      <c r="P57" s="44" t="s">
        <v>11</v>
      </c>
      <c r="Q57" s="45">
        <v>78810</v>
      </c>
      <c r="R57" s="46">
        <v>0</v>
      </c>
      <c r="S57" s="46">
        <v>123165.86</v>
      </c>
      <c r="T57" s="47">
        <f>(IF(AND(O56="in",O55&lt;&gt;"in"),Q56)-IF(AND(O56="in",O55&lt;&gt;"in"),VLOOKUP("out",O57:Q$4934,3,)))*-1^(N56="buy")</f>
        <v>0</v>
      </c>
    </row>
  </sheetData>
  <mergeCells count="2">
    <mergeCell ref="C2:I2"/>
    <mergeCell ref="M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</dc:creator>
  <cp:lastModifiedBy>Мари</cp:lastModifiedBy>
  <dcterms:created xsi:type="dcterms:W3CDTF">2017-03-11T12:10:34Z</dcterms:created>
  <dcterms:modified xsi:type="dcterms:W3CDTF">2017-03-11T12:11:24Z</dcterms:modified>
</cp:coreProperties>
</file>