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3" sheetId="3" r:id="rId2"/>
  </sheets>
  <definedNames>
    <definedName name="_xlnm._FilterDatabase" localSheetId="0" hidden="1">Лист1!$B$2:$B$3</definedName>
  </definedNames>
  <calcPr calcId="15251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" i="3"/>
  <c r="F4" i="3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3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" i="3"/>
  <c r="D4" i="3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3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" i="3"/>
</calcChain>
</file>

<file path=xl/sharedStrings.xml><?xml version="1.0" encoding="utf-8"?>
<sst xmlns="http://schemas.openxmlformats.org/spreadsheetml/2006/main" count="75" uniqueCount="33">
  <si>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</si>
  <si>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</si>
  <si>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</si>
  <si>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</si>
  <si>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</si>
  <si>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</si>
  <si>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</si>
  <si>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</si>
  <si>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</si>
  <si>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</si>
  <si>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</si>
  <si>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20:15:42</t>
  </si>
  <si>
    <t>АИ-92</t>
  </si>
  <si>
    <t>11:01:57</t>
  </si>
  <si>
    <t>12:18:55</t>
  </si>
  <si>
    <t>Итого по АИ-92</t>
  </si>
  <si>
    <t>16:33:21</t>
  </si>
  <si>
    <t>ДТ</t>
  </si>
  <si>
    <t>14:52:07</t>
  </si>
  <si>
    <t>21:52:32</t>
  </si>
  <si>
    <t>Итого по ДТ</t>
  </si>
  <si>
    <t>16:35:47</t>
  </si>
  <si>
    <t>14:43:59</t>
  </si>
  <si>
    <t>16:41:17</t>
  </si>
  <si>
    <t>Операции по карте 111111111  (А 111 АА 159)</t>
  </si>
  <si>
    <t>А 111 АА 159</t>
  </si>
  <si>
    <t>Б 222 ББ 777</t>
  </si>
  <si>
    <t>Операции по карте 222222222  (Б 222 ББ 777)</t>
  </si>
  <si>
    <t>В 333 ВВ 777</t>
  </si>
  <si>
    <t>Операции по карте 33333333  (В 333 ВВ 777)</t>
  </si>
  <si>
    <t>Обслуживание: Россия, Москва, САО</t>
  </si>
  <si>
    <t>Обслуживание: Россия, Москва, СВАО</t>
  </si>
  <si>
    <t>Обслуживание: Россия, Москва, ЗелАО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</si>
</sst>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/>
    <xf numFmtId="0" fontId="1" fillId="0" borderId="1" xfId="1" applyNumberFormat="1" applyFont="1" applyFill="1" applyBorder="1" applyAlignment="1">
      <alignment horizontal="right" vertical="top" wrapText="1"/>
    </xf>
    <xf numFmtId="0" fontId="3" fillId="3" borderId="5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right" vertical="top" wrapText="1"/>
    </xf>
    <xf numFmtId="165" fontId="1" fillId="0" borderId="1" xfId="1" applyNumberFormat="1" applyFont="1" applyFill="1" applyBorder="1" applyAlignment="1">
      <alignment horizontal="right"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2" fillId="0" borderId="6" xfId="1" applyFont="1" applyBorder="1" applyAlignment="1">
      <alignment horizontal="right" vertical="top" wrapText="1"/>
    </xf>
    <xf numFmtId="0" fontId="2" fillId="0" borderId="7" xfId="1" applyFont="1" applyBorder="1" applyAlignment="1">
      <alignment horizontal="right" vertical="top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0" fillId="2" borderId="0" xfId="0" applyFill="1"/>
    <xf numFmtId="0" fontId="0" fillId="5" borderId="0" xfId="0" applyFill="1"/>
    <xf numFmtId="1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A9" sqref="A9:XFD9"/>
    </sheetView>
  </sheetViews>
  <sheetFormatPr defaultRowHeight="15" x14ac:dyDescent="0.25"/>
  <cols>
    <col min="1" max="1" width="18.28515625" customWidth="1"/>
    <col min="2" max="2" width="15.140625" customWidth="1"/>
    <col min="3" max="12" width="14.7109375" customWidth="1"/>
  </cols>
  <sheetData>
    <row r="1" spans="2:12" x14ac:dyDescent="0.25">
      <c r="B1" s="12" t="s">
        <v>24</v>
      </c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2:12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spans="2:12" ht="29.25" customHeight="1" x14ac:dyDescent="0.25">
      <c r="B3" s="4">
        <v>42803</v>
      </c>
      <c r="C3" s="2" t="s">
        <v>11</v>
      </c>
      <c r="D3" s="5">
        <v>-19.649999999999999</v>
      </c>
      <c r="E3" s="5">
        <v>36.590000000000003</v>
      </c>
      <c r="F3" s="5">
        <v>-718.99</v>
      </c>
      <c r="G3" s="5">
        <v>36.590000000000003</v>
      </c>
      <c r="H3" s="5">
        <v>-718.99</v>
      </c>
      <c r="I3" s="6" t="s">
        <v>12</v>
      </c>
      <c r="J3" s="7" t="s">
        <v>32</v>
      </c>
      <c r="K3" s="2">
        <v>111111111</v>
      </c>
      <c r="L3" s="2" t="s">
        <v>25</v>
      </c>
    </row>
    <row r="4" spans="2:12" ht="26.25" customHeight="1" x14ac:dyDescent="0.25">
      <c r="B4" s="4">
        <v>42803</v>
      </c>
      <c r="C4" s="2" t="s">
        <v>13</v>
      </c>
      <c r="D4" s="5">
        <v>-22.47</v>
      </c>
      <c r="E4" s="5">
        <v>36.590000000000003</v>
      </c>
      <c r="F4" s="5">
        <v>-822.18</v>
      </c>
      <c r="G4" s="5">
        <v>36.590000000000003</v>
      </c>
      <c r="H4" s="5">
        <v>-822.18</v>
      </c>
      <c r="I4" s="6" t="s">
        <v>12</v>
      </c>
      <c r="J4" s="7" t="s">
        <v>32</v>
      </c>
      <c r="K4" s="2">
        <v>111111111</v>
      </c>
      <c r="L4" s="2" t="s">
        <v>25</v>
      </c>
    </row>
    <row r="5" spans="2:12" ht="40.5" customHeight="1" x14ac:dyDescent="0.25">
      <c r="B5" s="4">
        <v>42802</v>
      </c>
      <c r="C5" s="2" t="s">
        <v>14</v>
      </c>
      <c r="D5" s="5">
        <v>-40.31</v>
      </c>
      <c r="E5" s="5">
        <v>36.1</v>
      </c>
      <c r="F5" s="5">
        <v>-1455.19</v>
      </c>
      <c r="G5" s="5">
        <v>36.1</v>
      </c>
      <c r="H5" s="5">
        <v>-1455.19</v>
      </c>
      <c r="I5" s="6" t="s">
        <v>12</v>
      </c>
      <c r="J5" s="7" t="s">
        <v>30</v>
      </c>
      <c r="K5" s="2">
        <v>111111111</v>
      </c>
      <c r="L5" s="2" t="s">
        <v>25</v>
      </c>
    </row>
    <row r="6" spans="2:12" ht="37.5" customHeight="1" x14ac:dyDescent="0.25">
      <c r="B6" s="10" t="s">
        <v>15</v>
      </c>
      <c r="C6" s="11"/>
      <c r="D6" s="8">
        <v>-82.43</v>
      </c>
      <c r="E6" s="1"/>
      <c r="F6" s="8">
        <v>-2996.36</v>
      </c>
      <c r="G6" s="1"/>
      <c r="H6" s="8">
        <v>-2996.36</v>
      </c>
      <c r="I6" s="1"/>
      <c r="J6" s="1"/>
      <c r="K6" s="1"/>
      <c r="L6" s="1"/>
    </row>
    <row r="7" spans="2:12" x14ac:dyDescent="0.25">
      <c r="B7" s="12" t="s">
        <v>27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2:12" x14ac:dyDescent="0.25"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</row>
    <row r="9" spans="2:12" ht="36.75" customHeight="1" x14ac:dyDescent="0.25">
      <c r="B9" s="4">
        <v>42803</v>
      </c>
      <c r="C9" s="2" t="s">
        <v>16</v>
      </c>
      <c r="D9" s="5">
        <v>-12.4</v>
      </c>
      <c r="E9" s="5">
        <v>37.299999999999997</v>
      </c>
      <c r="F9" s="5">
        <v>-462.52</v>
      </c>
      <c r="G9" s="5">
        <v>37.299999999999997</v>
      </c>
      <c r="H9" s="5">
        <v>-462.52</v>
      </c>
      <c r="I9" s="6" t="s">
        <v>17</v>
      </c>
      <c r="J9" s="7" t="s">
        <v>30</v>
      </c>
      <c r="K9" s="2">
        <v>222222222</v>
      </c>
      <c r="L9" s="2" t="s">
        <v>26</v>
      </c>
    </row>
    <row r="10" spans="2:12" ht="33" customHeight="1" x14ac:dyDescent="0.25">
      <c r="B10" s="4">
        <v>42801</v>
      </c>
      <c r="C10" s="2" t="s">
        <v>18</v>
      </c>
      <c r="D10" s="5">
        <v>-10.11</v>
      </c>
      <c r="E10" s="5">
        <v>37.299999999999997</v>
      </c>
      <c r="F10" s="5">
        <v>-377.1</v>
      </c>
      <c r="G10" s="5">
        <v>37.299999999999997</v>
      </c>
      <c r="H10" s="5">
        <v>-377.1</v>
      </c>
      <c r="I10" s="6" t="s">
        <v>17</v>
      </c>
      <c r="J10" s="7" t="s">
        <v>30</v>
      </c>
      <c r="K10" s="2">
        <v>222222222</v>
      </c>
      <c r="L10" s="2" t="s">
        <v>26</v>
      </c>
    </row>
    <row r="11" spans="2:12" ht="33" customHeight="1" x14ac:dyDescent="0.25">
      <c r="B11" s="4">
        <v>42801</v>
      </c>
      <c r="C11" s="2" t="s">
        <v>19</v>
      </c>
      <c r="D11" s="5">
        <v>-12</v>
      </c>
      <c r="E11" s="5">
        <v>37.299999999999997</v>
      </c>
      <c r="F11" s="5">
        <v>-447.6</v>
      </c>
      <c r="G11" s="5">
        <v>37.299999999999997</v>
      </c>
      <c r="H11" s="5">
        <v>-447.6</v>
      </c>
      <c r="I11" s="6" t="s">
        <v>17</v>
      </c>
      <c r="J11" s="7" t="s">
        <v>30</v>
      </c>
      <c r="K11" s="2">
        <v>222222222</v>
      </c>
      <c r="L11" s="2" t="s">
        <v>26</v>
      </c>
    </row>
    <row r="12" spans="2:12" ht="35.25" customHeight="1" x14ac:dyDescent="0.25">
      <c r="B12" s="10" t="s">
        <v>20</v>
      </c>
      <c r="C12" s="11"/>
      <c r="D12" s="8">
        <v>-34.51</v>
      </c>
      <c r="E12" s="1"/>
      <c r="F12" s="8">
        <v>-1287.22</v>
      </c>
      <c r="G12" s="1"/>
      <c r="H12" s="8">
        <v>-1287.22</v>
      </c>
      <c r="I12" s="1"/>
      <c r="J12" s="1"/>
      <c r="K12" s="1"/>
      <c r="L12" s="1"/>
    </row>
    <row r="13" spans="2:12" x14ac:dyDescent="0.25">
      <c r="B13" s="12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14"/>
    </row>
    <row r="14" spans="2:12" x14ac:dyDescent="0.25"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</row>
    <row r="15" spans="2:12" ht="31.5" customHeight="1" x14ac:dyDescent="0.25">
      <c r="B15" s="4">
        <v>42802</v>
      </c>
      <c r="C15" s="2" t="s">
        <v>21</v>
      </c>
      <c r="D15" s="5">
        <v>-15</v>
      </c>
      <c r="E15" s="5">
        <v>37.299999999999997</v>
      </c>
      <c r="F15" s="5">
        <v>-559.5</v>
      </c>
      <c r="G15" s="5">
        <v>37.299999999999997</v>
      </c>
      <c r="H15" s="5">
        <v>-559.5</v>
      </c>
      <c r="I15" s="6" t="s">
        <v>17</v>
      </c>
      <c r="J15" s="7" t="s">
        <v>30</v>
      </c>
      <c r="K15" s="2">
        <v>33333333</v>
      </c>
      <c r="L15" s="2" t="s">
        <v>28</v>
      </c>
    </row>
    <row r="16" spans="2:12" ht="33" customHeight="1" x14ac:dyDescent="0.25">
      <c r="B16" s="4">
        <v>42802</v>
      </c>
      <c r="C16" s="2" t="s">
        <v>22</v>
      </c>
      <c r="D16" s="5">
        <v>-18</v>
      </c>
      <c r="E16" s="5">
        <v>37.799999999999997</v>
      </c>
      <c r="F16" s="5">
        <v>-680.4</v>
      </c>
      <c r="G16" s="5">
        <v>37.799999999999997</v>
      </c>
      <c r="H16" s="5">
        <v>-680.4</v>
      </c>
      <c r="I16" s="6" t="s">
        <v>17</v>
      </c>
      <c r="J16" s="7" t="s">
        <v>31</v>
      </c>
      <c r="K16" s="2">
        <v>33333333</v>
      </c>
      <c r="L16" s="2" t="s">
        <v>28</v>
      </c>
    </row>
    <row r="17" spans="2:12" ht="32.25" customHeight="1" x14ac:dyDescent="0.25">
      <c r="B17" s="4">
        <v>42801</v>
      </c>
      <c r="C17" s="2" t="s">
        <v>23</v>
      </c>
      <c r="D17" s="5">
        <v>-20</v>
      </c>
      <c r="E17" s="5">
        <v>37.6</v>
      </c>
      <c r="F17" s="5">
        <v>-752</v>
      </c>
      <c r="G17" s="5">
        <v>37.6</v>
      </c>
      <c r="H17" s="5">
        <v>-752</v>
      </c>
      <c r="I17" s="6" t="s">
        <v>17</v>
      </c>
      <c r="J17" s="7" t="s">
        <v>31</v>
      </c>
      <c r="K17" s="2">
        <v>33333333</v>
      </c>
      <c r="L17" s="2" t="s">
        <v>28</v>
      </c>
    </row>
    <row r="18" spans="2:12" x14ac:dyDescent="0.25">
      <c r="B18" s="10" t="s">
        <v>20</v>
      </c>
      <c r="C18" s="11"/>
      <c r="D18" s="8">
        <v>-53</v>
      </c>
      <c r="E18" s="1"/>
      <c r="F18" s="8">
        <v>-1991.9</v>
      </c>
      <c r="G18" s="1"/>
      <c r="H18" s="8">
        <v>-1991.9</v>
      </c>
      <c r="I18" s="1"/>
      <c r="J18" s="1"/>
      <c r="K18" s="1"/>
      <c r="L18" s="1"/>
    </row>
  </sheetData>
  <mergeCells count="6">
    <mergeCell ref="B18:C18"/>
    <mergeCell ref="B1:L1"/>
    <mergeCell ref="B6:C6"/>
    <mergeCell ref="B7:L7"/>
    <mergeCell ref="B12:C12"/>
    <mergeCell ref="B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11" sqref="G11"/>
    </sheetView>
  </sheetViews>
  <sheetFormatPr defaultRowHeight="15" x14ac:dyDescent="0.25"/>
  <cols>
    <col min="2" max="2" width="14.7109375" customWidth="1"/>
    <col min="4" max="5" width="14.7109375" customWidth="1"/>
    <col min="7" max="7" width="12.28515625" customWidth="1"/>
  </cols>
  <sheetData>
    <row r="1" spans="1:8" x14ac:dyDescent="0.25">
      <c r="A1" s="16"/>
      <c r="B1" s="16"/>
      <c r="C1" s="16"/>
      <c r="D1" s="15"/>
      <c r="E1" s="15"/>
      <c r="F1" s="16"/>
      <c r="G1" s="15"/>
      <c r="H1" s="15"/>
    </row>
    <row r="2" spans="1:8" x14ac:dyDescent="0.25">
      <c r="A2" s="9">
        <f>MATCH("Операции по карте*",Лист1!B1:B10000,)+2</f>
        <v>3</v>
      </c>
      <c r="B2" t="str">
        <f>INDEX(Лист1!L$1:L$10000,A2)</f>
        <v>А 111 АА 159</v>
      </c>
      <c r="C2">
        <f>COUNTIF(Лист1!L:L,B2)</f>
        <v>3</v>
      </c>
      <c r="D2" s="9" t="str">
        <f>B2</f>
        <v>А 111 АА 159</v>
      </c>
      <c r="E2">
        <f>INDEX(Лист1!K$1:K$10000,MATCH(D2,Лист1!L$1:L$10000,))</f>
        <v>111111111</v>
      </c>
      <c r="F2" s="9">
        <f>MATCH(D2,Лист1!L$1:L$10000,)</f>
        <v>3</v>
      </c>
      <c r="G2" s="17">
        <f>IFERROR(INDEX(Лист1!B$1:B$10000,F2),"")</f>
        <v>42803</v>
      </c>
      <c r="H2">
        <f>IFERROR(-INDEX(Лист1!D$1:D$10000,F2),"")</f>
        <v>19.649999999999999</v>
      </c>
    </row>
    <row r="3" spans="1:8" x14ac:dyDescent="0.25">
      <c r="A3">
        <f>MATCH("Операции по карте*",INDEX(Лист1!B$1:B$10000,A2):'Лист1'!B$10000,)+A2+1</f>
        <v>9</v>
      </c>
      <c r="B3" t="str">
        <f>INDEX(Лист1!L$1:L$10000,A3)</f>
        <v>Б 222 ББ 777</v>
      </c>
      <c r="C3">
        <f>COUNTIF(Лист1!L:L,B3)</f>
        <v>3</v>
      </c>
      <c r="D3" t="str">
        <f>IF(VLOOKUP(D2,B$2:C$10000,2,)=(ROW()-MATCH(D2,D$2:D2,)-1),INDEX(B$2:B10000,MATCH(D2,B$2:B10000,)+1),D2)</f>
        <v>А 111 АА 159</v>
      </c>
      <c r="E3">
        <f>INDEX(Лист1!K$1:K$10000,MATCH(D3,Лист1!L$1:L$10000,))</f>
        <v>111111111</v>
      </c>
      <c r="F3">
        <f>MATCH(D3,INDEX(Лист1!L$1:L$10000,F2+1):'Лист1'!L$10000,)+F2</f>
        <v>4</v>
      </c>
      <c r="G3" s="17">
        <f>IFERROR(INDEX(Лист1!B$1:B$10000,F3),"")</f>
        <v>42803</v>
      </c>
      <c r="H3">
        <f>IFERROR(-INDEX(Лист1!D$1:D$10000,F3),"")</f>
        <v>22.47</v>
      </c>
    </row>
    <row r="4" spans="1:8" x14ac:dyDescent="0.25">
      <c r="A4">
        <f>MATCH("Операции по карте*",INDEX(Лист1!B$1:B$10000,A3):'Лист1'!B$10000,)+A3+1</f>
        <v>15</v>
      </c>
      <c r="B4" t="str">
        <f>INDEX(Лист1!L$1:L$10000,A4)</f>
        <v>В 333 ВВ 777</v>
      </c>
      <c r="C4">
        <f>COUNTIF(Лист1!L:L,B4)</f>
        <v>3</v>
      </c>
      <c r="D4" t="str">
        <f>IF(VLOOKUP(D3,B$2:C$10000,2,)=(ROW()-MATCH(D3,D$2:D3,)-1),INDEX(B$2:B10001,MATCH(D3,B$2:B10001,)+1),D3)</f>
        <v>А 111 АА 159</v>
      </c>
      <c r="E4">
        <f>INDEX(Лист1!K$1:K$10000,MATCH(D4,Лист1!L$1:L$10000,))</f>
        <v>111111111</v>
      </c>
      <c r="F4">
        <f>MATCH(D4,INDEX(Лист1!L$1:L$10000,F3+1):'Лист1'!L$10000,)+F3</f>
        <v>5</v>
      </c>
      <c r="G4" s="17">
        <f>IFERROR(INDEX(Лист1!B$1:B$10000,F4),"")</f>
        <v>42802</v>
      </c>
      <c r="H4">
        <f>IFERROR(-INDEX(Лист1!D$1:D$10000,F4),"")</f>
        <v>40.31</v>
      </c>
    </row>
    <row r="5" spans="1:8" x14ac:dyDescent="0.25">
      <c r="A5" t="e">
        <f>MATCH("Операции по карте*",INDEX(Лист1!B$1:B$10000,A4):'Лист1'!B$10000,)+A4+1</f>
        <v>#N/A</v>
      </c>
      <c r="B5" t="e">
        <f>INDEX(Лист1!L$1:L$10000,A5)</f>
        <v>#N/A</v>
      </c>
      <c r="C5">
        <f>COUNTIF(Лист1!L:L,B5)</f>
        <v>0</v>
      </c>
      <c r="D5" t="str">
        <f>IF(VLOOKUP(D4,B$2:C$10000,2,)=(ROW()-MATCH(D4,D$2:D4,)-1),INDEX(B$2:B10002,MATCH(D4,B$2:B10002,)+1),D4)</f>
        <v>Б 222 ББ 777</v>
      </c>
      <c r="E5">
        <f>INDEX(Лист1!K$1:K$10000,MATCH(D5,Лист1!L$1:L$10000,))</f>
        <v>222222222</v>
      </c>
      <c r="F5">
        <f>MATCH(D5,INDEX(Лист1!L$1:L$10000,F4+1):'Лист1'!L$10000,)+F4</f>
        <v>9</v>
      </c>
      <c r="G5" s="17">
        <f>IFERROR(INDEX(Лист1!B$1:B$10000,F5),"")</f>
        <v>42803</v>
      </c>
      <c r="H5">
        <f>IFERROR(-INDEX(Лист1!D$1:D$10000,F5),"")</f>
        <v>12.4</v>
      </c>
    </row>
    <row r="6" spans="1:8" x14ac:dyDescent="0.25">
      <c r="A6" t="e">
        <f>MATCH("Операции по карте*",INDEX(Лист1!B$1:B$10000,A5):'Лист1'!B$10000,)+A5+1</f>
        <v>#N/A</v>
      </c>
      <c r="B6" t="e">
        <f>INDEX(Лист1!L$1:L$10000,A6)</f>
        <v>#N/A</v>
      </c>
      <c r="C6">
        <f>COUNTIF(Лист1!L:L,B6)</f>
        <v>0</v>
      </c>
      <c r="D6" t="str">
        <f>IF(VLOOKUP(D5,B$2:C$10000,2,)=(ROW()-MATCH(D5,D$2:D5,)-1),INDEX(B$2:B10003,MATCH(D5,B$2:B10003,)+1),D5)</f>
        <v>Б 222 ББ 777</v>
      </c>
      <c r="E6">
        <f>INDEX(Лист1!K$1:K$10000,MATCH(D6,Лист1!L$1:L$10000,))</f>
        <v>222222222</v>
      </c>
      <c r="F6">
        <f>MATCH(D6,INDEX(Лист1!L$1:L$10000,F5+1):'Лист1'!L$10000,)+F5</f>
        <v>10</v>
      </c>
      <c r="G6" s="17">
        <f>IFERROR(INDEX(Лист1!B$1:B$10000,F6),"")</f>
        <v>42801</v>
      </c>
      <c r="H6">
        <f>IFERROR(-INDEX(Лист1!D$1:D$10000,F6),"")</f>
        <v>10.11</v>
      </c>
    </row>
    <row r="7" spans="1:8" x14ac:dyDescent="0.25">
      <c r="A7" t="e">
        <f>MATCH("Операции по карте*",INDEX(Лист1!B$1:B$10000,A6):'Лист1'!B$10000,)+A6+1</f>
        <v>#N/A</v>
      </c>
      <c r="B7" t="e">
        <f>INDEX(Лист1!L$1:L$10000,A7)</f>
        <v>#N/A</v>
      </c>
      <c r="C7">
        <f>COUNTIF(Лист1!L:L,B7)</f>
        <v>0</v>
      </c>
      <c r="D7" t="str">
        <f>IF(VLOOKUP(D6,B$2:C$10000,2,)=(ROW()-MATCH(D6,D$2:D6,)-1),INDEX(B$2:B10004,MATCH(D6,B$2:B10004,)+1),D6)</f>
        <v>Б 222 ББ 777</v>
      </c>
      <c r="E7">
        <f>INDEX(Лист1!K$1:K$10000,MATCH(D7,Лист1!L$1:L$10000,))</f>
        <v>222222222</v>
      </c>
      <c r="F7">
        <f>MATCH(D7,INDEX(Лист1!L$1:L$10000,F6+1):'Лист1'!L$10000,)+F6</f>
        <v>11</v>
      </c>
      <c r="G7" s="17">
        <f>IFERROR(INDEX(Лист1!B$1:B$10000,F7),"")</f>
        <v>42801</v>
      </c>
      <c r="H7">
        <f>IFERROR(-INDEX(Лист1!D$1:D$10000,F7),"")</f>
        <v>12</v>
      </c>
    </row>
    <row r="8" spans="1:8" x14ac:dyDescent="0.25">
      <c r="A8" t="e">
        <f>MATCH("Операции по карте*",INDEX(Лист1!B$1:B$10000,A7):'Лист1'!B$10000,)+A7+1</f>
        <v>#N/A</v>
      </c>
      <c r="B8" t="e">
        <f>INDEX(Лист1!L$1:L$10000,A8)</f>
        <v>#N/A</v>
      </c>
      <c r="C8">
        <f>COUNTIF(Лист1!L:L,B8)</f>
        <v>0</v>
      </c>
      <c r="D8" t="str">
        <f>IF(VLOOKUP(D7,B$2:C$10000,2,)=(ROW()-MATCH(D7,D$2:D7,)-1),INDEX(B$2:B10005,MATCH(D7,B$2:B10005,)+1),D7)</f>
        <v>В 333 ВВ 777</v>
      </c>
      <c r="E8">
        <f>INDEX(Лист1!K$1:K$10000,MATCH(D8,Лист1!L$1:L$10000,))</f>
        <v>33333333</v>
      </c>
      <c r="F8">
        <f>MATCH(D8,INDEX(Лист1!L$1:L$10000,F7+1):'Лист1'!L$10000,)+F7</f>
        <v>15</v>
      </c>
      <c r="G8" s="17">
        <f>IFERROR(INDEX(Лист1!B$1:B$10000,F8),"")</f>
        <v>42802</v>
      </c>
      <c r="H8">
        <f>IFERROR(-INDEX(Лист1!D$1:D$10000,F8),"")</f>
        <v>15</v>
      </c>
    </row>
    <row r="9" spans="1:8" x14ac:dyDescent="0.25">
      <c r="A9" t="e">
        <f>MATCH("Операции по карте*",INDEX(Лист1!B$1:B$10000,A8):'Лист1'!B$10000,)+A8+1</f>
        <v>#N/A</v>
      </c>
      <c r="B9" t="e">
        <f>INDEX(Лист1!L$1:L$10000,A9)</f>
        <v>#N/A</v>
      </c>
      <c r="C9">
        <f>COUNTIF(Лист1!L:L,B9)</f>
        <v>0</v>
      </c>
      <c r="D9" t="str">
        <f>IF(VLOOKUP(D8,B$2:C$10000,2,)=(ROW()-MATCH(D8,D$2:D8,)-1),INDEX(B$2:B10006,MATCH(D8,B$2:B10006,)+1),D8)</f>
        <v>В 333 ВВ 777</v>
      </c>
      <c r="E9">
        <f>INDEX(Лист1!K$1:K$10000,MATCH(D9,Лист1!L$1:L$10000,))</f>
        <v>33333333</v>
      </c>
      <c r="F9">
        <f>MATCH(D9,INDEX(Лист1!L$1:L$10000,F8+1):'Лист1'!L$10000,)+F8</f>
        <v>16</v>
      </c>
      <c r="G9" s="17">
        <f>IFERROR(INDEX(Лист1!B$1:B$10000,F9),"")</f>
        <v>42802</v>
      </c>
      <c r="H9">
        <f>IFERROR(-INDEX(Лист1!D$1:D$10000,F9),"")</f>
        <v>18</v>
      </c>
    </row>
    <row r="10" spans="1:8" x14ac:dyDescent="0.25">
      <c r="A10" t="e">
        <f>MATCH("Операции по карте*",INDEX(Лист1!B$1:B$10000,A9):'Лист1'!B$10000,)+A9+1</f>
        <v>#N/A</v>
      </c>
      <c r="B10" t="e">
        <f>INDEX(Лист1!L$1:L$10000,A10)</f>
        <v>#N/A</v>
      </c>
      <c r="C10">
        <f>COUNTIF(Лист1!L:L,B10)</f>
        <v>0</v>
      </c>
      <c r="D10" t="str">
        <f>IF(VLOOKUP(D9,B$2:C$10000,2,)=(ROW()-MATCH(D9,D$2:D9,)-1),INDEX(B$2:B10007,MATCH(D9,B$2:B10007,)+1),D9)</f>
        <v>В 333 ВВ 777</v>
      </c>
      <c r="E10">
        <f>INDEX(Лист1!K$1:K$10000,MATCH(D10,Лист1!L$1:L$10000,))</f>
        <v>33333333</v>
      </c>
      <c r="F10">
        <f>MATCH(D10,INDEX(Лист1!L$1:L$10000,F9+1):'Лист1'!L$10000,)+F9</f>
        <v>17</v>
      </c>
      <c r="G10" s="17">
        <f>IFERROR(INDEX(Лист1!B$1:B$10000,F10),"")</f>
        <v>42801</v>
      </c>
      <c r="H10">
        <f>IFERROR(-INDEX(Лист1!D$1:D$10000,F10),"")</f>
        <v>20</v>
      </c>
    </row>
    <row r="11" spans="1:8" x14ac:dyDescent="0.25">
      <c r="A11" t="e">
        <f>MATCH("Операции по карте*",INDEX(Лист1!B$1:B$10000,A10):'Лист1'!B$10000,)+A10+1</f>
        <v>#N/A</v>
      </c>
      <c r="B11" t="e">
        <f>INDEX(Лист1!L$1:L$10000,A11)</f>
        <v>#N/A</v>
      </c>
      <c r="C11">
        <f>COUNTIF(Лист1!L:L,B11)</f>
        <v>0</v>
      </c>
      <c r="D11" t="e">
        <f>IF(VLOOKUP(D10,B$2:C$10000,2,)=(ROW()-MATCH(D10,D$2:D10,)-1),INDEX(B$2:B10008,MATCH(D10,B$2:B10008,)+1),D10)</f>
        <v>#N/A</v>
      </c>
      <c r="E11" t="e">
        <f>INDEX(Лист1!K$1:K$10000,MATCH(D11,Лист1!L$1:L$10000,))</f>
        <v>#N/A</v>
      </c>
      <c r="F11" t="e">
        <f>MATCH(D11,INDEX(Лист1!L$1:L$10000,F10+1):'Лист1'!L$10000,)+F10</f>
        <v>#N/A</v>
      </c>
      <c r="G11" s="17" t="str">
        <f>IFERROR(INDEX(Лист1!B$1:B$10000,F11),"")</f>
        <v/>
      </c>
      <c r="H11" t="str">
        <f>IFERROR(-INDEX(Лист1!D$1:D$10000,F11),"")</f>
        <v/>
      </c>
    </row>
    <row r="12" spans="1:8" x14ac:dyDescent="0.25">
      <c r="A12" t="e">
        <f>MATCH("Операции по карте*",INDEX(Лист1!B$1:B$10000,A11):'Лист1'!B$10000,)+A11+1</f>
        <v>#N/A</v>
      </c>
      <c r="B12" t="e">
        <f>INDEX(Лист1!L$1:L$10000,A12)</f>
        <v>#N/A</v>
      </c>
      <c r="C12">
        <f>COUNTIF(Лист1!L:L,B12)</f>
        <v>0</v>
      </c>
      <c r="D12" t="e">
        <f>IF(VLOOKUP(D11,B$2:C$10000,2,)=(ROW()-MATCH(D11,D$2:D11,)-1),INDEX(B$2:B10009,MATCH(D11,B$2:B10009,)+1),D11)</f>
        <v>#N/A</v>
      </c>
      <c r="E12" t="e">
        <f>INDEX(Лист1!K$1:K$10000,MATCH(D12,Лист1!L$1:L$10000,))</f>
        <v>#N/A</v>
      </c>
      <c r="F12" t="e">
        <f>MATCH(D12,INDEX(Лист1!L$1:L$10000,F11+1):'Лист1'!L$10000,)+F11</f>
        <v>#N/A</v>
      </c>
      <c r="G12" s="17" t="str">
        <f>IFERROR(INDEX(Лист1!B$1:B$10000,F12),"")</f>
        <v/>
      </c>
      <c r="H12" t="str">
        <f>IFERROR(-INDEX(Лист1!D$1:D$10000,F12),"")</f>
        <v/>
      </c>
    </row>
    <row r="13" spans="1:8" x14ac:dyDescent="0.25">
      <c r="A13" t="e">
        <f>MATCH("Операции по карте*",INDEX(Лист1!B$1:B$10000,A12):'Лист1'!B$10000,)+A12+1</f>
        <v>#N/A</v>
      </c>
      <c r="B13" t="e">
        <f>INDEX(Лист1!L$1:L$10000,A13)</f>
        <v>#N/A</v>
      </c>
      <c r="C13">
        <f>COUNTIF(Лист1!L:L,B13)</f>
        <v>0</v>
      </c>
      <c r="D13" t="e">
        <f>IF(VLOOKUP(D12,B$2:C$10000,2,)=(ROW()-MATCH(D12,D$2:D12,)-1),INDEX(B$2:B10010,MATCH(D12,B$2:B10010,)+1),D12)</f>
        <v>#N/A</v>
      </c>
      <c r="E13" t="e">
        <f>INDEX(Лист1!K$1:K$10000,MATCH(D13,Лист1!L$1:L$10000,))</f>
        <v>#N/A</v>
      </c>
      <c r="F13" t="e">
        <f>MATCH(D13,INDEX(Лист1!L$1:L$10000,F12+1):'Лист1'!L$10000,)+F12</f>
        <v>#N/A</v>
      </c>
      <c r="G13" s="17" t="str">
        <f>IFERROR(INDEX(Лист1!B$1:B$10000,F13),"")</f>
        <v/>
      </c>
      <c r="H13" t="str">
        <f>IFERROR(-INDEX(Лист1!D$1:D$10000,F13),"")</f>
        <v/>
      </c>
    </row>
    <row r="14" spans="1:8" x14ac:dyDescent="0.25">
      <c r="A14" t="e">
        <f>MATCH("Операции по карте*",INDEX(Лист1!B$1:B$10000,A13):'Лист1'!B$10000,)+A13+1</f>
        <v>#N/A</v>
      </c>
      <c r="B14" t="e">
        <f>INDEX(Лист1!L$1:L$10000,A14)</f>
        <v>#N/A</v>
      </c>
      <c r="C14">
        <f>COUNTIF(Лист1!L:L,B14)</f>
        <v>0</v>
      </c>
      <c r="D14" t="e">
        <f>IF(VLOOKUP(D13,B$2:C$10000,2,)=(ROW()-MATCH(D13,D$2:D13,)-1),INDEX(B$2:B10011,MATCH(D13,B$2:B10011,)+1),D13)</f>
        <v>#N/A</v>
      </c>
      <c r="E14" t="e">
        <f>INDEX(Лист1!K$1:K$10000,MATCH(D14,Лист1!L$1:L$10000,))</f>
        <v>#N/A</v>
      </c>
      <c r="F14" t="e">
        <f>MATCH(D14,INDEX(Лист1!L$1:L$10000,F13+1):'Лист1'!L$10000,)+F13</f>
        <v>#N/A</v>
      </c>
      <c r="G14" s="17" t="str">
        <f>IFERROR(INDEX(Лист1!B$1:B$10000,F14),"")</f>
        <v/>
      </c>
      <c r="H14" t="str">
        <f>IFERROR(-INDEX(Лист1!D$1:D$10000,F14),"")</f>
        <v/>
      </c>
    </row>
    <row r="15" spans="1:8" x14ac:dyDescent="0.25">
      <c r="A15" t="e">
        <f>MATCH("Операции по карте*",INDEX(Лист1!B$1:B$10000,A14):'Лист1'!B$10000,)+A14+1</f>
        <v>#N/A</v>
      </c>
      <c r="B15" t="e">
        <f>INDEX(Лист1!L$1:L$10000,A15)</f>
        <v>#N/A</v>
      </c>
      <c r="C15">
        <f>COUNTIF(Лист1!L:L,B15)</f>
        <v>0</v>
      </c>
      <c r="D15" t="e">
        <f>IF(VLOOKUP(D14,B$2:C$10000,2,)=(ROW()-MATCH(D14,D$2:D14,)-1),INDEX(B$2:B10012,MATCH(D14,B$2:B10012,)+1),D14)</f>
        <v>#N/A</v>
      </c>
      <c r="E15" t="e">
        <f>INDEX(Лист1!K$1:K$10000,MATCH(D15,Лист1!L$1:L$10000,))</f>
        <v>#N/A</v>
      </c>
      <c r="F15" t="e">
        <f>MATCH(D15,INDEX(Лист1!L$1:L$10000,F14+1):'Лист1'!L$10000,)+F14</f>
        <v>#N/A</v>
      </c>
      <c r="G15" s="17" t="str">
        <f>IFERROR(INDEX(Лист1!B$1:B$10000,F15),"")</f>
        <v/>
      </c>
      <c r="H15" t="str">
        <f>IFERROR(-INDEX(Лист1!D$1:D$10000,F15),"")</f>
        <v/>
      </c>
    </row>
    <row r="16" spans="1:8" x14ac:dyDescent="0.25">
      <c r="A16" t="e">
        <f>MATCH("Операции по карте*",INDEX(Лист1!B$1:B$10000,A15):'Лист1'!B$10000,)+A15+1</f>
        <v>#N/A</v>
      </c>
      <c r="B16" t="e">
        <f>INDEX(Лист1!L$1:L$10000,A16)</f>
        <v>#N/A</v>
      </c>
      <c r="C16">
        <f>COUNTIF(Лист1!L:L,B16)</f>
        <v>0</v>
      </c>
      <c r="D16" t="e">
        <f>IF(VLOOKUP(D15,B$2:C$10000,2,)=(ROW()-MATCH(D15,D$2:D15,)-1),INDEX(B$2:B10013,MATCH(D15,B$2:B10013,)+1),D15)</f>
        <v>#N/A</v>
      </c>
      <c r="E16" t="e">
        <f>INDEX(Лист1!K$1:K$10000,MATCH(D16,Лист1!L$1:L$10000,))</f>
        <v>#N/A</v>
      </c>
      <c r="F16" t="e">
        <f>MATCH(D16,INDEX(Лист1!L$1:L$10000,F15+1):'Лист1'!L$10000,)+F15</f>
        <v>#N/A</v>
      </c>
      <c r="G16" s="17" t="str">
        <f>IFERROR(INDEX(Лист1!B$1:B$10000,F16),"")</f>
        <v/>
      </c>
      <c r="H16" t="str">
        <f>IFERROR(-INDEX(Лист1!D$1:D$10000,F16),"")</f>
        <v/>
      </c>
    </row>
    <row r="17" spans="1:8" x14ac:dyDescent="0.25">
      <c r="A17" t="e">
        <f>MATCH("Операции по карте*",INDEX(Лист1!B$1:B$10000,A16):'Лист1'!B$10000,)+A16+1</f>
        <v>#N/A</v>
      </c>
      <c r="B17" t="e">
        <f>INDEX(Лист1!L$1:L$10000,A17)</f>
        <v>#N/A</v>
      </c>
      <c r="C17">
        <f>COUNTIF(Лист1!L:L,B17)</f>
        <v>0</v>
      </c>
      <c r="D17" t="e">
        <f>IF(VLOOKUP(D16,B$2:C$10000,2,)=(ROW()-MATCH(D16,D$2:D16,)-1),INDEX(B$2:B10014,MATCH(D16,B$2:B10014,)+1),D16)</f>
        <v>#N/A</v>
      </c>
      <c r="E17" t="e">
        <f>INDEX(Лист1!K$1:K$10000,MATCH(D17,Лист1!L$1:L$10000,))</f>
        <v>#N/A</v>
      </c>
      <c r="F17" t="e">
        <f>MATCH(D17,INDEX(Лист1!L$1:L$10000,F16+1):'Лист1'!L$10000,)+F16</f>
        <v>#N/A</v>
      </c>
      <c r="G17" s="17" t="str">
        <f>IFERROR(INDEX(Лист1!B$1:B$10000,F17),"")</f>
        <v/>
      </c>
      <c r="H17" t="str">
        <f>IFERROR(-INDEX(Лист1!D$1:D$10000,F17),"")</f>
        <v/>
      </c>
    </row>
    <row r="18" spans="1:8" x14ac:dyDescent="0.25">
      <c r="A18" t="e">
        <f>MATCH("Операции по карте*",INDEX(Лист1!B$1:B$10000,A17):'Лист1'!B$10000,)+A17+1</f>
        <v>#N/A</v>
      </c>
      <c r="B18" t="e">
        <f>INDEX(Лист1!L$1:L$10000,A18)</f>
        <v>#N/A</v>
      </c>
      <c r="C18">
        <f>COUNTIF(Лист1!L:L,B18)</f>
        <v>0</v>
      </c>
      <c r="D18" t="e">
        <f>IF(VLOOKUP(D17,B$2:C$10000,2,)=(ROW()-MATCH(D17,D$2:D17,)-1),INDEX(B$2:B10015,MATCH(D17,B$2:B10015,)+1),D17)</f>
        <v>#N/A</v>
      </c>
      <c r="E18" t="e">
        <f>INDEX(Лист1!K$1:K$10000,MATCH(D18,Лист1!L$1:L$10000,))</f>
        <v>#N/A</v>
      </c>
      <c r="F18" t="e">
        <f>MATCH(D18,INDEX(Лист1!L$1:L$10000,F17+1):'Лист1'!L$10000,)+F17</f>
        <v>#N/A</v>
      </c>
      <c r="G18" s="17" t="str">
        <f>IFERROR(INDEX(Лист1!B$1:B$10000,F18),"")</f>
        <v/>
      </c>
      <c r="H18" t="str">
        <f>IFERROR(-INDEX(Лист1!D$1:D$10000,F18),"")</f>
        <v/>
      </c>
    </row>
    <row r="19" spans="1:8" x14ac:dyDescent="0.25">
      <c r="A19" t="e">
        <f>MATCH("Операции по карте*",INDEX(Лист1!B$1:B$10000,A18):'Лист1'!B$10000,)+A18+1</f>
        <v>#N/A</v>
      </c>
      <c r="B19" t="e">
        <f>INDEX(Лист1!L$1:L$10000,A19)</f>
        <v>#N/A</v>
      </c>
      <c r="C19">
        <f>COUNTIF(Лист1!L:L,B19)</f>
        <v>0</v>
      </c>
      <c r="D19" t="e">
        <f>IF(VLOOKUP(D18,B$2:C$10000,2,)=(ROW()-MATCH(D18,D$2:D18,)-1),INDEX(B$2:B10016,MATCH(D18,B$2:B10016,)+1),D18)</f>
        <v>#N/A</v>
      </c>
      <c r="E19" t="e">
        <f>INDEX(Лист1!K$1:K$10000,MATCH(D19,Лист1!L$1:L$10000,))</f>
        <v>#N/A</v>
      </c>
      <c r="F19" t="e">
        <f>MATCH(D19,INDEX(Лист1!L$1:L$10000,F18+1):'Лист1'!L$10000,)+F18</f>
        <v>#N/A</v>
      </c>
      <c r="G19" s="17" t="str">
        <f>IFERROR(INDEX(Лист1!B$1:B$10000,F19),"")</f>
        <v/>
      </c>
      <c r="H19" t="str">
        <f>IFERROR(-INDEX(Лист1!D$1:D$10000,F19),"")</f>
        <v/>
      </c>
    </row>
    <row r="20" spans="1:8" x14ac:dyDescent="0.25">
      <c r="A20" t="e">
        <f>MATCH("Операции по карте*",INDEX(Лист1!B$1:B$10000,A19):'Лист1'!B$10000,)+A19+1</f>
        <v>#N/A</v>
      </c>
      <c r="B20" t="e">
        <f>INDEX(Лист1!L$1:L$10000,A20)</f>
        <v>#N/A</v>
      </c>
      <c r="C20">
        <f>COUNTIF(Лист1!L:L,B20)</f>
        <v>0</v>
      </c>
      <c r="D20" t="e">
        <f>IF(VLOOKUP(D19,B$2:C$10000,2,)=(ROW()-MATCH(D19,D$2:D19,)-1),INDEX(B$2:B10017,MATCH(D19,B$2:B10017,)+1),D19)</f>
        <v>#N/A</v>
      </c>
      <c r="E20" t="e">
        <f>INDEX(Лист1!K$1:K$10000,MATCH(D20,Лист1!L$1:L$10000,))</f>
        <v>#N/A</v>
      </c>
      <c r="F20" t="e">
        <f>MATCH(D20,INDEX(Лист1!L$1:L$10000,F19+1):'Лист1'!L$10000,)+F19</f>
        <v>#N/A</v>
      </c>
      <c r="G20" s="17" t="str">
        <f>IFERROR(INDEX(Лист1!B$1:B$10000,F20),"")</f>
        <v/>
      </c>
      <c r="H20" t="str">
        <f>IFERROR(-INDEX(Лист1!D$1:D$10000,F20),"")</f>
        <v/>
      </c>
    </row>
    <row r="21" spans="1:8" x14ac:dyDescent="0.25">
      <c r="A21" t="e">
        <f>MATCH("Операции по карте*",INDEX(Лист1!B$1:B$10000,A20):'Лист1'!B$10000,)+A20+1</f>
        <v>#N/A</v>
      </c>
      <c r="B21" t="e">
        <f>INDEX(Лист1!L$1:L$10000,A21)</f>
        <v>#N/A</v>
      </c>
      <c r="C21">
        <f>COUNTIF(Лист1!L:L,B21)</f>
        <v>0</v>
      </c>
      <c r="D21" t="e">
        <f>IF(VLOOKUP(D20,B$2:C$10000,2,)=(ROW()-MATCH(D20,D$2:D20,)-1),INDEX(B$2:B10018,MATCH(D20,B$2:B10018,)+1),D20)</f>
        <v>#N/A</v>
      </c>
      <c r="E21" t="e">
        <f>INDEX(Лист1!K$1:K$10000,MATCH(D21,Лист1!L$1:L$10000,))</f>
        <v>#N/A</v>
      </c>
      <c r="F21" t="e">
        <f>MATCH(D21,INDEX(Лист1!L$1:L$10000,F20+1):'Лист1'!L$10000,)+F20</f>
        <v>#N/A</v>
      </c>
      <c r="G21" s="17" t="str">
        <f>IFERROR(INDEX(Лист1!B$1:B$10000,F21),"")</f>
        <v/>
      </c>
      <c r="H21" t="str">
        <f>IFERROR(-INDEX(Лист1!D$1:D$10000,F21),"")</f>
        <v/>
      </c>
    </row>
    <row r="22" spans="1:8" x14ac:dyDescent="0.25">
      <c r="A22" t="e">
        <f>MATCH("Операции по карте*",INDEX(Лист1!B$1:B$10000,A21):'Лист1'!B$10000,)+A21+1</f>
        <v>#N/A</v>
      </c>
      <c r="B22" t="e">
        <f>INDEX(Лист1!L$1:L$10000,A22)</f>
        <v>#N/A</v>
      </c>
      <c r="C22">
        <f>COUNTIF(Лист1!L:L,B22)</f>
        <v>0</v>
      </c>
      <c r="D22" t="e">
        <f>IF(VLOOKUP(D21,B$2:C$10000,2,)=(ROW()-MATCH(D21,D$2:D21,)-1),INDEX(B$2:B10019,MATCH(D21,B$2:B10019,)+1),D21)</f>
        <v>#N/A</v>
      </c>
      <c r="E22" t="e">
        <f>INDEX(Лист1!K$1:K$10000,MATCH(D22,Лист1!L$1:L$10000,))</f>
        <v>#N/A</v>
      </c>
      <c r="F22" t="e">
        <f>MATCH(D22,INDEX(Лист1!L$1:L$10000,F21+1):'Лист1'!L$10000,)+F21</f>
        <v>#N/A</v>
      </c>
      <c r="G22" s="17" t="str">
        <f>IFERROR(INDEX(Лист1!B$1:B$10000,F22),"")</f>
        <v/>
      </c>
      <c r="H22" t="str">
        <f>IFERROR(-INDEX(Лист1!D$1:D$10000,F22),"")</f>
        <v/>
      </c>
    </row>
    <row r="23" spans="1:8" x14ac:dyDescent="0.25">
      <c r="A23" t="e">
        <f>MATCH("Операции по карте*",INDEX(Лист1!B$1:B$10000,A22):'Лист1'!B$10000,)+A22+1</f>
        <v>#N/A</v>
      </c>
      <c r="B23" t="e">
        <f>INDEX(Лист1!L$1:L$10000,A23)</f>
        <v>#N/A</v>
      </c>
      <c r="C23">
        <f>COUNTIF(Лист1!L:L,B23)</f>
        <v>0</v>
      </c>
      <c r="D23" t="e">
        <f>IF(VLOOKUP(D22,B$2:C$10000,2,)=(ROW()-MATCH(D22,D$2:D22,)-1),INDEX(B$2:B10020,MATCH(D22,B$2:B10020,)+1),D22)</f>
        <v>#N/A</v>
      </c>
      <c r="E23" t="e">
        <f>INDEX(Лист1!K$1:K$10000,MATCH(D23,Лист1!L$1:L$10000,))</f>
        <v>#N/A</v>
      </c>
      <c r="F23" t="e">
        <f>MATCH(D23,INDEX(Лист1!L$1:L$10000,F22+1):'Лист1'!L$10000,)+F22</f>
        <v>#N/A</v>
      </c>
      <c r="G23" s="17" t="str">
        <f>IFERROR(INDEX(Лист1!B$1:B$10000,F23),"")</f>
        <v/>
      </c>
      <c r="H23" t="str">
        <f>IFERROR(-INDEX(Лист1!D$1:D$10000,F23),"")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2017-03-10T11:24:25Z</dcterms:created>
  <dcterms:modified xsi:type="dcterms:W3CDTF">2017-03-13T08:18:46Z</dcterms:modified>
</cp:coreProperties>
</file>