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23" i="1" l="1"/>
  <c r="K22" i="1"/>
  <c r="K5" i="1"/>
  <c r="K3" i="1"/>
  <c r="K4" i="1" l="1"/>
  <c r="L3" i="1"/>
  <c r="I39" i="1"/>
  <c r="F39" i="1"/>
  <c r="E39" i="1"/>
  <c r="I38" i="1"/>
  <c r="G38" i="1"/>
  <c r="F38" i="1"/>
  <c r="E38" i="1"/>
  <c r="C38" i="1"/>
  <c r="I37" i="1"/>
  <c r="F37" i="1"/>
  <c r="E37" i="1"/>
  <c r="I36" i="1"/>
  <c r="F36" i="1"/>
  <c r="E36" i="1"/>
  <c r="S34" i="1"/>
  <c r="Q34" i="1"/>
  <c r="N34" i="1"/>
  <c r="G34" i="1"/>
  <c r="J34" i="1" s="1"/>
  <c r="L34" i="1" s="1"/>
  <c r="D34" i="1"/>
  <c r="C34" i="1"/>
  <c r="S33" i="1"/>
  <c r="Q33" i="1"/>
  <c r="N33" i="1"/>
  <c r="J33" i="1"/>
  <c r="L33" i="1" s="1"/>
  <c r="G33" i="1"/>
  <c r="D33" i="1"/>
  <c r="C33" i="1"/>
  <c r="S32" i="1"/>
  <c r="Q32" i="1"/>
  <c r="N32" i="1"/>
  <c r="L32" i="1"/>
  <c r="J32" i="1"/>
  <c r="H32" i="1"/>
  <c r="K32" i="1" s="1"/>
  <c r="T32" i="1" s="1"/>
  <c r="D32" i="1"/>
  <c r="C32" i="1"/>
  <c r="S31" i="1"/>
  <c r="Q31" i="1"/>
  <c r="N31" i="1"/>
  <c r="J31" i="1"/>
  <c r="L31" i="1" s="1"/>
  <c r="G31" i="1"/>
  <c r="D31" i="1"/>
  <c r="C31" i="1"/>
  <c r="T30" i="1"/>
  <c r="S30" i="1"/>
  <c r="F30" i="1"/>
  <c r="L30" i="1" s="1"/>
  <c r="S29" i="1"/>
  <c r="Q29" i="1"/>
  <c r="N29" i="1"/>
  <c r="G29" i="1"/>
  <c r="J29" i="1" s="1"/>
  <c r="L29" i="1" s="1"/>
  <c r="D29" i="1"/>
  <c r="C29" i="1"/>
  <c r="S28" i="1"/>
  <c r="Q28" i="1"/>
  <c r="N28" i="1"/>
  <c r="J28" i="1"/>
  <c r="L28" i="1" s="1"/>
  <c r="G28" i="1"/>
  <c r="D28" i="1"/>
  <c r="C28" i="1"/>
  <c r="S27" i="1"/>
  <c r="Q27" i="1"/>
  <c r="R27" i="1" s="1"/>
  <c r="O27" i="1"/>
  <c r="N27" i="1"/>
  <c r="M27" i="1"/>
  <c r="K27" i="1"/>
  <c r="T27" i="1" s="1"/>
  <c r="J27" i="1"/>
  <c r="H27" i="1"/>
  <c r="D27" i="1"/>
  <c r="C27" i="1"/>
  <c r="S26" i="1"/>
  <c r="Q26" i="1"/>
  <c r="N26" i="1"/>
  <c r="G26" i="1"/>
  <c r="J26" i="1" s="1"/>
  <c r="L26" i="1" s="1"/>
  <c r="D26" i="1"/>
  <c r="C26" i="1"/>
  <c r="S25" i="1"/>
  <c r="T25" i="1" s="1"/>
  <c r="F25" i="1"/>
  <c r="L25" i="1" s="1"/>
  <c r="S24" i="1"/>
  <c r="Q24" i="1"/>
  <c r="O24" i="1"/>
  <c r="R24" i="1" s="1"/>
  <c r="N24" i="1"/>
  <c r="G24" i="1"/>
  <c r="J24" i="1" s="1"/>
  <c r="L24" i="1" s="1"/>
  <c r="D24" i="1"/>
  <c r="C24" i="1"/>
  <c r="S23" i="1"/>
  <c r="Q23" i="1"/>
  <c r="N23" i="1"/>
  <c r="J23" i="1"/>
  <c r="L23" i="1" s="1"/>
  <c r="G23" i="1"/>
  <c r="D23" i="1"/>
  <c r="C23" i="1"/>
  <c r="S22" i="1"/>
  <c r="Q22" i="1"/>
  <c r="O22" i="1"/>
  <c r="R22" i="1" s="1"/>
  <c r="N22" i="1"/>
  <c r="H22" i="1"/>
  <c r="G22" i="1"/>
  <c r="J22" i="1" s="1"/>
  <c r="L22" i="1" s="1"/>
  <c r="D22" i="1"/>
  <c r="C22" i="1"/>
  <c r="S21" i="1"/>
  <c r="T21" i="1" s="1"/>
  <c r="F21" i="1"/>
  <c r="S20" i="1"/>
  <c r="Q20" i="1"/>
  <c r="N20" i="1"/>
  <c r="L20" i="1"/>
  <c r="O20" i="1" s="1"/>
  <c r="R20" i="1" s="1"/>
  <c r="G20" i="1"/>
  <c r="D20" i="1"/>
  <c r="C20" i="1"/>
  <c r="S19" i="1"/>
  <c r="Q19" i="1"/>
  <c r="N19" i="1"/>
  <c r="O19" i="1" s="1"/>
  <c r="L19" i="1"/>
  <c r="K19" i="1"/>
  <c r="M19" i="1" s="1"/>
  <c r="H19" i="1"/>
  <c r="G19" i="1"/>
  <c r="T18" i="1"/>
  <c r="S18" i="1"/>
  <c r="Q18" i="1"/>
  <c r="O18" i="1"/>
  <c r="R18" i="1" s="1"/>
  <c r="N18" i="1"/>
  <c r="M18" i="1"/>
  <c r="K18" i="1"/>
  <c r="J18" i="1"/>
  <c r="H18" i="1"/>
  <c r="D18" i="1"/>
  <c r="C18" i="1"/>
  <c r="T17" i="1"/>
  <c r="S17" i="1"/>
  <c r="Q17" i="1"/>
  <c r="O17" i="1"/>
  <c r="R17" i="1" s="1"/>
  <c r="N17" i="1"/>
  <c r="L17" i="1"/>
  <c r="K17" i="1"/>
  <c r="H17" i="1" s="1"/>
  <c r="G17" i="1"/>
  <c r="D17" i="1"/>
  <c r="C17" i="1"/>
  <c r="T16" i="1"/>
  <c r="S16" i="1"/>
  <c r="O16" i="1"/>
  <c r="F16" i="1"/>
  <c r="S15" i="1"/>
  <c r="Q15" i="1"/>
  <c r="N15" i="1"/>
  <c r="G15" i="1"/>
  <c r="J15" i="1" s="1"/>
  <c r="L15" i="1" s="1"/>
  <c r="D15" i="1"/>
  <c r="C15" i="1"/>
  <c r="S14" i="1"/>
  <c r="Q14" i="1"/>
  <c r="N14" i="1"/>
  <c r="O14" i="1" s="1"/>
  <c r="R14" i="1" s="1"/>
  <c r="K14" i="1"/>
  <c r="H14" i="1" s="1"/>
  <c r="J14" i="1"/>
  <c r="L14" i="1" s="1"/>
  <c r="G14" i="1"/>
  <c r="D14" i="1"/>
  <c r="C14" i="1"/>
  <c r="S13" i="1"/>
  <c r="Q13" i="1"/>
  <c r="R13" i="1" s="1"/>
  <c r="O13" i="1"/>
  <c r="N13" i="1"/>
  <c r="M13" i="1"/>
  <c r="K13" i="1"/>
  <c r="T13" i="1" s="1"/>
  <c r="J13" i="1"/>
  <c r="H13" i="1"/>
  <c r="D13" i="1"/>
  <c r="C13" i="1"/>
  <c r="S12" i="1"/>
  <c r="Q12" i="1"/>
  <c r="N12" i="1"/>
  <c r="G12" i="1"/>
  <c r="J12" i="1" s="1"/>
  <c r="L12" i="1" s="1"/>
  <c r="D12" i="1"/>
  <c r="C12" i="1"/>
  <c r="S11" i="1"/>
  <c r="T11" i="1" s="1"/>
  <c r="F11" i="1"/>
  <c r="S10" i="1"/>
  <c r="Q10" i="1"/>
  <c r="O10" i="1"/>
  <c r="R10" i="1" s="1"/>
  <c r="N10" i="1"/>
  <c r="J10" i="1"/>
  <c r="L10" i="1" s="1"/>
  <c r="G10" i="1"/>
  <c r="D10" i="1"/>
  <c r="D37" i="1" s="1"/>
  <c r="C10" i="1"/>
  <c r="S9" i="1"/>
  <c r="Q9" i="1"/>
  <c r="N9" i="1"/>
  <c r="G9" i="1"/>
  <c r="D9" i="1"/>
  <c r="C9" i="1"/>
  <c r="S8" i="1"/>
  <c r="Q8" i="1"/>
  <c r="O8" i="1"/>
  <c r="R8" i="1" s="1"/>
  <c r="N8" i="1"/>
  <c r="J8" i="1"/>
  <c r="L8" i="1" s="1"/>
  <c r="G8" i="1"/>
  <c r="D8" i="1"/>
  <c r="C8" i="1"/>
  <c r="T7" i="1"/>
  <c r="S7" i="1"/>
  <c r="F7" i="1"/>
  <c r="S6" i="1"/>
  <c r="Q6" i="1"/>
  <c r="N6" i="1"/>
  <c r="G6" i="1"/>
  <c r="D6" i="1"/>
  <c r="C6" i="1"/>
  <c r="C37" i="1" s="1"/>
  <c r="S5" i="1"/>
  <c r="Q5" i="1"/>
  <c r="O5" i="1"/>
  <c r="N5" i="1"/>
  <c r="J5" i="1"/>
  <c r="L5" i="1" s="1"/>
  <c r="G5" i="1"/>
  <c r="D5" i="1"/>
  <c r="C5" i="1"/>
  <c r="S4" i="1"/>
  <c r="Q4" i="1"/>
  <c r="N4" i="1"/>
  <c r="L4" i="1"/>
  <c r="J4" i="1"/>
  <c r="H4" i="1"/>
  <c r="D4" i="1"/>
  <c r="C4" i="1"/>
  <c r="S3" i="1"/>
  <c r="Q3" i="1"/>
  <c r="N3" i="1"/>
  <c r="J3" i="1"/>
  <c r="G3" i="1"/>
  <c r="G36" i="1" s="1"/>
  <c r="D3" i="1"/>
  <c r="D36" i="1" s="1"/>
  <c r="C3" i="1"/>
  <c r="C36" i="1" s="1"/>
  <c r="F2" i="1"/>
  <c r="R19" i="1" l="1"/>
  <c r="F35" i="1"/>
  <c r="O34" i="1"/>
  <c r="R34" i="1" s="1"/>
  <c r="K34" i="1"/>
  <c r="M34" i="1"/>
  <c r="O26" i="1"/>
  <c r="K26" i="1"/>
  <c r="M26" i="1" s="1"/>
  <c r="O12" i="1"/>
  <c r="K12" i="1"/>
  <c r="O15" i="1"/>
  <c r="R15" i="1" s="1"/>
  <c r="K15" i="1"/>
  <c r="M15" i="1"/>
  <c r="O29" i="1"/>
  <c r="R29" i="1" s="1"/>
  <c r="K29" i="1"/>
  <c r="M29" i="1"/>
  <c r="O4" i="1"/>
  <c r="L38" i="1"/>
  <c r="M38" i="1" s="1"/>
  <c r="R5" i="1"/>
  <c r="D38" i="1"/>
  <c r="M4" i="1"/>
  <c r="L39" i="1"/>
  <c r="M8" i="1"/>
  <c r="T22" i="1"/>
  <c r="O31" i="1"/>
  <c r="K31" i="1"/>
  <c r="J36" i="1"/>
  <c r="H38" i="1"/>
  <c r="C39" i="1"/>
  <c r="G37" i="1"/>
  <c r="J6" i="1"/>
  <c r="K8" i="1"/>
  <c r="J9" i="1"/>
  <c r="L9" i="1" s="1"/>
  <c r="G39" i="1"/>
  <c r="K10" i="1"/>
  <c r="O23" i="1"/>
  <c r="R23" i="1" s="1"/>
  <c r="M24" i="1"/>
  <c r="M31" i="1"/>
  <c r="O33" i="1"/>
  <c r="R33" i="1" s="1"/>
  <c r="K33" i="1"/>
  <c r="J39" i="1"/>
  <c r="T14" i="1"/>
  <c r="J38" i="1"/>
  <c r="D39" i="1"/>
  <c r="M14" i="1"/>
  <c r="M17" i="1"/>
  <c r="O21" i="1"/>
  <c r="M22" i="1"/>
  <c r="M23" i="1"/>
  <c r="K24" i="1"/>
  <c r="M28" i="1"/>
  <c r="O28" i="1"/>
  <c r="R28" i="1" s="1"/>
  <c r="K28" i="1"/>
  <c r="O32" i="1"/>
  <c r="R32" i="1" s="1"/>
  <c r="M32" i="1"/>
  <c r="T19" i="1"/>
  <c r="K20" i="1"/>
  <c r="H10" i="1" l="1"/>
  <c r="T10" i="1"/>
  <c r="J37" i="1"/>
  <c r="L6" i="1"/>
  <c r="T31" i="1"/>
  <c r="H31" i="1"/>
  <c r="O38" i="1"/>
  <c r="N38" i="1" s="1"/>
  <c r="R4" i="1"/>
  <c r="O25" i="1"/>
  <c r="R26" i="1"/>
  <c r="T4" i="1"/>
  <c r="K38" i="1"/>
  <c r="O30" i="1"/>
  <c r="R31" i="1"/>
  <c r="O11" i="1"/>
  <c r="R12" i="1"/>
  <c r="H24" i="1"/>
  <c r="T24" i="1"/>
  <c r="T23" i="1"/>
  <c r="H23" i="1"/>
  <c r="O9" i="1"/>
  <c r="K9" i="1"/>
  <c r="M9" i="1"/>
  <c r="H5" i="1"/>
  <c r="K39" i="1"/>
  <c r="T5" i="1"/>
  <c r="J40" i="1"/>
  <c r="M5" i="1"/>
  <c r="T29" i="1"/>
  <c r="H29" i="1"/>
  <c r="T34" i="1"/>
  <c r="H34" i="1"/>
  <c r="T12" i="1"/>
  <c r="H12" i="1"/>
  <c r="H33" i="1"/>
  <c r="T33" i="1"/>
  <c r="M39" i="1"/>
  <c r="T15" i="1"/>
  <c r="H15" i="1"/>
  <c r="T20" i="1"/>
  <c r="H20" i="1"/>
  <c r="M20" i="1"/>
  <c r="H28" i="1"/>
  <c r="T28" i="1"/>
  <c r="M33" i="1"/>
  <c r="H8" i="1"/>
  <c r="T8" i="1"/>
  <c r="L36" i="1"/>
  <c r="O3" i="1"/>
  <c r="M3" i="1"/>
  <c r="M10" i="1"/>
  <c r="M12" i="1"/>
  <c r="T26" i="1"/>
  <c r="H26" i="1"/>
  <c r="O6" i="1" l="1"/>
  <c r="K6" i="1"/>
  <c r="L37" i="1"/>
  <c r="M6" i="1"/>
  <c r="K36" i="1"/>
  <c r="M36" i="1" s="1"/>
  <c r="T3" i="1"/>
  <c r="H3" i="1"/>
  <c r="H36" i="1" s="1"/>
  <c r="T9" i="1"/>
  <c r="H9" i="1"/>
  <c r="H39" i="1"/>
  <c r="O36" i="1"/>
  <c r="R3" i="1"/>
  <c r="O2" i="1"/>
  <c r="R9" i="1"/>
  <c r="O39" i="1"/>
  <c r="N39" i="1" s="1"/>
  <c r="O7" i="1"/>
  <c r="N36" i="1" l="1"/>
  <c r="K37" i="1"/>
  <c r="M37" i="1" s="1"/>
  <c r="M40" i="1" s="1"/>
  <c r="T6" i="1"/>
  <c r="H6" i="1"/>
  <c r="H37" i="1" s="1"/>
  <c r="O37" i="1"/>
  <c r="N37" i="1" s="1"/>
  <c r="R6" i="1"/>
  <c r="O35" i="1" l="1"/>
</calcChain>
</file>

<file path=xl/sharedStrings.xml><?xml version="1.0" encoding="utf-8"?>
<sst xmlns="http://schemas.openxmlformats.org/spreadsheetml/2006/main" count="102" uniqueCount="38">
  <si>
    <t>Farm</t>
  </si>
  <si>
    <t>Crop</t>
  </si>
  <si>
    <t>start date </t>
  </si>
  <si>
    <t>finish date</t>
  </si>
  <si>
    <t>workdays</t>
  </si>
  <si>
    <t>ha</t>
  </si>
  <si>
    <t>ha / day</t>
  </si>
  <si>
    <t>total harvesters</t>
  </si>
  <si>
    <t>own harvesters</t>
  </si>
  <si>
    <t>ha per harvester</t>
  </si>
  <si>
    <t>rented harvesters</t>
  </si>
  <si>
    <t>ha for rented harvesters</t>
  </si>
  <si>
    <t>ha per rented harvester</t>
  </si>
  <si>
    <t>rate</t>
  </si>
  <si>
    <t>costs (rur)</t>
  </si>
  <si>
    <t>проверки</t>
  </si>
  <si>
    <t>Камыши</t>
  </si>
  <si>
    <t>Все культуры</t>
  </si>
  <si>
    <t>ст-сть услуг</t>
  </si>
  <si>
    <t>привлеч комб</t>
  </si>
  <si>
    <t>Нагрузка, Га/сутки</t>
  </si>
  <si>
    <t>Пшеница озимая</t>
  </si>
  <si>
    <t>Культура</t>
  </si>
  <si>
    <t>Комбайны АТ</t>
  </si>
  <si>
    <t>Привл. комбайны</t>
  </si>
  <si>
    <t>Кукуруза зерновая</t>
  </si>
  <si>
    <t>Соя</t>
  </si>
  <si>
    <t>Пшеница яровая</t>
  </si>
  <si>
    <t>Мантурово</t>
  </si>
  <si>
    <t>Рыльск</t>
  </si>
  <si>
    <t>Мантурово 2</t>
  </si>
  <si>
    <t>Бунино</t>
  </si>
  <si>
    <t>Максимовка</t>
  </si>
  <si>
    <t>Сосновка</t>
  </si>
  <si>
    <t>Курск</t>
  </si>
  <si>
    <t>соя</t>
  </si>
  <si>
    <t>Total, ha harvester</t>
  </si>
  <si>
    <t>Подсолнечник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</si>
</sst>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8"/>
      <color theme="0"/>
      <name val="Arial"/>
      <family val="2"/>
      <charset val="204"/>
    </font>
    <font>
      <b/>
      <sz val="11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 applyAlignment="1">
      <alignment horizontal="left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right"/>
    </xf>
    <xf numFmtId="0" fontId="5" fillId="0" borderId="0" xfId="0" applyFont="1"/>
    <xf numFmtId="0" fontId="0" fillId="3" borderId="10" xfId="0" applyFill="1" applyBorder="1"/>
    <xf numFmtId="0" fontId="0" fillId="3" borderId="11" xfId="0" applyFill="1" applyBorder="1" applyAlignment="1">
      <alignment horizontal="left"/>
    </xf>
    <xf numFmtId="164" fontId="0" fillId="3" borderId="11" xfId="0" applyNumberFormat="1" applyFill="1" applyBorder="1" applyAlignment="1">
      <alignment horizontal="left"/>
    </xf>
    <xf numFmtId="3" fontId="0" fillId="3" borderId="1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5" fillId="0" borderId="11" xfId="0" applyFont="1" applyBorder="1"/>
    <xf numFmtId="0" fontId="0" fillId="3" borderId="11" xfId="0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0" fontId="2" fillId="0" borderId="0" xfId="0" applyFont="1"/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3" fontId="0" fillId="3" borderId="14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0" fillId="0" borderId="14" xfId="0" applyFill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0" fontId="1" fillId="3" borderId="16" xfId="0" applyFont="1" applyFill="1" applyBorder="1"/>
    <xf numFmtId="0" fontId="1" fillId="3" borderId="17" xfId="0" applyFont="1" applyFill="1" applyBorder="1" applyAlignment="1">
      <alignment horizontal="left"/>
    </xf>
    <xf numFmtId="3" fontId="1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18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1" fillId="4" borderId="17" xfId="0" applyFont="1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5" fillId="5" borderId="11" xfId="0" applyFont="1" applyFill="1" applyBorder="1"/>
    <xf numFmtId="0" fontId="0" fillId="6" borderId="11" xfId="0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249"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aminas\Desktop\&#1040;&#1074;&#1090;&#1086;%20&#1080;%20&#1082;&#1086;&#1084;&#1073;&#1072;&#1081;&#1085;&#1099;\&#1056;&#1072;&#1089;&#1095;&#1105;&#1090;%20&#1082;&#1086;&#1083;&#1080;&#1095;&#1077;&#1089;&#1090;&#1074;&#1072;%20&#1082;&#1086;&#1084;&#1073;&#1072;&#1081;&#1085;&#1086;&#1074;%202017%2013MAR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кластеры"/>
      <sheetName val="Комбайны ГК АТ"/>
      <sheetName val="Сравнение комбайны"/>
      <sheetName val="Факт 2015 - по ГП"/>
      <sheetName val="Факт 2015"/>
      <sheetName val="Факт 2016"/>
      <sheetName val="Курск"/>
      <sheetName val="Липецк"/>
      <sheetName val="Рязань"/>
      <sheetName val="Пенза"/>
      <sheetName val="Тамбов"/>
      <sheetName val="Тула"/>
      <sheetName val="Свод по культурам"/>
      <sheetName val="Свод зернобоб"/>
      <sheetName val="Свод Свекла"/>
      <sheetName val="Объемы по контрагентам"/>
      <sheetName val="техинструкции"/>
      <sheetName val="Срок уборки (ТК)"/>
      <sheetName val="ПП на 27.02.2017"/>
      <sheetName val="СПП - проб на 28.02.2017"/>
      <sheetName val="и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O1" t="str">
            <v>зерн, шт</v>
          </cell>
        </row>
        <row r="2">
          <cell r="O2">
            <v>53</v>
          </cell>
        </row>
        <row r="3">
          <cell r="O3">
            <v>43</v>
          </cell>
        </row>
        <row r="4">
          <cell r="O4">
            <v>10</v>
          </cell>
        </row>
        <row r="5">
          <cell r="O5">
            <v>30</v>
          </cell>
        </row>
        <row r="6">
          <cell r="O6">
            <v>26</v>
          </cell>
        </row>
        <row r="7">
          <cell r="O7">
            <v>162</v>
          </cell>
        </row>
        <row r="9">
          <cell r="B9" t="str">
            <v>ОП</v>
          </cell>
          <cell r="C9" t="str">
            <v>Культура</v>
          </cell>
          <cell r="D9" t="str">
            <v>Дата начала уборки</v>
          </cell>
          <cell r="E9" t="str">
            <v>Дата окончания уборки</v>
          </cell>
          <cell r="O9" t="str">
            <v>Потребность в наёмных комбайнах, шт</v>
          </cell>
          <cell r="R9" t="str">
            <v>Прогноз затрат на услуги по уборке урожая (без НДС), руб.</v>
          </cell>
        </row>
        <row r="10">
          <cell r="B10" t="str">
            <v>Камыши</v>
          </cell>
          <cell r="C10" t="str">
            <v>Пшеница озимая</v>
          </cell>
          <cell r="D10">
            <v>42939</v>
          </cell>
          <cell r="E10">
            <v>42945</v>
          </cell>
          <cell r="O10">
            <v>6</v>
          </cell>
          <cell r="R10">
            <v>1487870.1466403722</v>
          </cell>
          <cell r="V10" t="str">
            <v>КамышиПшеница озимая</v>
          </cell>
        </row>
        <row r="11">
          <cell r="B11" t="str">
            <v>Камыши</v>
          </cell>
          <cell r="C11" t="str">
            <v>Кукуруза зерновая</v>
          </cell>
          <cell r="D11">
            <v>43003</v>
          </cell>
          <cell r="E11">
            <v>43022</v>
          </cell>
          <cell r="O11">
            <v>0</v>
          </cell>
          <cell r="R11">
            <v>0</v>
          </cell>
          <cell r="V11" t="str">
            <v>КамышиКукуруза зерновая</v>
          </cell>
        </row>
        <row r="12">
          <cell r="B12" t="str">
            <v>Камыши</v>
          </cell>
          <cell r="C12" t="str">
            <v>Соя</v>
          </cell>
          <cell r="D12">
            <v>42990</v>
          </cell>
          <cell r="E12">
            <v>43008</v>
          </cell>
          <cell r="O12">
            <v>6</v>
          </cell>
          <cell r="R12">
            <v>4780367.4069305714</v>
          </cell>
          <cell r="V12" t="str">
            <v>КамышиСоя</v>
          </cell>
        </row>
        <row r="13">
          <cell r="B13" t="str">
            <v>Камыши</v>
          </cell>
          <cell r="C13" t="str">
            <v>Пшеница яровая</v>
          </cell>
          <cell r="D13">
            <v>42948</v>
          </cell>
          <cell r="E13">
            <v>42958</v>
          </cell>
          <cell r="O13">
            <v>6</v>
          </cell>
          <cell r="R13">
            <v>3352908.0687198178</v>
          </cell>
          <cell r="V13" t="str">
            <v>КамышиПшеница яровая</v>
          </cell>
        </row>
        <row r="14">
          <cell r="B14" t="str">
            <v>Мантурово</v>
          </cell>
          <cell r="C14" t="str">
            <v>Пшеница озимая</v>
          </cell>
          <cell r="D14">
            <v>42931</v>
          </cell>
          <cell r="E14">
            <v>42947</v>
          </cell>
          <cell r="O14">
            <v>6</v>
          </cell>
          <cell r="R14">
            <v>2803039.2617727215</v>
          </cell>
          <cell r="V14" t="str">
            <v>МантуровоПшеница озимая</v>
          </cell>
        </row>
        <row r="15">
          <cell r="B15" t="str">
            <v>Мантурово</v>
          </cell>
          <cell r="C15" t="str">
            <v>Соя</v>
          </cell>
          <cell r="D15">
            <v>42973</v>
          </cell>
          <cell r="E15">
            <v>42996</v>
          </cell>
          <cell r="O15">
            <v>7</v>
          </cell>
          <cell r="R15">
            <v>4202054.9260887764</v>
          </cell>
          <cell r="V15" t="str">
            <v>МантуровоСоя</v>
          </cell>
        </row>
        <row r="16">
          <cell r="B16" t="str">
            <v>Мантурово</v>
          </cell>
          <cell r="C16" t="str">
            <v>Пшеница яровая</v>
          </cell>
          <cell r="D16">
            <v>42948</v>
          </cell>
          <cell r="E16">
            <v>42963</v>
          </cell>
          <cell r="O16">
            <v>6</v>
          </cell>
          <cell r="R16">
            <v>3029456.9970598775</v>
          </cell>
          <cell r="V16" t="str">
            <v>МантуровоПшеница яровая</v>
          </cell>
        </row>
        <row r="17">
          <cell r="B17" t="str">
            <v>Рыльск</v>
          </cell>
          <cell r="C17" t="str">
            <v>Пшеница озимая</v>
          </cell>
          <cell r="D17">
            <v>42931</v>
          </cell>
          <cell r="E17">
            <v>42947</v>
          </cell>
          <cell r="O17">
            <v>2</v>
          </cell>
          <cell r="R17">
            <v>930054.83244058129</v>
          </cell>
          <cell r="V17" t="str">
            <v>РыльскПшеница озимая</v>
          </cell>
        </row>
        <row r="18">
          <cell r="B18" t="str">
            <v>Рыльск</v>
          </cell>
          <cell r="C18" t="str">
            <v>Кукуруза зерновая</v>
          </cell>
          <cell r="D18">
            <v>42998</v>
          </cell>
          <cell r="E18">
            <v>43027</v>
          </cell>
          <cell r="O18">
            <v>0</v>
          </cell>
          <cell r="R18">
            <v>0</v>
          </cell>
          <cell r="V18" t="str">
            <v>РыльскКукуруза зерновая</v>
          </cell>
        </row>
        <row r="19">
          <cell r="B19" t="str">
            <v>Рыльск</v>
          </cell>
          <cell r="C19" t="str">
            <v>Соя</v>
          </cell>
          <cell r="D19">
            <v>42972</v>
          </cell>
          <cell r="E19">
            <v>42996</v>
          </cell>
          <cell r="O19">
            <v>8</v>
          </cell>
          <cell r="R19">
            <v>4996869.2576455008</v>
          </cell>
          <cell r="V19" t="str">
            <v>РыльскСоя</v>
          </cell>
        </row>
        <row r="20">
          <cell r="B20" t="str">
            <v>Рыльск</v>
          </cell>
          <cell r="C20" t="str">
            <v>Пшеница яровая</v>
          </cell>
          <cell r="D20">
            <v>42948</v>
          </cell>
          <cell r="E20">
            <v>42963</v>
          </cell>
          <cell r="O20">
            <v>2</v>
          </cell>
          <cell r="R20">
            <v>651201.25569276873</v>
          </cell>
          <cell r="V20" t="str">
            <v>РыльскПшеница яровая</v>
          </cell>
        </row>
        <row r="21">
          <cell r="B21" t="str">
            <v>Мантурово 2</v>
          </cell>
          <cell r="C21" t="str">
            <v>Пшеница озимая</v>
          </cell>
          <cell r="D21">
            <v>42931</v>
          </cell>
          <cell r="E21">
            <v>42947</v>
          </cell>
          <cell r="O21">
            <v>4</v>
          </cell>
          <cell r="R21">
            <v>2019470.5089124164</v>
          </cell>
          <cell r="V21" t="str">
            <v>Мантурово 2Пшеница озимая</v>
          </cell>
        </row>
        <row r="22">
          <cell r="B22" t="str">
            <v>Мантурово 2</v>
          </cell>
          <cell r="C22" t="str">
            <v>Кукуруза зерновая</v>
          </cell>
          <cell r="D22">
            <v>43003</v>
          </cell>
          <cell r="E22">
            <v>43020</v>
          </cell>
          <cell r="O22">
            <v>0</v>
          </cell>
          <cell r="R22">
            <v>0</v>
          </cell>
          <cell r="V22" t="str">
            <v>Мантурово 2Кукуруза зерновая</v>
          </cell>
        </row>
        <row r="23">
          <cell r="B23" t="str">
            <v>Мантурово 2</v>
          </cell>
          <cell r="C23" t="str">
            <v>Соя</v>
          </cell>
          <cell r="D23">
            <v>42974</v>
          </cell>
          <cell r="E23">
            <v>42997</v>
          </cell>
          <cell r="O23">
            <v>9</v>
          </cell>
          <cell r="R23">
            <v>5079856.7202815218</v>
          </cell>
          <cell r="V23" t="str">
            <v>Мантурово 2Соя</v>
          </cell>
        </row>
        <row r="24">
          <cell r="B24" t="str">
            <v>Мантурово 2</v>
          </cell>
          <cell r="C24" t="str">
            <v>Пшеница яровая</v>
          </cell>
          <cell r="D24">
            <v>42948</v>
          </cell>
          <cell r="E24">
            <v>42963</v>
          </cell>
          <cell r="O24">
            <v>4</v>
          </cell>
          <cell r="R24">
            <v>1826815.1935024089</v>
          </cell>
          <cell r="V24" t="str">
            <v>Мантурово 2Пшеница яровая</v>
          </cell>
        </row>
        <row r="25">
          <cell r="B25" t="str">
            <v>Бунино</v>
          </cell>
          <cell r="C25" t="str">
            <v>Пшеница озимая</v>
          </cell>
          <cell r="D25">
            <v>42938</v>
          </cell>
          <cell r="E25">
            <v>42948</v>
          </cell>
          <cell r="O25">
            <v>6</v>
          </cell>
          <cell r="R25">
            <v>2719379.4728865707</v>
          </cell>
          <cell r="V25" t="str">
            <v>БуниноПшеница озимая</v>
          </cell>
        </row>
        <row r="26">
          <cell r="B26" t="str">
            <v>Бунино</v>
          </cell>
          <cell r="C26" t="str">
            <v>Соя</v>
          </cell>
          <cell r="D26">
            <v>42988</v>
          </cell>
          <cell r="E26">
            <v>43003</v>
          </cell>
          <cell r="O26">
            <v>5</v>
          </cell>
          <cell r="R26">
            <v>3457631.4883728144</v>
          </cell>
          <cell r="V26" t="str">
            <v>БуниноСоя</v>
          </cell>
        </row>
        <row r="27">
          <cell r="B27" t="str">
            <v>Бунино</v>
          </cell>
          <cell r="C27" t="str">
            <v>Пшеница яровая</v>
          </cell>
          <cell r="D27">
            <v>42950</v>
          </cell>
          <cell r="E27">
            <v>42960</v>
          </cell>
          <cell r="O27">
            <v>6</v>
          </cell>
          <cell r="R27">
            <v>2851862.5315370718</v>
          </cell>
          <cell r="V27" t="str">
            <v>БуниноПшеница яровая</v>
          </cell>
        </row>
        <row r="28">
          <cell r="B28" t="str">
            <v>Максимовка</v>
          </cell>
          <cell r="C28" t="str">
            <v>Пшеница озимая</v>
          </cell>
          <cell r="D28">
            <v>42931</v>
          </cell>
          <cell r="E28">
            <v>42947</v>
          </cell>
          <cell r="O28">
            <v>4</v>
          </cell>
          <cell r="R28">
            <v>1680613.4571965726</v>
          </cell>
          <cell r="V28" t="str">
            <v>МаксимовкаПшеница озимая</v>
          </cell>
        </row>
        <row r="29">
          <cell r="B29" t="str">
            <v>Максимовка</v>
          </cell>
          <cell r="C29" t="str">
            <v>Кукуруза зерновая</v>
          </cell>
          <cell r="D29">
            <v>43003</v>
          </cell>
          <cell r="E29">
            <v>43022</v>
          </cell>
          <cell r="O29">
            <v>0</v>
          </cell>
          <cell r="R29">
            <v>0</v>
          </cell>
          <cell r="V29" t="str">
            <v>МаксимовкаКукуруза зерновая</v>
          </cell>
        </row>
        <row r="30">
          <cell r="B30" t="str">
            <v>Максимовка</v>
          </cell>
          <cell r="C30" t="str">
            <v>Соя</v>
          </cell>
          <cell r="D30">
            <v>42972</v>
          </cell>
          <cell r="E30">
            <v>43002</v>
          </cell>
          <cell r="O30">
            <v>5</v>
          </cell>
          <cell r="R30">
            <v>3484544.9742303831</v>
          </cell>
          <cell r="V30" t="str">
            <v>МаксимовкаСоя</v>
          </cell>
        </row>
        <row r="31">
          <cell r="B31" t="str">
            <v>Максимовка</v>
          </cell>
          <cell r="C31" t="str">
            <v>Пшеница яровая</v>
          </cell>
          <cell r="D31">
            <v>42948</v>
          </cell>
          <cell r="E31">
            <v>42963</v>
          </cell>
          <cell r="O31">
            <v>0</v>
          </cell>
          <cell r="R31">
            <v>0</v>
          </cell>
          <cell r="V31" t="str">
            <v>МаксимовкаПшеница яровая</v>
          </cell>
        </row>
        <row r="32">
          <cell r="B32" t="str">
            <v>Сосновка</v>
          </cell>
          <cell r="C32" t="str">
            <v>Пшеница озимая</v>
          </cell>
          <cell r="D32">
            <v>42931</v>
          </cell>
          <cell r="E32">
            <v>42947</v>
          </cell>
          <cell r="O32">
            <v>2</v>
          </cell>
          <cell r="R32">
            <v>602228.30643601343</v>
          </cell>
          <cell r="V32" t="str">
            <v>СосновкаПшеница озимая</v>
          </cell>
        </row>
        <row r="33">
          <cell r="B33" t="str">
            <v>Сосновка</v>
          </cell>
          <cell r="C33" t="str">
            <v>Кукуруза зерновая</v>
          </cell>
          <cell r="D33">
            <v>42998</v>
          </cell>
          <cell r="E33">
            <v>43029</v>
          </cell>
          <cell r="O33">
            <v>0</v>
          </cell>
          <cell r="R33">
            <v>0</v>
          </cell>
          <cell r="V33" t="str">
            <v>СосновкаКукуруза зерновая</v>
          </cell>
        </row>
        <row r="34">
          <cell r="B34" t="str">
            <v>Сосновка</v>
          </cell>
          <cell r="C34" t="str">
            <v>Соя</v>
          </cell>
          <cell r="D34">
            <v>42977</v>
          </cell>
          <cell r="E34">
            <v>43001</v>
          </cell>
          <cell r="O34">
            <v>13</v>
          </cell>
          <cell r="R34">
            <v>7922544.7753053661</v>
          </cell>
          <cell r="V34" t="str">
            <v>СосновкаСоя</v>
          </cell>
        </row>
        <row r="35">
          <cell r="B35" t="str">
            <v>Сосновка</v>
          </cell>
          <cell r="C35" t="str">
            <v>Пшеница яровая</v>
          </cell>
          <cell r="D35">
            <v>42948</v>
          </cell>
          <cell r="E35">
            <v>42963</v>
          </cell>
          <cell r="O35">
            <v>3</v>
          </cell>
          <cell r="R35">
            <v>1260829.9107323997</v>
          </cell>
          <cell r="V35" t="str">
            <v>СосновкаПшеница яровая</v>
          </cell>
        </row>
        <row r="36">
          <cell r="B36" t="str">
            <v>Х</v>
          </cell>
          <cell r="C36" t="str">
            <v>Х</v>
          </cell>
          <cell r="D36">
            <v>42931</v>
          </cell>
          <cell r="E36">
            <v>43029</v>
          </cell>
          <cell r="O36" t="str">
            <v>Х</v>
          </cell>
          <cell r="R36">
            <v>59139599.492384523</v>
          </cell>
        </row>
        <row r="37">
          <cell r="B37" t="str">
            <v>Дегтевое</v>
          </cell>
          <cell r="C37" t="str">
            <v>Пшеница озимая</v>
          </cell>
          <cell r="D37">
            <v>42942</v>
          </cell>
          <cell r="E37">
            <v>42951</v>
          </cell>
          <cell r="O37">
            <v>6</v>
          </cell>
          <cell r="R37">
            <v>2230226.1870437246</v>
          </cell>
          <cell r="V37" t="str">
            <v>ДегтевоеПшеница озимая</v>
          </cell>
        </row>
        <row r="38">
          <cell r="B38" t="str">
            <v>Дегтевое</v>
          </cell>
          <cell r="C38" t="str">
            <v>Пшеница яровая</v>
          </cell>
          <cell r="D38">
            <v>42953</v>
          </cell>
          <cell r="E38">
            <v>42965</v>
          </cell>
          <cell r="O38">
            <v>6</v>
          </cell>
          <cell r="R38">
            <v>2745244.9080513287</v>
          </cell>
          <cell r="V38" t="str">
            <v>ДегтевоеПшеница яровая</v>
          </cell>
        </row>
        <row r="39">
          <cell r="B39" t="str">
            <v>Дегтевое</v>
          </cell>
          <cell r="C39" t="str">
            <v>Кукуруза зерновая</v>
          </cell>
          <cell r="D39">
            <v>42998</v>
          </cell>
          <cell r="E39">
            <v>43034</v>
          </cell>
          <cell r="O39">
            <v>0</v>
          </cell>
          <cell r="R39">
            <v>0</v>
          </cell>
          <cell r="V39" t="str">
            <v>ДегтевоеКукуруза зерновая</v>
          </cell>
        </row>
        <row r="40">
          <cell r="B40" t="str">
            <v>Дегтевое</v>
          </cell>
          <cell r="C40" t="str">
            <v>Соя</v>
          </cell>
          <cell r="D40">
            <v>42993</v>
          </cell>
          <cell r="E40">
            <v>43010</v>
          </cell>
          <cell r="O40">
            <v>6</v>
          </cell>
          <cell r="R40">
            <v>4498644.4122728091</v>
          </cell>
          <cell r="V40" t="str">
            <v>ДегтевоеСоя</v>
          </cell>
        </row>
        <row r="41">
          <cell r="B41" t="str">
            <v>Судбищи</v>
          </cell>
          <cell r="C41" t="str">
            <v>Пшеница озимая</v>
          </cell>
          <cell r="D41">
            <v>42936</v>
          </cell>
          <cell r="E41">
            <v>42951</v>
          </cell>
          <cell r="O41">
            <v>0</v>
          </cell>
          <cell r="R41">
            <v>0</v>
          </cell>
          <cell r="V41" t="str">
            <v>СудбищиПшеница озимая</v>
          </cell>
        </row>
        <row r="42">
          <cell r="B42" t="str">
            <v>Судбищи</v>
          </cell>
          <cell r="C42" t="str">
            <v>Пшеница яровая</v>
          </cell>
          <cell r="D42">
            <v>42962</v>
          </cell>
          <cell r="E42">
            <v>42977</v>
          </cell>
          <cell r="O42">
            <v>7</v>
          </cell>
          <cell r="R42">
            <v>3384649.719454417</v>
          </cell>
          <cell r="V42" t="str">
            <v>СудбищиПшеница яровая</v>
          </cell>
        </row>
        <row r="43">
          <cell r="B43" t="str">
            <v>Судбищи</v>
          </cell>
          <cell r="C43" t="str">
            <v>Соя</v>
          </cell>
          <cell r="D43">
            <v>42972</v>
          </cell>
          <cell r="E43">
            <v>43002</v>
          </cell>
          <cell r="O43">
            <v>5</v>
          </cell>
          <cell r="R43">
            <v>3606598.9922222747</v>
          </cell>
          <cell r="V43" t="str">
            <v>СудбищиСоя</v>
          </cell>
        </row>
        <row r="44">
          <cell r="B44" t="str">
            <v>Становое</v>
          </cell>
          <cell r="C44" t="str">
            <v>Пшеница озимая</v>
          </cell>
          <cell r="D44">
            <v>42936</v>
          </cell>
          <cell r="E44">
            <v>42951</v>
          </cell>
          <cell r="O44">
            <v>0</v>
          </cell>
          <cell r="R44">
            <v>0</v>
          </cell>
          <cell r="V44" t="str">
            <v>СтановоеПшеница озимая</v>
          </cell>
        </row>
        <row r="45">
          <cell r="B45" t="str">
            <v>Становое</v>
          </cell>
          <cell r="C45" t="str">
            <v>Пшеница яровая</v>
          </cell>
          <cell r="D45">
            <v>42956</v>
          </cell>
          <cell r="E45">
            <v>42977</v>
          </cell>
          <cell r="O45">
            <v>0</v>
          </cell>
          <cell r="R45">
            <v>0</v>
          </cell>
          <cell r="V45" t="str">
            <v>СтановоеПшеница яровая</v>
          </cell>
        </row>
        <row r="46">
          <cell r="B46" t="str">
            <v>Становое</v>
          </cell>
          <cell r="C46" t="str">
            <v>Гречиха</v>
          </cell>
          <cell r="D46">
            <v>42972</v>
          </cell>
          <cell r="E46">
            <v>42986</v>
          </cell>
          <cell r="O46">
            <v>6</v>
          </cell>
          <cell r="R46">
            <v>2739540.1366504575</v>
          </cell>
          <cell r="V46" t="str">
            <v>СтановоеГречиха</v>
          </cell>
        </row>
        <row r="47">
          <cell r="B47" t="str">
            <v>Становое</v>
          </cell>
          <cell r="C47" t="str">
            <v>Кукуруза зерновая</v>
          </cell>
          <cell r="D47">
            <v>42998</v>
          </cell>
          <cell r="E47">
            <v>43034</v>
          </cell>
          <cell r="O47">
            <v>0</v>
          </cell>
          <cell r="R47">
            <v>0</v>
          </cell>
          <cell r="V47" t="str">
            <v>СтановоеКукуруза зерновая</v>
          </cell>
        </row>
        <row r="48">
          <cell r="B48" t="str">
            <v>Становое</v>
          </cell>
          <cell r="C48" t="str">
            <v>Соя</v>
          </cell>
          <cell r="D48">
            <v>42972</v>
          </cell>
          <cell r="E48">
            <v>43002</v>
          </cell>
          <cell r="O48">
            <v>2</v>
          </cell>
          <cell r="R48">
            <v>887193.36641039455</v>
          </cell>
          <cell r="V48" t="str">
            <v>СтановоеСоя</v>
          </cell>
        </row>
        <row r="49">
          <cell r="B49" t="str">
            <v>Данков</v>
          </cell>
          <cell r="C49" t="str">
            <v>Пшеница яровая</v>
          </cell>
          <cell r="D49">
            <v>42957</v>
          </cell>
          <cell r="E49">
            <v>42977</v>
          </cell>
          <cell r="O49">
            <v>0</v>
          </cell>
          <cell r="R49">
            <v>0</v>
          </cell>
          <cell r="V49" t="str">
            <v>ДанковПшеница яровая</v>
          </cell>
        </row>
        <row r="50">
          <cell r="B50" t="str">
            <v>Данков</v>
          </cell>
          <cell r="C50" t="str">
            <v>Соя</v>
          </cell>
          <cell r="D50">
            <v>42967</v>
          </cell>
          <cell r="E50">
            <v>43000</v>
          </cell>
          <cell r="O50">
            <v>4</v>
          </cell>
          <cell r="R50">
            <v>3104257.2696035546</v>
          </cell>
          <cell r="V50" t="str">
            <v>ДанковСоя</v>
          </cell>
        </row>
        <row r="51">
          <cell r="B51" t="str">
            <v>Скопин</v>
          </cell>
          <cell r="C51" t="str">
            <v>Пшеница озимая</v>
          </cell>
          <cell r="D51">
            <v>42936</v>
          </cell>
          <cell r="E51">
            <v>42955</v>
          </cell>
          <cell r="O51">
            <v>5</v>
          </cell>
          <cell r="R51">
            <v>2758675.9865609682</v>
          </cell>
          <cell r="V51" t="str">
            <v>СкопинПшеница озимая</v>
          </cell>
        </row>
        <row r="52">
          <cell r="B52" t="str">
            <v>Скопин</v>
          </cell>
          <cell r="C52" t="str">
            <v>Соя</v>
          </cell>
          <cell r="D52">
            <v>42971</v>
          </cell>
          <cell r="E52">
            <v>42998</v>
          </cell>
          <cell r="O52">
            <v>0</v>
          </cell>
          <cell r="R52">
            <v>0</v>
          </cell>
          <cell r="V52" t="str">
            <v>СкопинСоя</v>
          </cell>
        </row>
        <row r="53">
          <cell r="B53" t="str">
            <v>Скопин</v>
          </cell>
          <cell r="C53" t="str">
            <v>Рапс яровой</v>
          </cell>
          <cell r="D53">
            <v>42969</v>
          </cell>
          <cell r="E53">
            <v>42981</v>
          </cell>
          <cell r="O53">
            <v>0</v>
          </cell>
          <cell r="R53">
            <v>0</v>
          </cell>
          <cell r="V53" t="str">
            <v>СкопинРапс яровой</v>
          </cell>
        </row>
        <row r="54">
          <cell r="B54" t="str">
            <v>Озерки</v>
          </cell>
          <cell r="C54" t="str">
            <v>Пшеница озимая</v>
          </cell>
          <cell r="D54">
            <v>42936</v>
          </cell>
          <cell r="E54">
            <v>42953</v>
          </cell>
          <cell r="O54">
            <v>4</v>
          </cell>
          <cell r="R54">
            <v>1878980.0874777767</v>
          </cell>
          <cell r="V54" t="str">
            <v>ОзеркиПшеница озимая</v>
          </cell>
        </row>
        <row r="55">
          <cell r="B55" t="str">
            <v>Озерки</v>
          </cell>
          <cell r="C55" t="str">
            <v>Пшеница яровая</v>
          </cell>
          <cell r="D55">
            <v>42959</v>
          </cell>
          <cell r="E55">
            <v>42977</v>
          </cell>
          <cell r="O55">
            <v>5</v>
          </cell>
          <cell r="R55">
            <v>2699335.9450124367</v>
          </cell>
          <cell r="V55" t="str">
            <v>ОзеркиПшеница яровая</v>
          </cell>
        </row>
        <row r="56">
          <cell r="B56" t="str">
            <v>Озерки</v>
          </cell>
          <cell r="C56" t="str">
            <v>Соя</v>
          </cell>
          <cell r="D56">
            <v>42972</v>
          </cell>
          <cell r="E56">
            <v>43002</v>
          </cell>
          <cell r="O56">
            <v>8</v>
          </cell>
          <cell r="R56">
            <v>5842878.4911205517</v>
          </cell>
          <cell r="V56" t="str">
            <v>ОзеркиСоя</v>
          </cell>
        </row>
        <row r="57">
          <cell r="B57" t="str">
            <v>Измалково</v>
          </cell>
          <cell r="C57" t="str">
            <v>Пшеница озимая</v>
          </cell>
          <cell r="D57">
            <v>42936</v>
          </cell>
          <cell r="E57">
            <v>42953</v>
          </cell>
          <cell r="O57">
            <v>3</v>
          </cell>
          <cell r="R57">
            <v>1745351.0678423734</v>
          </cell>
          <cell r="V57" t="str">
            <v>ИзмалковоПшеница озимая</v>
          </cell>
        </row>
        <row r="58">
          <cell r="B58" t="str">
            <v>Измалково</v>
          </cell>
          <cell r="C58" t="str">
            <v>Пшеница яровая</v>
          </cell>
          <cell r="D58">
            <v>42962</v>
          </cell>
          <cell r="E58">
            <v>42977</v>
          </cell>
          <cell r="O58">
            <v>0</v>
          </cell>
          <cell r="R58">
            <v>0</v>
          </cell>
          <cell r="V58" t="str">
            <v>ИзмалковоПшеница яровая</v>
          </cell>
        </row>
        <row r="59">
          <cell r="B59" t="str">
            <v>Измалково</v>
          </cell>
          <cell r="C59" t="str">
            <v>Соя</v>
          </cell>
          <cell r="D59">
            <v>42972</v>
          </cell>
          <cell r="E59">
            <v>43002</v>
          </cell>
          <cell r="O59">
            <v>9</v>
          </cell>
          <cell r="R59">
            <v>6571395.8602553904</v>
          </cell>
          <cell r="V59" t="str">
            <v>ИзмалковоСоя</v>
          </cell>
        </row>
        <row r="60">
          <cell r="B60" t="str">
            <v>Измалково</v>
          </cell>
          <cell r="C60" t="str">
            <v>Рапс яровой</v>
          </cell>
          <cell r="D60">
            <v>42969</v>
          </cell>
          <cell r="E60">
            <v>42981</v>
          </cell>
          <cell r="O60">
            <v>6</v>
          </cell>
          <cell r="R60">
            <v>2367929.1751919249</v>
          </cell>
          <cell r="V60" t="str">
            <v>ИзмалковоРапс яровой</v>
          </cell>
        </row>
        <row r="61">
          <cell r="B61" t="str">
            <v>Соловьево</v>
          </cell>
          <cell r="C61" t="str">
            <v>Пшеница озимая</v>
          </cell>
          <cell r="D61">
            <v>42936</v>
          </cell>
          <cell r="E61">
            <v>42951</v>
          </cell>
          <cell r="O61">
            <v>0</v>
          </cell>
          <cell r="R61">
            <v>0</v>
          </cell>
          <cell r="V61" t="str">
            <v>СоловьевоПшеница озимая</v>
          </cell>
        </row>
        <row r="62">
          <cell r="B62" t="str">
            <v>Соловьево</v>
          </cell>
          <cell r="C62" t="str">
            <v>Пшеница яровая</v>
          </cell>
          <cell r="D62">
            <v>42962</v>
          </cell>
          <cell r="E62">
            <v>42977</v>
          </cell>
          <cell r="O62">
            <v>5</v>
          </cell>
          <cell r="R62">
            <v>2403926.8278489625</v>
          </cell>
          <cell r="V62" t="str">
            <v>СоловьевоПшеница яровая</v>
          </cell>
        </row>
        <row r="63">
          <cell r="B63" t="str">
            <v>Соловьево</v>
          </cell>
          <cell r="C63" t="str">
            <v>Соя</v>
          </cell>
          <cell r="D63">
            <v>42971</v>
          </cell>
          <cell r="E63">
            <v>43001</v>
          </cell>
          <cell r="O63">
            <v>4</v>
          </cell>
          <cell r="R63">
            <v>2967724.9530637232</v>
          </cell>
          <cell r="V63" t="str">
            <v>СоловьевоСоя</v>
          </cell>
        </row>
        <row r="64">
          <cell r="B64" t="str">
            <v>Скопин 2</v>
          </cell>
          <cell r="C64" t="str">
            <v>Пшеница озимая</v>
          </cell>
          <cell r="D64">
            <v>42936</v>
          </cell>
          <cell r="E64">
            <v>42955</v>
          </cell>
          <cell r="O64">
            <v>5</v>
          </cell>
          <cell r="R64">
            <v>2623110.3144670809</v>
          </cell>
          <cell r="V64" t="str">
            <v>Скопин 2Пшеница озимая</v>
          </cell>
        </row>
        <row r="65">
          <cell r="B65" t="str">
            <v>Скопин 2</v>
          </cell>
          <cell r="C65" t="str">
            <v>Подсолнечник</v>
          </cell>
          <cell r="D65">
            <v>42993</v>
          </cell>
          <cell r="E65">
            <v>43038</v>
          </cell>
          <cell r="O65">
            <v>0</v>
          </cell>
          <cell r="R65">
            <v>0</v>
          </cell>
          <cell r="V65" t="str">
            <v>Скопин 2Подсолнечник</v>
          </cell>
        </row>
        <row r="66">
          <cell r="B66" t="str">
            <v>Скопин 3</v>
          </cell>
          <cell r="C66" t="str">
            <v>Пшеница озимая</v>
          </cell>
          <cell r="D66">
            <v>42936</v>
          </cell>
          <cell r="E66">
            <v>42955</v>
          </cell>
          <cell r="O66">
            <v>1</v>
          </cell>
          <cell r="R66">
            <v>247720.6335866868</v>
          </cell>
          <cell r="V66" t="str">
            <v>Скопин 3Пшеница озимая</v>
          </cell>
        </row>
        <row r="67">
          <cell r="B67" t="str">
            <v>Скопин 3</v>
          </cell>
          <cell r="C67" t="str">
            <v>Пшеница яровая</v>
          </cell>
          <cell r="D67">
            <v>42962</v>
          </cell>
          <cell r="E67">
            <v>42967</v>
          </cell>
          <cell r="O67">
            <v>0</v>
          </cell>
          <cell r="R67">
            <v>0</v>
          </cell>
          <cell r="V67" t="str">
            <v>Скопин 3Пшеница яровая</v>
          </cell>
        </row>
        <row r="68">
          <cell r="B68" t="str">
            <v>Скопин 3</v>
          </cell>
          <cell r="C68" t="str">
            <v>Подсолнечник</v>
          </cell>
          <cell r="D68">
            <v>42993</v>
          </cell>
          <cell r="E68">
            <v>43038</v>
          </cell>
          <cell r="O68">
            <v>0</v>
          </cell>
          <cell r="R68">
            <v>0</v>
          </cell>
          <cell r="V68" t="str">
            <v>Скопин 3Подсолнечник</v>
          </cell>
        </row>
        <row r="69">
          <cell r="B69" t="str">
            <v>Скопин 3</v>
          </cell>
          <cell r="C69" t="str">
            <v>Соя</v>
          </cell>
          <cell r="D69">
            <v>42967</v>
          </cell>
          <cell r="E69">
            <v>42998</v>
          </cell>
          <cell r="O69">
            <v>0</v>
          </cell>
          <cell r="R69">
            <v>0</v>
          </cell>
          <cell r="V69" t="str">
            <v>Скопин 3Соя</v>
          </cell>
        </row>
        <row r="70">
          <cell r="B70" t="str">
            <v>Ухолово</v>
          </cell>
          <cell r="C70" t="str">
            <v>Пшеница озимая</v>
          </cell>
          <cell r="D70">
            <v>42936</v>
          </cell>
          <cell r="E70">
            <v>42955</v>
          </cell>
          <cell r="O70">
            <v>9</v>
          </cell>
          <cell r="R70">
            <v>5252258.4277753187</v>
          </cell>
          <cell r="V70" t="str">
            <v>УхоловоПшеница озимая</v>
          </cell>
        </row>
        <row r="71">
          <cell r="B71" t="str">
            <v>Ухолово</v>
          </cell>
          <cell r="C71" t="str">
            <v>Подсолнечник</v>
          </cell>
          <cell r="D71">
            <v>42993</v>
          </cell>
          <cell r="E71">
            <v>43038</v>
          </cell>
          <cell r="O71">
            <v>8</v>
          </cell>
          <cell r="R71">
            <v>6394835.3201077823</v>
          </cell>
          <cell r="V71" t="str">
            <v>УхоловоПодсолнечник</v>
          </cell>
        </row>
        <row r="72">
          <cell r="B72" t="str">
            <v>Х</v>
          </cell>
          <cell r="C72" t="str">
            <v>Х</v>
          </cell>
          <cell r="D72">
            <v>42936</v>
          </cell>
          <cell r="E72">
            <v>43038</v>
          </cell>
          <cell r="O72" t="str">
            <v>Х</v>
          </cell>
          <cell r="R72">
            <v>66950478.082019933</v>
          </cell>
        </row>
        <row r="73">
          <cell r="B73" t="str">
            <v>Каменный брод</v>
          </cell>
          <cell r="C73" t="str">
            <v>Пшеница озимая</v>
          </cell>
          <cell r="D73">
            <v>42939</v>
          </cell>
          <cell r="E73">
            <v>42957</v>
          </cell>
          <cell r="O73">
            <v>0</v>
          </cell>
          <cell r="R73">
            <v>0</v>
          </cell>
          <cell r="V73" t="str">
            <v>Каменный бродПшеница озимая</v>
          </cell>
        </row>
        <row r="74">
          <cell r="B74" t="str">
            <v>Каменный брод</v>
          </cell>
          <cell r="C74" t="str">
            <v>Пшеница яровая</v>
          </cell>
          <cell r="D74">
            <v>42959</v>
          </cell>
          <cell r="E74">
            <v>42972</v>
          </cell>
          <cell r="O74">
            <v>0</v>
          </cell>
          <cell r="R74">
            <v>0</v>
          </cell>
          <cell r="V74" t="str">
            <v>Каменный бродПшеница яровая</v>
          </cell>
        </row>
        <row r="75">
          <cell r="B75" t="str">
            <v>Каменный брод</v>
          </cell>
          <cell r="C75" t="str">
            <v>Соя</v>
          </cell>
          <cell r="D75">
            <v>42991</v>
          </cell>
          <cell r="E75">
            <v>43023</v>
          </cell>
          <cell r="O75">
            <v>2</v>
          </cell>
          <cell r="R75">
            <v>840398.11808976054</v>
          </cell>
          <cell r="V75" t="str">
            <v>Каменный бродСоя</v>
          </cell>
        </row>
        <row r="76">
          <cell r="B76" t="str">
            <v>Каменка</v>
          </cell>
          <cell r="C76" t="str">
            <v>Пшеница яровая</v>
          </cell>
          <cell r="D76">
            <v>42950</v>
          </cell>
          <cell r="E76">
            <v>42965</v>
          </cell>
          <cell r="O76">
            <v>6</v>
          </cell>
          <cell r="R76">
            <v>3496886.9921908788</v>
          </cell>
          <cell r="V76" t="str">
            <v>КаменкаПшеница яровая</v>
          </cell>
        </row>
        <row r="77">
          <cell r="B77" t="str">
            <v>Каменка</v>
          </cell>
          <cell r="C77" t="str">
            <v>Соя</v>
          </cell>
          <cell r="D77">
            <v>42977</v>
          </cell>
          <cell r="E77">
            <v>43008</v>
          </cell>
          <cell r="O77">
            <v>0</v>
          </cell>
          <cell r="R77">
            <v>0</v>
          </cell>
          <cell r="V77" t="str">
            <v>КаменкаСоя</v>
          </cell>
        </row>
        <row r="78">
          <cell r="B78" t="str">
            <v>Каменка</v>
          </cell>
          <cell r="C78" t="str">
            <v>Подсолнечник</v>
          </cell>
          <cell r="D78">
            <v>43009</v>
          </cell>
          <cell r="E78">
            <v>43023</v>
          </cell>
          <cell r="O78">
            <v>0</v>
          </cell>
          <cell r="R78">
            <v>0</v>
          </cell>
          <cell r="V78" t="str">
            <v>КаменкаПодсолнечник</v>
          </cell>
        </row>
        <row r="79">
          <cell r="B79" t="str">
            <v>Земетчино</v>
          </cell>
          <cell r="C79" t="str">
            <v>Пшеница озимая</v>
          </cell>
          <cell r="D79">
            <v>42939</v>
          </cell>
          <cell r="E79">
            <v>42957</v>
          </cell>
          <cell r="O79">
            <v>1</v>
          </cell>
          <cell r="R79">
            <v>308734.07999999978</v>
          </cell>
          <cell r="V79" t="str">
            <v>ЗеметчиноПшеница озимая</v>
          </cell>
        </row>
        <row r="80">
          <cell r="B80" t="str">
            <v>Земетчино</v>
          </cell>
          <cell r="C80" t="str">
            <v>Пшеница яровая</v>
          </cell>
          <cell r="D80">
            <v>42952</v>
          </cell>
          <cell r="E80">
            <v>42965</v>
          </cell>
          <cell r="O80">
            <v>4</v>
          </cell>
          <cell r="R80">
            <v>2219288.5777826402</v>
          </cell>
          <cell r="V80" t="str">
            <v>ЗеметчиноПшеница яровая</v>
          </cell>
        </row>
        <row r="81">
          <cell r="B81" t="str">
            <v>Земетчино</v>
          </cell>
          <cell r="C81" t="str">
            <v>Соя</v>
          </cell>
          <cell r="D81">
            <v>42979</v>
          </cell>
          <cell r="E81">
            <v>43009</v>
          </cell>
          <cell r="O81">
            <v>6</v>
          </cell>
          <cell r="R81">
            <v>4388640.6048964784</v>
          </cell>
          <cell r="V81" t="str">
            <v>ЗеметчиноСоя</v>
          </cell>
        </row>
        <row r="82">
          <cell r="B82" t="str">
            <v>Кондоль</v>
          </cell>
          <cell r="C82" t="str">
            <v>Пшеница озимая</v>
          </cell>
          <cell r="D82">
            <v>42939</v>
          </cell>
          <cell r="E82">
            <v>42957</v>
          </cell>
          <cell r="O82">
            <v>1</v>
          </cell>
          <cell r="R82">
            <v>363814.80000000022</v>
          </cell>
          <cell r="V82" t="str">
            <v>КондольПшеница озимая</v>
          </cell>
        </row>
        <row r="83">
          <cell r="B83" t="str">
            <v>Кондоль</v>
          </cell>
          <cell r="C83" t="str">
            <v>Пшеница яровая</v>
          </cell>
          <cell r="D83">
            <v>42948</v>
          </cell>
          <cell r="E83">
            <v>42965</v>
          </cell>
          <cell r="O83">
            <v>0</v>
          </cell>
          <cell r="R83">
            <v>0</v>
          </cell>
          <cell r="V83" t="str">
            <v>КондольПшеница яровая</v>
          </cell>
        </row>
        <row r="84">
          <cell r="B84" t="str">
            <v>Кондоль</v>
          </cell>
          <cell r="C84" t="str">
            <v>Соя</v>
          </cell>
          <cell r="D84">
            <v>42978</v>
          </cell>
          <cell r="E84">
            <v>43008</v>
          </cell>
          <cell r="O84">
            <v>3</v>
          </cell>
          <cell r="R84">
            <v>1944024.7039279202</v>
          </cell>
          <cell r="V84" t="str">
            <v>КондольСоя</v>
          </cell>
        </row>
        <row r="85">
          <cell r="B85" t="str">
            <v>Кондоль</v>
          </cell>
          <cell r="C85" t="str">
            <v>Рапс яровой</v>
          </cell>
          <cell r="D85">
            <v>42962</v>
          </cell>
          <cell r="E85">
            <v>42978</v>
          </cell>
          <cell r="O85">
            <v>0</v>
          </cell>
          <cell r="R85">
            <v>0</v>
          </cell>
          <cell r="V85" t="str">
            <v>КондольРапс яровой</v>
          </cell>
        </row>
        <row r="86">
          <cell r="B86" t="str">
            <v>Булычево</v>
          </cell>
          <cell r="C86" t="str">
            <v>Пшеница озимая</v>
          </cell>
          <cell r="D86">
            <v>42939</v>
          </cell>
          <cell r="E86">
            <v>42957</v>
          </cell>
          <cell r="O86">
            <v>1</v>
          </cell>
          <cell r="R86">
            <v>440022</v>
          </cell>
          <cell r="V86" t="str">
            <v>БулычевоПшеница озимая</v>
          </cell>
        </row>
        <row r="87">
          <cell r="B87" t="str">
            <v>Булычево</v>
          </cell>
          <cell r="C87" t="str">
            <v>Подсолнечник</v>
          </cell>
          <cell r="D87">
            <v>43009</v>
          </cell>
          <cell r="E87">
            <v>43028</v>
          </cell>
          <cell r="O87">
            <v>0</v>
          </cell>
          <cell r="R87">
            <v>0</v>
          </cell>
          <cell r="V87" t="str">
            <v>БулычевоПодсолнечник</v>
          </cell>
        </row>
        <row r="88">
          <cell r="B88" t="str">
            <v>Х</v>
          </cell>
          <cell r="C88" t="str">
            <v>Х</v>
          </cell>
          <cell r="D88">
            <v>42939</v>
          </cell>
          <cell r="E88">
            <v>43028</v>
          </cell>
          <cell r="O88" t="str">
            <v>Х</v>
          </cell>
          <cell r="R88">
            <v>14001809.876887679</v>
          </cell>
        </row>
        <row r="89">
          <cell r="B89" t="str">
            <v>Токаревка</v>
          </cell>
          <cell r="C89" t="str">
            <v>Пшеница яровая</v>
          </cell>
          <cell r="D89">
            <v>42957</v>
          </cell>
          <cell r="E89">
            <v>42971</v>
          </cell>
          <cell r="O89">
            <v>9</v>
          </cell>
          <cell r="R89">
            <v>4711064.1526088677</v>
          </cell>
          <cell r="V89" t="str">
            <v>ТокаревкаПшеница яровая</v>
          </cell>
        </row>
        <row r="90">
          <cell r="B90" t="str">
            <v>Токаревка</v>
          </cell>
          <cell r="C90" t="str">
            <v>Соя</v>
          </cell>
          <cell r="D90">
            <v>42964</v>
          </cell>
          <cell r="E90">
            <v>42992</v>
          </cell>
          <cell r="O90">
            <v>6</v>
          </cell>
          <cell r="R90">
            <v>4670520.9357570624</v>
          </cell>
          <cell r="V90" t="str">
            <v>ТокаревкаСоя</v>
          </cell>
        </row>
        <row r="91">
          <cell r="B91" t="str">
            <v>Пичаево</v>
          </cell>
          <cell r="C91" t="str">
            <v>Пшеница озимая</v>
          </cell>
          <cell r="D91">
            <v>42934</v>
          </cell>
          <cell r="E91">
            <v>42946</v>
          </cell>
          <cell r="O91">
            <v>6</v>
          </cell>
          <cell r="R91">
            <v>2880249.3466361607</v>
          </cell>
          <cell r="V91" t="str">
            <v>ПичаевоПшеница озимая</v>
          </cell>
        </row>
        <row r="92">
          <cell r="B92" t="str">
            <v>Пичаево</v>
          </cell>
          <cell r="C92" t="str">
            <v>Пшеница яровая</v>
          </cell>
          <cell r="D92">
            <v>42957</v>
          </cell>
          <cell r="E92">
            <v>42970</v>
          </cell>
          <cell r="O92">
            <v>5</v>
          </cell>
          <cell r="R92">
            <v>2406636.1582404799</v>
          </cell>
          <cell r="V92" t="str">
            <v>ПичаевоПшеница яровая</v>
          </cell>
        </row>
        <row r="93">
          <cell r="B93" t="str">
            <v>Пичаево</v>
          </cell>
          <cell r="C93" t="str">
            <v>Соя</v>
          </cell>
          <cell r="D93">
            <v>42974</v>
          </cell>
          <cell r="E93">
            <v>43006</v>
          </cell>
          <cell r="O93">
            <v>12</v>
          </cell>
          <cell r="R93">
            <v>8966080.3220065832</v>
          </cell>
          <cell r="V93" t="str">
            <v>ПичаевоСоя</v>
          </cell>
        </row>
        <row r="94">
          <cell r="B94" t="str">
            <v>Пичаево</v>
          </cell>
          <cell r="C94" t="str">
            <v>Рапс яровой</v>
          </cell>
          <cell r="D94">
            <v>42964</v>
          </cell>
          <cell r="E94">
            <v>42977</v>
          </cell>
          <cell r="O94">
            <v>2</v>
          </cell>
          <cell r="R94">
            <v>752823.87750270963</v>
          </cell>
          <cell r="V94" t="str">
            <v>ПичаевоРапс яровой</v>
          </cell>
        </row>
        <row r="95">
          <cell r="B95" t="str">
            <v>Любовка</v>
          </cell>
          <cell r="C95" t="str">
            <v>Пшеница озимая</v>
          </cell>
          <cell r="D95">
            <v>42934</v>
          </cell>
          <cell r="E95">
            <v>42946</v>
          </cell>
          <cell r="O95">
            <v>3</v>
          </cell>
          <cell r="R95">
            <v>1156830.1536467005</v>
          </cell>
          <cell r="V95" t="str">
            <v>ЛюбовкаПшеница озимая</v>
          </cell>
        </row>
        <row r="96">
          <cell r="B96" t="str">
            <v>Любовка</v>
          </cell>
          <cell r="C96" t="str">
            <v>Пшеница яровая</v>
          </cell>
          <cell r="D96">
            <v>42957</v>
          </cell>
          <cell r="E96">
            <v>42971</v>
          </cell>
          <cell r="O96">
            <v>0</v>
          </cell>
          <cell r="R96">
            <v>0</v>
          </cell>
          <cell r="V96" t="str">
            <v>ЛюбовкаПшеница яровая</v>
          </cell>
        </row>
        <row r="97">
          <cell r="B97" t="str">
            <v>Любовка</v>
          </cell>
          <cell r="C97" t="str">
            <v>Соя</v>
          </cell>
          <cell r="D97">
            <v>42968</v>
          </cell>
          <cell r="E97">
            <v>43000</v>
          </cell>
          <cell r="O97">
            <v>7</v>
          </cell>
          <cell r="R97">
            <v>4908075.7542008311</v>
          </cell>
          <cell r="V97" t="str">
            <v>ЛюбовкаСоя</v>
          </cell>
        </row>
        <row r="98">
          <cell r="B98" t="str">
            <v>Борки</v>
          </cell>
          <cell r="C98" t="str">
            <v>Пшеница озимая</v>
          </cell>
          <cell r="D98">
            <v>42934</v>
          </cell>
          <cell r="E98">
            <v>42946</v>
          </cell>
          <cell r="O98">
            <v>6</v>
          </cell>
          <cell r="R98">
            <v>2812446.731747447</v>
          </cell>
          <cell r="V98" t="str">
            <v>БоркиПшеница озимая</v>
          </cell>
        </row>
        <row r="99">
          <cell r="B99" t="str">
            <v>Борки</v>
          </cell>
          <cell r="C99" t="str">
            <v>Пшеница яровая</v>
          </cell>
          <cell r="D99">
            <v>42957</v>
          </cell>
          <cell r="E99">
            <v>42971</v>
          </cell>
          <cell r="O99">
            <v>1</v>
          </cell>
          <cell r="R99">
            <v>280616.16303182294</v>
          </cell>
          <cell r="V99" t="str">
            <v>БоркиПшеница яровая</v>
          </cell>
        </row>
        <row r="100">
          <cell r="B100" t="str">
            <v>Борки</v>
          </cell>
          <cell r="C100" t="str">
            <v>Соя</v>
          </cell>
          <cell r="D100">
            <v>42974</v>
          </cell>
          <cell r="E100">
            <v>43001</v>
          </cell>
          <cell r="O100">
            <v>4</v>
          </cell>
          <cell r="R100">
            <v>2682735.8906732649</v>
          </cell>
          <cell r="V100" t="str">
            <v>БоркиСоя</v>
          </cell>
        </row>
        <row r="101">
          <cell r="B101" t="str">
            <v>Борки 2</v>
          </cell>
          <cell r="C101" t="str">
            <v>Пшеница озимая</v>
          </cell>
          <cell r="D101">
            <v>42934</v>
          </cell>
          <cell r="E101">
            <v>42946</v>
          </cell>
          <cell r="O101">
            <v>8</v>
          </cell>
          <cell r="R101">
            <v>4128706.2052233787</v>
          </cell>
          <cell r="V101" t="str">
            <v>Борки 2Пшеница озимая</v>
          </cell>
        </row>
        <row r="102">
          <cell r="B102" t="str">
            <v>Борки 2</v>
          </cell>
          <cell r="C102" t="str">
            <v>Пшеница яровая</v>
          </cell>
          <cell r="D102">
            <v>42958</v>
          </cell>
          <cell r="E102">
            <v>42972</v>
          </cell>
          <cell r="O102">
            <v>0</v>
          </cell>
          <cell r="R102">
            <v>0</v>
          </cell>
          <cell r="V102" t="str">
            <v>Борки 2Пшеница яровая</v>
          </cell>
        </row>
        <row r="103">
          <cell r="B103" t="str">
            <v>Борки 2</v>
          </cell>
          <cell r="C103" t="str">
            <v>Соя</v>
          </cell>
          <cell r="D103">
            <v>42967</v>
          </cell>
          <cell r="E103">
            <v>42993</v>
          </cell>
          <cell r="O103">
            <v>0</v>
          </cell>
          <cell r="R103">
            <v>0</v>
          </cell>
          <cell r="V103" t="str">
            <v>Борки 2Соя</v>
          </cell>
        </row>
        <row r="104">
          <cell r="B104" t="str">
            <v>Борки 2</v>
          </cell>
          <cell r="C104" t="str">
            <v>Подсолнечник</v>
          </cell>
          <cell r="D104">
            <v>42979</v>
          </cell>
          <cell r="E104">
            <v>43019</v>
          </cell>
          <cell r="O104">
            <v>1</v>
          </cell>
          <cell r="R104">
            <v>853130.65040928277</v>
          </cell>
          <cell r="V104" t="str">
            <v>Борки 2Подсолнечник</v>
          </cell>
        </row>
        <row r="105">
          <cell r="B105" t="str">
            <v>Х</v>
          </cell>
          <cell r="C105" t="str">
            <v>Х</v>
          </cell>
          <cell r="D105">
            <v>42934</v>
          </cell>
          <cell r="E105">
            <v>43019</v>
          </cell>
          <cell r="O105" t="str">
            <v>Х</v>
          </cell>
          <cell r="R105">
            <v>41209916.341684595</v>
          </cell>
        </row>
        <row r="106">
          <cell r="B106" t="str">
            <v>Богородицк</v>
          </cell>
          <cell r="C106" t="str">
            <v>Пшеница озимая</v>
          </cell>
          <cell r="D106">
            <v>42936</v>
          </cell>
          <cell r="E106">
            <v>42950</v>
          </cell>
          <cell r="O106">
            <v>5</v>
          </cell>
          <cell r="R106">
            <v>2889660.0204831664</v>
          </cell>
          <cell r="V106" t="str">
            <v>БогородицкПшеница озимая</v>
          </cell>
        </row>
        <row r="107">
          <cell r="B107" t="str">
            <v>Богородицк</v>
          </cell>
          <cell r="C107" t="str">
            <v>Пшеница яровая</v>
          </cell>
          <cell r="D107">
            <v>42954</v>
          </cell>
          <cell r="E107">
            <v>42969</v>
          </cell>
          <cell r="O107">
            <v>0</v>
          </cell>
          <cell r="R107">
            <v>0</v>
          </cell>
          <cell r="V107" t="str">
            <v>БогородицкПшеница яровая</v>
          </cell>
        </row>
        <row r="108">
          <cell r="B108" t="str">
            <v>Богородицк</v>
          </cell>
          <cell r="C108" t="str">
            <v>Соя</v>
          </cell>
          <cell r="D108">
            <v>42977</v>
          </cell>
          <cell r="E108">
            <v>43009</v>
          </cell>
          <cell r="O108">
            <v>9</v>
          </cell>
          <cell r="R108">
            <v>6926317.8383224178</v>
          </cell>
          <cell r="V108" t="str">
            <v>БогородицкСоя</v>
          </cell>
        </row>
        <row r="109">
          <cell r="B109" t="str">
            <v>Натальино</v>
          </cell>
          <cell r="C109" t="str">
            <v>Пшеница озимая</v>
          </cell>
          <cell r="D109">
            <v>42936</v>
          </cell>
          <cell r="E109">
            <v>42950</v>
          </cell>
          <cell r="O109">
            <v>3</v>
          </cell>
          <cell r="R109">
            <v>1391849.5741145376</v>
          </cell>
          <cell r="V109" t="str">
            <v>НатальиноПшеница озимая</v>
          </cell>
        </row>
        <row r="110">
          <cell r="B110" t="str">
            <v>Натальино</v>
          </cell>
          <cell r="C110" t="str">
            <v>Пшеница яровая</v>
          </cell>
          <cell r="D110">
            <v>42954</v>
          </cell>
          <cell r="E110">
            <v>42969</v>
          </cell>
          <cell r="O110">
            <v>0</v>
          </cell>
          <cell r="R110">
            <v>0</v>
          </cell>
          <cell r="V110" t="str">
            <v>НатальиноПшеница яровая</v>
          </cell>
        </row>
        <row r="111">
          <cell r="B111" t="str">
            <v>Натальино</v>
          </cell>
          <cell r="C111" t="str">
            <v>Соя</v>
          </cell>
          <cell r="D111">
            <v>42979</v>
          </cell>
          <cell r="E111">
            <v>43008</v>
          </cell>
          <cell r="O111">
            <v>6</v>
          </cell>
          <cell r="R111">
            <v>4126492.0919209416</v>
          </cell>
          <cell r="V111" t="str">
            <v>НатальиноСоя</v>
          </cell>
        </row>
        <row r="112">
          <cell r="B112" t="str">
            <v>Натальино</v>
          </cell>
          <cell r="C112" t="str">
            <v>Рапс яровой</v>
          </cell>
          <cell r="D112">
            <v>42962</v>
          </cell>
          <cell r="E112">
            <v>42976</v>
          </cell>
          <cell r="O112">
            <v>0</v>
          </cell>
          <cell r="R112">
            <v>0</v>
          </cell>
          <cell r="V112" t="str">
            <v>НатальиноРапс яровой</v>
          </cell>
        </row>
        <row r="113">
          <cell r="B113" t="str">
            <v>Волово</v>
          </cell>
          <cell r="C113" t="str">
            <v>Пшеница озимая</v>
          </cell>
          <cell r="D113">
            <v>42936</v>
          </cell>
          <cell r="E113">
            <v>42950</v>
          </cell>
          <cell r="O113">
            <v>6</v>
          </cell>
          <cell r="R113">
            <v>2934156.0451307953</v>
          </cell>
          <cell r="V113" t="str">
            <v>ВоловоПшеница озимая</v>
          </cell>
        </row>
        <row r="114">
          <cell r="B114" t="str">
            <v>Волово</v>
          </cell>
          <cell r="C114" t="str">
            <v>Пшеница яровая</v>
          </cell>
          <cell r="D114">
            <v>42954</v>
          </cell>
          <cell r="E114">
            <v>42969</v>
          </cell>
          <cell r="O114">
            <v>4</v>
          </cell>
          <cell r="R114">
            <v>1849240.4483975566</v>
          </cell>
          <cell r="V114" t="str">
            <v>ВоловоПшеница яровая</v>
          </cell>
        </row>
        <row r="115">
          <cell r="B115" t="str">
            <v>Волово</v>
          </cell>
          <cell r="C115" t="str">
            <v>Соя</v>
          </cell>
          <cell r="D115">
            <v>42979</v>
          </cell>
          <cell r="E115">
            <v>43009</v>
          </cell>
          <cell r="O115">
            <v>7</v>
          </cell>
          <cell r="R115">
            <v>5405378.0947305635</v>
          </cell>
          <cell r="V115" t="str">
            <v>ВоловоСоя</v>
          </cell>
        </row>
        <row r="116">
          <cell r="B116" t="str">
            <v>Волово</v>
          </cell>
          <cell r="C116" t="str">
            <v>Рапс озимый</v>
          </cell>
          <cell r="D116">
            <v>42935</v>
          </cell>
          <cell r="E116">
            <v>42944</v>
          </cell>
          <cell r="O116">
            <v>11</v>
          </cell>
          <cell r="R116">
            <v>3158859.0130235027</v>
          </cell>
          <cell r="V116" t="str">
            <v>ВоловоРапс озимый</v>
          </cell>
        </row>
        <row r="117">
          <cell r="B117" t="str">
            <v>Теплое</v>
          </cell>
          <cell r="C117" t="str">
            <v>Пшеница озимая</v>
          </cell>
          <cell r="D117">
            <v>42936</v>
          </cell>
          <cell r="E117">
            <v>42950</v>
          </cell>
          <cell r="O117">
            <v>3</v>
          </cell>
          <cell r="R117">
            <v>1201711.7373706067</v>
          </cell>
          <cell r="V117" t="str">
            <v>ТеплоеПшеница озимая</v>
          </cell>
        </row>
        <row r="118">
          <cell r="B118" t="str">
            <v>Теплое</v>
          </cell>
          <cell r="C118" t="str">
            <v>Пшеница яровая</v>
          </cell>
          <cell r="D118">
            <v>42954</v>
          </cell>
          <cell r="E118">
            <v>42969</v>
          </cell>
          <cell r="O118">
            <v>3</v>
          </cell>
          <cell r="R118">
            <v>1354365.5050831751</v>
          </cell>
          <cell r="V118" t="str">
            <v>ТеплоеПшеница яровая</v>
          </cell>
        </row>
        <row r="119">
          <cell r="B119" t="str">
            <v>Теплое</v>
          </cell>
          <cell r="C119" t="str">
            <v>Соя</v>
          </cell>
          <cell r="D119">
            <v>42980</v>
          </cell>
          <cell r="E119">
            <v>43008</v>
          </cell>
          <cell r="O119">
            <v>5</v>
          </cell>
          <cell r="R119">
            <v>3663518.1090830523</v>
          </cell>
          <cell r="V119" t="str">
            <v>ТеплоеСоя</v>
          </cell>
        </row>
        <row r="120">
          <cell r="B120" t="str">
            <v>Теплое</v>
          </cell>
          <cell r="C120" t="str">
            <v>Рапс яровой</v>
          </cell>
          <cell r="D120">
            <v>42962</v>
          </cell>
          <cell r="E120">
            <v>42976</v>
          </cell>
          <cell r="O120">
            <v>0</v>
          </cell>
          <cell r="R120">
            <v>0</v>
          </cell>
          <cell r="V120" t="str">
            <v>ТеплоеРапс яровой</v>
          </cell>
        </row>
        <row r="121">
          <cell r="B121" t="str">
            <v>Птань</v>
          </cell>
          <cell r="C121" t="str">
            <v>Пшеница озимая</v>
          </cell>
          <cell r="D121">
            <v>42936</v>
          </cell>
          <cell r="E121">
            <v>42950</v>
          </cell>
          <cell r="O121">
            <v>0</v>
          </cell>
          <cell r="R121">
            <v>0</v>
          </cell>
          <cell r="V121" t="str">
            <v>ПтаньПшеница озимая</v>
          </cell>
        </row>
        <row r="122">
          <cell r="B122" t="str">
            <v>Птань</v>
          </cell>
          <cell r="C122" t="str">
            <v>Пшеница яровая</v>
          </cell>
          <cell r="D122">
            <v>42954</v>
          </cell>
          <cell r="E122">
            <v>42969</v>
          </cell>
          <cell r="O122">
            <v>9</v>
          </cell>
          <cell r="R122">
            <v>4444004.203512961</v>
          </cell>
          <cell r="V122" t="str">
            <v>ПтаньПшеница яровая</v>
          </cell>
        </row>
        <row r="123">
          <cell r="B123" t="str">
            <v>Птань</v>
          </cell>
          <cell r="C123" t="str">
            <v>Соя</v>
          </cell>
          <cell r="D123">
            <v>42972</v>
          </cell>
          <cell r="E123">
            <v>42998</v>
          </cell>
          <cell r="O123">
            <v>4</v>
          </cell>
          <cell r="R123">
            <v>2850636.1710438933</v>
          </cell>
          <cell r="V123" t="str">
            <v>ПтаньСоя</v>
          </cell>
        </row>
        <row r="124">
          <cell r="B124" t="str">
            <v>Птань</v>
          </cell>
          <cell r="C124" t="str">
            <v>Рапс яровой</v>
          </cell>
          <cell r="D124">
            <v>42962</v>
          </cell>
          <cell r="E124">
            <v>42976</v>
          </cell>
          <cell r="O124">
            <v>0</v>
          </cell>
          <cell r="R124">
            <v>0</v>
          </cell>
          <cell r="V124" t="str">
            <v>ПтаньРапс яровой</v>
          </cell>
        </row>
        <row r="125">
          <cell r="B125" t="str">
            <v>Х</v>
          </cell>
          <cell r="C125" t="str">
            <v>Х</v>
          </cell>
          <cell r="D125">
            <v>42935</v>
          </cell>
          <cell r="E125">
            <v>43009</v>
          </cell>
          <cell r="O125" t="str">
            <v>Х</v>
          </cell>
          <cell r="R125">
            <v>42196188.852217168</v>
          </cell>
        </row>
        <row r="127">
          <cell r="B127" t="str">
            <v>Х</v>
          </cell>
          <cell r="C127" t="str">
            <v>Х</v>
          </cell>
          <cell r="D127">
            <v>42931</v>
          </cell>
          <cell r="E127">
            <v>43038</v>
          </cell>
          <cell r="O127" t="str">
            <v>Х</v>
          </cell>
          <cell r="R127">
            <v>223497992.6451939</v>
          </cell>
        </row>
        <row r="128">
          <cell r="O128">
            <v>0.44778352894751933</v>
          </cell>
          <cell r="R128">
            <v>3547587.1848443476</v>
          </cell>
          <cell r="V128">
            <v>63</v>
          </cell>
        </row>
        <row r="129">
          <cell r="O129" t="str">
            <v>доля</v>
          </cell>
        </row>
        <row r="130">
          <cell r="C130" t="str">
            <v>Кукуруза зерновая</v>
          </cell>
          <cell r="O130">
            <v>0</v>
          </cell>
        </row>
        <row r="131">
          <cell r="C131" t="str">
            <v>Гречиха</v>
          </cell>
          <cell r="O131">
            <v>1</v>
          </cell>
        </row>
        <row r="132">
          <cell r="C132" t="str">
            <v>Подсолнечник</v>
          </cell>
          <cell r="O132">
            <v>0.25951895899995892</v>
          </cell>
        </row>
        <row r="133">
          <cell r="C133" t="str">
            <v>Пшеница озимая</v>
          </cell>
          <cell r="O133">
            <v>0.43089406491075194</v>
          </cell>
        </row>
        <row r="134">
          <cell r="C134" t="str">
            <v>Пшеница яровая</v>
          </cell>
          <cell r="O134">
            <v>0.40223168525656705</v>
          </cell>
        </row>
        <row r="135">
          <cell r="C135" t="str">
            <v>Рапс озимый</v>
          </cell>
          <cell r="O135">
            <v>0.78401981711878777</v>
          </cell>
        </row>
        <row r="136">
          <cell r="C136" t="str">
            <v>Рапс яровой</v>
          </cell>
          <cell r="O136">
            <v>0.17975519015244232</v>
          </cell>
        </row>
        <row r="137">
          <cell r="C137" t="str">
            <v>Соя</v>
          </cell>
          <cell r="O137">
            <v>0.55389894209999602</v>
          </cell>
        </row>
        <row r="142">
          <cell r="C142">
            <v>9.5</v>
          </cell>
        </row>
        <row r="143">
          <cell r="C143">
            <v>2.1</v>
          </cell>
        </row>
        <row r="144">
          <cell r="C144">
            <v>1.8</v>
          </cell>
        </row>
        <row r="145">
          <cell r="C145">
            <v>23</v>
          </cell>
        </row>
        <row r="146">
          <cell r="C146">
            <v>40</v>
          </cell>
        </row>
        <row r="147">
          <cell r="C147">
            <v>10.5</v>
          </cell>
        </row>
        <row r="148">
          <cell r="C148">
            <v>1</v>
          </cell>
        </row>
        <row r="149">
          <cell r="C149">
            <v>1</v>
          </cell>
        </row>
        <row r="150">
          <cell r="C150">
            <v>0.33</v>
          </cell>
        </row>
        <row r="151">
          <cell r="C151">
            <v>0.2</v>
          </cell>
        </row>
        <row r="152">
          <cell r="C152">
            <v>2.5300000000000002</v>
          </cell>
        </row>
        <row r="153">
          <cell r="C153">
            <v>4.2</v>
          </cell>
        </row>
        <row r="154">
          <cell r="C154">
            <v>1200</v>
          </cell>
        </row>
        <row r="155">
          <cell r="C155">
            <v>1000</v>
          </cell>
        </row>
        <row r="157">
          <cell r="B157" t="str">
            <v>Процент простоя из-за погоды</v>
          </cell>
          <cell r="C157" t="str">
            <v>Процент дней после дождя</v>
          </cell>
        </row>
        <row r="158">
          <cell r="B158">
            <v>0.2</v>
          </cell>
          <cell r="C158">
            <v>0.12</v>
          </cell>
        </row>
        <row r="159">
          <cell r="B159">
            <v>0.2</v>
          </cell>
          <cell r="C159">
            <v>0.12</v>
          </cell>
        </row>
        <row r="160">
          <cell r="B160">
            <v>0.2</v>
          </cell>
          <cell r="C160">
            <v>0.12</v>
          </cell>
        </row>
        <row r="161">
          <cell r="B161">
            <v>0.2</v>
          </cell>
          <cell r="C161">
            <v>0.12</v>
          </cell>
        </row>
        <row r="162">
          <cell r="B162">
            <v>0.2</v>
          </cell>
          <cell r="C162">
            <v>0.12</v>
          </cell>
        </row>
        <row r="163">
          <cell r="B163">
            <v>0.2</v>
          </cell>
          <cell r="C163">
            <v>0.12</v>
          </cell>
        </row>
        <row r="164">
          <cell r="B164">
            <v>0.2</v>
          </cell>
          <cell r="C164">
            <v>0.12</v>
          </cell>
        </row>
        <row r="165">
          <cell r="B165">
            <v>0.2</v>
          </cell>
          <cell r="C165">
            <v>0.12</v>
          </cell>
        </row>
        <row r="166">
          <cell r="B166">
            <v>0.2</v>
          </cell>
          <cell r="C166">
            <v>0.12</v>
          </cell>
        </row>
        <row r="167">
          <cell r="B167">
            <v>0.1</v>
          </cell>
          <cell r="C167">
            <v>0.06</v>
          </cell>
        </row>
        <row r="168">
          <cell r="B168">
            <v>0.2</v>
          </cell>
          <cell r="C168">
            <v>0.12</v>
          </cell>
        </row>
        <row r="169">
          <cell r="B169">
            <v>0.2</v>
          </cell>
          <cell r="C169">
            <v>0.12</v>
          </cell>
        </row>
        <row r="170">
          <cell r="B170">
            <v>0.2</v>
          </cell>
          <cell r="C170">
            <v>0.12</v>
          </cell>
        </row>
        <row r="171">
          <cell r="B171">
            <v>0.2</v>
          </cell>
          <cell r="C171">
            <v>0.12</v>
          </cell>
        </row>
        <row r="172">
          <cell r="B172">
            <v>0.2</v>
          </cell>
          <cell r="C172">
            <v>0.12</v>
          </cell>
        </row>
        <row r="173">
          <cell r="B173">
            <v>0.2</v>
          </cell>
          <cell r="C173">
            <v>0.12</v>
          </cell>
        </row>
        <row r="174">
          <cell r="B174">
            <v>0.2</v>
          </cell>
          <cell r="C174">
            <v>0.12</v>
          </cell>
        </row>
        <row r="175">
          <cell r="B175">
            <v>0.2</v>
          </cell>
          <cell r="C175">
            <v>0.12</v>
          </cell>
        </row>
        <row r="176">
          <cell r="B176">
            <v>0.2</v>
          </cell>
          <cell r="C176">
            <v>0.12</v>
          </cell>
        </row>
        <row r="177">
          <cell r="B177">
            <v>0.2</v>
          </cell>
          <cell r="C177">
            <v>0.12</v>
          </cell>
        </row>
        <row r="178">
          <cell r="B178">
            <v>0.2</v>
          </cell>
          <cell r="C178">
            <v>0.12</v>
          </cell>
        </row>
        <row r="184">
          <cell r="C184" t="str">
            <v>Наименование холдинга</v>
          </cell>
        </row>
        <row r="185">
          <cell r="C185" t="str">
            <v>Курск</v>
          </cell>
          <cell r="D185" t="str">
            <v>Тула</v>
          </cell>
          <cell r="E185" t="str">
            <v>Рязань</v>
          </cell>
        </row>
        <row r="186">
          <cell r="B186" t="str">
            <v>зерн</v>
          </cell>
          <cell r="C186">
            <v>2908.8939112013372</v>
          </cell>
          <cell r="D186">
            <v>2900.6534972376985</v>
          </cell>
          <cell r="E186">
            <v>2848.0183213001542</v>
          </cell>
        </row>
        <row r="187">
          <cell r="B187" t="str">
            <v>сах. св.</v>
          </cell>
          <cell r="C187">
            <v>11864.406779661018</v>
          </cell>
          <cell r="D187">
            <v>11864.406779661018</v>
          </cell>
          <cell r="E187">
            <v>11864.406779661018</v>
          </cell>
        </row>
        <row r="195">
          <cell r="B195" t="str">
            <v>Липецк</v>
          </cell>
          <cell r="C195" t="str">
            <v>Зерн. комб.</v>
          </cell>
        </row>
        <row r="196">
          <cell r="B196" t="str">
            <v>Дегтевое</v>
          </cell>
          <cell r="C196">
            <v>4</v>
          </cell>
        </row>
        <row r="197">
          <cell r="B197" t="str">
            <v>Судбищи</v>
          </cell>
          <cell r="C197">
            <v>3</v>
          </cell>
        </row>
        <row r="198">
          <cell r="B198" t="str">
            <v>Становое</v>
          </cell>
          <cell r="C198">
            <v>3</v>
          </cell>
        </row>
        <row r="199">
          <cell r="B199" t="str">
            <v>Данков</v>
          </cell>
          <cell r="C199">
            <v>4</v>
          </cell>
        </row>
        <row r="200">
          <cell r="B200" t="str">
            <v>Озерки</v>
          </cell>
        </row>
        <row r="201">
          <cell r="B201" t="str">
            <v>Измалково</v>
          </cell>
          <cell r="C201">
            <v>5</v>
          </cell>
        </row>
        <row r="202">
          <cell r="B202" t="str">
            <v>Соловьево</v>
          </cell>
          <cell r="C202">
            <v>2</v>
          </cell>
        </row>
        <row r="203">
          <cell r="B203" t="str">
            <v>Скопин</v>
          </cell>
          <cell r="C203">
            <v>4</v>
          </cell>
        </row>
        <row r="204">
          <cell r="B204" t="str">
            <v>Скопин 2</v>
          </cell>
          <cell r="C204">
            <v>5</v>
          </cell>
        </row>
        <row r="205">
          <cell r="B205" t="str">
            <v>Скопин 3</v>
          </cell>
          <cell r="C205">
            <v>5</v>
          </cell>
        </row>
        <row r="206">
          <cell r="B206" t="str">
            <v>Ухолово</v>
          </cell>
          <cell r="C206">
            <v>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zoomScale="70" zoomScaleNormal="70" workbookViewId="0">
      <selection activeCell="U1" sqref="U1"/>
    </sheetView>
  </sheetViews>
  <sheetFormatPr defaultColWidth="9.140625" defaultRowHeight="16.5" x14ac:dyDescent="0.3"/>
  <cols>
    <col min="1" max="1" width="17.5703125" style="9" customWidth="1"/>
    <col min="2" max="2" width="19.140625" style="9" customWidth="1"/>
    <col min="3" max="4" width="10.42578125" style="9" hidden="1" customWidth="1"/>
    <col min="5" max="5" width="8.5703125" style="9" customWidth="1"/>
    <col min="6" max="6" width="11.140625" style="9" customWidth="1"/>
    <col min="7" max="7" width="10.5703125" style="9" customWidth="1"/>
    <col min="8" max="10" width="10.5703125" style="9" hidden="1" customWidth="1"/>
    <col min="11" max="11" width="10.5703125" style="9" customWidth="1"/>
    <col min="12" max="14" width="10.5703125" style="9" hidden="1" customWidth="1"/>
    <col min="15" max="15" width="14.140625" style="9" hidden="1" customWidth="1"/>
    <col min="16" max="16" width="9.140625" style="9"/>
    <col min="17" max="17" width="12.28515625" style="9" hidden="1" customWidth="1"/>
    <col min="18" max="18" width="9.140625" style="9" hidden="1" customWidth="1"/>
    <col min="19" max="19" width="15.7109375" style="9" hidden="1" customWidth="1"/>
    <col min="20" max="20" width="9.140625" style="9" hidden="1" customWidth="1"/>
    <col min="21" max="21" width="9.140625" style="9"/>
    <col min="22" max="22" width="9.140625" style="9" customWidth="1"/>
    <col min="23" max="23" width="18.140625" style="9" customWidth="1"/>
    <col min="24" max="25" width="13.140625" style="9" customWidth="1"/>
    <col min="26" max="16384" width="9.140625" style="9"/>
  </cols>
  <sheetData>
    <row r="1" spans="1:25" s="3" customFormat="1" ht="34.5" thickBot="1" x14ac:dyDescent="0.3">
      <c r="A1" s="46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1" t="s">
        <v>13</v>
      </c>
      <c r="O1" s="2" t="s">
        <v>14</v>
      </c>
      <c r="Q1" s="4" t="s">
        <v>15</v>
      </c>
      <c r="R1"/>
      <c r="S1"/>
    </row>
    <row r="2" spans="1:25" x14ac:dyDescent="0.3">
      <c r="A2" s="5" t="s">
        <v>16</v>
      </c>
      <c r="B2" s="6" t="s">
        <v>17</v>
      </c>
      <c r="C2" s="6"/>
      <c r="D2" s="6"/>
      <c r="E2" s="6"/>
      <c r="F2" s="7">
        <f>SUM(F3:F6)</f>
        <v>6114.022489949999</v>
      </c>
      <c r="G2" s="6"/>
      <c r="H2" s="6"/>
      <c r="I2" s="6"/>
      <c r="J2" s="6"/>
      <c r="K2" s="6"/>
      <c r="L2" s="6"/>
      <c r="M2" s="6"/>
      <c r="N2" s="6"/>
      <c r="O2" s="8">
        <f>SUM(O3:O6)</f>
        <v>9621145.6222907621</v>
      </c>
      <c r="Q2" t="s">
        <v>18</v>
      </c>
      <c r="R2"/>
      <c r="S2" t="s">
        <v>19</v>
      </c>
      <c r="W2" s="53" t="s">
        <v>20</v>
      </c>
      <c r="X2" s="54"/>
      <c r="Y2" s="55"/>
    </row>
    <row r="3" spans="1:25" s="18" customFormat="1" ht="30" x14ac:dyDescent="0.25">
      <c r="A3" s="10" t="s">
        <v>16</v>
      </c>
      <c r="B3" s="11" t="s">
        <v>21</v>
      </c>
      <c r="C3" s="12">
        <f>INDEX('[1]Свод зернобоб'!D:D,MATCH(CONCATENATE(A3,B3),'[1]Свод зернобоб'!V:V,))</f>
        <v>42939</v>
      </c>
      <c r="D3" s="12">
        <f>INDEX('[1]Свод зернобоб'!E:E,MATCH(CONCATENATE(A3,B3),'[1]Свод зернобоб'!V:V,))</f>
        <v>42945</v>
      </c>
      <c r="E3" s="13">
        <v>6</v>
      </c>
      <c r="F3" s="14">
        <v>1015.4900000000001</v>
      </c>
      <c r="G3" s="15">
        <f>$X$4</f>
        <v>21</v>
      </c>
      <c r="H3" s="15">
        <f>I3+K3</f>
        <v>9</v>
      </c>
      <c r="I3" s="15">
        <v>4</v>
      </c>
      <c r="J3" s="16">
        <f t="shared" ref="J3:J6" si="0">IF(I3*G3*E3&gt;F3,F3,I3*G3*E3)/I3</f>
        <v>126</v>
      </c>
      <c r="K3" s="47">
        <f>ROUNDUP((L3/$Y$4/E3),0)</f>
        <v>5</v>
      </c>
      <c r="L3" s="16">
        <f>F3-I3*J3</f>
        <v>511.49000000000012</v>
      </c>
      <c r="M3" s="16">
        <f>IF(L3=0,0,L3/K3)</f>
        <v>102.29800000000003</v>
      </c>
      <c r="N3" s="16">
        <f>'[1]Свод зернобоб'!$C$186</f>
        <v>2908.8939112013372</v>
      </c>
      <c r="O3" s="17">
        <f>L3*N3</f>
        <v>1487870.1466403722</v>
      </c>
      <c r="Q3" s="18">
        <f>SUMIFS('[1]Свод зернобоб'!R:R,'[1]Свод зернобоб'!C:C,B3,'[1]Свод зернобоб'!B:B,A3)</f>
        <v>1487870.1466403722</v>
      </c>
      <c r="R3" s="19">
        <f>O3-Q3</f>
        <v>0</v>
      </c>
      <c r="S3" s="18">
        <f>SUMIFS('[1]Свод зернобоб'!O:O,'[1]Свод зернобоб'!C:C,B3,'[1]Свод зернобоб'!B:B,A3)</f>
        <v>6</v>
      </c>
      <c r="T3" s="18">
        <f t="shared" ref="T3:T34" si="1">K3-S3</f>
        <v>-1</v>
      </c>
      <c r="W3" s="20" t="s">
        <v>22</v>
      </c>
      <c r="X3" s="21" t="s">
        <v>23</v>
      </c>
      <c r="Y3" s="22" t="s">
        <v>24</v>
      </c>
    </row>
    <row r="4" spans="1:25" s="18" customFormat="1" x14ac:dyDescent="0.3">
      <c r="A4" s="10" t="s">
        <v>16</v>
      </c>
      <c r="B4" s="11" t="s">
        <v>25</v>
      </c>
      <c r="C4" s="12">
        <f>INDEX('[1]Свод зернобоб'!D:D,MATCH(CONCATENATE(A4,B4),'[1]Свод зернобоб'!V:V,))</f>
        <v>43003</v>
      </c>
      <c r="D4" s="12">
        <f>INDEX('[1]Свод зернобоб'!E:E,MATCH(CONCATENATE(A4,B4),'[1]Свод зернобоб'!V:V,))</f>
        <v>43022</v>
      </c>
      <c r="E4" s="13">
        <v>11.35</v>
      </c>
      <c r="F4" s="14">
        <v>226.52970541000002</v>
      </c>
      <c r="G4" s="52">
        <v>20</v>
      </c>
      <c r="H4" s="15">
        <f>IFERROR(ROUNDUP(F4/(G4*E4),0),"")</f>
        <v>1</v>
      </c>
      <c r="I4" s="15">
        <v>1</v>
      </c>
      <c r="J4" s="16">
        <f t="shared" si="0"/>
        <v>226.52970541000002</v>
      </c>
      <c r="K4" s="47">
        <f>IFERROR((H4-I4),0)</f>
        <v>0</v>
      </c>
      <c r="L4" s="16">
        <f>F4-I4*J4</f>
        <v>0</v>
      </c>
      <c r="M4" s="16">
        <f>IF(L4=0,0,L4/K4)</f>
        <v>0</v>
      </c>
      <c r="N4" s="16">
        <f>'[1]Свод зернобоб'!$C$186</f>
        <v>2908.8939112013372</v>
      </c>
      <c r="O4" s="17">
        <f t="shared" ref="O4:O6" si="2">L4*N4</f>
        <v>0</v>
      </c>
      <c r="Q4" s="18">
        <f>SUMIFS('[1]Свод зернобоб'!R:R,'[1]Свод зернобоб'!C:C,B4,'[1]Свод зернобоб'!B:B,A4)</f>
        <v>0</v>
      </c>
      <c r="R4" s="19">
        <f t="shared" ref="R4:R34" si="3">O4-Q4</f>
        <v>0</v>
      </c>
      <c r="S4" s="18">
        <f>SUMIFS('[1]Свод зернобоб'!O:O,'[1]Свод зернобоб'!C:C,B4,'[1]Свод зернобоб'!B:B,A4)</f>
        <v>0</v>
      </c>
      <c r="T4" s="18">
        <f t="shared" si="1"/>
        <v>0</v>
      </c>
      <c r="W4" s="11" t="s">
        <v>21</v>
      </c>
      <c r="X4" s="23">
        <v>21</v>
      </c>
      <c r="Y4" s="51">
        <v>19</v>
      </c>
    </row>
    <row r="5" spans="1:25" s="18" customFormat="1" x14ac:dyDescent="0.3">
      <c r="A5" s="10" t="s">
        <v>16</v>
      </c>
      <c r="B5" s="11" t="s">
        <v>26</v>
      </c>
      <c r="C5" s="12">
        <f>INDEX('[1]Свод зернобоб'!D:D,MATCH(CONCATENATE(A5,B5),'[1]Свод зернобоб'!V:V,))</f>
        <v>42990</v>
      </c>
      <c r="D5" s="12">
        <f>INDEX('[1]Свод зернобоб'!E:E,MATCH(CONCATENATE(A5,B5),'[1]Свод зернобоб'!V:V,))</f>
        <v>43008</v>
      </c>
      <c r="E5" s="13">
        <v>18</v>
      </c>
      <c r="F5" s="14">
        <v>2795.3625813999997</v>
      </c>
      <c r="G5" s="15">
        <f>$X$5</f>
        <v>16</v>
      </c>
      <c r="H5" s="15">
        <f>I5+K5</f>
        <v>11</v>
      </c>
      <c r="I5" s="15">
        <v>4</v>
      </c>
      <c r="J5" s="16">
        <f t="shared" si="0"/>
        <v>288</v>
      </c>
      <c r="K5" s="47">
        <f>ROUNDUP((L5/$Y$5/E5),0)</f>
        <v>7</v>
      </c>
      <c r="L5" s="16">
        <f>F5-I5*J5</f>
        <v>1643.3625813999997</v>
      </c>
      <c r="M5" s="16">
        <f t="shared" ref="M5:M39" si="4">IF(L5=0,0,L5/K5)</f>
        <v>234.76608305714282</v>
      </c>
      <c r="N5" s="16">
        <f>'[1]Свод зернобоб'!$C$186</f>
        <v>2908.8939112013372</v>
      </c>
      <c r="O5" s="17">
        <f t="shared" si="2"/>
        <v>4780367.4069305714</v>
      </c>
      <c r="Q5" s="18">
        <f>SUMIFS('[1]Свод зернобоб'!R:R,'[1]Свод зернобоб'!C:C,B5,'[1]Свод зернобоб'!B:B,A5)</f>
        <v>4780367.4069305714</v>
      </c>
      <c r="R5" s="19">
        <f t="shared" si="3"/>
        <v>0</v>
      </c>
      <c r="S5" s="18">
        <f>SUMIFS('[1]Свод зернобоб'!O:O,'[1]Свод зернобоб'!C:C,B5,'[1]Свод зернобоб'!B:B,A5)</f>
        <v>6</v>
      </c>
      <c r="T5" s="18">
        <f t="shared" si="1"/>
        <v>1</v>
      </c>
      <c r="W5" s="11" t="s">
        <v>26</v>
      </c>
      <c r="X5" s="23">
        <v>16</v>
      </c>
      <c r="Y5" s="51">
        <v>14</v>
      </c>
    </row>
    <row r="6" spans="1:25" s="18" customFormat="1" x14ac:dyDescent="0.3">
      <c r="A6" s="10" t="s">
        <v>16</v>
      </c>
      <c r="B6" s="11" t="s">
        <v>27</v>
      </c>
      <c r="C6" s="12">
        <f>INDEX('[1]Свод зернобоб'!D:D,MATCH(CONCATENATE(A6,B6),'[1]Свод зернобоб'!V:V,))</f>
        <v>42948</v>
      </c>
      <c r="D6" s="12">
        <f>INDEX('[1]Свод зернобоб'!E:E,MATCH(CONCATENATE(A6,B6),'[1]Свод зернобоб'!V:V,))</f>
        <v>42958</v>
      </c>
      <c r="E6" s="13">
        <v>11</v>
      </c>
      <c r="F6" s="14">
        <v>2076.6402031399998</v>
      </c>
      <c r="G6" s="15">
        <f>$X$4</f>
        <v>21</v>
      </c>
      <c r="H6" s="15">
        <f>I6+K6</f>
        <v>10</v>
      </c>
      <c r="I6" s="15">
        <v>4</v>
      </c>
      <c r="J6" s="16">
        <f t="shared" si="0"/>
        <v>231</v>
      </c>
      <c r="K6" s="47">
        <f>ROUNDUP((L6/$Y$6/E6),0)</f>
        <v>6</v>
      </c>
      <c r="L6" s="16">
        <f>F6-I6*J6</f>
        <v>1152.6402031399998</v>
      </c>
      <c r="M6" s="16">
        <f t="shared" si="4"/>
        <v>192.1067005233333</v>
      </c>
      <c r="N6" s="16">
        <f>'[1]Свод зернобоб'!$C$186</f>
        <v>2908.8939112013372</v>
      </c>
      <c r="O6" s="17">
        <f t="shared" si="2"/>
        <v>3352908.0687198178</v>
      </c>
      <c r="Q6" s="18">
        <f>SUMIFS('[1]Свод зернобоб'!R:R,'[1]Свод зернобоб'!C:C,B6,'[1]Свод зернобоб'!B:B,A6)</f>
        <v>3352908.0687198178</v>
      </c>
      <c r="R6" s="19">
        <f t="shared" si="3"/>
        <v>0</v>
      </c>
      <c r="S6" s="18">
        <f>SUMIFS('[1]Свод зернобоб'!O:O,'[1]Свод зернобоб'!C:C,B6,'[1]Свод зернобоб'!B:B,A6)</f>
        <v>6</v>
      </c>
      <c r="T6" s="18">
        <f t="shared" si="1"/>
        <v>0</v>
      </c>
      <c r="W6" s="11" t="s">
        <v>27</v>
      </c>
      <c r="X6" s="23">
        <v>21</v>
      </c>
      <c r="Y6" s="51">
        <v>19</v>
      </c>
    </row>
    <row r="7" spans="1:25" x14ac:dyDescent="0.3">
      <c r="A7" s="10" t="s">
        <v>28</v>
      </c>
      <c r="B7" s="11" t="s">
        <v>17</v>
      </c>
      <c r="C7" s="12"/>
      <c r="D7" s="12"/>
      <c r="E7" s="13"/>
      <c r="F7" s="13">
        <f>SUM(F8:F10)</f>
        <v>5429.6105706299986</v>
      </c>
      <c r="G7" s="24"/>
      <c r="H7" s="24"/>
      <c r="I7" s="24"/>
      <c r="J7" s="25"/>
      <c r="K7" s="47"/>
      <c r="L7" s="25"/>
      <c r="M7" s="25"/>
      <c r="N7" s="25"/>
      <c r="O7" s="26">
        <f>SUM(O8:O10)</f>
        <v>10034551.184921376</v>
      </c>
      <c r="Q7" s="18"/>
      <c r="R7" s="19"/>
      <c r="S7" s="18">
        <f>SUMIFS('[1]Свод зернобоб'!O:O,'[1]Свод зернобоб'!C:C,B7,'[1]Свод зернобоб'!B:B,A7)</f>
        <v>0</v>
      </c>
      <c r="T7" s="18">
        <f t="shared" si="1"/>
        <v>0</v>
      </c>
    </row>
    <row r="8" spans="1:25" x14ac:dyDescent="0.3">
      <c r="A8" s="10" t="s">
        <v>28</v>
      </c>
      <c r="B8" s="11" t="s">
        <v>21</v>
      </c>
      <c r="C8" s="12">
        <f>INDEX('[1]Свод зернобоб'!D:D,MATCH(CONCATENATE(A8,B8),'[1]Свод зернобоб'!V:V,))</f>
        <v>42931</v>
      </c>
      <c r="D8" s="12">
        <f>INDEX('[1]Свод зернобоб'!E:E,MATCH(CONCATENATE(A8,B8),'[1]Свод зернобоб'!V:V,))</f>
        <v>42947</v>
      </c>
      <c r="E8" s="13">
        <v>10</v>
      </c>
      <c r="F8" s="14">
        <v>1593.6100000000004</v>
      </c>
      <c r="G8" s="15">
        <f>$X$4</f>
        <v>21</v>
      </c>
      <c r="H8" s="15">
        <f>I8+K8</f>
        <v>9</v>
      </c>
      <c r="I8" s="15">
        <v>3</v>
      </c>
      <c r="J8" s="16">
        <f t="shared" ref="J8:J10" si="5">IF(I8*G8*E8&gt;F8,F8,I8*G8*E8)/I8</f>
        <v>210</v>
      </c>
      <c r="K8" s="47">
        <f>ROUNDUP((L8/$Y$4/E8),0)</f>
        <v>6</v>
      </c>
      <c r="L8" s="16">
        <f>F8-I8*J8</f>
        <v>963.61000000000035</v>
      </c>
      <c r="M8" s="16">
        <f t="shared" si="4"/>
        <v>160.60166666666672</v>
      </c>
      <c r="N8" s="16">
        <f>'[1]Свод зернобоб'!$C$186</f>
        <v>2908.8939112013372</v>
      </c>
      <c r="O8" s="17">
        <f t="shared" ref="O8:O10" si="6">L8*N8</f>
        <v>2803039.2617727215</v>
      </c>
      <c r="Q8" s="18">
        <f>SUMIFS('[1]Свод зернобоб'!R:R,'[1]Свод зернобоб'!C:C,B8,'[1]Свод зернобоб'!B:B,A8)</f>
        <v>2803039.2617727215</v>
      </c>
      <c r="R8" s="19">
        <f t="shared" si="3"/>
        <v>0</v>
      </c>
      <c r="S8" s="18">
        <f>SUMIFS('[1]Свод зернобоб'!O:O,'[1]Свод зернобоб'!C:C,B8,'[1]Свод зернобоб'!B:B,A8)</f>
        <v>6</v>
      </c>
      <c r="T8" s="18">
        <f t="shared" si="1"/>
        <v>0</v>
      </c>
    </row>
    <row r="9" spans="1:25" x14ac:dyDescent="0.3">
      <c r="A9" s="10" t="s">
        <v>28</v>
      </c>
      <c r="B9" s="11" t="s">
        <v>26</v>
      </c>
      <c r="C9" s="12">
        <f>INDEX('[1]Свод зернобоб'!D:D,MATCH(CONCATENATE(A9,B9),'[1]Свод зернобоб'!V:V,))</f>
        <v>42973</v>
      </c>
      <c r="D9" s="12">
        <f>INDEX('[1]Свод зернобоб'!E:E,MATCH(CONCATENATE(A9,B9),'[1]Свод зернобоб'!V:V,))</f>
        <v>42996</v>
      </c>
      <c r="E9" s="13">
        <v>15</v>
      </c>
      <c r="F9" s="14">
        <v>2164.5542031999989</v>
      </c>
      <c r="G9" s="15">
        <f>$X$5</f>
        <v>16</v>
      </c>
      <c r="H9" s="15">
        <f>I9+K9</f>
        <v>10</v>
      </c>
      <c r="I9" s="15">
        <v>3</v>
      </c>
      <c r="J9" s="16">
        <f t="shared" si="5"/>
        <v>240</v>
      </c>
      <c r="K9" s="47">
        <f>ROUNDUP((L9/$Y$5/E9),0)</f>
        <v>7</v>
      </c>
      <c r="L9" s="16">
        <f>F9-I9*J9</f>
        <v>1444.5542031999989</v>
      </c>
      <c r="M9" s="16">
        <f t="shared" si="4"/>
        <v>206.36488617142842</v>
      </c>
      <c r="N9" s="16">
        <f>'[1]Свод зернобоб'!$C$186</f>
        <v>2908.8939112013372</v>
      </c>
      <c r="O9" s="17">
        <f t="shared" si="6"/>
        <v>4202054.9260887764</v>
      </c>
      <c r="Q9" s="18">
        <f>SUMIFS('[1]Свод зернобоб'!R:R,'[1]Свод зернобоб'!C:C,B9,'[1]Свод зернобоб'!B:B,A9)</f>
        <v>4202054.9260887764</v>
      </c>
      <c r="R9" s="19">
        <f t="shared" si="3"/>
        <v>0</v>
      </c>
      <c r="S9" s="18">
        <f>SUMIFS('[1]Свод зернобоб'!O:O,'[1]Свод зернобоб'!C:C,B9,'[1]Свод зернобоб'!B:B,A9)</f>
        <v>7</v>
      </c>
      <c r="T9" s="18">
        <f t="shared" si="1"/>
        <v>0</v>
      </c>
    </row>
    <row r="10" spans="1:25" x14ac:dyDescent="0.3">
      <c r="A10" s="10" t="s">
        <v>28</v>
      </c>
      <c r="B10" s="11" t="s">
        <v>27</v>
      </c>
      <c r="C10" s="12">
        <f>INDEX('[1]Свод зернобоб'!D:D,MATCH(CONCATENATE(A10,B10),'[1]Свод зернобоб'!V:V,))</f>
        <v>42948</v>
      </c>
      <c r="D10" s="12">
        <f>INDEX('[1]Свод зернобоб'!E:E,MATCH(CONCATENATE(A10,B10),'[1]Свод зернобоб'!V:V,))</f>
        <v>42963</v>
      </c>
      <c r="E10" s="13">
        <v>10</v>
      </c>
      <c r="F10" s="14">
        <v>1671.44636743</v>
      </c>
      <c r="G10" s="15">
        <f>$X$4</f>
        <v>21</v>
      </c>
      <c r="H10" s="15">
        <f>I10+K10</f>
        <v>9</v>
      </c>
      <c r="I10" s="15">
        <v>3</v>
      </c>
      <c r="J10" s="16">
        <f t="shared" si="5"/>
        <v>210</v>
      </c>
      <c r="K10" s="47">
        <f>ROUNDUP((L10/19/E10),0)</f>
        <v>6</v>
      </c>
      <c r="L10" s="16">
        <f>F10-I10*J10</f>
        <v>1041.44636743</v>
      </c>
      <c r="M10" s="16">
        <f t="shared" si="4"/>
        <v>173.57439457166666</v>
      </c>
      <c r="N10" s="16">
        <f>'[1]Свод зернобоб'!$C$186</f>
        <v>2908.8939112013372</v>
      </c>
      <c r="O10" s="17">
        <f t="shared" si="6"/>
        <v>3029456.9970598775</v>
      </c>
      <c r="Q10" s="18">
        <f>SUMIFS('[1]Свод зернобоб'!R:R,'[1]Свод зернобоб'!C:C,B10,'[1]Свод зернобоб'!B:B,A10)</f>
        <v>3029456.9970598775</v>
      </c>
      <c r="R10" s="19">
        <f t="shared" si="3"/>
        <v>0</v>
      </c>
      <c r="S10" s="18">
        <f>SUMIFS('[1]Свод зернобоб'!O:O,'[1]Свод зернобоб'!C:C,B10,'[1]Свод зернобоб'!B:B,A10)</f>
        <v>6</v>
      </c>
      <c r="T10" s="18">
        <f t="shared" si="1"/>
        <v>0</v>
      </c>
    </row>
    <row r="11" spans="1:25" x14ac:dyDescent="0.3">
      <c r="A11" s="10" t="s">
        <v>29</v>
      </c>
      <c r="B11" s="11" t="s">
        <v>17</v>
      </c>
      <c r="C11" s="12"/>
      <c r="D11" s="12"/>
      <c r="E11" s="13"/>
      <c r="F11" s="13">
        <f>SUM(F12:F15)</f>
        <v>6091.5621268500008</v>
      </c>
      <c r="G11" s="24"/>
      <c r="H11" s="24"/>
      <c r="I11" s="24"/>
      <c r="J11" s="25"/>
      <c r="K11" s="47"/>
      <c r="L11" s="25"/>
      <c r="M11" s="25"/>
      <c r="N11" s="25"/>
      <c r="O11" s="26">
        <f>SUM(O12:O15)</f>
        <v>6578125.3457788508</v>
      </c>
      <c r="Q11" s="18"/>
      <c r="R11" s="19"/>
      <c r="S11" s="18">
        <f>SUMIFS('[1]Свод зернобоб'!O:O,'[1]Свод зернобоб'!C:C,B11,'[1]Свод зернобоб'!B:B,A11)</f>
        <v>0</v>
      </c>
      <c r="T11" s="18">
        <f t="shared" si="1"/>
        <v>0</v>
      </c>
    </row>
    <row r="12" spans="1:25" x14ac:dyDescent="0.3">
      <c r="A12" s="10" t="s">
        <v>29</v>
      </c>
      <c r="B12" s="11" t="s">
        <v>21</v>
      </c>
      <c r="C12" s="12">
        <f>INDEX('[1]Свод зернобоб'!D:D,MATCH(CONCATENATE(A12,B12),'[1]Свод зернобоб'!V:V,))</f>
        <v>42931</v>
      </c>
      <c r="D12" s="12">
        <f>INDEX('[1]Свод зернобоб'!E:E,MATCH(CONCATENATE(A12,B12),'[1]Свод зернобоб'!V:V,))</f>
        <v>42947</v>
      </c>
      <c r="E12" s="13">
        <v>10</v>
      </c>
      <c r="F12" s="14">
        <v>1159.7280000000001</v>
      </c>
      <c r="G12" s="15">
        <f>$X$4</f>
        <v>21</v>
      </c>
      <c r="H12" s="15">
        <f>I12+K12</f>
        <v>6</v>
      </c>
      <c r="I12" s="15">
        <v>4</v>
      </c>
      <c r="J12" s="16">
        <f>IF(I12*G12*E12&gt;F12,F12,I12*G12*E12)/I12</f>
        <v>210</v>
      </c>
      <c r="K12" s="47">
        <f>ROUNDUP((L12/$Y$4/E12),0)</f>
        <v>2</v>
      </c>
      <c r="L12" s="16">
        <f>F12-I12*J12</f>
        <v>319.72800000000007</v>
      </c>
      <c r="M12" s="16">
        <f t="shared" si="4"/>
        <v>159.86400000000003</v>
      </c>
      <c r="N12" s="16">
        <f>'[1]Свод зернобоб'!$C$186</f>
        <v>2908.8939112013372</v>
      </c>
      <c r="O12" s="17">
        <f t="shared" ref="O12:O15" si="7">L12*N12</f>
        <v>930054.83244058129</v>
      </c>
      <c r="P12" s="27"/>
      <c r="Q12" s="18">
        <f>SUMIFS('[1]Свод зернобоб'!R:R,'[1]Свод зернобоб'!C:C,B12,'[1]Свод зернобоб'!B:B,A12)</f>
        <v>930054.83244058129</v>
      </c>
      <c r="R12" s="19">
        <f t="shared" si="3"/>
        <v>0</v>
      </c>
      <c r="S12" s="18">
        <f>SUMIFS('[1]Свод зернобоб'!O:O,'[1]Свод зернобоб'!C:C,B12,'[1]Свод зернобоб'!B:B,A12)</f>
        <v>2</v>
      </c>
      <c r="T12" s="18">
        <f t="shared" si="1"/>
        <v>0</v>
      </c>
    </row>
    <row r="13" spans="1:25" x14ac:dyDescent="0.3">
      <c r="A13" s="10" t="s">
        <v>29</v>
      </c>
      <c r="B13" s="11" t="s">
        <v>25</v>
      </c>
      <c r="C13" s="12">
        <f>INDEX('[1]Свод зернобоб'!D:D,MATCH(CONCATENATE(A13,B13),'[1]Свод зернобоб'!V:V,))</f>
        <v>42998</v>
      </c>
      <c r="D13" s="12">
        <f>INDEX('[1]Свод зернобоб'!E:E,MATCH(CONCATENATE(A13,B13),'[1]Свод зернобоб'!V:V,))</f>
        <v>43027</v>
      </c>
      <c r="E13" s="13">
        <v>19</v>
      </c>
      <c r="F13" s="14">
        <v>1126.1784028</v>
      </c>
      <c r="G13" s="15">
        <v>20</v>
      </c>
      <c r="H13" s="15">
        <f>IFERROR(ROUNDUP(F13/(G13*E13),0),"")</f>
        <v>3</v>
      </c>
      <c r="I13" s="15">
        <v>3</v>
      </c>
      <c r="J13" s="16">
        <f>IF(I13*G13*E13&gt;F13,F13,I13*G13*E13)/I13</f>
        <v>375.39280093333332</v>
      </c>
      <c r="K13" s="47">
        <f t="shared" ref="K13:K32" si="8">IFERROR((H13-I13),0)</f>
        <v>0</v>
      </c>
      <c r="L13" s="16">
        <v>0</v>
      </c>
      <c r="M13" s="16">
        <f t="shared" si="4"/>
        <v>0</v>
      </c>
      <c r="N13" s="16">
        <f>'[1]Свод зернобоб'!$C$186</f>
        <v>2908.8939112013372</v>
      </c>
      <c r="O13" s="17">
        <f t="shared" si="7"/>
        <v>0</v>
      </c>
      <c r="Q13" s="18">
        <f>SUMIFS('[1]Свод зернобоб'!R:R,'[1]Свод зернобоб'!C:C,B13,'[1]Свод зернобоб'!B:B,A13)</f>
        <v>0</v>
      </c>
      <c r="R13" s="19">
        <f t="shared" si="3"/>
        <v>0</v>
      </c>
      <c r="S13" s="18">
        <f>SUMIFS('[1]Свод зернобоб'!O:O,'[1]Свод зернобоб'!C:C,B13,'[1]Свод зернобоб'!B:B,A13)</f>
        <v>0</v>
      </c>
      <c r="T13" s="18">
        <f t="shared" si="1"/>
        <v>0</v>
      </c>
    </row>
    <row r="14" spans="1:25" x14ac:dyDescent="0.3">
      <c r="A14" s="10" t="s">
        <v>29</v>
      </c>
      <c r="B14" s="11" t="s">
        <v>26</v>
      </c>
      <c r="C14" s="12">
        <f>INDEX('[1]Свод зернобоб'!D:D,MATCH(CONCATENATE(A14,B14),'[1]Свод зернобоб'!V:V,))</f>
        <v>42972</v>
      </c>
      <c r="D14" s="12">
        <f>INDEX('[1]Свод зернобоб'!E:E,MATCH(CONCATENATE(A14,B14),'[1]Свод зернобоб'!V:V,))</f>
        <v>42996</v>
      </c>
      <c r="E14" s="13">
        <v>16</v>
      </c>
      <c r="F14" s="14">
        <v>2741.7901326700003</v>
      </c>
      <c r="G14" s="15">
        <f>$X$5</f>
        <v>16</v>
      </c>
      <c r="H14" s="15">
        <f>I14+K14</f>
        <v>12</v>
      </c>
      <c r="I14" s="15">
        <v>4</v>
      </c>
      <c r="J14" s="16">
        <f>IF(I14*G14*E14&gt;F14,F14,I14*G14*E14)/I14</f>
        <v>256</v>
      </c>
      <c r="K14" s="47">
        <f>ROUNDUP((L14/$Y$5/E14),0)</f>
        <v>8</v>
      </c>
      <c r="L14" s="16">
        <f>F14-I14*J14</f>
        <v>1717.7901326700003</v>
      </c>
      <c r="M14" s="16">
        <f t="shared" si="4"/>
        <v>214.72376658375003</v>
      </c>
      <c r="N14" s="16">
        <f>'[1]Свод зернобоб'!$C$186</f>
        <v>2908.8939112013372</v>
      </c>
      <c r="O14" s="17">
        <f t="shared" si="7"/>
        <v>4996869.2576455008</v>
      </c>
      <c r="Q14" s="18">
        <f>SUMIFS('[1]Свод зернобоб'!R:R,'[1]Свод зернобоб'!C:C,B14,'[1]Свод зернобоб'!B:B,A14)</f>
        <v>4996869.2576455008</v>
      </c>
      <c r="R14" s="19">
        <f t="shared" si="3"/>
        <v>0</v>
      </c>
      <c r="S14" s="18">
        <f>SUMIFS('[1]Свод зернобоб'!O:O,'[1]Свод зернобоб'!C:C,B14,'[1]Свод зернобоб'!B:B,A14)</f>
        <v>8</v>
      </c>
      <c r="T14" s="18">
        <f t="shared" si="1"/>
        <v>0</v>
      </c>
    </row>
    <row r="15" spans="1:25" x14ac:dyDescent="0.3">
      <c r="A15" s="10" t="s">
        <v>29</v>
      </c>
      <c r="B15" s="11" t="s">
        <v>27</v>
      </c>
      <c r="C15" s="12">
        <f>INDEX('[1]Свод зернобоб'!D:D,MATCH(CONCATENATE(A15,B15),'[1]Свод зернобоб'!V:V,))</f>
        <v>42948</v>
      </c>
      <c r="D15" s="12">
        <f>INDEX('[1]Свод зернобоб'!E:E,MATCH(CONCATENATE(A15,B15),'[1]Свод зернобоб'!V:V,))</f>
        <v>42963</v>
      </c>
      <c r="E15" s="13">
        <v>10</v>
      </c>
      <c r="F15" s="14">
        <v>1063.8655913800001</v>
      </c>
      <c r="G15" s="15">
        <f>$X$4</f>
        <v>21</v>
      </c>
      <c r="H15" s="15">
        <f>I15+K15</f>
        <v>6</v>
      </c>
      <c r="I15" s="15">
        <v>4</v>
      </c>
      <c r="J15" s="16">
        <f>IF(I15*G15*E15&gt;F15,F15,I15*G15*E15)/I15</f>
        <v>210</v>
      </c>
      <c r="K15" s="47">
        <f>ROUNDUP((L15/19/E15),0)</f>
        <v>2</v>
      </c>
      <c r="L15" s="16">
        <f>F15-I15*J15</f>
        <v>223.86559138000007</v>
      </c>
      <c r="M15" s="16">
        <f t="shared" si="4"/>
        <v>111.93279569000003</v>
      </c>
      <c r="N15" s="16">
        <f>'[1]Свод зернобоб'!$C$186</f>
        <v>2908.8939112013372</v>
      </c>
      <c r="O15" s="17">
        <f t="shared" si="7"/>
        <v>651201.25569276873</v>
      </c>
      <c r="Q15" s="18">
        <f>SUMIFS('[1]Свод зернобоб'!R:R,'[1]Свод зернобоб'!C:C,B15,'[1]Свод зернобоб'!B:B,A15)</f>
        <v>651201.25569276873</v>
      </c>
      <c r="R15" s="19">
        <f t="shared" si="3"/>
        <v>0</v>
      </c>
      <c r="S15" s="18">
        <f>SUMIFS('[1]Свод зернобоб'!O:O,'[1]Свод зернобоб'!C:C,B15,'[1]Свод зернобоб'!B:B,A15)</f>
        <v>2</v>
      </c>
      <c r="T15" s="18">
        <f t="shared" si="1"/>
        <v>0</v>
      </c>
    </row>
    <row r="16" spans="1:25" x14ac:dyDescent="0.3">
      <c r="A16" s="10" t="s">
        <v>30</v>
      </c>
      <c r="B16" s="11" t="s">
        <v>17</v>
      </c>
      <c r="C16" s="12"/>
      <c r="D16" s="12"/>
      <c r="E16" s="13"/>
      <c r="F16" s="13">
        <f>SUM(F17:F20)</f>
        <v>3501.80535388</v>
      </c>
      <c r="G16" s="24"/>
      <c r="H16" s="24"/>
      <c r="I16" s="24"/>
      <c r="J16" s="25"/>
      <c r="K16" s="47"/>
      <c r="L16" s="25"/>
      <c r="M16" s="25"/>
      <c r="N16" s="25"/>
      <c r="O16" s="26">
        <f>SUM(O17:O20)</f>
        <v>8926142.4226963464</v>
      </c>
      <c r="Q16" s="18"/>
      <c r="R16" s="19"/>
      <c r="S16" s="18">
        <f>SUMIFS('[1]Свод зернобоб'!O:O,'[1]Свод зернобоб'!C:C,B16,'[1]Свод зернобоб'!B:B,A16)</f>
        <v>0</v>
      </c>
      <c r="T16" s="18">
        <f t="shared" si="1"/>
        <v>0</v>
      </c>
    </row>
    <row r="17" spans="1:20" x14ac:dyDescent="0.3">
      <c r="A17" s="10" t="s">
        <v>30</v>
      </c>
      <c r="B17" s="11" t="s">
        <v>21</v>
      </c>
      <c r="C17" s="12">
        <f>INDEX('[1]Свод зернобоб'!D:D,MATCH(CONCATENATE(A17,B17),'[1]Свод зернобоб'!V:V,))</f>
        <v>42931</v>
      </c>
      <c r="D17" s="12">
        <f>INDEX('[1]Свод зернобоб'!E:E,MATCH(CONCATENATE(A17,B17),'[1]Свод зернобоб'!V:V,))</f>
        <v>42947</v>
      </c>
      <c r="E17" s="13">
        <v>10</v>
      </c>
      <c r="F17" s="14">
        <v>694.24</v>
      </c>
      <c r="G17" s="15">
        <f>$X$4</f>
        <v>21</v>
      </c>
      <c r="H17" s="15">
        <f>I17+K17</f>
        <v>4</v>
      </c>
      <c r="I17" s="15">
        <v>0</v>
      </c>
      <c r="J17" s="16"/>
      <c r="K17" s="47">
        <f>ROUNDUP((L17/$Y$4/E17),0)</f>
        <v>4</v>
      </c>
      <c r="L17" s="16">
        <f>F17-I17*J17</f>
        <v>694.24</v>
      </c>
      <c r="M17" s="16">
        <f t="shared" si="4"/>
        <v>173.56</v>
      </c>
      <c r="N17" s="16">
        <f>'[1]Свод зернобоб'!$C$186</f>
        <v>2908.8939112013372</v>
      </c>
      <c r="O17" s="17">
        <f t="shared" ref="O17:O20" si="9">L17*N17</f>
        <v>2019470.5089124164</v>
      </c>
      <c r="P17" s="27"/>
      <c r="Q17" s="18">
        <f>SUMIFS('[1]Свод зернобоб'!R:R,'[1]Свод зернобоб'!C:C,B17,'[1]Свод зернобоб'!B:B,A17)</f>
        <v>2019470.5089124164</v>
      </c>
      <c r="R17" s="19">
        <f t="shared" si="3"/>
        <v>0</v>
      </c>
      <c r="S17" s="18">
        <f>SUMIFS('[1]Свод зернобоб'!O:O,'[1]Свод зернобоб'!C:C,B17,'[1]Свод зернобоб'!B:B,A17)</f>
        <v>4</v>
      </c>
      <c r="T17" s="18">
        <f t="shared" si="1"/>
        <v>0</v>
      </c>
    </row>
    <row r="18" spans="1:20" x14ac:dyDescent="0.3">
      <c r="A18" s="10" t="s">
        <v>30</v>
      </c>
      <c r="B18" s="11" t="s">
        <v>25</v>
      </c>
      <c r="C18" s="12">
        <f>INDEX('[1]Свод зернобоб'!D:D,MATCH(CONCATENATE(A18,B18),'[1]Свод зернобоб'!V:V,))</f>
        <v>43003</v>
      </c>
      <c r="D18" s="12">
        <f>INDEX('[1]Свод зернобоб'!E:E,MATCH(CONCATENATE(A18,B18),'[1]Свод зернобоб'!V:V,))</f>
        <v>43020</v>
      </c>
      <c r="E18" s="13">
        <v>10.824999999999999</v>
      </c>
      <c r="F18" s="14">
        <v>433.23609863000001</v>
      </c>
      <c r="G18" s="15">
        <v>20</v>
      </c>
      <c r="H18" s="15">
        <f>IFERROR(ROUNDUP(F18/(G18*E18),0),"")-1</f>
        <v>2</v>
      </c>
      <c r="I18" s="15">
        <v>2</v>
      </c>
      <c r="J18" s="16">
        <f>IF(I18*G18*E18&gt;F18,F18,I18*G18*E18)/I18</f>
        <v>216.5</v>
      </c>
      <c r="K18" s="47">
        <f t="shared" ref="K18" si="10">IFERROR((H18-I18),0)</f>
        <v>0</v>
      </c>
      <c r="L18" s="16">
        <v>0</v>
      </c>
      <c r="M18" s="16">
        <f t="shared" si="4"/>
        <v>0</v>
      </c>
      <c r="N18" s="16">
        <f>'[1]Свод зернобоб'!$C$186</f>
        <v>2908.8939112013372</v>
      </c>
      <c r="O18" s="17">
        <f t="shared" si="9"/>
        <v>0</v>
      </c>
      <c r="Q18" s="18">
        <f>SUMIFS('[1]Свод зернобоб'!R:R,'[1]Свод зернобоб'!C:C,B18,'[1]Свод зернобоб'!B:B,A18)</f>
        <v>0</v>
      </c>
      <c r="R18" s="19">
        <f t="shared" si="3"/>
        <v>0</v>
      </c>
      <c r="S18" s="18">
        <f>SUMIFS('[1]Свод зернобоб'!O:O,'[1]Свод зернобоб'!C:C,B18,'[1]Свод зернобоб'!B:B,A18)</f>
        <v>0</v>
      </c>
      <c r="T18" s="18">
        <f t="shared" si="1"/>
        <v>0</v>
      </c>
    </row>
    <row r="19" spans="1:20" x14ac:dyDescent="0.3">
      <c r="A19" s="10" t="s">
        <v>30</v>
      </c>
      <c r="B19" s="11" t="s">
        <v>37</v>
      </c>
      <c r="C19" s="12">
        <v>43003</v>
      </c>
      <c r="D19" s="12">
        <v>43020</v>
      </c>
      <c r="E19" s="13">
        <v>15</v>
      </c>
      <c r="F19" s="14">
        <v>1746.3190048700001</v>
      </c>
      <c r="G19" s="52">
        <f>$X$5</f>
        <v>16</v>
      </c>
      <c r="H19" s="15">
        <f>I19+K19</f>
        <v>9</v>
      </c>
      <c r="I19" s="15">
        <v>0</v>
      </c>
      <c r="J19" s="16"/>
      <c r="K19" s="47">
        <f>ROUNDUP((L19/$Y$5/E19),0)</f>
        <v>9</v>
      </c>
      <c r="L19" s="16">
        <f>F19-I19*J19</f>
        <v>1746.3190048700001</v>
      </c>
      <c r="M19" s="16">
        <f t="shared" si="4"/>
        <v>194.03544498555556</v>
      </c>
      <c r="N19" s="16">
        <f>'[1]Свод зернобоб'!$C$186</f>
        <v>2908.8939112013372</v>
      </c>
      <c r="O19" s="17">
        <f t="shared" si="9"/>
        <v>5079856.7202815218</v>
      </c>
      <c r="Q19" s="18">
        <f>SUMIFS('[1]Свод зернобоб'!R:R,'[1]Свод зернобоб'!C:C,B19,'[1]Свод зернобоб'!B:B,A19)</f>
        <v>0</v>
      </c>
      <c r="R19" s="19">
        <f t="shared" si="3"/>
        <v>5079856.7202815218</v>
      </c>
      <c r="S19" s="18">
        <f>SUMIFS('[1]Свод зернобоб'!O:O,'[1]Свод зернобоб'!C:C,B19,'[1]Свод зернобоб'!B:B,A19)</f>
        <v>0</v>
      </c>
      <c r="T19" s="18">
        <f t="shared" si="1"/>
        <v>9</v>
      </c>
    </row>
    <row r="20" spans="1:20" x14ac:dyDescent="0.3">
      <c r="A20" s="10" t="s">
        <v>30</v>
      </c>
      <c r="B20" s="11" t="s">
        <v>27</v>
      </c>
      <c r="C20" s="12">
        <f>INDEX('[1]Свод зернобоб'!D:D,MATCH(CONCATENATE(A20,B20),'[1]Свод зернобоб'!V:V,))</f>
        <v>42948</v>
      </c>
      <c r="D20" s="12">
        <f>INDEX('[1]Свод зернобоб'!E:E,MATCH(CONCATENATE(A20,B20),'[1]Свод зернобоб'!V:V,))</f>
        <v>42963</v>
      </c>
      <c r="E20" s="13">
        <v>10</v>
      </c>
      <c r="F20" s="14">
        <v>628.01025037999989</v>
      </c>
      <c r="G20" s="15">
        <f>$X$4</f>
        <v>21</v>
      </c>
      <c r="H20" s="15">
        <f>I20+K20</f>
        <v>4</v>
      </c>
      <c r="I20" s="15">
        <v>0</v>
      </c>
      <c r="J20" s="16"/>
      <c r="K20" s="47">
        <f>ROUNDUP((L20/19/E20),0)</f>
        <v>4</v>
      </c>
      <c r="L20" s="16">
        <f>F20-I20*J20</f>
        <v>628.01025037999989</v>
      </c>
      <c r="M20" s="16">
        <f t="shared" si="4"/>
        <v>157.00256259499997</v>
      </c>
      <c r="N20" s="16">
        <f>'[1]Свод зернобоб'!$C$186</f>
        <v>2908.8939112013372</v>
      </c>
      <c r="O20" s="17">
        <f t="shared" si="9"/>
        <v>1826815.1935024089</v>
      </c>
      <c r="Q20" s="18">
        <f>SUMIFS('[1]Свод зернобоб'!R:R,'[1]Свод зернобоб'!C:C,B20,'[1]Свод зернобоб'!B:B,A20)</f>
        <v>1826815.1935024089</v>
      </c>
      <c r="R20" s="19">
        <f t="shared" si="3"/>
        <v>0</v>
      </c>
      <c r="S20" s="18">
        <f>SUMIFS('[1]Свод зернобоб'!O:O,'[1]Свод зернобоб'!C:C,B20,'[1]Свод зернобоб'!B:B,A20)</f>
        <v>4</v>
      </c>
      <c r="T20" s="18">
        <f t="shared" si="1"/>
        <v>0</v>
      </c>
    </row>
    <row r="21" spans="1:20" x14ac:dyDescent="0.3">
      <c r="A21" s="10" t="s">
        <v>31</v>
      </c>
      <c r="B21" s="11" t="s">
        <v>17</v>
      </c>
      <c r="C21" s="12"/>
      <c r="D21" s="12"/>
      <c r="E21" s="13"/>
      <c r="F21" s="13">
        <f>SUM(F22:F24)</f>
        <v>5575.8854521399999</v>
      </c>
      <c r="G21" s="24"/>
      <c r="H21" s="24"/>
      <c r="I21" s="24"/>
      <c r="J21" s="25"/>
      <c r="K21" s="47"/>
      <c r="L21" s="25"/>
      <c r="M21" s="25"/>
      <c r="N21" s="25"/>
      <c r="O21" s="26">
        <f>SUM(O22:O24)</f>
        <v>9028873.4927964583</v>
      </c>
      <c r="Q21" s="18"/>
      <c r="R21" s="19"/>
      <c r="S21" s="18">
        <f>SUMIFS('[1]Свод зернобоб'!O:O,'[1]Свод зернобоб'!C:C,B21,'[1]Свод зернобоб'!B:B,A21)</f>
        <v>0</v>
      </c>
      <c r="T21" s="18">
        <f t="shared" si="1"/>
        <v>0</v>
      </c>
    </row>
    <row r="22" spans="1:20" x14ac:dyDescent="0.3">
      <c r="A22" s="10" t="s">
        <v>31</v>
      </c>
      <c r="B22" s="11" t="s">
        <v>21</v>
      </c>
      <c r="C22" s="12">
        <f>INDEX('[1]Свод зернобоб'!D:D,MATCH(CONCATENATE(A22,B22),'[1]Свод зернобоб'!V:V,))</f>
        <v>42938</v>
      </c>
      <c r="D22" s="12">
        <f>INDEX('[1]Свод зернобоб'!E:E,MATCH(CONCATENATE(A22,B22),'[1]Свод зернобоб'!V:V,))</f>
        <v>42948</v>
      </c>
      <c r="E22" s="13">
        <v>8</v>
      </c>
      <c r="F22" s="14">
        <v>1606.8500000000001</v>
      </c>
      <c r="G22" s="15">
        <f>$X$4</f>
        <v>21</v>
      </c>
      <c r="H22" s="15">
        <f>I22+K22</f>
        <v>11</v>
      </c>
      <c r="I22" s="15">
        <v>4</v>
      </c>
      <c r="J22" s="16">
        <f>IF(I22*G22*E22&gt;F22,F22,I22*G22*E22)/I22</f>
        <v>168</v>
      </c>
      <c r="K22" s="47">
        <f>ROUNDUP((L22/$Y$4/E22),0)</f>
        <v>7</v>
      </c>
      <c r="L22" s="16">
        <f>F22-I22*J22</f>
        <v>934.85000000000014</v>
      </c>
      <c r="M22" s="16">
        <f t="shared" si="4"/>
        <v>133.55000000000001</v>
      </c>
      <c r="N22" s="16">
        <f>'[1]Свод зернобоб'!$C$186</f>
        <v>2908.8939112013372</v>
      </c>
      <c r="O22" s="17">
        <f t="shared" ref="O22:O24" si="11">L22*N22</f>
        <v>2719379.4728865707</v>
      </c>
      <c r="P22" s="27"/>
      <c r="Q22" s="18">
        <f>SUMIFS('[1]Свод зернобоб'!R:R,'[1]Свод зернобоб'!C:C,B22,'[1]Свод зернобоб'!B:B,A22)</f>
        <v>2719379.4728865707</v>
      </c>
      <c r="R22" s="19">
        <f t="shared" si="3"/>
        <v>0</v>
      </c>
      <c r="S22" s="18">
        <f>SUMIFS('[1]Свод зернобоб'!O:O,'[1]Свод зернобоб'!C:C,B22,'[1]Свод зернобоб'!B:B,A22)</f>
        <v>6</v>
      </c>
      <c r="T22" s="18">
        <f t="shared" si="1"/>
        <v>1</v>
      </c>
    </row>
    <row r="23" spans="1:20" x14ac:dyDescent="0.3">
      <c r="A23" s="10" t="s">
        <v>31</v>
      </c>
      <c r="B23" s="11" t="s">
        <v>26</v>
      </c>
      <c r="C23" s="12">
        <f>INDEX('[1]Свод зернобоб'!D:D,MATCH(CONCATENATE(A23,B23),'[1]Свод зернобоб'!V:V,))</f>
        <v>42988</v>
      </c>
      <c r="D23" s="12">
        <f>INDEX('[1]Свод зернобоб'!E:E,MATCH(CONCATENATE(A23,B23),'[1]Свод зернобоб'!V:V,))</f>
        <v>43003</v>
      </c>
      <c r="E23" s="13">
        <v>15</v>
      </c>
      <c r="F23" s="14">
        <v>2148.6413165700001</v>
      </c>
      <c r="G23" s="15">
        <f>$X$5</f>
        <v>16</v>
      </c>
      <c r="H23" s="15">
        <f>I23+K23</f>
        <v>10</v>
      </c>
      <c r="I23" s="15">
        <v>4</v>
      </c>
      <c r="J23" s="16">
        <f>IF(I23*G23*E23&gt;F23,F23,I23*G23*E23)/I23</f>
        <v>240</v>
      </c>
      <c r="K23" s="47">
        <f>ROUNDUP((L23/$Y$5/E23),0)</f>
        <v>6</v>
      </c>
      <c r="L23" s="16">
        <f>F23-I23*J23</f>
        <v>1188.6413165700001</v>
      </c>
      <c r="M23" s="16">
        <f t="shared" si="4"/>
        <v>198.10688609500002</v>
      </c>
      <c r="N23" s="16">
        <f>'[1]Свод зернобоб'!$C$186</f>
        <v>2908.8939112013372</v>
      </c>
      <c r="O23" s="17">
        <f t="shared" si="11"/>
        <v>3457631.4883728144</v>
      </c>
      <c r="Q23" s="18">
        <f>SUMIFS('[1]Свод зернобоб'!R:R,'[1]Свод зернобоб'!C:C,B23,'[1]Свод зернобоб'!B:B,A23)</f>
        <v>3457631.4883728144</v>
      </c>
      <c r="R23" s="19">
        <f t="shared" si="3"/>
        <v>0</v>
      </c>
      <c r="S23" s="18">
        <f>SUMIFS('[1]Свод зернобоб'!O:O,'[1]Свод зернобоб'!C:C,B23,'[1]Свод зернобоб'!B:B,A23)</f>
        <v>5</v>
      </c>
      <c r="T23" s="18">
        <f t="shared" si="1"/>
        <v>1</v>
      </c>
    </row>
    <row r="24" spans="1:20" x14ac:dyDescent="0.3">
      <c r="A24" s="10" t="s">
        <v>31</v>
      </c>
      <c r="B24" s="11" t="s">
        <v>27</v>
      </c>
      <c r="C24" s="12">
        <f>INDEX('[1]Свод зернобоб'!D:D,MATCH(CONCATENATE(A24,B24),'[1]Свод зернобоб'!V:V,))</f>
        <v>42950</v>
      </c>
      <c r="D24" s="12">
        <f>INDEX('[1]Свод зернобоб'!E:E,MATCH(CONCATENATE(A24,B24),'[1]Свод зернобоб'!V:V,))</f>
        <v>42960</v>
      </c>
      <c r="E24" s="13">
        <v>10</v>
      </c>
      <c r="F24" s="14">
        <v>1820.3941355700001</v>
      </c>
      <c r="G24" s="15">
        <f>$X$4</f>
        <v>21</v>
      </c>
      <c r="H24" s="15">
        <f>I24+K24</f>
        <v>10</v>
      </c>
      <c r="I24" s="15">
        <v>4</v>
      </c>
      <c r="J24" s="16">
        <f>IF(I24*G24*E24&gt;F24,F24,I24*G24*E24)/I24</f>
        <v>210</v>
      </c>
      <c r="K24" s="47">
        <f>ROUNDUP((L24/19/E24),0)</f>
        <v>6</v>
      </c>
      <c r="L24" s="16">
        <f>F24-I24*J24</f>
        <v>980.39413557000012</v>
      </c>
      <c r="M24" s="16">
        <f t="shared" si="4"/>
        <v>163.39902259500002</v>
      </c>
      <c r="N24" s="16">
        <f>'[1]Свод зернобоб'!$C$186</f>
        <v>2908.8939112013372</v>
      </c>
      <c r="O24" s="17">
        <f t="shared" si="11"/>
        <v>2851862.5315370718</v>
      </c>
      <c r="Q24" s="18">
        <f>SUMIFS('[1]Свод зернобоб'!R:R,'[1]Свод зернобоб'!C:C,B24,'[1]Свод зернобоб'!B:B,A24)</f>
        <v>2851862.5315370718</v>
      </c>
      <c r="R24" s="19">
        <f t="shared" si="3"/>
        <v>0</v>
      </c>
      <c r="S24" s="18">
        <f>SUMIFS('[1]Свод зернобоб'!O:O,'[1]Свод зернобоб'!C:C,B24,'[1]Свод зернобоб'!B:B,A24)</f>
        <v>6</v>
      </c>
      <c r="T24" s="18">
        <f t="shared" si="1"/>
        <v>0</v>
      </c>
    </row>
    <row r="25" spans="1:20" x14ac:dyDescent="0.3">
      <c r="A25" s="10" t="s">
        <v>32</v>
      </c>
      <c r="B25" s="11" t="s">
        <v>17</v>
      </c>
      <c r="C25" s="12"/>
      <c r="D25" s="12"/>
      <c r="E25" s="13"/>
      <c r="F25" s="13">
        <f>SUM(F26:F29)</f>
        <v>4874.8076941100007</v>
      </c>
      <c r="G25" s="24"/>
      <c r="H25" s="24"/>
      <c r="I25" s="24"/>
      <c r="J25" s="25"/>
      <c r="K25" s="47"/>
      <c r="L25" s="25">
        <f>F25-I25*J25</f>
        <v>4874.8076941100007</v>
      </c>
      <c r="M25" s="25"/>
      <c r="N25" s="25"/>
      <c r="O25" s="26">
        <f>SUM(O26:O29)</f>
        <v>5165158.4314269554</v>
      </c>
      <c r="Q25" s="18"/>
      <c r="R25" s="19"/>
      <c r="S25" s="18">
        <f>SUMIFS('[1]Свод зернобоб'!O:O,'[1]Свод зернобоб'!C:C,B25,'[1]Свод зернобоб'!B:B,A25)</f>
        <v>0</v>
      </c>
      <c r="T25" s="18">
        <f t="shared" si="1"/>
        <v>0</v>
      </c>
    </row>
    <row r="26" spans="1:20" x14ac:dyDescent="0.3">
      <c r="A26" s="10" t="s">
        <v>32</v>
      </c>
      <c r="B26" s="11" t="s">
        <v>21</v>
      </c>
      <c r="C26" s="12">
        <f>INDEX('[1]Свод зернобоб'!D:D,MATCH(CONCATENATE(A26,B26),'[1]Свод зернобоб'!V:V,))</f>
        <v>42931</v>
      </c>
      <c r="D26" s="12">
        <f>INDEX('[1]Свод зернобоб'!E:E,MATCH(CONCATENATE(A26,B26),'[1]Свод зернобоб'!V:V,))</f>
        <v>42947</v>
      </c>
      <c r="E26" s="13">
        <v>10</v>
      </c>
      <c r="F26" s="14">
        <v>1417.75</v>
      </c>
      <c r="G26" s="15">
        <f>$X$4</f>
        <v>21</v>
      </c>
      <c r="H26" s="15">
        <f>I26+K26</f>
        <v>8</v>
      </c>
      <c r="I26" s="15">
        <v>4</v>
      </c>
      <c r="J26" s="16">
        <f>IF(I26*G26*E26&gt;F26,F26,I26*G26*E26)/I26</f>
        <v>210</v>
      </c>
      <c r="K26" s="47">
        <f>ROUNDUP((L26/$Y$4/E26),0)</f>
        <v>4</v>
      </c>
      <c r="L26" s="16">
        <f>F26-I26*J26</f>
        <v>577.75</v>
      </c>
      <c r="M26" s="16">
        <f t="shared" si="4"/>
        <v>144.4375</v>
      </c>
      <c r="N26" s="16">
        <f>'[1]Свод зернобоб'!$C$186</f>
        <v>2908.8939112013372</v>
      </c>
      <c r="O26" s="17">
        <f t="shared" ref="O26:O29" si="12">L26*N26</f>
        <v>1680613.4571965726</v>
      </c>
      <c r="Q26" s="18">
        <f>SUMIFS('[1]Свод зернобоб'!R:R,'[1]Свод зернобоб'!C:C,B26,'[1]Свод зернобоб'!B:B,A26)</f>
        <v>1680613.4571965726</v>
      </c>
      <c r="R26" s="19">
        <f t="shared" si="3"/>
        <v>0</v>
      </c>
      <c r="S26" s="18">
        <f>SUMIFS('[1]Свод зернобоб'!O:O,'[1]Свод зернобоб'!C:C,B26,'[1]Свод зернобоб'!B:B,A26)</f>
        <v>4</v>
      </c>
      <c r="T26" s="18">
        <f t="shared" si="1"/>
        <v>0</v>
      </c>
    </row>
    <row r="27" spans="1:20" x14ac:dyDescent="0.3">
      <c r="A27" s="10" t="s">
        <v>32</v>
      </c>
      <c r="B27" s="11" t="s">
        <v>25</v>
      </c>
      <c r="C27" s="12">
        <f>INDEX('[1]Свод зернобоб'!D:D,MATCH(CONCATENATE(A27,B27),'[1]Свод зернобоб'!V:V,))</f>
        <v>43003</v>
      </c>
      <c r="D27" s="12">
        <f>INDEX('[1]Свод зернобоб'!E:E,MATCH(CONCATENATE(A27,B27),'[1]Свод зернобоб'!V:V,))</f>
        <v>43022</v>
      </c>
      <c r="E27" s="13">
        <v>12</v>
      </c>
      <c r="F27" s="14">
        <v>480.45616952</v>
      </c>
      <c r="G27" s="15">
        <v>20</v>
      </c>
      <c r="H27" s="15">
        <f>IFERROR(ROUNDUP(F27/(G27*E27),0),"")-1</f>
        <v>2</v>
      </c>
      <c r="I27" s="15">
        <v>2</v>
      </c>
      <c r="J27" s="16">
        <f>IF(I27*G27*E27&gt;F27,F27,I27*G27*E27)/I27</f>
        <v>240</v>
      </c>
      <c r="K27" s="47">
        <f t="shared" ref="K27" si="13">IFERROR((H27-I27),0)</f>
        <v>0</v>
      </c>
      <c r="L27" s="16">
        <v>0</v>
      </c>
      <c r="M27" s="16">
        <f t="shared" si="4"/>
        <v>0</v>
      </c>
      <c r="N27" s="16">
        <f>'[1]Свод зернобоб'!$C$186</f>
        <v>2908.8939112013372</v>
      </c>
      <c r="O27" s="17">
        <f>L27*N27</f>
        <v>0</v>
      </c>
      <c r="Q27" s="18">
        <f>SUMIFS('[1]Свод зернобоб'!R:R,'[1]Свод зернобоб'!C:C,B27,'[1]Свод зернобоб'!B:B,A27)</f>
        <v>0</v>
      </c>
      <c r="R27" s="19">
        <f t="shared" si="3"/>
        <v>0</v>
      </c>
      <c r="S27" s="18">
        <f>SUMIFS('[1]Свод зернобоб'!O:O,'[1]Свод зернобоб'!C:C,B27,'[1]Свод зернобоб'!B:B,A27)</f>
        <v>0</v>
      </c>
      <c r="T27" s="18">
        <f t="shared" si="1"/>
        <v>0</v>
      </c>
    </row>
    <row r="28" spans="1:20" x14ac:dyDescent="0.3">
      <c r="A28" s="10" t="s">
        <v>32</v>
      </c>
      <c r="B28" s="11" t="s">
        <v>26</v>
      </c>
      <c r="C28" s="12">
        <f>INDEX('[1]Свод зернобоб'!D:D,MATCH(CONCATENATE(A28,B28),'[1]Свод зернобоб'!V:V,))</f>
        <v>42972</v>
      </c>
      <c r="D28" s="12">
        <f>INDEX('[1]Свод зернобоб'!E:E,MATCH(CONCATENATE(A28,B28),'[1]Свод зернобоб'!V:V,))</f>
        <v>43002</v>
      </c>
      <c r="E28" s="13">
        <v>20</v>
      </c>
      <c r="F28" s="14">
        <v>2477.89345387</v>
      </c>
      <c r="G28" s="15">
        <f>$X$5</f>
        <v>16</v>
      </c>
      <c r="H28" s="15">
        <f>I28+K28</f>
        <v>9</v>
      </c>
      <c r="I28" s="15">
        <v>4</v>
      </c>
      <c r="J28" s="16">
        <f>IF(I28*G28*E28&gt;F28,F28,I28*G28*E28)/I28</f>
        <v>320</v>
      </c>
      <c r="K28" s="47">
        <f>ROUNDUP((L28/$Y$5/E28),0)</f>
        <v>5</v>
      </c>
      <c r="L28" s="16">
        <f t="shared" ref="L28:L34" si="14">F28-I28*J28</f>
        <v>1197.89345387</v>
      </c>
      <c r="M28" s="16">
        <f t="shared" si="4"/>
        <v>239.57869077399999</v>
      </c>
      <c r="N28" s="16">
        <f>'[1]Свод зернобоб'!$C$186</f>
        <v>2908.8939112013372</v>
      </c>
      <c r="O28" s="17">
        <f t="shared" si="12"/>
        <v>3484544.9742303831</v>
      </c>
      <c r="Q28" s="18">
        <f>SUMIFS('[1]Свод зернобоб'!R:R,'[1]Свод зернобоб'!C:C,B28,'[1]Свод зернобоб'!B:B,A28)</f>
        <v>3484544.9742303831</v>
      </c>
      <c r="R28" s="19">
        <f t="shared" si="3"/>
        <v>0</v>
      </c>
      <c r="S28" s="18">
        <f>SUMIFS('[1]Свод зернобоб'!O:O,'[1]Свод зернобоб'!C:C,B28,'[1]Свод зернобоб'!B:B,A28)</f>
        <v>5</v>
      </c>
      <c r="T28" s="18">
        <f t="shared" si="1"/>
        <v>0</v>
      </c>
    </row>
    <row r="29" spans="1:20" x14ac:dyDescent="0.3">
      <c r="A29" s="10" t="s">
        <v>32</v>
      </c>
      <c r="B29" s="11" t="s">
        <v>27</v>
      </c>
      <c r="C29" s="12">
        <f>INDEX('[1]Свод зернобоб'!D:D,MATCH(CONCATENATE(A29,B29),'[1]Свод зернобоб'!V:V,))</f>
        <v>42948</v>
      </c>
      <c r="D29" s="12">
        <f>INDEX('[1]Свод зернобоб'!E:E,MATCH(CONCATENATE(A29,B29),'[1]Свод зернобоб'!V:V,))</f>
        <v>42963</v>
      </c>
      <c r="E29" s="13">
        <v>10</v>
      </c>
      <c r="F29" s="14">
        <v>498.70807071999997</v>
      </c>
      <c r="G29" s="15">
        <f>$X$4</f>
        <v>21</v>
      </c>
      <c r="H29" s="15">
        <f>I29+K29</f>
        <v>4</v>
      </c>
      <c r="I29" s="15">
        <v>4</v>
      </c>
      <c r="J29" s="16">
        <f>IF(I29*G29*E29&gt;F29,F29,I29*G29*E29)/I29</f>
        <v>124.67701767999999</v>
      </c>
      <c r="K29" s="47">
        <f>ROUNDUP((L29/19/E29),0)</f>
        <v>0</v>
      </c>
      <c r="L29" s="16">
        <f t="shared" si="14"/>
        <v>0</v>
      </c>
      <c r="M29" s="16">
        <f t="shared" si="4"/>
        <v>0</v>
      </c>
      <c r="N29" s="16">
        <f>'[1]Свод зернобоб'!$C$186</f>
        <v>2908.8939112013372</v>
      </c>
      <c r="O29" s="17">
        <f t="shared" si="12"/>
        <v>0</v>
      </c>
      <c r="Q29" s="18">
        <f>SUMIFS('[1]Свод зернобоб'!R:R,'[1]Свод зернобоб'!C:C,B29,'[1]Свод зернобоб'!B:B,A29)</f>
        <v>0</v>
      </c>
      <c r="R29" s="19">
        <f t="shared" si="3"/>
        <v>0</v>
      </c>
      <c r="S29" s="18">
        <f>SUMIFS('[1]Свод зернобоб'!O:O,'[1]Свод зернобоб'!C:C,B29,'[1]Свод зернобоб'!B:B,A29)</f>
        <v>0</v>
      </c>
      <c r="T29" s="18">
        <f t="shared" si="1"/>
        <v>0</v>
      </c>
    </row>
    <row r="30" spans="1:20" x14ac:dyDescent="0.3">
      <c r="A30" s="10" t="s">
        <v>33</v>
      </c>
      <c r="B30" s="11" t="s">
        <v>17</v>
      </c>
      <c r="C30" s="12"/>
      <c r="D30" s="12"/>
      <c r="E30" s="13"/>
      <c r="F30" s="13">
        <f>SUM(F31:F34)</f>
        <v>9501.0457660800002</v>
      </c>
      <c r="G30" s="24"/>
      <c r="H30" s="24"/>
      <c r="I30" s="24"/>
      <c r="J30" s="25"/>
      <c r="K30" s="47"/>
      <c r="L30" s="25">
        <f t="shared" si="14"/>
        <v>9501.0457660800002</v>
      </c>
      <c r="M30" s="25"/>
      <c r="N30" s="25"/>
      <c r="O30" s="26">
        <f>SUM(O31:O34)</f>
        <v>9785602.9924737792</v>
      </c>
      <c r="Q30" s="18"/>
      <c r="R30" s="19"/>
      <c r="S30" s="18">
        <f>SUMIFS('[1]Свод зернобоб'!O:O,'[1]Свод зернобоб'!C:C,B30,'[1]Свод зернобоб'!B:B,A30)</f>
        <v>0</v>
      </c>
      <c r="T30" s="18">
        <f t="shared" si="1"/>
        <v>0</v>
      </c>
    </row>
    <row r="31" spans="1:20" x14ac:dyDescent="0.3">
      <c r="A31" s="10" t="s">
        <v>33</v>
      </c>
      <c r="B31" s="11" t="s">
        <v>21</v>
      </c>
      <c r="C31" s="12">
        <f>INDEX('[1]Свод зернобоб'!D:D,MATCH(CONCATENATE(A31,B31),'[1]Свод зернобоб'!V:V,))</f>
        <v>42931</v>
      </c>
      <c r="D31" s="12">
        <f>INDEX('[1]Свод зернобоб'!E:E,MATCH(CONCATENATE(A31,B31),'[1]Свод зернобоб'!V:V,))</f>
        <v>42947</v>
      </c>
      <c r="E31" s="13">
        <v>10</v>
      </c>
      <c r="F31" s="14">
        <v>1467.0300000000002</v>
      </c>
      <c r="G31" s="15">
        <f>$X$4</f>
        <v>21</v>
      </c>
      <c r="H31" s="15">
        <f>I31+K31</f>
        <v>8</v>
      </c>
      <c r="I31" s="15">
        <v>6</v>
      </c>
      <c r="J31" s="16">
        <f>IF(I31*G31*E31&gt;F31,F31,I31*G31*E31)/I31</f>
        <v>210</v>
      </c>
      <c r="K31" s="47">
        <f>ROUNDUP((L31/$Y$4/E31),0)</f>
        <v>2</v>
      </c>
      <c r="L31" s="16">
        <f t="shared" si="14"/>
        <v>207.0300000000002</v>
      </c>
      <c r="M31" s="16">
        <f t="shared" si="4"/>
        <v>103.5150000000001</v>
      </c>
      <c r="N31" s="16">
        <f>'[1]Свод зернобоб'!$C$186</f>
        <v>2908.8939112013372</v>
      </c>
      <c r="O31" s="17">
        <f t="shared" ref="O31:O34" si="15">L31*N31</f>
        <v>602228.30643601343</v>
      </c>
      <c r="Q31" s="18">
        <f>SUMIFS('[1]Свод зернобоб'!R:R,'[1]Свод зернобоб'!C:C,B31,'[1]Свод зернобоб'!B:B,A31)</f>
        <v>602228.30643601343</v>
      </c>
      <c r="R31" s="19">
        <f t="shared" si="3"/>
        <v>0</v>
      </c>
      <c r="S31" s="18">
        <f>SUMIFS('[1]Свод зернобоб'!O:O,'[1]Свод зернобоб'!C:C,B31,'[1]Свод зернобоб'!B:B,A31)</f>
        <v>2</v>
      </c>
      <c r="T31" s="18">
        <f t="shared" si="1"/>
        <v>0</v>
      </c>
    </row>
    <row r="32" spans="1:20" x14ac:dyDescent="0.3">
      <c r="A32" s="10" t="s">
        <v>33</v>
      </c>
      <c r="B32" s="11" t="s">
        <v>25</v>
      </c>
      <c r="C32" s="12">
        <f>INDEX('[1]Свод зернобоб'!D:D,MATCH(CONCATENATE(A32,B32),'[1]Свод зернобоб'!V:V,))</f>
        <v>42998</v>
      </c>
      <c r="D32" s="12">
        <f>INDEX('[1]Свод зернобоб'!E:E,MATCH(CONCATENATE(A32,B32),'[1]Свод зернобоб'!V:V,))</f>
        <v>43029</v>
      </c>
      <c r="E32" s="13">
        <v>21</v>
      </c>
      <c r="F32" s="14">
        <v>2081.0169320300001</v>
      </c>
      <c r="G32" s="15">
        <v>20</v>
      </c>
      <c r="H32" s="15">
        <f>IFERROR(ROUNDUP(F32/(G32*E32),0),"")</f>
        <v>5</v>
      </c>
      <c r="I32" s="15">
        <v>5</v>
      </c>
      <c r="J32" s="16">
        <f>IF(I32*G32*E32&gt;F32,F32,I32*G32*E32)/I32</f>
        <v>416.20338640600005</v>
      </c>
      <c r="K32" s="47">
        <f t="shared" si="8"/>
        <v>0</v>
      </c>
      <c r="L32" s="16">
        <f t="shared" si="14"/>
        <v>0</v>
      </c>
      <c r="M32" s="16">
        <f t="shared" si="4"/>
        <v>0</v>
      </c>
      <c r="N32" s="16">
        <f>'[1]Свод зернобоб'!$C$186</f>
        <v>2908.8939112013372</v>
      </c>
      <c r="O32" s="17">
        <f t="shared" si="15"/>
        <v>0</v>
      </c>
      <c r="Q32" s="18">
        <f>SUMIFS('[1]Свод зернобоб'!R:R,'[1]Свод зернобоб'!C:C,B32,'[1]Свод зернобоб'!B:B,A32)</f>
        <v>0</v>
      </c>
      <c r="R32" s="19">
        <f t="shared" si="3"/>
        <v>0</v>
      </c>
      <c r="S32" s="18">
        <f>SUMIFS('[1]Свод зернобоб'!O:O,'[1]Свод зернобоб'!C:C,B32,'[1]Свод зернобоб'!B:B,A32)</f>
        <v>0</v>
      </c>
      <c r="T32" s="18">
        <f t="shared" si="1"/>
        <v>0</v>
      </c>
    </row>
    <row r="33" spans="1:20" x14ac:dyDescent="0.3">
      <c r="A33" s="10" t="s">
        <v>33</v>
      </c>
      <c r="B33" s="11" t="s">
        <v>26</v>
      </c>
      <c r="C33" s="12">
        <f>INDEX('[1]Свод зернобоб'!D:D,MATCH(CONCATENATE(A33,B33),'[1]Свод зернобоб'!V:V,))</f>
        <v>42977</v>
      </c>
      <c r="D33" s="12">
        <f>INDEX('[1]Свод зернобоб'!E:E,MATCH(CONCATENATE(A33,B33),'[1]Свод зернобоб'!V:V,))</f>
        <v>43001</v>
      </c>
      <c r="E33" s="13">
        <v>16</v>
      </c>
      <c r="F33" s="14">
        <v>4259.5592005600001</v>
      </c>
      <c r="G33" s="15">
        <f>$X$5</f>
        <v>16</v>
      </c>
      <c r="H33" s="15">
        <f>I33+K33</f>
        <v>19</v>
      </c>
      <c r="I33" s="15">
        <v>6</v>
      </c>
      <c r="J33" s="16">
        <f>IF(I33*G33*E33&gt;F33,F33,I33*G33*E33)/I33</f>
        <v>256</v>
      </c>
      <c r="K33" s="47">
        <f>ROUNDUP((L33/$Y$5/E33),0)</f>
        <v>13</v>
      </c>
      <c r="L33" s="16">
        <f t="shared" si="14"/>
        <v>2723.5592005600001</v>
      </c>
      <c r="M33" s="16">
        <f t="shared" si="4"/>
        <v>209.50455388923078</v>
      </c>
      <c r="N33" s="16">
        <f>'[1]Свод зернобоб'!$C$186</f>
        <v>2908.8939112013372</v>
      </c>
      <c r="O33" s="17">
        <f t="shared" si="15"/>
        <v>7922544.7753053661</v>
      </c>
      <c r="P33" s="27"/>
      <c r="Q33" s="18">
        <f>SUMIFS('[1]Свод зернобоб'!R:R,'[1]Свод зернобоб'!C:C,B33,'[1]Свод зернобоб'!B:B,A33)</f>
        <v>7922544.7753053661</v>
      </c>
      <c r="R33" s="19">
        <f t="shared" si="3"/>
        <v>0</v>
      </c>
      <c r="S33" s="18">
        <f>SUMIFS('[1]Свод зернобоб'!O:O,'[1]Свод зернобоб'!C:C,B33,'[1]Свод зернобоб'!B:B,A33)</f>
        <v>13</v>
      </c>
      <c r="T33" s="18">
        <f t="shared" si="1"/>
        <v>0</v>
      </c>
    </row>
    <row r="34" spans="1:20" ht="17.25" thickBot="1" x14ac:dyDescent="0.35">
      <c r="A34" s="28" t="s">
        <v>33</v>
      </c>
      <c r="B34" s="29" t="s">
        <v>27</v>
      </c>
      <c r="C34" s="30">
        <f>INDEX('[1]Свод зернобоб'!D:D,MATCH(CONCATENATE(A34,B34),'[1]Свод зернобоб'!V:V,))</f>
        <v>42948</v>
      </c>
      <c r="D34" s="30">
        <f>INDEX('[1]Свод зернобоб'!E:E,MATCH(CONCATENATE(A34,B34),'[1]Свод зернобоб'!V:V,))</f>
        <v>42963</v>
      </c>
      <c r="E34" s="31">
        <v>10</v>
      </c>
      <c r="F34" s="32">
        <v>1693.4396334899998</v>
      </c>
      <c r="G34" s="15">
        <f>$X$4</f>
        <v>21</v>
      </c>
      <c r="H34" s="33">
        <f>I34+K34</f>
        <v>9</v>
      </c>
      <c r="I34" s="33">
        <v>6</v>
      </c>
      <c r="J34" s="34">
        <f>IF(I34*G34*E34&gt;F34,F34,I34*G34*E34)/I34</f>
        <v>210</v>
      </c>
      <c r="K34" s="48">
        <f>ROUNDUP((L34/19/E34),0)</f>
        <v>3</v>
      </c>
      <c r="L34" s="34">
        <f t="shared" si="14"/>
        <v>433.43963348999978</v>
      </c>
      <c r="M34" s="34">
        <f t="shared" si="4"/>
        <v>144.47987782999994</v>
      </c>
      <c r="N34" s="34">
        <f>'[1]Свод зернобоб'!$C$186</f>
        <v>2908.8939112013372</v>
      </c>
      <c r="O34" s="35">
        <f t="shared" si="15"/>
        <v>1260829.9107323997</v>
      </c>
      <c r="Q34" s="18">
        <f>SUMIFS('[1]Свод зернобоб'!R:R,'[1]Свод зернобоб'!C:C,B34,'[1]Свод зернобоб'!B:B,A34)</f>
        <v>1260829.9107323997</v>
      </c>
      <c r="R34" s="19">
        <f t="shared" si="3"/>
        <v>0</v>
      </c>
      <c r="S34" s="18">
        <f>SUMIFS('[1]Свод зернобоб'!O:O,'[1]Свод зернобоб'!C:C,B34,'[1]Свод зернобоб'!B:B,A34)</f>
        <v>3</v>
      </c>
      <c r="T34" s="18">
        <f t="shared" si="1"/>
        <v>0</v>
      </c>
    </row>
    <row r="35" spans="1:20" x14ac:dyDescent="0.3">
      <c r="A35" s="36" t="s">
        <v>34</v>
      </c>
      <c r="B35" s="37" t="s">
        <v>17</v>
      </c>
      <c r="C35" s="37"/>
      <c r="D35" s="37"/>
      <c r="E35" s="38"/>
      <c r="F35" s="38">
        <f>SUM(F36:F39)</f>
        <v>39342.420448770004</v>
      </c>
      <c r="G35" s="39"/>
      <c r="H35" s="39"/>
      <c r="I35" s="39"/>
      <c r="J35" s="40"/>
      <c r="K35" s="49"/>
      <c r="L35" s="40"/>
      <c r="M35" s="40"/>
      <c r="N35" s="40"/>
      <c r="O35" s="41">
        <f>SUM(O36:O39)</f>
        <v>54059742.772103004</v>
      </c>
    </row>
    <row r="36" spans="1:20" x14ac:dyDescent="0.3">
      <c r="A36" s="10" t="s">
        <v>34</v>
      </c>
      <c r="B36" s="11" t="s">
        <v>21</v>
      </c>
      <c r="C36" s="12">
        <f>MIN(C3,C8,C12,C17,C22,C26,C31)</f>
        <v>42931</v>
      </c>
      <c r="D36" s="12">
        <f>MAX(D3,D8,D12,D17,D22,D26,D31)</f>
        <v>42948</v>
      </c>
      <c r="E36" s="13">
        <f>AVERAGEIFS(E$3:E$34,$B$3:$B$34,$B36)</f>
        <v>9.1428571428571423</v>
      </c>
      <c r="F36" s="14">
        <f>SUMIFS(F$3:F$34,$B$3:$B$34,$B36)</f>
        <v>8954.6980000000003</v>
      </c>
      <c r="G36" s="15">
        <f>AVERAGEIFS(G$3:G$34,$B$3:$B$34,$B36)</f>
        <v>21</v>
      </c>
      <c r="H36" s="15">
        <f t="shared" ref="H36:I39" si="16">SUMIFS(H$3:H$34,$B$3:$B$34,$B36)</f>
        <v>55</v>
      </c>
      <c r="I36" s="15">
        <f t="shared" si="16"/>
        <v>25</v>
      </c>
      <c r="J36" s="16">
        <f>AVERAGEIFS(J$3:J$34,$B$3:$B$34,$B36)</f>
        <v>189</v>
      </c>
      <c r="K36" s="47">
        <f t="shared" ref="K36:L39" si="17">SUMIFS(K$3:K$34,$B$3:$B$34,$B36)</f>
        <v>30</v>
      </c>
      <c r="L36" s="16">
        <f t="shared" si="17"/>
        <v>4208.6980000000003</v>
      </c>
      <c r="M36" s="16">
        <f t="shared" si="4"/>
        <v>140.28993333333335</v>
      </c>
      <c r="N36" s="16">
        <f>IFERROR(O36/L36,0)</f>
        <v>2908.8939112013377</v>
      </c>
      <c r="O36" s="17">
        <f>SUMIFS(O$3:O$34,$B$3:$B$34,$B36)</f>
        <v>12242655.986285249</v>
      </c>
    </row>
    <row r="37" spans="1:20" x14ac:dyDescent="0.3">
      <c r="A37" s="10" t="s">
        <v>34</v>
      </c>
      <c r="B37" s="11" t="s">
        <v>27</v>
      </c>
      <c r="C37" s="12">
        <f>MIN(C6,C10,C15,C20,C24,C29,C34)</f>
        <v>42948</v>
      </c>
      <c r="D37" s="12">
        <f>MAX(D6,D10,D15,D20,D24,D29,D34)</f>
        <v>42963</v>
      </c>
      <c r="E37" s="13">
        <f>AVERAGEIFS(E$3:E$34,$B$3:$B$34,$B37)</f>
        <v>10.142857142857142</v>
      </c>
      <c r="F37" s="14">
        <f t="shared" ref="F37:F39" si="18">SUMIFS(F$3:F$34,$B$3:$B$34,$B37)</f>
        <v>9452.5042521100004</v>
      </c>
      <c r="G37" s="15">
        <f>AVERAGEIFS(G$3:G$34,$B$3:$B$34,$B37)</f>
        <v>21</v>
      </c>
      <c r="H37" s="15">
        <f t="shared" si="16"/>
        <v>52</v>
      </c>
      <c r="I37" s="15">
        <f t="shared" si="16"/>
        <v>25</v>
      </c>
      <c r="J37" s="16">
        <f>AVERAGEIFS(J$3:J$34,$B$3:$B$34,$B37)</f>
        <v>199.27950294666667</v>
      </c>
      <c r="K37" s="47">
        <f t="shared" si="17"/>
        <v>27</v>
      </c>
      <c r="L37" s="16">
        <f t="shared" si="17"/>
        <v>4459.7961813900001</v>
      </c>
      <c r="M37" s="16">
        <f t="shared" si="4"/>
        <v>165.17763634777779</v>
      </c>
      <c r="N37" s="16">
        <f>IFERROR(O37/L37,0)</f>
        <v>2908.8939112013368</v>
      </c>
      <c r="O37" s="17">
        <f>SUMIFS(O$3:O$34,$B$3:$B$34,$B37)</f>
        <v>12973073.957244344</v>
      </c>
    </row>
    <row r="38" spans="1:20" x14ac:dyDescent="0.3">
      <c r="A38" s="10" t="s">
        <v>34</v>
      </c>
      <c r="B38" s="11" t="s">
        <v>25</v>
      </c>
      <c r="C38" s="12">
        <f>MIN(C4,C13,C18,C27,C32)</f>
        <v>42998</v>
      </c>
      <c r="D38" s="12">
        <f>MAX(D4,D13,D18,D27,D32)</f>
        <v>43029</v>
      </c>
      <c r="E38" s="13">
        <f>AVERAGEIFS(E$3:E$34,$B$3:$B$34,$B38)</f>
        <v>14.834999999999999</v>
      </c>
      <c r="F38" s="14">
        <f t="shared" si="18"/>
        <v>4347.4173083900005</v>
      </c>
      <c r="G38" s="15">
        <f>AVERAGEIFS(G$3:G$34,$B$3:$B$34,$B38)</f>
        <v>20</v>
      </c>
      <c r="H38" s="15">
        <f t="shared" si="16"/>
        <v>13</v>
      </c>
      <c r="I38" s="15">
        <f t="shared" si="16"/>
        <v>13</v>
      </c>
      <c r="J38" s="16">
        <f>AVERAGEIFS(J$3:J$34,$B$3:$B$34,$B38)</f>
        <v>294.92517854986664</v>
      </c>
      <c r="K38" s="47">
        <f t="shared" si="17"/>
        <v>0</v>
      </c>
      <c r="L38" s="16">
        <f t="shared" si="17"/>
        <v>0</v>
      </c>
      <c r="M38" s="16">
        <f t="shared" si="4"/>
        <v>0</v>
      </c>
      <c r="N38" s="16">
        <f>IFERROR(O38/L38,0)</f>
        <v>0</v>
      </c>
      <c r="O38" s="17">
        <f>SUMIFS(O$3:O$34,$B$3:$B$34,$B38)</f>
        <v>0</v>
      </c>
    </row>
    <row r="39" spans="1:20" ht="17.25" thickBot="1" x14ac:dyDescent="0.35">
      <c r="A39" s="28" t="s">
        <v>34</v>
      </c>
      <c r="B39" s="29" t="s">
        <v>35</v>
      </c>
      <c r="C39" s="30">
        <f>MIN(C5,C9,C14,C19,C23,C28,C33)</f>
        <v>42972</v>
      </c>
      <c r="D39" s="30">
        <f>MAX(D5,D9,D14,D19,D23,D28,D33)</f>
        <v>43020</v>
      </c>
      <c r="E39" s="31">
        <f>AVERAGEIFS(E$3:E$34,$B$3:$B$34,$B39)</f>
        <v>16.666666666666668</v>
      </c>
      <c r="F39" s="32">
        <f t="shared" si="18"/>
        <v>16587.800888269998</v>
      </c>
      <c r="G39" s="33">
        <f>AVERAGEIFS(G$3:G$34,$B$3:$B$34,$B39)</f>
        <v>16</v>
      </c>
      <c r="H39" s="33">
        <f t="shared" si="16"/>
        <v>71</v>
      </c>
      <c r="I39" s="42">
        <f t="shared" si="16"/>
        <v>25</v>
      </c>
      <c r="J39" s="43">
        <f>AVERAGEIFS(J$3:J$34,$B$3:$B$34,$B39)</f>
        <v>266.66666666666669</v>
      </c>
      <c r="K39" s="50">
        <f t="shared" si="17"/>
        <v>46</v>
      </c>
      <c r="L39" s="43">
        <f t="shared" si="17"/>
        <v>9915.8008882699978</v>
      </c>
      <c r="M39" s="43">
        <f t="shared" si="4"/>
        <v>215.56088887543473</v>
      </c>
      <c r="N39" s="34">
        <f>IFERROR(O39/L39,0)</f>
        <v>2908.8939112013377</v>
      </c>
      <c r="O39" s="35">
        <f>SUMIFS(O$3:O$34,$B$3:$B$34,$B39)</f>
        <v>28844012.828573413</v>
      </c>
    </row>
    <row r="40" spans="1:20" ht="23.25" thickBot="1" x14ac:dyDescent="0.35">
      <c r="B40"/>
      <c r="C40"/>
      <c r="D40"/>
      <c r="E40"/>
      <c r="F40"/>
      <c r="I40" s="44" t="s">
        <v>36</v>
      </c>
      <c r="J40" s="45">
        <f>SUM(J36:J39)</f>
        <v>949.87134816320008</v>
      </c>
      <c r="K40" s="45"/>
      <c r="L40" s="45"/>
      <c r="M40" s="45">
        <f>SUM(M36:M39)</f>
        <v>521.02845855654596</v>
      </c>
    </row>
  </sheetData>
  <mergeCells count="1">
    <mergeCell ref="W2:Y2"/>
  </mergeCells>
  <conditionalFormatting sqref="B2:M2 B25:M25 B36:O39 B3:O24 B26:O29 B30:M35">
    <cfRule type="cellIs" dxfId="248" priority="214" operator="equal">
      <formula>"Ячмень яровой фур."</formula>
    </cfRule>
    <cfRule type="cellIs" dxfId="247" priority="215" operator="equal">
      <formula>"Ячмень яровой пив."</formula>
    </cfRule>
    <cfRule type="cellIs" dxfId="246" priority="216" operator="equal">
      <formula>"Ячмень яровой"</formula>
    </cfRule>
    <cfRule type="cellIs" dxfId="245" priority="217" operator="equal">
      <formula>"Чечевица"</formula>
    </cfRule>
    <cfRule type="cellIs" dxfId="244" priority="218" operator="equal">
      <formula>"Тритикале озимый"</formula>
    </cfRule>
    <cfRule type="cellIs" dxfId="243" priority="219" operator="equal">
      <formula>"Соя"</formula>
    </cfRule>
    <cfRule type="cellIs" dxfId="242" priority="220" operator="equal">
      <formula>"Сахарная свёкла"</formula>
    </cfRule>
    <cfRule type="cellIs" dxfId="241" priority="221" operator="equal">
      <formula>"Рыжик озимый"</formula>
    </cfRule>
    <cfRule type="cellIs" dxfId="240" priority="222" operator="equal">
      <formula>"Рожь озимая"</formula>
    </cfRule>
    <cfRule type="cellIs" dxfId="239" priority="223" operator="equal">
      <formula>"Рапс яровой"</formula>
    </cfRule>
    <cfRule type="cellIs" dxfId="238" priority="224" operator="equal">
      <formula>"Рапс озимый"</formula>
    </cfRule>
    <cfRule type="cellIs" dxfId="237" priority="225" operator="equal">
      <formula>"Пшеница яровая"</formula>
    </cfRule>
    <cfRule type="cellIs" dxfId="236" priority="226" operator="equal">
      <formula>"Пшеница озимая"</formula>
    </cfRule>
    <cfRule type="cellIs" dxfId="235" priority="227" operator="equal">
      <formula>"Просо"</formula>
    </cfRule>
    <cfRule type="cellIs" dxfId="234" priority="228" operator="equal">
      <formula>"Подъём залежи"</formula>
    </cfRule>
    <cfRule type="cellIs" dxfId="233" priority="229" operator="equal">
      <formula>"Подсолнечник"</formula>
    </cfRule>
    <cfRule type="cellIs" dxfId="232" priority="230" operator="equal">
      <formula>"Пастбища/луга"</formula>
    </cfRule>
    <cfRule type="cellIs" dxfId="231" priority="231" operator="equal">
      <formula>"Пар сидерал. рапс"</formula>
    </cfRule>
    <cfRule type="cellIs" dxfId="230" priority="232" operator="equal">
      <formula>"Пар сидерал. люпин"</formula>
    </cfRule>
    <cfRule type="cellIs" dxfId="229" priority="233" operator="equal">
      <formula>"Пар сидерал. лён"</formula>
    </cfRule>
    <cfRule type="cellIs" dxfId="228" priority="234" operator="equal">
      <formula>"Пар сидерал. гречиха"</formula>
    </cfRule>
    <cfRule type="cellIs" dxfId="227" priority="235" operator="equal">
      <formula>"Пар сидеральный"</formula>
    </cfRule>
    <cfRule type="cellIs" dxfId="226" priority="236" operator="equal">
      <formula>"Пар"</formula>
    </cfRule>
    <cfRule type="cellIs" dxfId="225" priority="237" operator="equal">
      <formula>"Овёс"</formula>
    </cfRule>
    <cfRule type="cellIs" dxfId="224" priority="238" operator="equal">
      <formula>"Нут"</formula>
    </cfRule>
    <cfRule type="cellIs" dxfId="223" priority="239" operator="equal">
      <formula>"Неудобья"</formula>
    </cfRule>
    <cfRule type="cellIs" dxfId="222" priority="240" operator="equal">
      <formula>"Люпин"</formula>
    </cfRule>
    <cfRule type="cellIs" dxfId="221" priority="241" operator="equal">
      <formula>"Лён"</formula>
    </cfRule>
    <cfRule type="cellIs" dxfId="220" priority="242" operator="equal">
      <formula>"Кукуруза зерновая"</formula>
    </cfRule>
    <cfRule type="cellIs" dxfId="219" priority="243" operator="equal">
      <formula>"Кукуруза корм."</formula>
    </cfRule>
    <cfRule type="cellIs" dxfId="218" priority="244" operator="equal">
      <formula>"Кукуруза"</formula>
    </cfRule>
    <cfRule type="cellIs" dxfId="217" priority="245" operator="equal">
      <formula>"Залежь"</formula>
    </cfRule>
    <cfRule type="cellIs" dxfId="216" priority="246" operator="equal">
      <formula>"Гречиха"</formula>
    </cfRule>
    <cfRule type="cellIs" dxfId="215" priority="247" operator="equal">
      <formula>"Горчица"</formula>
    </cfRule>
    <cfRule type="cellIs" dxfId="214" priority="248" operator="equal">
      <formula>"Горох"</formula>
    </cfRule>
  </conditionalFormatting>
  <conditionalFormatting sqref="A36:O39 A2:O34">
    <cfRule type="expression" dxfId="213" priority="249">
      <formula>#REF!="Все культуры"</formula>
    </cfRule>
  </conditionalFormatting>
  <conditionalFormatting sqref="N31:O34">
    <cfRule type="cellIs" dxfId="212" priority="179" operator="equal">
      <formula>"Ячмень яровой фур."</formula>
    </cfRule>
    <cfRule type="cellIs" dxfId="211" priority="180" operator="equal">
      <formula>"Ячмень яровой пив."</formula>
    </cfRule>
    <cfRule type="cellIs" dxfId="210" priority="181" operator="equal">
      <formula>"Ячмень яровой"</formula>
    </cfRule>
    <cfRule type="cellIs" dxfId="209" priority="182" operator="equal">
      <formula>"Чечевица"</formula>
    </cfRule>
    <cfRule type="cellIs" dxfId="208" priority="183" operator="equal">
      <formula>"Тритикале озимый"</formula>
    </cfRule>
    <cfRule type="cellIs" dxfId="207" priority="184" operator="equal">
      <formula>"Соя"</formula>
    </cfRule>
    <cfRule type="cellIs" dxfId="206" priority="185" operator="equal">
      <formula>"Сахарная свёкла"</formula>
    </cfRule>
    <cfRule type="cellIs" dxfId="205" priority="186" operator="equal">
      <formula>"Рыжик озимый"</formula>
    </cfRule>
    <cfRule type="cellIs" dxfId="204" priority="187" operator="equal">
      <formula>"Рожь озимая"</formula>
    </cfRule>
    <cfRule type="cellIs" dxfId="203" priority="188" operator="equal">
      <formula>"Рапс яровой"</formula>
    </cfRule>
    <cfRule type="cellIs" dxfId="202" priority="189" operator="equal">
      <formula>"Рапс озимый"</formula>
    </cfRule>
    <cfRule type="cellIs" dxfId="201" priority="190" operator="equal">
      <formula>"Пшеница яровая"</formula>
    </cfRule>
    <cfRule type="cellIs" dxfId="200" priority="191" operator="equal">
      <formula>"Пшеница озимая"</formula>
    </cfRule>
    <cfRule type="cellIs" dxfId="199" priority="192" operator="equal">
      <formula>"Просо"</formula>
    </cfRule>
    <cfRule type="cellIs" dxfId="198" priority="193" operator="equal">
      <formula>"Подъём залежи"</formula>
    </cfRule>
    <cfRule type="cellIs" dxfId="197" priority="194" operator="equal">
      <formula>"Подсолнечник"</formula>
    </cfRule>
    <cfRule type="cellIs" dxfId="196" priority="195" operator="equal">
      <formula>"Пастбища/луга"</formula>
    </cfRule>
    <cfRule type="cellIs" dxfId="195" priority="196" operator="equal">
      <formula>"Пар сидерал. рапс"</formula>
    </cfRule>
    <cfRule type="cellIs" dxfId="194" priority="197" operator="equal">
      <formula>"Пар сидерал. люпин"</formula>
    </cfRule>
    <cfRule type="cellIs" dxfId="193" priority="198" operator="equal">
      <formula>"Пар сидерал. лён"</formula>
    </cfRule>
    <cfRule type="cellIs" dxfId="192" priority="199" operator="equal">
      <formula>"Пар сидерал. гречиха"</formula>
    </cfRule>
    <cfRule type="cellIs" dxfId="191" priority="200" operator="equal">
      <formula>"Пар сидеральный"</formula>
    </cfRule>
    <cfRule type="cellIs" dxfId="190" priority="201" operator="equal">
      <formula>"Пар"</formula>
    </cfRule>
    <cfRule type="cellIs" dxfId="189" priority="202" operator="equal">
      <formula>"Овёс"</formula>
    </cfRule>
    <cfRule type="cellIs" dxfId="188" priority="203" operator="equal">
      <formula>"Нут"</formula>
    </cfRule>
    <cfRule type="cellIs" dxfId="187" priority="204" operator="equal">
      <formula>"Неудобья"</formula>
    </cfRule>
    <cfRule type="cellIs" dxfId="186" priority="205" operator="equal">
      <formula>"Люпин"</formula>
    </cfRule>
    <cfRule type="cellIs" dxfId="185" priority="206" operator="equal">
      <formula>"Лён"</formula>
    </cfRule>
    <cfRule type="cellIs" dxfId="184" priority="207" operator="equal">
      <formula>"Кукуруза зерновая"</formula>
    </cfRule>
    <cfRule type="cellIs" dxfId="183" priority="208" operator="equal">
      <formula>"Кукуруза корм."</formula>
    </cfRule>
    <cfRule type="cellIs" dxfId="182" priority="209" operator="equal">
      <formula>"Кукуруза"</formula>
    </cfRule>
    <cfRule type="cellIs" dxfId="181" priority="210" operator="equal">
      <formula>"Залежь"</formula>
    </cfRule>
    <cfRule type="cellIs" dxfId="180" priority="211" operator="equal">
      <formula>"Гречиха"</formula>
    </cfRule>
    <cfRule type="cellIs" dxfId="179" priority="212" operator="equal">
      <formula>"Горчица"</formula>
    </cfRule>
    <cfRule type="cellIs" dxfId="178" priority="213" operator="equal">
      <formula>"Горох"</formula>
    </cfRule>
  </conditionalFormatting>
  <conditionalFormatting sqref="N2:O2">
    <cfRule type="cellIs" dxfId="177" priority="144" operator="equal">
      <formula>"Ячмень яровой фур."</formula>
    </cfRule>
    <cfRule type="cellIs" dxfId="176" priority="145" operator="equal">
      <formula>"Ячмень яровой пив."</formula>
    </cfRule>
    <cfRule type="cellIs" dxfId="175" priority="146" operator="equal">
      <formula>"Ячмень яровой"</formula>
    </cfRule>
    <cfRule type="cellIs" dxfId="174" priority="147" operator="equal">
      <formula>"Чечевица"</formula>
    </cfRule>
    <cfRule type="cellIs" dxfId="173" priority="148" operator="equal">
      <formula>"Тритикале озимый"</formula>
    </cfRule>
    <cfRule type="cellIs" dxfId="172" priority="149" operator="equal">
      <formula>"Соя"</formula>
    </cfRule>
    <cfRule type="cellIs" dxfId="171" priority="150" operator="equal">
      <formula>"Сахарная свёкла"</formula>
    </cfRule>
    <cfRule type="cellIs" dxfId="170" priority="151" operator="equal">
      <formula>"Рыжик озимый"</formula>
    </cfRule>
    <cfRule type="cellIs" dxfId="169" priority="152" operator="equal">
      <formula>"Рожь озимая"</formula>
    </cfRule>
    <cfRule type="cellIs" dxfId="168" priority="153" operator="equal">
      <formula>"Рапс яровой"</formula>
    </cfRule>
    <cfRule type="cellIs" dxfId="167" priority="154" operator="equal">
      <formula>"Рапс озимый"</formula>
    </cfRule>
    <cfRule type="cellIs" dxfId="166" priority="155" operator="equal">
      <formula>"Пшеница яровая"</formula>
    </cfRule>
    <cfRule type="cellIs" dxfId="165" priority="156" operator="equal">
      <formula>"Пшеница озимая"</formula>
    </cfRule>
    <cfRule type="cellIs" dxfId="164" priority="157" operator="equal">
      <formula>"Просо"</formula>
    </cfRule>
    <cfRule type="cellIs" dxfId="163" priority="158" operator="equal">
      <formula>"Подъём залежи"</formula>
    </cfRule>
    <cfRule type="cellIs" dxfId="162" priority="159" operator="equal">
      <formula>"Подсолнечник"</formula>
    </cfRule>
    <cfRule type="cellIs" dxfId="161" priority="160" operator="equal">
      <formula>"Пастбища/луга"</formula>
    </cfRule>
    <cfRule type="cellIs" dxfId="160" priority="161" operator="equal">
      <formula>"Пар сидерал. рапс"</formula>
    </cfRule>
    <cfRule type="cellIs" dxfId="159" priority="162" operator="equal">
      <formula>"Пар сидерал. люпин"</formula>
    </cfRule>
    <cfRule type="cellIs" dxfId="158" priority="163" operator="equal">
      <formula>"Пар сидерал. лён"</formula>
    </cfRule>
    <cfRule type="cellIs" dxfId="157" priority="164" operator="equal">
      <formula>"Пар сидерал. гречиха"</formula>
    </cfRule>
    <cfRule type="cellIs" dxfId="156" priority="165" operator="equal">
      <formula>"Пар сидеральный"</formula>
    </cfRule>
    <cfRule type="cellIs" dxfId="155" priority="166" operator="equal">
      <formula>"Пар"</formula>
    </cfRule>
    <cfRule type="cellIs" dxfId="154" priority="167" operator="equal">
      <formula>"Овёс"</formula>
    </cfRule>
    <cfRule type="cellIs" dxfId="153" priority="168" operator="equal">
      <formula>"Нут"</formula>
    </cfRule>
    <cfRule type="cellIs" dxfId="152" priority="169" operator="equal">
      <formula>"Неудобья"</formula>
    </cfRule>
    <cfRule type="cellIs" dxfId="151" priority="170" operator="equal">
      <formula>"Люпин"</formula>
    </cfRule>
    <cfRule type="cellIs" dxfId="150" priority="171" operator="equal">
      <formula>"Лён"</formula>
    </cfRule>
    <cfRule type="cellIs" dxfId="149" priority="172" operator="equal">
      <formula>"Кукуруза зерновая"</formula>
    </cfRule>
    <cfRule type="cellIs" dxfId="148" priority="173" operator="equal">
      <formula>"Кукуруза корм."</formula>
    </cfRule>
    <cfRule type="cellIs" dxfId="147" priority="174" operator="equal">
      <formula>"Кукуруза"</formula>
    </cfRule>
    <cfRule type="cellIs" dxfId="146" priority="175" operator="equal">
      <formula>"Залежь"</formula>
    </cfRule>
    <cfRule type="cellIs" dxfId="145" priority="176" operator="equal">
      <formula>"Гречиха"</formula>
    </cfRule>
    <cfRule type="cellIs" dxfId="144" priority="177" operator="equal">
      <formula>"Горчица"</formula>
    </cfRule>
    <cfRule type="cellIs" dxfId="143" priority="178" operator="equal">
      <formula>"Горох"</formula>
    </cfRule>
  </conditionalFormatting>
  <conditionalFormatting sqref="N25:O25">
    <cfRule type="cellIs" dxfId="142" priority="109" operator="equal">
      <formula>"Ячмень яровой фур."</formula>
    </cfRule>
    <cfRule type="cellIs" dxfId="141" priority="110" operator="equal">
      <formula>"Ячмень яровой пив."</formula>
    </cfRule>
    <cfRule type="cellIs" dxfId="140" priority="111" operator="equal">
      <formula>"Ячмень яровой"</formula>
    </cfRule>
    <cfRule type="cellIs" dxfId="139" priority="112" operator="equal">
      <formula>"Чечевица"</formula>
    </cfRule>
    <cfRule type="cellIs" dxfId="138" priority="113" operator="equal">
      <formula>"Тритикале озимый"</formula>
    </cfRule>
    <cfRule type="cellIs" dxfId="137" priority="114" operator="equal">
      <formula>"Соя"</formula>
    </cfRule>
    <cfRule type="cellIs" dxfId="136" priority="115" operator="equal">
      <formula>"Сахарная свёкла"</formula>
    </cfRule>
    <cfRule type="cellIs" dxfId="135" priority="116" operator="equal">
      <formula>"Рыжик озимый"</formula>
    </cfRule>
    <cfRule type="cellIs" dxfId="134" priority="117" operator="equal">
      <formula>"Рожь озимая"</formula>
    </cfRule>
    <cfRule type="cellIs" dxfId="133" priority="118" operator="equal">
      <formula>"Рапс яровой"</formula>
    </cfRule>
    <cfRule type="cellIs" dxfId="132" priority="119" operator="equal">
      <formula>"Рапс озимый"</formula>
    </cfRule>
    <cfRule type="cellIs" dxfId="131" priority="120" operator="equal">
      <formula>"Пшеница яровая"</formula>
    </cfRule>
    <cfRule type="cellIs" dxfId="130" priority="121" operator="equal">
      <formula>"Пшеница озимая"</formula>
    </cfRule>
    <cfRule type="cellIs" dxfId="129" priority="122" operator="equal">
      <formula>"Просо"</formula>
    </cfRule>
    <cfRule type="cellIs" dxfId="128" priority="123" operator="equal">
      <formula>"Подъём залежи"</formula>
    </cfRule>
    <cfRule type="cellIs" dxfId="127" priority="124" operator="equal">
      <formula>"Подсолнечник"</formula>
    </cfRule>
    <cfRule type="cellIs" dxfId="126" priority="125" operator="equal">
      <formula>"Пастбища/луга"</formula>
    </cfRule>
    <cfRule type="cellIs" dxfId="125" priority="126" operator="equal">
      <formula>"Пар сидерал. рапс"</formula>
    </cfRule>
    <cfRule type="cellIs" dxfId="124" priority="127" operator="equal">
      <formula>"Пар сидерал. люпин"</formula>
    </cfRule>
    <cfRule type="cellIs" dxfId="123" priority="128" operator="equal">
      <formula>"Пар сидерал. лён"</formula>
    </cfRule>
    <cfRule type="cellIs" dxfId="122" priority="129" operator="equal">
      <formula>"Пар сидерал. гречиха"</formula>
    </cfRule>
    <cfRule type="cellIs" dxfId="121" priority="130" operator="equal">
      <formula>"Пар сидеральный"</formula>
    </cfRule>
    <cfRule type="cellIs" dxfId="120" priority="131" operator="equal">
      <formula>"Пар"</formula>
    </cfRule>
    <cfRule type="cellIs" dxfId="119" priority="132" operator="equal">
      <formula>"Овёс"</formula>
    </cfRule>
    <cfRule type="cellIs" dxfId="118" priority="133" operator="equal">
      <formula>"Нут"</formula>
    </cfRule>
    <cfRule type="cellIs" dxfId="117" priority="134" operator="equal">
      <formula>"Неудобья"</formula>
    </cfRule>
    <cfRule type="cellIs" dxfId="116" priority="135" operator="equal">
      <formula>"Люпин"</formula>
    </cfRule>
    <cfRule type="cellIs" dxfId="115" priority="136" operator="equal">
      <formula>"Лён"</formula>
    </cfRule>
    <cfRule type="cellIs" dxfId="114" priority="137" operator="equal">
      <formula>"Кукуруза зерновая"</formula>
    </cfRule>
    <cfRule type="cellIs" dxfId="113" priority="138" operator="equal">
      <formula>"Кукуруза корм."</formula>
    </cfRule>
    <cfRule type="cellIs" dxfId="112" priority="139" operator="equal">
      <formula>"Кукуруза"</formula>
    </cfRule>
    <cfRule type="cellIs" dxfId="111" priority="140" operator="equal">
      <formula>"Залежь"</formula>
    </cfRule>
    <cfRule type="cellIs" dxfId="110" priority="141" operator="equal">
      <formula>"Гречиха"</formula>
    </cfRule>
    <cfRule type="cellIs" dxfId="109" priority="142" operator="equal">
      <formula>"Горчица"</formula>
    </cfRule>
    <cfRule type="cellIs" dxfId="108" priority="143" operator="equal">
      <formula>"Горох"</formula>
    </cfRule>
  </conditionalFormatting>
  <conditionalFormatting sqref="N30:O30">
    <cfRule type="cellIs" dxfId="107" priority="74" operator="equal">
      <formula>"Ячмень яровой фур."</formula>
    </cfRule>
    <cfRule type="cellIs" dxfId="106" priority="75" operator="equal">
      <formula>"Ячмень яровой пив."</formula>
    </cfRule>
    <cfRule type="cellIs" dxfId="105" priority="76" operator="equal">
      <formula>"Ячмень яровой"</formula>
    </cfRule>
    <cfRule type="cellIs" dxfId="104" priority="77" operator="equal">
      <formula>"Чечевица"</formula>
    </cfRule>
    <cfRule type="cellIs" dxfId="103" priority="78" operator="equal">
      <formula>"Тритикале озимый"</formula>
    </cfRule>
    <cfRule type="cellIs" dxfId="102" priority="79" operator="equal">
      <formula>"Соя"</formula>
    </cfRule>
    <cfRule type="cellIs" dxfId="101" priority="80" operator="equal">
      <formula>"Сахарная свёкла"</formula>
    </cfRule>
    <cfRule type="cellIs" dxfId="100" priority="81" operator="equal">
      <formula>"Рыжик озимый"</formula>
    </cfRule>
    <cfRule type="cellIs" dxfId="99" priority="82" operator="equal">
      <formula>"Рожь озимая"</formula>
    </cfRule>
    <cfRule type="cellIs" dxfId="98" priority="83" operator="equal">
      <formula>"Рапс яровой"</formula>
    </cfRule>
    <cfRule type="cellIs" dxfId="97" priority="84" operator="equal">
      <formula>"Рапс озимый"</formula>
    </cfRule>
    <cfRule type="cellIs" dxfId="96" priority="85" operator="equal">
      <formula>"Пшеница яровая"</formula>
    </cfRule>
    <cfRule type="cellIs" dxfId="95" priority="86" operator="equal">
      <formula>"Пшеница озимая"</formula>
    </cfRule>
    <cfRule type="cellIs" dxfId="94" priority="87" operator="equal">
      <formula>"Просо"</formula>
    </cfRule>
    <cfRule type="cellIs" dxfId="93" priority="88" operator="equal">
      <formula>"Подъём залежи"</formula>
    </cfRule>
    <cfRule type="cellIs" dxfId="92" priority="89" operator="equal">
      <formula>"Подсолнечник"</formula>
    </cfRule>
    <cfRule type="cellIs" dxfId="91" priority="90" operator="equal">
      <formula>"Пастбища/луга"</formula>
    </cfRule>
    <cfRule type="cellIs" dxfId="90" priority="91" operator="equal">
      <formula>"Пар сидерал. рапс"</formula>
    </cfRule>
    <cfRule type="cellIs" dxfId="89" priority="92" operator="equal">
      <formula>"Пар сидерал. люпин"</formula>
    </cfRule>
    <cfRule type="cellIs" dxfId="88" priority="93" operator="equal">
      <formula>"Пар сидерал. лён"</formula>
    </cfRule>
    <cfRule type="cellIs" dxfId="87" priority="94" operator="equal">
      <formula>"Пар сидерал. гречиха"</formula>
    </cfRule>
    <cfRule type="cellIs" dxfId="86" priority="95" operator="equal">
      <formula>"Пар сидеральный"</formula>
    </cfRule>
    <cfRule type="cellIs" dxfId="85" priority="96" operator="equal">
      <formula>"Пар"</formula>
    </cfRule>
    <cfRule type="cellIs" dxfId="84" priority="97" operator="equal">
      <formula>"Овёс"</formula>
    </cfRule>
    <cfRule type="cellIs" dxfId="83" priority="98" operator="equal">
      <formula>"Нут"</formula>
    </cfRule>
    <cfRule type="cellIs" dxfId="82" priority="99" operator="equal">
      <formula>"Неудобья"</formula>
    </cfRule>
    <cfRule type="cellIs" dxfId="81" priority="100" operator="equal">
      <formula>"Люпин"</formula>
    </cfRule>
    <cfRule type="cellIs" dxfId="80" priority="101" operator="equal">
      <formula>"Лён"</formula>
    </cfRule>
    <cfRule type="cellIs" dxfId="79" priority="102" operator="equal">
      <formula>"Кукуруза зерновая"</formula>
    </cfRule>
    <cfRule type="cellIs" dxfId="78" priority="103" operator="equal">
      <formula>"Кукуруза корм."</formula>
    </cfRule>
    <cfRule type="cellIs" dxfId="77" priority="104" operator="equal">
      <formula>"Кукуруза"</formula>
    </cfRule>
    <cfRule type="cellIs" dxfId="76" priority="105" operator="equal">
      <formula>"Залежь"</formula>
    </cfRule>
    <cfRule type="cellIs" dxfId="75" priority="106" operator="equal">
      <formula>"Гречиха"</formula>
    </cfRule>
    <cfRule type="cellIs" dxfId="74" priority="107" operator="equal">
      <formula>"Горчица"</formula>
    </cfRule>
    <cfRule type="cellIs" dxfId="73" priority="108" operator="equal">
      <formula>"Горох"</formula>
    </cfRule>
  </conditionalFormatting>
  <conditionalFormatting sqref="A35:M35">
    <cfRule type="expression" dxfId="72" priority="73">
      <formula>#REF!="Все культуры"</formula>
    </cfRule>
  </conditionalFormatting>
  <conditionalFormatting sqref="N35:O35">
    <cfRule type="cellIs" dxfId="71" priority="37" operator="equal">
      <formula>"Ячмень яровой фур."</formula>
    </cfRule>
    <cfRule type="cellIs" dxfId="70" priority="38" operator="equal">
      <formula>"Ячмень яровой пив."</formula>
    </cfRule>
    <cfRule type="cellIs" dxfId="69" priority="39" operator="equal">
      <formula>"Ячмень яровой"</formula>
    </cfRule>
    <cfRule type="cellIs" dxfId="68" priority="40" operator="equal">
      <formula>"Чечевица"</formula>
    </cfRule>
    <cfRule type="cellIs" dxfId="67" priority="41" operator="equal">
      <formula>"Тритикале озимый"</formula>
    </cfRule>
    <cfRule type="cellIs" dxfId="66" priority="42" operator="equal">
      <formula>"Соя"</formula>
    </cfRule>
    <cfRule type="cellIs" dxfId="65" priority="43" operator="equal">
      <formula>"Сахарная свёкла"</formula>
    </cfRule>
    <cfRule type="cellIs" dxfId="64" priority="44" operator="equal">
      <formula>"Рыжик озимый"</formula>
    </cfRule>
    <cfRule type="cellIs" dxfId="63" priority="45" operator="equal">
      <formula>"Рожь озимая"</formula>
    </cfRule>
    <cfRule type="cellIs" dxfId="62" priority="46" operator="equal">
      <formula>"Рапс яровой"</formula>
    </cfRule>
    <cfRule type="cellIs" dxfId="61" priority="47" operator="equal">
      <formula>"Рапс озимый"</formula>
    </cfRule>
    <cfRule type="cellIs" dxfId="60" priority="48" operator="equal">
      <formula>"Пшеница яровая"</formula>
    </cfRule>
    <cfRule type="cellIs" dxfId="59" priority="49" operator="equal">
      <formula>"Пшеница озимая"</formula>
    </cfRule>
    <cfRule type="cellIs" dxfId="58" priority="50" operator="equal">
      <formula>"Просо"</formula>
    </cfRule>
    <cfRule type="cellIs" dxfId="57" priority="51" operator="equal">
      <formula>"Подъём залежи"</formula>
    </cfRule>
    <cfRule type="cellIs" dxfId="56" priority="52" operator="equal">
      <formula>"Подсолнечник"</formula>
    </cfRule>
    <cfRule type="cellIs" dxfId="55" priority="53" operator="equal">
      <formula>"Пастбища/луга"</formula>
    </cfRule>
    <cfRule type="cellIs" dxfId="54" priority="54" operator="equal">
      <formula>"Пар сидерал. рапс"</formula>
    </cfRule>
    <cfRule type="cellIs" dxfId="53" priority="55" operator="equal">
      <formula>"Пар сидерал. люпин"</formula>
    </cfRule>
    <cfRule type="cellIs" dxfId="52" priority="56" operator="equal">
      <formula>"Пар сидерал. лён"</formula>
    </cfRule>
    <cfRule type="cellIs" dxfId="51" priority="57" operator="equal">
      <formula>"Пар сидерал. гречиха"</formula>
    </cfRule>
    <cfRule type="cellIs" dxfId="50" priority="58" operator="equal">
      <formula>"Пар сидеральный"</formula>
    </cfRule>
    <cfRule type="cellIs" dxfId="49" priority="59" operator="equal">
      <formula>"Пар"</formula>
    </cfRule>
    <cfRule type="cellIs" dxfId="48" priority="60" operator="equal">
      <formula>"Овёс"</formula>
    </cfRule>
    <cfRule type="cellIs" dxfId="47" priority="61" operator="equal">
      <formula>"Нут"</formula>
    </cfRule>
    <cfRule type="cellIs" dxfId="46" priority="62" operator="equal">
      <formula>"Неудобья"</formula>
    </cfRule>
    <cfRule type="cellIs" dxfId="45" priority="63" operator="equal">
      <formula>"Люпин"</formula>
    </cfRule>
    <cfRule type="cellIs" dxfId="44" priority="64" operator="equal">
      <formula>"Лён"</formula>
    </cfRule>
    <cfRule type="cellIs" dxfId="43" priority="65" operator="equal">
      <formula>"Кукуруза зерновая"</formula>
    </cfRule>
    <cfRule type="cellIs" dxfId="42" priority="66" operator="equal">
      <formula>"Кукуруза корм."</formula>
    </cfRule>
    <cfRule type="cellIs" dxfId="41" priority="67" operator="equal">
      <formula>"Кукуруза"</formula>
    </cfRule>
    <cfRule type="cellIs" dxfId="40" priority="68" operator="equal">
      <formula>"Залежь"</formula>
    </cfRule>
    <cfRule type="cellIs" dxfId="39" priority="69" operator="equal">
      <formula>"Гречиха"</formula>
    </cfRule>
    <cfRule type="cellIs" dxfId="38" priority="70" operator="equal">
      <formula>"Горчица"</formula>
    </cfRule>
    <cfRule type="cellIs" dxfId="37" priority="71" operator="equal">
      <formula>"Горох"</formula>
    </cfRule>
  </conditionalFormatting>
  <conditionalFormatting sqref="N35:O35">
    <cfRule type="expression" dxfId="36" priority="72">
      <formula>#REF!="Все культуры"</formula>
    </cfRule>
  </conditionalFormatting>
  <conditionalFormatting sqref="X3 W4:W6">
    <cfRule type="cellIs" dxfId="35" priority="1" operator="equal">
      <formula>"Ячмень яровой фур."</formula>
    </cfRule>
    <cfRule type="cellIs" dxfId="34" priority="2" operator="equal">
      <formula>"Ячмень яровой пив."</formula>
    </cfRule>
    <cfRule type="cellIs" dxfId="33" priority="3" operator="equal">
      <formula>"Ячмень яровой"</formula>
    </cfRule>
    <cfRule type="cellIs" dxfId="32" priority="4" operator="equal">
      <formula>"Чечевица"</formula>
    </cfRule>
    <cfRule type="cellIs" dxfId="31" priority="5" operator="equal">
      <formula>"Тритикале озимый"</formula>
    </cfRule>
    <cfRule type="cellIs" dxfId="30" priority="6" operator="equal">
      <formula>"Соя"</formula>
    </cfRule>
    <cfRule type="cellIs" dxfId="29" priority="7" operator="equal">
      <formula>"Сахарная свёкла"</formula>
    </cfRule>
    <cfRule type="cellIs" dxfId="28" priority="8" operator="equal">
      <formula>"Рыжик озимый"</formula>
    </cfRule>
    <cfRule type="cellIs" dxfId="27" priority="9" operator="equal">
      <formula>"Рожь озимая"</formula>
    </cfRule>
    <cfRule type="cellIs" dxfId="26" priority="10" operator="equal">
      <formula>"Рапс яровой"</formula>
    </cfRule>
    <cfRule type="cellIs" dxfId="25" priority="11" operator="equal">
      <formula>"Рапс озимый"</formula>
    </cfRule>
    <cfRule type="cellIs" dxfId="24" priority="12" operator="equal">
      <formula>"Пшеница яровая"</formula>
    </cfRule>
    <cfRule type="cellIs" dxfId="23" priority="13" operator="equal">
      <formula>"Пшеница озимая"</formula>
    </cfRule>
    <cfRule type="cellIs" dxfId="22" priority="14" operator="equal">
      <formula>"Просо"</formula>
    </cfRule>
    <cfRule type="cellIs" dxfId="21" priority="15" operator="equal">
      <formula>"Подъём залежи"</formula>
    </cfRule>
    <cfRule type="cellIs" dxfId="20" priority="16" operator="equal">
      <formula>"Подсолнечник"</formula>
    </cfRule>
    <cfRule type="cellIs" dxfId="19" priority="17" operator="equal">
      <formula>"Пастбища/луга"</formula>
    </cfRule>
    <cfRule type="cellIs" dxfId="18" priority="18" operator="equal">
      <formula>"Пар сидерал. рапс"</formula>
    </cfRule>
    <cfRule type="cellIs" dxfId="17" priority="19" operator="equal">
      <formula>"Пар сидерал. люпин"</formula>
    </cfRule>
    <cfRule type="cellIs" dxfId="16" priority="20" operator="equal">
      <formula>"Пар сидерал. лён"</formula>
    </cfRule>
    <cfRule type="cellIs" dxfId="15" priority="21" operator="equal">
      <formula>"Пар сидерал. гречиха"</formula>
    </cfRule>
    <cfRule type="cellIs" dxfId="14" priority="22" operator="equal">
      <formula>"Пар сидеральный"</formula>
    </cfRule>
    <cfRule type="cellIs" dxfId="13" priority="23" operator="equal">
      <formula>"Пар"</formula>
    </cfRule>
    <cfRule type="cellIs" dxfId="12" priority="24" operator="equal">
      <formula>"Овёс"</formula>
    </cfRule>
    <cfRule type="cellIs" dxfId="11" priority="25" operator="equal">
      <formula>"Нут"</formula>
    </cfRule>
    <cfRule type="cellIs" dxfId="10" priority="26" operator="equal">
      <formula>"Неудобья"</formula>
    </cfRule>
    <cfRule type="cellIs" dxfId="9" priority="27" operator="equal">
      <formula>"Люпин"</formula>
    </cfRule>
    <cfRule type="cellIs" dxfId="8" priority="28" operator="equal">
      <formula>"Лён"</formula>
    </cfRule>
    <cfRule type="cellIs" dxfId="7" priority="29" operator="equal">
      <formula>"Кукуруза зерновая"</formula>
    </cfRule>
    <cfRule type="cellIs" dxfId="6" priority="30" operator="equal">
      <formula>"Кукуруза корм."</formula>
    </cfRule>
    <cfRule type="cellIs" dxfId="5" priority="31" operator="equal">
      <formula>"Кукуруза"</formula>
    </cfRule>
    <cfRule type="cellIs" dxfId="4" priority="32" operator="equal">
      <formula>"Залежь"</formula>
    </cfRule>
    <cfRule type="cellIs" dxfId="3" priority="33" operator="equal">
      <formula>"Гречиха"</formula>
    </cfRule>
    <cfRule type="cellIs" dxfId="2" priority="34" operator="equal">
      <formula>"Горчица"</formula>
    </cfRule>
    <cfRule type="cellIs" dxfId="1" priority="35" operator="equal">
      <formula>"Горох"</formula>
    </cfRule>
  </conditionalFormatting>
  <conditionalFormatting sqref="X3 W4:W6">
    <cfRule type="expression" dxfId="0" priority="36">
      <formula>#REF!="Все культуры"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2017-03-16T05:23:55Z</dcterms:modified>
</cp:coreProperties>
</file>