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1400" windowHeight="5895" tabRatio="853"/>
  </bookViews>
  <sheets>
    <sheet name="формулы" sheetId="4" r:id="rId1"/>
  </sheets>
  <definedNames>
    <definedName name="_xlnm._FilterDatabase" localSheetId="0" hidden="1">формулы!$A$1:$M$1</definedName>
  </definedNames>
  <calcPr calcId="125725"/>
</workbook>
</file>

<file path=xl/calcChain.xml><?xml version="1.0" encoding="utf-8"?>
<calcChain xmlns="http://schemas.openxmlformats.org/spreadsheetml/2006/main">
  <c r="M2" i="4"/>
  <c r="M3"/>
  <c r="M4"/>
  <c r="L2"/>
  <c r="L3"/>
  <c r="L4"/>
  <c r="I2"/>
  <c r="J2" s="1"/>
  <c r="I3"/>
  <c r="J3" s="1"/>
  <c r="I4"/>
  <c r="J4" s="1"/>
  <c r="H2"/>
  <c r="K2" s="1"/>
  <c r="H3"/>
  <c r="K3" s="1"/>
  <c r="H4"/>
  <c r="K4" s="1"/>
  <c r="Q3" a="1"/>
  <c r="Q3" s="1"/>
  <c r="Q4" a="1"/>
  <c r="Q4" s="1"/>
  <c r="R2" l="1" a="1"/>
  <c r="R2" s="1"/>
  <c r="S2" s="1"/>
  <c r="Q2" a="1"/>
  <c r="Q2" s="1"/>
  <c r="R3" a="1"/>
  <c r="R3" s="1"/>
  <c r="S3" s="1"/>
  <c r="R4" a="1"/>
  <c r="R4" s="1"/>
  <c r="S4" s="1"/>
</calcChain>
</file>

<file path=xl/sharedStrings.xml><?xml version="1.0" encoding="utf-8"?>
<sst xmlns="http://schemas.openxmlformats.org/spreadsheetml/2006/main" count="20" uniqueCount="18">
  <si>
    <t>Номенклатура</t>
  </si>
  <si>
    <t>ЖВ</t>
  </si>
  <si>
    <t>ап</t>
  </si>
  <si>
    <t>ИЗГ БН</t>
  </si>
  <si>
    <t>ЗЦ БН</t>
  </si>
  <si>
    <t>РЦ</t>
  </si>
  <si>
    <t>Реестр</t>
  </si>
  <si>
    <t>макс РЦ</t>
  </si>
  <si>
    <t>разница ЦГР и Ц Изг БН</t>
  </si>
  <si>
    <t>разница РЦ и МАКС</t>
  </si>
  <si>
    <t>МАКС наценка</t>
  </si>
  <si>
    <t>до 50</t>
  </si>
  <si>
    <t>от 50 до 500</t>
  </si>
  <si>
    <t>от 500</t>
  </si>
  <si>
    <t>МИН наценка</t>
  </si>
  <si>
    <t>МАКС %</t>
  </si>
  <si>
    <t>Макс РЦ реестр</t>
  </si>
  <si>
    <t>разница РЦ и макс РЦ реестра</t>
  </si>
</sst>
</file>

<file path=xl/styles.xml><?xml version="1.0" encoding="utf-8"?>
<styleSheet xmlns="http://schemas.openxmlformats.org/spreadsheetml/2006/main">
  <fonts count="2">
    <font>
      <sz val="8"/>
      <name val="Arial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wrapText="1"/>
    </xf>
    <xf numFmtId="0" fontId="0" fillId="0" borderId="0" xfId="0" applyFill="1" applyAlignment="1">
      <alignment wrapText="1"/>
    </xf>
    <xf numFmtId="0" fontId="0" fillId="2" borderId="0" xfId="0" applyFill="1" applyAlignment="1">
      <alignment wrapText="1"/>
    </xf>
    <xf numFmtId="0" fontId="1" fillId="2" borderId="0" xfId="0" applyFont="1" applyFill="1" applyAlignment="1">
      <alignment wrapText="1"/>
    </xf>
    <xf numFmtId="0" fontId="1" fillId="0" borderId="0" xfId="0" applyFont="1" applyBorder="1" applyAlignment="1">
      <alignment horizontal="center"/>
    </xf>
    <xf numFmtId="2" fontId="0" fillId="0" borderId="0" xfId="0" applyNumberFormat="1" applyBorder="1"/>
    <xf numFmtId="0" fontId="0" fillId="0" borderId="0" xfId="0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0" fillId="0" borderId="0" xfId="0" applyBorder="1"/>
    <xf numFmtId="0" fontId="1" fillId="0" borderId="0" xfId="0" applyFont="1" applyBorder="1"/>
    <xf numFmtId="0" fontId="0" fillId="0" borderId="0" xfId="0" applyFill="1"/>
    <xf numFmtId="2" fontId="0" fillId="0" borderId="0" xfId="0" applyNumberFormat="1" applyFill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4"/>
  <sheetViews>
    <sheetView tabSelected="1" zoomScale="120" zoomScaleNormal="120" workbookViewId="0">
      <pane xSplit="1" topLeftCell="B1" activePane="topRight" state="frozen"/>
      <selection pane="topRight" activeCell="N17" sqref="N17"/>
    </sheetView>
  </sheetViews>
  <sheetFormatPr defaultRowHeight="11.25"/>
  <cols>
    <col min="1" max="1" width="28.1640625" customWidth="1"/>
    <col min="2" max="2" width="12.6640625" customWidth="1"/>
    <col min="3" max="3" width="5.83203125" customWidth="1"/>
    <col min="9" max="9" width="10.6640625" bestFit="1" customWidth="1"/>
    <col min="10" max="11" width="12.33203125" customWidth="1"/>
    <col min="12" max="12" width="12" customWidth="1"/>
    <col min="13" max="13" width="9.5" customWidth="1"/>
    <col min="14" max="14" width="5.5" customWidth="1"/>
    <col min="15" max="15" width="11.6640625" customWidth="1"/>
    <col min="16" max="16" width="7.5" customWidth="1"/>
    <col min="17" max="17" width="12.5" bestFit="1" customWidth="1"/>
    <col min="18" max="18" width="13.5" bestFit="1" customWidth="1"/>
  </cols>
  <sheetData>
    <row r="1" spans="1:19" ht="33.75">
      <c r="A1" s="1" t="s">
        <v>2</v>
      </c>
      <c r="B1" s="1" t="s">
        <v>0</v>
      </c>
      <c r="C1" s="1" t="s">
        <v>1</v>
      </c>
      <c r="D1" s="2" t="s">
        <v>3</v>
      </c>
      <c r="E1" s="1" t="s">
        <v>4</v>
      </c>
      <c r="F1" s="1" t="s">
        <v>5</v>
      </c>
      <c r="G1" s="1" t="s">
        <v>6</v>
      </c>
      <c r="H1" s="3" t="s">
        <v>16</v>
      </c>
      <c r="I1" s="3" t="s">
        <v>7</v>
      </c>
      <c r="J1" s="4" t="s">
        <v>9</v>
      </c>
      <c r="K1" s="4" t="s">
        <v>17</v>
      </c>
      <c r="L1" s="3" t="s">
        <v>8</v>
      </c>
      <c r="M1" s="4" t="s">
        <v>10</v>
      </c>
      <c r="O1" s="7" t="s">
        <v>3</v>
      </c>
      <c r="P1" s="7" t="s">
        <v>15</v>
      </c>
      <c r="Q1" s="8" t="s">
        <v>14</v>
      </c>
      <c r="R1" s="8" t="s">
        <v>10</v>
      </c>
      <c r="S1" s="9"/>
    </row>
    <row r="2" spans="1:19">
      <c r="B2" s="11"/>
      <c r="C2" s="11"/>
      <c r="D2" s="12"/>
      <c r="E2" s="12"/>
      <c r="F2" s="12"/>
      <c r="G2" s="12"/>
      <c r="H2" s="12">
        <f>CHOOSE(SUM(-(G2&gt;{50,500}))+3,1.28,1.44,1.54)*G2*1.1</f>
        <v>0</v>
      </c>
      <c r="I2" s="12">
        <f>(MIN(D2,G2)*LOOKUP(MIN(D2,G2),{0,50,500},{0.37,0.3,0.18})+E2)*1.1</f>
        <v>0</v>
      </c>
      <c r="J2" s="12">
        <f t="shared" ref="J2:J4" si="0">F2-I2</f>
        <v>0</v>
      </c>
      <c r="K2" s="12">
        <f t="shared" ref="K2:K4" si="1">F2-H2</f>
        <v>0</v>
      </c>
      <c r="L2" s="12">
        <f t="shared" ref="L2:L4" si="2">D2-G2</f>
        <v>0</v>
      </c>
      <c r="M2" s="12" t="e">
        <f t="shared" ref="M2:M4" si="3">(F2/1.1-E2)/D2*100</f>
        <v>#DIV/0!</v>
      </c>
      <c r="O2" s="10" t="s">
        <v>11</v>
      </c>
      <c r="P2" s="5">
        <v>37</v>
      </c>
      <c r="Q2" s="6">
        <f t="array" ref="Q2">MIN(IFERROR(IF(ISBLANK($D$2:$D$4980),"",1)*IF($D$2:$D$4980&lt;50,1,"")*$M$2:$M$4980,""))</f>
        <v>0</v>
      </c>
      <c r="R2" s="6">
        <f t="array" ref="R2">MAX(IFERROR(IF(ISBLANK($D$2:$D$4980),"",1)*IF($D$2:$D$4980&lt;50,1,"")*$M$2:$M$4980,""))</f>
        <v>0</v>
      </c>
      <c r="S2" s="9" t="str">
        <f>IF(R2&lt;P2,"норма","превышение")</f>
        <v>норма</v>
      </c>
    </row>
    <row r="3" spans="1:19">
      <c r="B3" s="11"/>
      <c r="C3" s="11"/>
      <c r="D3" s="12"/>
      <c r="E3" s="12"/>
      <c r="F3" s="12"/>
      <c r="G3" s="12"/>
      <c r="H3" s="12">
        <f>CHOOSE(SUM(-(G3&gt;{50,500}))+3,1.28,1.44,1.54)*G3*1.1</f>
        <v>0</v>
      </c>
      <c r="I3" s="12">
        <f>(MIN(D3,G3)*LOOKUP(MIN(D3,G3),{0,50,500},{0.37,0.3,0.18})+E3)*1.1</f>
        <v>0</v>
      </c>
      <c r="J3" s="12">
        <f t="shared" si="0"/>
        <v>0</v>
      </c>
      <c r="K3" s="12">
        <f t="shared" si="1"/>
        <v>0</v>
      </c>
      <c r="L3" s="12">
        <f t="shared" si="2"/>
        <v>0</v>
      </c>
      <c r="M3" s="12" t="e">
        <f t="shared" si="3"/>
        <v>#DIV/0!</v>
      </c>
      <c r="O3" s="10" t="s">
        <v>12</v>
      </c>
      <c r="P3" s="5">
        <v>30</v>
      </c>
      <c r="Q3" s="6">
        <f t="array" ref="Q3">MIN(IFERROR(IF(ISBLANK($D$2:$D$4980),"",1)*IF($D$2:$D$4980&gt;=50,1,"")*IF($D$2:$D$4980&lt;500,1,"")*$M$2:$M$4980,""))</f>
        <v>0</v>
      </c>
      <c r="R3" s="6">
        <f t="array" ref="R3">MAX(IFERROR(IF(ISBLANK($D$2:$D$4980),"",1)*IF($D$2:$D$4980&gt;=50,1,"")*IF($D$2:$D$4980&lt;500,1,"")*$M$2:$M$4980,""))</f>
        <v>0</v>
      </c>
      <c r="S3" s="9" t="str">
        <f t="shared" ref="S3:S4" si="4">IF(R3&lt;P3,"норма","превышение")</f>
        <v>норма</v>
      </c>
    </row>
    <row r="4" spans="1:19">
      <c r="B4" s="11"/>
      <c r="C4" s="11"/>
      <c r="D4" s="12"/>
      <c r="E4" s="12"/>
      <c r="F4" s="12"/>
      <c r="G4" s="12"/>
      <c r="H4" s="12">
        <f>CHOOSE(SUM(-(G4&gt;{50,500}))+3,1.28,1.44,1.54)*G4*1.1</f>
        <v>0</v>
      </c>
      <c r="I4" s="12">
        <f>(MIN(D4,G4)*LOOKUP(MIN(D4,G4),{0,50,500},{0.37,0.3,0.18})+E4)*1.1</f>
        <v>0</v>
      </c>
      <c r="J4" s="12">
        <f t="shared" si="0"/>
        <v>0</v>
      </c>
      <c r="K4" s="12">
        <f t="shared" si="1"/>
        <v>0</v>
      </c>
      <c r="L4" s="12">
        <f t="shared" si="2"/>
        <v>0</v>
      </c>
      <c r="M4" s="12" t="e">
        <f t="shared" si="3"/>
        <v>#DIV/0!</v>
      </c>
      <c r="O4" s="10" t="s">
        <v>13</v>
      </c>
      <c r="P4" s="5">
        <v>18</v>
      </c>
      <c r="Q4" s="6">
        <f t="array" ref="Q4">MIN(IFERROR(IF(ISBLANK($D$2:$D$4980),"",1)*IF($D$2:$D$4980&gt;500,1,"")*$M$2:$M$4980,""))</f>
        <v>0</v>
      </c>
      <c r="R4" s="6">
        <f t="array" ref="R4">MAX(IFERROR(IF(ISBLANK($D$2:$D$4980),"",1)*IF($D$2:$D$4980&gt;500,1,"")*$M$2:$M$4980,""))</f>
        <v>0</v>
      </c>
      <c r="S4" s="9" t="str">
        <f t="shared" si="4"/>
        <v>норма</v>
      </c>
    </row>
  </sheetData>
  <autoFilter ref="A1:M1">
    <filterColumn colId="7"/>
    <filterColumn colId="10"/>
    <sortState ref="A2:M24">
      <sortCondition descending="1" ref="M1"/>
    </sortState>
  </autoFilter>
  <pageMargins left="0.7" right="0.7" top="0.75" bottom="0.75" header="0.3" footer="0.3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формулы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Nikolai Okunev</cp:lastModifiedBy>
  <cp:lastPrinted>2016-08-29T18:21:47Z</cp:lastPrinted>
  <dcterms:modified xsi:type="dcterms:W3CDTF">2017-03-19T09:54:13Z</dcterms:modified>
</cp:coreProperties>
</file>