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mePC\Google Диск\Проекты\таблицы\"/>
    </mc:Choice>
  </mc:AlternateContent>
  <bookViews>
    <workbookView xWindow="0" yWindow="0" windowWidth="28800" windowHeight="12435"/>
  </bookViews>
  <sheets>
    <sheet name="КС-2 № 5 февраль 2017г." sheetId="1" r:id="rId1"/>
  </sheets>
  <definedNames>
    <definedName name="_xlnm.Print_Area" localSheetId="0">'КС-2 № 5 февраль 2017г.'!$A$1:$L$180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J29" i="1"/>
  <c r="A30" i="1"/>
  <c r="J30" i="1"/>
  <c r="A31" i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6" i="1" s="1"/>
  <c r="A57" i="1" s="1"/>
  <c r="A58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8" i="1" s="1"/>
  <c r="A139" i="1" s="1"/>
  <c r="A140" i="1" s="1"/>
  <c r="A141" i="1" s="1"/>
  <c r="A142" i="1" s="1"/>
  <c r="A143" i="1" s="1"/>
  <c r="A146" i="1" s="1"/>
  <c r="A147" i="1" s="1"/>
  <c r="A148" i="1" s="1"/>
  <c r="A149" i="1" s="1"/>
  <c r="A150" i="1" s="1"/>
  <c r="A155" i="1" s="1"/>
  <c r="A156" i="1" s="1"/>
  <c r="A157" i="1" s="1"/>
  <c r="A158" i="1" s="1"/>
  <c r="A159" i="1" s="1"/>
  <c r="A160" i="1" s="1"/>
  <c r="J31" i="1"/>
  <c r="J32" i="1"/>
  <c r="K34" i="1"/>
  <c r="J36" i="1"/>
  <c r="J37" i="1"/>
  <c r="K38" i="1"/>
  <c r="K39" i="1"/>
  <c r="K52" i="1" s="1"/>
  <c r="K53" i="1" s="1"/>
  <c r="K40" i="1"/>
  <c r="K41" i="1"/>
  <c r="J42" i="1"/>
  <c r="K43" i="1"/>
  <c r="K44" i="1"/>
  <c r="K46" i="1"/>
  <c r="J47" i="1"/>
  <c r="K48" i="1"/>
  <c r="K49" i="1"/>
  <c r="K56" i="1"/>
  <c r="K57" i="1"/>
  <c r="K58" i="1"/>
  <c r="K59" i="1"/>
  <c r="K77" i="1" s="1"/>
  <c r="K61" i="1"/>
  <c r="K62" i="1"/>
  <c r="K76" i="1" s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J80" i="1"/>
  <c r="J81" i="1"/>
  <c r="J82" i="1"/>
  <c r="K83" i="1"/>
  <c r="K92" i="1" s="1"/>
  <c r="J85" i="1"/>
  <c r="J86" i="1"/>
  <c r="J87" i="1"/>
  <c r="J88" i="1"/>
  <c r="J89" i="1"/>
  <c r="J90" i="1"/>
  <c r="K91" i="1"/>
  <c r="K95" i="1"/>
  <c r="K96" i="1"/>
  <c r="K114" i="1" s="1"/>
  <c r="K135" i="1" s="1"/>
  <c r="K97" i="1"/>
  <c r="K98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6" i="1"/>
  <c r="K134" i="1" s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I138" i="1"/>
  <c r="J138" i="1" s="1"/>
  <c r="K138" i="1"/>
  <c r="K144" i="1" s="1"/>
  <c r="I139" i="1"/>
  <c r="K139" i="1"/>
  <c r="J139" i="1" s="1"/>
  <c r="J140" i="1"/>
  <c r="K140" i="1"/>
  <c r="J142" i="1"/>
  <c r="J143" i="1"/>
  <c r="I146" i="1"/>
  <c r="J146" i="1"/>
  <c r="K146" i="1"/>
  <c r="I147" i="1"/>
  <c r="K147" i="1"/>
  <c r="J147" i="1" s="1"/>
  <c r="I148" i="1"/>
  <c r="J148" i="1" s="1"/>
  <c r="K148" i="1"/>
  <c r="I149" i="1"/>
  <c r="J149" i="1"/>
  <c r="K149" i="1"/>
  <c r="J150" i="1"/>
  <c r="J155" i="1"/>
  <c r="J156" i="1"/>
  <c r="J157" i="1"/>
  <c r="J158" i="1"/>
  <c r="J159" i="1"/>
  <c r="J160" i="1"/>
  <c r="K161" i="1"/>
  <c r="K151" i="1" l="1"/>
  <c r="K152" i="1" s="1"/>
  <c r="K162" i="1" s="1"/>
  <c r="K163" i="1" l="1"/>
  <c r="K164" i="1"/>
  <c r="K165" i="1" l="1"/>
  <c r="L167" i="1" s="1"/>
</calcChain>
</file>

<file path=xl/sharedStrings.xml><?xml version="1.0" encoding="utf-8"?>
<sst xmlns="http://schemas.openxmlformats.org/spreadsheetml/2006/main" count="301" uniqueCount="161">
  <si>
    <t xml:space="preserve">Сумма прописью по акту: </t>
  </si>
  <si>
    <t>Х</t>
  </si>
  <si>
    <t>в т.ч. НДС 18%</t>
  </si>
  <si>
    <t xml:space="preserve">Итого </t>
  </si>
  <si>
    <t>Генподрядные услуги 5%</t>
  </si>
  <si>
    <t>ВСЕГО</t>
  </si>
  <si>
    <t>Итого Раздел 6</t>
  </si>
  <si>
    <t>час</t>
  </si>
  <si>
    <t>договорная цена</t>
  </si>
  <si>
    <t>Оказание услуг по предоставлению техники: Экскаватор Komatsu PS210</t>
  </si>
  <si>
    <t>Услуги автокрана 32 т</t>
  </si>
  <si>
    <t>дн</t>
  </si>
  <si>
    <t>Аренда башенного крана (февраль 2017г.)</t>
  </si>
  <si>
    <t>Аренда башенного крана (январь 2017г.)</t>
  </si>
  <si>
    <t>Работа Экскаватора-погрузчика NEW HOLLAND B90B</t>
  </si>
  <si>
    <t>Раздел 6 Механизмы</t>
  </si>
  <si>
    <t>Итого Раздел 5</t>
  </si>
  <si>
    <t>м3</t>
  </si>
  <si>
    <t>Пенопласт ПСБС 35 0/50</t>
  </si>
  <si>
    <t>м.п.</t>
  </si>
  <si>
    <t>Шпонка гидроизоляционная LITAPROOF IE-320/50</t>
  </si>
  <si>
    <t>Шпонка гидроизоляционная LITAPROOF HVS-150/1</t>
  </si>
  <si>
    <t>шт</t>
  </si>
  <si>
    <t>Клипса тип 2 нерж. Сталь (для крепления шпонки)</t>
  </si>
  <si>
    <t>компл</t>
  </si>
  <si>
    <t>Инжект-система WPI ( комп. = 10 м.п.)</t>
  </si>
  <si>
    <t>5.2. Материалы</t>
  </si>
  <si>
    <t>м2</t>
  </si>
  <si>
    <t>Монтаж пенопласта для прохода крыла гидрошпонки LITAPROOF IE-320/50</t>
  </si>
  <si>
    <t>Сварное соединение гидрошпонки LITAPROOF IE-320/50</t>
  </si>
  <si>
    <t>Организация строительной площадки , транспортные и накладные расходы 5%</t>
  </si>
  <si>
    <t>Установка шпонки ХВС 150\1</t>
  </si>
  <si>
    <t>Установка шпонки IE 320\50</t>
  </si>
  <si>
    <t>Установка инжектосистемы WPI</t>
  </si>
  <si>
    <t>5.1. Выполненые работы</t>
  </si>
  <si>
    <t>Раздел 5.  Гидроизоляции швов примыкания плита-стена, перекрытие-стена, рабочих швов в стенах и плите</t>
  </si>
  <si>
    <t>Итого Раздел 4</t>
  </si>
  <si>
    <t>Щебень гранитный фр. 20-40</t>
  </si>
  <si>
    <t xml:space="preserve"> геотекстиль 250-300 (k=1,1)</t>
  </si>
  <si>
    <t>Песок h=0,3м k= 1,12</t>
  </si>
  <si>
    <t>т.</t>
  </si>
  <si>
    <t>Проволока ф 5,0 отож.</t>
  </si>
  <si>
    <t>Песок h=0,15м k= 1,12</t>
  </si>
  <si>
    <t>шт.</t>
  </si>
  <si>
    <t>Плиты дорожные 2П30.18.30</t>
  </si>
  <si>
    <t>Кольцо 10,9-0,12 (кольцо с днищем)</t>
  </si>
  <si>
    <t>Кольцо 10,9 (кольцо стеновое)</t>
  </si>
  <si>
    <t>Швеллер 10У 3пс-5 L 6,0 м</t>
  </si>
  <si>
    <t>Арматура 32 мм А500С L 11,6 м</t>
  </si>
  <si>
    <t>Песок</t>
  </si>
  <si>
    <t>Бой бетона</t>
  </si>
  <si>
    <t>Щебень вторичный (бой бетона)</t>
  </si>
  <si>
    <t>4.2. Материалы</t>
  </si>
  <si>
    <t>компл.</t>
  </si>
  <si>
    <t xml:space="preserve">Уплотнение основания виброкатком </t>
  </si>
  <si>
    <t>Устройство щебеночного основания с послойным уплотнением виброплитой (3 слоя) в осях К/а - Ж/в/19/в-10/а (секция А)</t>
  </si>
  <si>
    <t>Укладка геотекстиля в осях К/а - Ж/в/19/в-10/а (секция А)</t>
  </si>
  <si>
    <t>Выемка грунта с погрузкой, вывозом и утилизацией в осях К/а - Ж/в/19/в-10/а (секция А)</t>
  </si>
  <si>
    <t>Разбивка мерзлого грунта в осях К/а - Ж/в/19/в-10/а (секция А)</t>
  </si>
  <si>
    <t>сут.</t>
  </si>
  <si>
    <t xml:space="preserve">Мероприятия по водоотведению на период производства рбот по отрывке котлована, устройству временной дороги и свайного поля </t>
  </si>
  <si>
    <t>Укладка б/у плит, устройство арматурной площадки (секция А)</t>
  </si>
  <si>
    <t>Песок в основании площадки складирования h=0,25м k= 1,12</t>
  </si>
  <si>
    <t>Песок по периметру дороги к пожарному выезду и арматурной площадке секции Б h=0,3м k= 1,12</t>
  </si>
  <si>
    <t>Устройство щебеночного основания</t>
  </si>
  <si>
    <t>Выемка грунта под новый б/кран, погрузка, перемещение с помощью автотранспорта и обратная отсыпка старого фундамента под б/кран</t>
  </si>
  <si>
    <t>Разбивка мерзлого грунта на глубину до 1-го метра</t>
  </si>
  <si>
    <t>Демонтаж плит</t>
  </si>
  <si>
    <t>Комплекс работ по откопке котлована и устройству щебеночного основания нового подкранового фундамента (секция Б)</t>
  </si>
  <si>
    <t>Перемещение и складирование мусора за шестиметровой зоной, перемещение и укладка свай</t>
  </si>
  <si>
    <t>Расчистка шестиметровой зоны вдоль забора от ворот №2 от строительного мусора (демонтаж временных строений, погрузка и вывоз строительного мусора)</t>
  </si>
  <si>
    <t>Работы по дополнительной укладке песка при производстве работ по разработке котлована и устройству временных дорог</t>
  </si>
  <si>
    <t>Работы по устройству основания для прохождения сваебойной техники (в основании котлована паркинга) h ср.=0,65 м</t>
  </si>
  <si>
    <t>Работы по армированию и бетонированию участков с колодцами, поворотных участков временной дороги</t>
  </si>
  <si>
    <t>4.1. Выполненые работы</t>
  </si>
  <si>
    <t>Раздел 4. Откопка котлована, устройство временных дорог и площадок складирования</t>
  </si>
  <si>
    <t>Итого Раздел 3</t>
  </si>
  <si>
    <t>Итого</t>
  </si>
  <si>
    <t>тн</t>
  </si>
  <si>
    <t>материалы: арматурная сталь А500 Ø 10</t>
  </si>
  <si>
    <t xml:space="preserve">материалы: бетон В 25F200W6 </t>
  </si>
  <si>
    <t>материалы: арматурная сталь А500 Ø 16</t>
  </si>
  <si>
    <t>материалы: арматурная сталь А500 Ø 12</t>
  </si>
  <si>
    <t xml:space="preserve">материалы: бетон В 25П4W8F200 </t>
  </si>
  <si>
    <t>материалы: бетон В7,5П4</t>
  </si>
  <si>
    <t>3.2. Материалы</t>
  </si>
  <si>
    <t>Устройство монолитных ж/б опор башенного крана Liebherr 140EC-H6 №1, В25F100W6</t>
  </si>
  <si>
    <t>Устройство монолитного ж/б фундамента под башенный кран Liebherr 140EC-H6 №1, В25F100W6</t>
  </si>
  <si>
    <t>Устройство бетонной подготовки, бетон В7,5, П4, толщ.100мм</t>
  </si>
  <si>
    <t>3.1. Выполненые работы</t>
  </si>
  <si>
    <t>Раздел 3. Устройство подкранового фундамента Liebherr 140EC-H6 №1</t>
  </si>
  <si>
    <t>Итого Раздел 2</t>
  </si>
  <si>
    <t>материалы: арматурная сталь А500 Ø 8</t>
  </si>
  <si>
    <t xml:space="preserve">материалы: бетон В 30 F150 W6 </t>
  </si>
  <si>
    <t>материалы: арматурная сталь А240Ø 8</t>
  </si>
  <si>
    <t xml:space="preserve">материалы: бетон В 25П4F200W8 </t>
  </si>
  <si>
    <t>2.2. Материалы</t>
  </si>
  <si>
    <t>Устройство монолитных конструкций плиты перекрытия цокольного этажа корпуса Б, бетон В 30 F150 W6, толщ.200 мм</t>
  </si>
  <si>
    <t>Устройство монолитных конструкций стен цокольного этажа корпуса Б, бетон В 25 F150 W8, толщ.200, 270 мм, h=3,77; 3,5</t>
  </si>
  <si>
    <t>2.1. Выполненые работы</t>
  </si>
  <si>
    <t>Раздел 2. Комплекс работ по доработке котлована, срубке свай, устройству подкранового фундамента секции Б,  монолитной ж/б плиты многоквартирного дома  со встроено-пристроенными помещениями корпус Б</t>
  </si>
  <si>
    <t xml:space="preserve">Итого Раздел 1 </t>
  </si>
  <si>
    <t>арматура d.6 А240</t>
  </si>
  <si>
    <t>арматура d.8 А240</t>
  </si>
  <si>
    <t>арматура d.10 А500С</t>
  </si>
  <si>
    <t>арматура d.8 А500С</t>
  </si>
  <si>
    <t>бетон  В30</t>
  </si>
  <si>
    <t>арматура d.16 А500С</t>
  </si>
  <si>
    <t>арматура d.12 А500С</t>
  </si>
  <si>
    <t>бетон  В25</t>
  </si>
  <si>
    <t>бетон В 15</t>
  </si>
  <si>
    <t>1.2. Материалы</t>
  </si>
  <si>
    <t>Непредвиденные расходы и затраты 1,5%</t>
  </si>
  <si>
    <t>Устройство монолитных конструкций плиты перекрытия цокольного этажа</t>
  </si>
  <si>
    <t>Устройство монолитных конструкций стен цокольного этажа</t>
  </si>
  <si>
    <t>Устройство фундаментов: плита Пм-1</t>
  </si>
  <si>
    <t>Бетонная подготовка</t>
  </si>
  <si>
    <t>1.1. Выполненые работы</t>
  </si>
  <si>
    <t>Раздел. 1  Комплекс работ по доработке котлована, срубке свай, устройству подкранового фундамента секции А,  монолитной ж/б плиты многоквартирного дома  со встроено-пристроенными помещениями корпус А</t>
  </si>
  <si>
    <t>8</t>
  </si>
  <si>
    <t>7</t>
  </si>
  <si>
    <t>6</t>
  </si>
  <si>
    <t>5</t>
  </si>
  <si>
    <t>4</t>
  </si>
  <si>
    <t>2</t>
  </si>
  <si>
    <t>1</t>
  </si>
  <si>
    <t>стоимость                                 (с НДС 18%), руб.</t>
  </si>
  <si>
    <t>цена за 
единицу (вкл.НДС 18%),
руб.</t>
  </si>
  <si>
    <t>количество</t>
  </si>
  <si>
    <t>позиции по смете</t>
  </si>
  <si>
    <t>по порядку</t>
  </si>
  <si>
    <t>Выполнено работ</t>
  </si>
  <si>
    <t>Единица
измерения</t>
  </si>
  <si>
    <t>Номер
единичной расценки</t>
  </si>
  <si>
    <t>Наименование работ</t>
  </si>
  <si>
    <t>Номер</t>
  </si>
  <si>
    <t>О ПРИЕМКЕ ВЫПОЛНЕННЫХ РАБОТ</t>
  </si>
  <si>
    <t>АКТ</t>
  </si>
  <si>
    <t>по</t>
  </si>
  <si>
    <t>с</t>
  </si>
  <si>
    <t>Отчетный период</t>
  </si>
  <si>
    <t>Дата составления</t>
  </si>
  <si>
    <t>Номер документа</t>
  </si>
  <si>
    <t xml:space="preserve">Вид операции   </t>
  </si>
  <si>
    <t>10</t>
  </si>
  <si>
    <t>17</t>
  </si>
  <si>
    <t>дата</t>
  </si>
  <si>
    <t>номер</t>
  </si>
  <si>
    <t>Договор подряда (контракт)</t>
  </si>
  <si>
    <t>(наименование)</t>
  </si>
  <si>
    <t>Вид деятельности по ОКДП</t>
  </si>
  <si>
    <r>
      <t xml:space="preserve">Объект:   </t>
    </r>
    <r>
      <rPr>
        <sz val="8"/>
        <rFont val="Arial"/>
        <family val="2"/>
        <charset val="204"/>
      </rPr>
      <t>Многоквартирный дом со встроенно-пристроенными помещениями, подземным гаражом и полузаглубленной автостоянкой</t>
    </r>
  </si>
  <si>
    <t>(наименование, адрес)</t>
  </si>
  <si>
    <t>(организация, адрес, телефон, факс)</t>
  </si>
  <si>
    <t>04701024</t>
  </si>
  <si>
    <t xml:space="preserve">     По ОКПО</t>
  </si>
  <si>
    <t>85579237</t>
  </si>
  <si>
    <t>0322005</t>
  </si>
  <si>
    <t>Форма по ОКУД</t>
  </si>
  <si>
    <t>Код</t>
  </si>
  <si>
    <t>Унифицированная форма № КС-2
Утверждена постановлением  Госкомстата России
от 11.11.99 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</si>
</sst>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0"/>
    <numFmt numFmtId="167" formatCode="0.0000"/>
  </numFmts>
  <fonts count="1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horizontal="left"/>
    </xf>
    <xf numFmtId="164" fontId="1" fillId="0" borderId="0" applyFont="0" applyFill="0" applyBorder="0" applyAlignment="0" applyProtection="0"/>
    <xf numFmtId="0" fontId="7" fillId="0" borderId="0"/>
    <xf numFmtId="0" fontId="5" fillId="0" borderId="0"/>
    <xf numFmtId="0" fontId="9" fillId="0" borderId="0"/>
  </cellStyleXfs>
  <cellXfs count="229">
    <xf numFmtId="0" fontId="0" fillId="0" borderId="0" xfId="0">
      <alignment horizontal="left"/>
    </xf>
    <xf numFmtId="0" fontId="0" fillId="2" borderId="0" xfId="0" applyFill="1" applyAlignment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/>
    <xf numFmtId="0" fontId="3" fillId="2" borderId="0" xfId="0" applyFont="1" applyFill="1" applyAlignment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Border="1" applyAlignment="1">
      <alignment horizontal="center" wrapText="1"/>
    </xf>
    <xf numFmtId="0" fontId="0" fillId="2" borderId="3" xfId="0" applyFill="1" applyBorder="1" applyAlignment="1"/>
    <xf numFmtId="0" fontId="0" fillId="2" borderId="2" xfId="0" applyFill="1" applyBorder="1" applyAlignment="1">
      <alignment wrapText="1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4" fontId="4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2" fillId="2" borderId="2" xfId="0" applyFont="1" applyFill="1" applyBorder="1" applyAlignment="1"/>
    <xf numFmtId="164" fontId="6" fillId="2" borderId="4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164" fontId="0" fillId="2" borderId="0" xfId="0" applyNumberFormat="1" applyFont="1" applyFill="1" applyAlignment="1"/>
    <xf numFmtId="4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right" wrapText="1"/>
    </xf>
    <xf numFmtId="164" fontId="0" fillId="2" borderId="5" xfId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4" xfId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164" fontId="0" fillId="2" borderId="5" xfId="1" applyFont="1" applyFill="1" applyBorder="1" applyAlignment="1">
      <alignment horizontal="right" vertical="center"/>
    </xf>
    <xf numFmtId="164" fontId="0" fillId="2" borderId="6" xfId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164" fontId="6" fillId="2" borderId="4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64" fontId="0" fillId="2" borderId="4" xfId="1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2" borderId="5" xfId="0" applyFont="1" applyFill="1" applyBorder="1" applyAlignment="1"/>
    <xf numFmtId="0" fontId="0" fillId="2" borderId="7" xfId="0" applyFont="1" applyFill="1" applyBorder="1" applyAlignment="1"/>
    <xf numFmtId="0" fontId="0" fillId="2" borderId="6" xfId="0" applyFont="1" applyFill="1" applyBorder="1" applyAlignment="1"/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165" fontId="0" fillId="2" borderId="4" xfId="1" applyNumberFormat="1" applyFont="1" applyFill="1" applyBorder="1" applyAlignment="1">
      <alignment vertical="center"/>
    </xf>
    <xf numFmtId="4" fontId="0" fillId="0" borderId="6" xfId="2" applyNumberFormat="1" applyFont="1" applyFill="1" applyBorder="1" applyAlignment="1">
      <alignment horizontal="center"/>
    </xf>
    <xf numFmtId="0" fontId="0" fillId="0" borderId="6" xfId="2" applyFont="1" applyFill="1" applyBorder="1" applyAlignment="1">
      <alignment horizontal="center"/>
    </xf>
    <xf numFmtId="0" fontId="0" fillId="0" borderId="5" xfId="2" applyFont="1" applyFill="1" applyBorder="1" applyAlignment="1">
      <alignment horizontal="left" wrapText="1"/>
    </xf>
    <xf numFmtId="0" fontId="0" fillId="0" borderId="7" xfId="2" applyFont="1" applyFill="1" applyBorder="1" applyAlignment="1">
      <alignment horizontal="left" wrapText="1"/>
    </xf>
    <xf numFmtId="0" fontId="0" fillId="0" borderId="6" xfId="2" applyFont="1" applyFill="1" applyBorder="1" applyAlignment="1">
      <alignment horizontal="left" wrapText="1"/>
    </xf>
    <xf numFmtId="166" fontId="0" fillId="0" borderId="6" xfId="2" applyNumberFormat="1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 vertical="center"/>
    </xf>
    <xf numFmtId="164" fontId="6" fillId="2" borderId="5" xfId="1" applyFont="1" applyFill="1" applyBorder="1" applyAlignment="1">
      <alignment horizontal="right" vertical="center"/>
    </xf>
    <xf numFmtId="164" fontId="6" fillId="2" borderId="6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0" borderId="6" xfId="1" applyFont="1" applyFill="1" applyBorder="1" applyAlignment="1"/>
    <xf numFmtId="0" fontId="1" fillId="0" borderId="6" xfId="2" applyFont="1" applyFill="1" applyBorder="1" applyAlignment="1"/>
    <xf numFmtId="0" fontId="1" fillId="0" borderId="5" xfId="2" applyFont="1" applyFill="1" applyBorder="1" applyAlignment="1">
      <alignment horizontal="left" wrapText="1"/>
    </xf>
    <xf numFmtId="0" fontId="1" fillId="0" borderId="7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left" wrapText="1"/>
    </xf>
    <xf numFmtId="164" fontId="1" fillId="2" borderId="4" xfId="1" applyFont="1" applyFill="1" applyBorder="1" applyAlignment="1">
      <alignment vertical="center"/>
    </xf>
    <xf numFmtId="164" fontId="1" fillId="2" borderId="4" xfId="1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0" fontId="1" fillId="2" borderId="5" xfId="2" applyFont="1" applyFill="1" applyBorder="1" applyAlignment="1">
      <alignment wrapText="1"/>
    </xf>
    <xf numFmtId="0" fontId="1" fillId="2" borderId="7" xfId="2" applyFont="1" applyFill="1" applyBorder="1" applyAlignment="1">
      <alignment wrapText="1"/>
    </xf>
    <xf numFmtId="0" fontId="1" fillId="2" borderId="6" xfId="2" applyFont="1" applyFill="1" applyBorder="1" applyAlignment="1">
      <alignment wrapText="1"/>
    </xf>
    <xf numFmtId="165" fontId="1" fillId="2" borderId="4" xfId="1" applyNumberFormat="1" applyFont="1" applyFill="1" applyBorder="1" applyAlignment="1">
      <alignment vertical="center"/>
    </xf>
    <xf numFmtId="0" fontId="1" fillId="2" borderId="4" xfId="2" applyFont="1" applyFill="1" applyBorder="1" applyAlignment="1">
      <alignment wrapText="1"/>
    </xf>
    <xf numFmtId="164" fontId="1" fillId="2" borderId="5" xfId="1" applyFont="1" applyFill="1" applyBorder="1" applyAlignment="1">
      <alignment vertical="center"/>
    </xf>
    <xf numFmtId="164" fontId="1" fillId="2" borderId="6" xfId="1" applyFont="1" applyFill="1" applyBorder="1" applyAlignment="1">
      <alignment vertical="center"/>
    </xf>
    <xf numFmtId="164" fontId="0" fillId="2" borderId="4" xfId="1" applyFont="1" applyFill="1" applyBorder="1" applyAlignment="1">
      <alignment vertical="center"/>
    </xf>
    <xf numFmtId="164" fontId="1" fillId="0" borderId="4" xfId="1" applyFont="1" applyFill="1" applyBorder="1" applyAlignment="1">
      <alignment wrapText="1"/>
    </xf>
    <xf numFmtId="0" fontId="1" fillId="0" borderId="4" xfId="2" applyFont="1" applyFill="1" applyBorder="1" applyAlignment="1">
      <alignment wrapText="1"/>
    </xf>
    <xf numFmtId="0" fontId="1" fillId="0" borderId="7" xfId="2" applyFont="1" applyFill="1" applyBorder="1" applyAlignment="1">
      <alignment wrapText="1"/>
    </xf>
    <xf numFmtId="0" fontId="1" fillId="0" borderId="6" xfId="2" applyFont="1" applyFill="1" applyBorder="1" applyAlignment="1">
      <alignment wrapText="1"/>
    </xf>
    <xf numFmtId="0" fontId="6" fillId="2" borderId="5" xfId="2" applyFont="1" applyFill="1" applyBorder="1" applyAlignment="1">
      <alignment horizontal="center" wrapText="1"/>
    </xf>
    <xf numFmtId="164" fontId="6" fillId="2" borderId="6" xfId="2" applyNumberFormat="1" applyFont="1" applyFill="1" applyBorder="1" applyAlignment="1">
      <alignment horizontal="center" wrapText="1"/>
    </xf>
    <xf numFmtId="0" fontId="6" fillId="2" borderId="4" xfId="2" applyFont="1" applyFill="1" applyBorder="1" applyAlignment="1">
      <alignment wrapText="1"/>
    </xf>
    <xf numFmtId="0" fontId="6" fillId="2" borderId="5" xfId="2" applyFont="1" applyFill="1" applyBorder="1" applyAlignment="1">
      <alignment horizontal="right" wrapText="1"/>
    </xf>
    <xf numFmtId="0" fontId="6" fillId="2" borderId="7" xfId="2" applyFont="1" applyFill="1" applyBorder="1" applyAlignment="1">
      <alignment horizontal="right" wrapText="1"/>
    </xf>
    <xf numFmtId="0" fontId="6" fillId="2" borderId="6" xfId="2" applyFont="1" applyFill="1" applyBorder="1" applyAlignment="1">
      <alignment horizontal="right" wrapText="1"/>
    </xf>
    <xf numFmtId="164" fontId="6" fillId="2" borderId="5" xfId="1" applyFont="1" applyFill="1" applyBorder="1" applyAlignment="1">
      <alignment wrapText="1"/>
    </xf>
    <xf numFmtId="164" fontId="6" fillId="2" borderId="6" xfId="1" applyFont="1" applyFill="1" applyBorder="1" applyAlignment="1">
      <alignment wrapText="1"/>
    </xf>
    <xf numFmtId="164" fontId="1" fillId="2" borderId="5" xfId="1" applyFont="1" applyFill="1" applyBorder="1" applyAlignment="1">
      <alignment wrapText="1"/>
    </xf>
    <xf numFmtId="164" fontId="1" fillId="2" borderId="6" xfId="1" applyFont="1" applyFill="1" applyBorder="1" applyAlignment="1">
      <alignment wrapText="1"/>
    </xf>
    <xf numFmtId="0" fontId="6" fillId="2" borderId="4" xfId="2" applyFont="1" applyFill="1" applyBorder="1" applyAlignment="1">
      <alignment horizont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164" fontId="1" fillId="2" borderId="5" xfId="1" applyFont="1" applyFill="1" applyBorder="1" applyAlignment="1">
      <alignment horizontal="left" wrapText="1"/>
    </xf>
    <xf numFmtId="164" fontId="1" fillId="2" borderId="6" xfId="1" applyFont="1" applyFill="1" applyBorder="1" applyAlignment="1">
      <alignment horizontal="left" wrapText="1"/>
    </xf>
    <xf numFmtId="164" fontId="6" fillId="2" borderId="5" xfId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/>
    </xf>
    <xf numFmtId="49" fontId="6" fillId="2" borderId="5" xfId="3" applyNumberFormat="1" applyFont="1" applyFill="1" applyBorder="1" applyAlignment="1">
      <alignment horizontal="left" vertical="center" wrapText="1"/>
    </xf>
    <xf numFmtId="49" fontId="6" fillId="2" borderId="7" xfId="3" applyNumberFormat="1" applyFont="1" applyFill="1" applyBorder="1" applyAlignment="1">
      <alignment horizontal="left" vertical="center" wrapText="1"/>
    </xf>
    <xf numFmtId="49" fontId="6" fillId="2" borderId="6" xfId="3" applyNumberFormat="1" applyFont="1" applyFill="1" applyBorder="1" applyAlignment="1">
      <alignment horizontal="left" vertical="center" wrapText="1"/>
    </xf>
    <xf numFmtId="164" fontId="6" fillId="2" borderId="5" xfId="1" applyFont="1" applyFill="1" applyBorder="1" applyAlignment="1">
      <alignment horizontal="center" vertical="center"/>
    </xf>
    <xf numFmtId="164" fontId="6" fillId="2" borderId="6" xfId="1" applyFont="1" applyFill="1" applyBorder="1" applyAlignment="1">
      <alignment horizontal="center" vertical="center"/>
    </xf>
    <xf numFmtId="49" fontId="6" fillId="2" borderId="5" xfId="3" applyNumberFormat="1" applyFont="1" applyFill="1" applyBorder="1" applyAlignment="1">
      <alignment horizontal="right" vertical="center" wrapText="1"/>
    </xf>
    <xf numFmtId="49" fontId="6" fillId="2" borderId="7" xfId="3" applyNumberFormat="1" applyFont="1" applyFill="1" applyBorder="1" applyAlignment="1">
      <alignment vertical="center" wrapText="1"/>
    </xf>
    <xf numFmtId="49" fontId="6" fillId="2" borderId="6" xfId="3" applyNumberFormat="1" applyFont="1" applyFill="1" applyBorder="1" applyAlignment="1">
      <alignment vertical="center" wrapText="1"/>
    </xf>
    <xf numFmtId="164" fontId="1" fillId="2" borderId="5" xfId="1" applyFont="1" applyFill="1" applyBorder="1" applyAlignment="1">
      <alignment horizontal="center" vertical="center"/>
    </xf>
    <xf numFmtId="164" fontId="1" fillId="2" borderId="6" xfId="1" applyFont="1" applyFill="1" applyBorder="1" applyAlignment="1">
      <alignment horizontal="center" vertical="center"/>
    </xf>
    <xf numFmtId="49" fontId="1" fillId="2" borderId="5" xfId="3" applyNumberFormat="1" applyFont="1" applyFill="1" applyBorder="1" applyAlignment="1">
      <alignment vertical="center" wrapText="1"/>
    </xf>
    <xf numFmtId="49" fontId="1" fillId="2" borderId="7" xfId="3" applyNumberFormat="1" applyFont="1" applyFill="1" applyBorder="1" applyAlignment="1">
      <alignment vertical="center" wrapText="1"/>
    </xf>
    <xf numFmtId="49" fontId="1" fillId="2" borderId="6" xfId="3" applyNumberFormat="1" applyFont="1" applyFill="1" applyBorder="1" applyAlignment="1">
      <alignment vertical="center" wrapText="1"/>
    </xf>
    <xf numFmtId="49" fontId="1" fillId="2" borderId="4" xfId="3" applyNumberFormat="1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7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164" fontId="3" fillId="2" borderId="5" xfId="1" applyFont="1" applyFill="1" applyBorder="1" applyAlignment="1">
      <alignment horizontal="center" vertical="center"/>
    </xf>
    <xf numFmtId="164" fontId="3" fillId="2" borderId="6" xfId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right" wrapText="1"/>
    </xf>
    <xf numFmtId="0" fontId="3" fillId="2" borderId="7" xfId="2" applyFont="1" applyFill="1" applyBorder="1" applyAlignment="1">
      <alignment horizontal="right" wrapText="1"/>
    </xf>
    <xf numFmtId="0" fontId="3" fillId="2" borderId="6" xfId="2" applyFont="1" applyFill="1" applyBorder="1" applyAlignment="1">
      <alignment horizontal="right" wrapText="1"/>
    </xf>
    <xf numFmtId="164" fontId="1" fillId="0" borderId="4" xfId="1" applyFont="1" applyFill="1" applyBorder="1" applyAlignment="1">
      <alignment horizontal="center" vertical="center" wrapText="1"/>
    </xf>
    <xf numFmtId="167" fontId="1" fillId="0" borderId="4" xfId="4" applyNumberFormat="1" applyFont="1" applyFill="1" applyBorder="1" applyAlignment="1">
      <alignment horizontal="center" vertical="center" wrapText="1"/>
    </xf>
    <xf numFmtId="0" fontId="1" fillId="0" borderId="4" xfId="4" applyFont="1" applyFill="1" applyBorder="1" applyAlignment="1">
      <alignment horizontal="center" vertical="center"/>
    </xf>
    <xf numFmtId="49" fontId="1" fillId="0" borderId="4" xfId="4" applyNumberFormat="1" applyFont="1" applyFill="1" applyBorder="1" applyAlignment="1">
      <alignment horizontal="left" vertical="center" wrapText="1"/>
    </xf>
    <xf numFmtId="2" fontId="1" fillId="0" borderId="4" xfId="4" applyNumberFormat="1" applyFont="1" applyFill="1" applyBorder="1" applyAlignment="1">
      <alignment horizontal="center" vertical="center" wrapText="1"/>
    </xf>
    <xf numFmtId="164" fontId="1" fillId="2" borderId="4" xfId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0" fontId="6" fillId="2" borderId="7" xfId="0" applyFont="1" applyFill="1" applyBorder="1" applyAlignment="1"/>
    <xf numFmtId="0" fontId="6" fillId="2" borderId="6" xfId="0" applyFont="1" applyFill="1" applyBorder="1" applyAlignment="1"/>
    <xf numFmtId="0" fontId="6" fillId="2" borderId="5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49" fontId="1" fillId="2" borderId="4" xfId="3" applyNumberFormat="1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/>
    <xf numFmtId="4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164" fontId="1" fillId="2" borderId="4" xfId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164" fontId="1" fillId="2" borderId="5" xfId="1" applyFont="1" applyFill="1" applyBorder="1" applyAlignment="1">
      <alignment horizontal="center"/>
    </xf>
    <xf numFmtId="164" fontId="1" fillId="2" borderId="6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2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14" fontId="11" fillId="2" borderId="14" xfId="0" applyNumberFormat="1" applyFont="1" applyFill="1" applyBorder="1" applyAlignment="1">
      <alignment horizontal="center" vertical="center"/>
    </xf>
    <xf numFmtId="14" fontId="11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12" fillId="2" borderId="0" xfId="0" applyFont="1" applyFill="1" applyAlignment="1">
      <alignment wrapText="1"/>
    </xf>
    <xf numFmtId="0" fontId="0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5" fillId="2" borderId="2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5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vertical="top" wrapText="1"/>
    </xf>
  </cellXfs>
  <cellStyles count="5">
    <cellStyle name="Обычный" xfId="0" builtinId="0"/>
    <cellStyle name="Обычный 2" xfId="3"/>
    <cellStyle name="Обычный 3" xfId="4"/>
    <cellStyle name="Обычный_КС-2 осн дог-р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N178"/>
  <sheetViews>
    <sheetView tabSelected="1" zoomScale="107" zoomScaleNormal="107" workbookViewId="0">
      <selection activeCell="J51" sqref="C40:J51"/>
    </sheetView>
  </sheetViews>
  <sheetFormatPr defaultColWidth="10.33203125" defaultRowHeight="11.25" x14ac:dyDescent="0.2"/>
  <cols>
    <col min="1" max="1" width="8.5" style="1" customWidth="1"/>
    <col min="2" max="2" width="9.33203125" style="1" customWidth="1"/>
    <col min="3" max="3" width="10.33203125" style="1" customWidth="1"/>
    <col min="4" max="4" width="9.1640625" style="1" customWidth="1"/>
    <col min="5" max="5" width="7.83203125" style="1" customWidth="1"/>
    <col min="6" max="6" width="21.33203125" style="1" customWidth="1"/>
    <col min="7" max="7" width="13.6640625" style="1" customWidth="1"/>
    <col min="8" max="8" width="11.6640625" style="1" customWidth="1"/>
    <col min="9" max="9" width="14.33203125" style="1" customWidth="1"/>
    <col min="10" max="10" width="15.6640625" style="1" customWidth="1"/>
    <col min="11" max="11" width="19.83203125" style="1" customWidth="1"/>
    <col min="12" max="12" width="9.83203125" style="1" customWidth="1"/>
    <col min="13" max="13" width="10.33203125" style="1"/>
    <col min="14" max="14" width="15.5" style="1" bestFit="1" customWidth="1"/>
    <col min="15" max="16384" width="10.33203125" style="1"/>
  </cols>
  <sheetData>
    <row r="1" spans="1:12" ht="43.15" customHeight="1" x14ac:dyDescent="0.2">
      <c r="B1" s="9"/>
      <c r="C1" s="9"/>
      <c r="D1" s="9"/>
      <c r="E1" s="9"/>
      <c r="F1" s="9"/>
      <c r="G1" s="9"/>
      <c r="H1" s="9"/>
      <c r="I1" s="9"/>
      <c r="J1" s="228" t="s">
        <v>160</v>
      </c>
      <c r="K1" s="227"/>
      <c r="L1" s="227"/>
    </row>
    <row r="2" spans="1:12" ht="12.75" thickBot="1" x14ac:dyDescent="0.25">
      <c r="I2" s="3"/>
      <c r="J2" s="226" t="s">
        <v>159</v>
      </c>
      <c r="K2" s="226"/>
      <c r="L2" s="226"/>
    </row>
    <row r="3" spans="1:12" ht="12" x14ac:dyDescent="0.2">
      <c r="I3" s="206" t="s">
        <v>158</v>
      </c>
      <c r="J3" s="225" t="s">
        <v>157</v>
      </c>
      <c r="K3" s="225"/>
      <c r="L3" s="225"/>
    </row>
    <row r="4" spans="1:12" ht="18.75" customHeight="1" x14ac:dyDescent="0.2">
      <c r="A4" s="223"/>
      <c r="B4" s="223"/>
      <c r="C4" s="223"/>
      <c r="D4" s="223"/>
      <c r="E4" s="223"/>
      <c r="F4" s="223"/>
      <c r="G4" s="223"/>
      <c r="H4" s="223"/>
      <c r="I4" s="11" t="s">
        <v>155</v>
      </c>
      <c r="J4" s="224"/>
      <c r="K4" s="224"/>
      <c r="L4" s="224"/>
    </row>
    <row r="5" spans="1:12" ht="7.5" hidden="1" customHeight="1" x14ac:dyDescent="0.2">
      <c r="B5" s="218"/>
      <c r="C5" s="218"/>
      <c r="D5" s="218"/>
      <c r="E5" s="218"/>
      <c r="F5" s="218"/>
      <c r="G5" s="218"/>
      <c r="H5" s="218"/>
      <c r="I5" s="11"/>
      <c r="J5" s="224"/>
      <c r="K5" s="224"/>
      <c r="L5" s="224"/>
    </row>
    <row r="6" spans="1:12" ht="26.25" customHeight="1" x14ac:dyDescent="0.2">
      <c r="A6" s="223"/>
      <c r="B6" s="223"/>
      <c r="C6" s="223"/>
      <c r="D6" s="223"/>
      <c r="E6" s="223"/>
      <c r="F6" s="223"/>
      <c r="G6" s="223"/>
      <c r="H6" s="223"/>
      <c r="I6" s="11" t="s">
        <v>155</v>
      </c>
      <c r="J6" s="222" t="s">
        <v>156</v>
      </c>
      <c r="K6" s="222"/>
      <c r="L6" s="222"/>
    </row>
    <row r="7" spans="1:12" ht="11.25" customHeight="1" x14ac:dyDescent="0.2">
      <c r="A7" s="15"/>
      <c r="B7" s="218"/>
      <c r="C7" s="218"/>
      <c r="D7" s="218"/>
      <c r="E7" s="218"/>
      <c r="F7" s="218"/>
      <c r="G7" s="218"/>
      <c r="H7" s="218"/>
      <c r="I7" s="11"/>
      <c r="J7" s="222"/>
      <c r="K7" s="222"/>
      <c r="L7" s="222"/>
    </row>
    <row r="8" spans="1:12" ht="24.75" customHeight="1" x14ac:dyDescent="0.2">
      <c r="A8" s="223"/>
      <c r="B8" s="223"/>
      <c r="C8" s="223"/>
      <c r="D8" s="223"/>
      <c r="E8" s="223"/>
      <c r="F8" s="223"/>
      <c r="G8" s="223"/>
      <c r="H8" s="223"/>
      <c r="I8" s="11" t="s">
        <v>155</v>
      </c>
      <c r="J8" s="222" t="s">
        <v>154</v>
      </c>
      <c r="K8" s="222"/>
      <c r="L8" s="222"/>
    </row>
    <row r="9" spans="1:12" ht="11.25" customHeight="1" x14ac:dyDescent="0.2">
      <c r="B9" s="218" t="s">
        <v>153</v>
      </c>
      <c r="C9" s="218"/>
      <c r="D9" s="218"/>
      <c r="E9" s="218"/>
      <c r="F9" s="218"/>
      <c r="G9" s="218"/>
      <c r="H9" s="218"/>
      <c r="I9" s="11"/>
      <c r="J9" s="222"/>
      <c r="K9" s="222"/>
      <c r="L9" s="222"/>
    </row>
    <row r="10" spans="1:12" s="219" customFormat="1" ht="47.25" customHeight="1" x14ac:dyDescent="0.2">
      <c r="A10" s="221"/>
      <c r="B10" s="220"/>
      <c r="C10" s="220"/>
      <c r="D10" s="220"/>
      <c r="E10" s="220"/>
      <c r="F10" s="220"/>
      <c r="G10" s="220"/>
      <c r="H10" s="220"/>
      <c r="I10" s="11"/>
      <c r="J10" s="214"/>
      <c r="K10" s="214"/>
      <c r="L10" s="214"/>
    </row>
    <row r="11" spans="1:12" ht="9" customHeight="1" x14ac:dyDescent="0.2">
      <c r="B11" s="218" t="s">
        <v>152</v>
      </c>
      <c r="C11" s="218"/>
      <c r="D11" s="218"/>
      <c r="E11" s="218"/>
      <c r="F11" s="218"/>
      <c r="G11" s="218"/>
      <c r="H11" s="218"/>
      <c r="I11" s="11"/>
      <c r="J11" s="214"/>
      <c r="K11" s="214"/>
      <c r="L11" s="214"/>
    </row>
    <row r="12" spans="1:12" ht="23.25" customHeight="1" x14ac:dyDescent="0.2">
      <c r="A12" s="217" t="s">
        <v>151</v>
      </c>
      <c r="B12" s="216"/>
      <c r="C12" s="216"/>
      <c r="D12" s="216"/>
      <c r="E12" s="216"/>
      <c r="F12" s="216"/>
      <c r="G12" s="215"/>
      <c r="H12" s="3"/>
      <c r="I12" s="11" t="s">
        <v>150</v>
      </c>
      <c r="J12" s="214"/>
      <c r="K12" s="214"/>
      <c r="L12" s="214"/>
    </row>
    <row r="13" spans="1:12" ht="12" customHeight="1" x14ac:dyDescent="0.2">
      <c r="B13" s="213" t="s">
        <v>149</v>
      </c>
      <c r="C13" s="213"/>
      <c r="D13" s="213"/>
      <c r="E13" s="213"/>
      <c r="F13" s="213"/>
      <c r="G13" s="212"/>
      <c r="H13" s="206" t="s">
        <v>148</v>
      </c>
      <c r="I13" s="210" t="s">
        <v>147</v>
      </c>
      <c r="J13" s="211">
        <v>1</v>
      </c>
      <c r="K13" s="211"/>
      <c r="L13" s="211"/>
    </row>
    <row r="14" spans="1:12" ht="12.75" x14ac:dyDescent="0.2">
      <c r="I14" s="210" t="s">
        <v>146</v>
      </c>
      <c r="J14" s="209" t="s">
        <v>145</v>
      </c>
      <c r="K14" s="208" t="s">
        <v>144</v>
      </c>
      <c r="L14" s="207">
        <v>2016</v>
      </c>
    </row>
    <row r="15" spans="1:12" ht="12.75" thickBot="1" x14ac:dyDescent="0.25">
      <c r="D15" s="3"/>
      <c r="E15" s="3"/>
      <c r="F15" s="3"/>
      <c r="G15" s="3"/>
      <c r="H15" s="3"/>
      <c r="I15" s="206" t="s">
        <v>143</v>
      </c>
      <c r="J15" s="205"/>
      <c r="K15" s="205"/>
      <c r="L15" s="205"/>
    </row>
    <row r="16" spans="1:12" ht="12.75" thickBot="1" x14ac:dyDescent="0.25">
      <c r="D16" s="3"/>
      <c r="E16" s="3"/>
      <c r="F16" s="3"/>
      <c r="G16" s="3"/>
      <c r="H16" s="3"/>
    </row>
    <row r="17" spans="1:12" ht="12.75" customHeight="1" thickBot="1" x14ac:dyDescent="0.25">
      <c r="D17" s="3"/>
      <c r="E17" s="3"/>
      <c r="F17" s="204" t="s">
        <v>142</v>
      </c>
      <c r="G17" s="203"/>
      <c r="H17" s="202" t="s">
        <v>141</v>
      </c>
      <c r="I17" s="201"/>
      <c r="J17" s="3"/>
      <c r="K17" s="200" t="s">
        <v>140</v>
      </c>
      <c r="L17" s="199"/>
    </row>
    <row r="18" spans="1:12" ht="12" thickBot="1" x14ac:dyDescent="0.25">
      <c r="F18" s="198"/>
      <c r="G18" s="197"/>
      <c r="H18" s="196"/>
      <c r="I18" s="195"/>
      <c r="K18" s="194" t="s">
        <v>139</v>
      </c>
      <c r="L18" s="194" t="s">
        <v>138</v>
      </c>
    </row>
    <row r="19" spans="1:12" ht="13.5" thickBot="1" x14ac:dyDescent="0.25">
      <c r="D19" s="193"/>
      <c r="E19" s="193" t="s">
        <v>137</v>
      </c>
      <c r="F19" s="191">
        <v>5</v>
      </c>
      <c r="G19" s="191"/>
      <c r="H19" s="192">
        <v>42794</v>
      </c>
      <c r="I19" s="191"/>
      <c r="K19" s="190">
        <v>42767</v>
      </c>
      <c r="L19" s="189">
        <f>H19</f>
        <v>42794</v>
      </c>
    </row>
    <row r="20" spans="1:12" ht="15" customHeight="1" x14ac:dyDescent="0.2">
      <c r="B20" s="188" t="s">
        <v>136</v>
      </c>
      <c r="C20" s="188"/>
      <c r="D20" s="188"/>
      <c r="E20" s="188"/>
      <c r="F20" s="188"/>
      <c r="G20" s="188"/>
      <c r="H20" s="188"/>
      <c r="I20" s="188"/>
    </row>
    <row r="21" spans="1:12" ht="1.5" customHeight="1" x14ac:dyDescent="0.2"/>
    <row r="22" spans="1:12" ht="11.25" hidden="1" customHeight="1" x14ac:dyDescent="0.2"/>
    <row r="23" spans="1:12" ht="6" customHeight="1" thickBot="1" x14ac:dyDescent="0.25"/>
    <row r="24" spans="1:12" ht="42" customHeight="1" thickBot="1" x14ac:dyDescent="0.25">
      <c r="A24" s="187" t="s">
        <v>135</v>
      </c>
      <c r="B24" s="187"/>
      <c r="C24" s="187" t="s">
        <v>134</v>
      </c>
      <c r="D24" s="187"/>
      <c r="E24" s="187"/>
      <c r="F24" s="187"/>
      <c r="G24" s="182" t="s">
        <v>133</v>
      </c>
      <c r="H24" s="182" t="s">
        <v>132</v>
      </c>
      <c r="I24" s="187" t="s">
        <v>131</v>
      </c>
      <c r="J24" s="187"/>
      <c r="K24" s="187"/>
      <c r="L24" s="187"/>
    </row>
    <row r="25" spans="1:12" ht="48.75" customHeight="1" thickBot="1" x14ac:dyDescent="0.25">
      <c r="A25" s="183" t="s">
        <v>130</v>
      </c>
      <c r="B25" s="183" t="s">
        <v>129</v>
      </c>
      <c r="C25" s="186"/>
      <c r="D25" s="186"/>
      <c r="E25" s="186"/>
      <c r="F25" s="186"/>
      <c r="G25" s="185"/>
      <c r="H25" s="185"/>
      <c r="I25" s="184" t="s">
        <v>128</v>
      </c>
      <c r="J25" s="183" t="s">
        <v>127</v>
      </c>
      <c r="K25" s="182" t="s">
        <v>126</v>
      </c>
      <c r="L25" s="182"/>
    </row>
    <row r="26" spans="1:12" x14ac:dyDescent="0.2">
      <c r="A26" s="181" t="s">
        <v>125</v>
      </c>
      <c r="B26" s="180" t="s">
        <v>124</v>
      </c>
      <c r="C26" s="179">
        <v>3</v>
      </c>
      <c r="D26" s="179"/>
      <c r="E26" s="179"/>
      <c r="F26" s="179"/>
      <c r="G26" s="180" t="s">
        <v>123</v>
      </c>
      <c r="H26" s="180" t="s">
        <v>122</v>
      </c>
      <c r="I26" s="180" t="s">
        <v>121</v>
      </c>
      <c r="J26" s="180" t="s">
        <v>120</v>
      </c>
      <c r="K26" s="179" t="s">
        <v>119</v>
      </c>
      <c r="L26" s="178"/>
    </row>
    <row r="27" spans="1:12" ht="24.75" customHeight="1" x14ac:dyDescent="0.2">
      <c r="A27" s="31"/>
      <c r="B27" s="31"/>
      <c r="C27" s="160" t="s">
        <v>118</v>
      </c>
      <c r="D27" s="159"/>
      <c r="E27" s="159"/>
      <c r="F27" s="159"/>
      <c r="G27" s="159"/>
      <c r="H27" s="159"/>
      <c r="I27" s="159"/>
      <c r="J27" s="159"/>
      <c r="K27" s="159"/>
      <c r="L27" s="158"/>
    </row>
    <row r="28" spans="1:12" x14ac:dyDescent="0.2">
      <c r="A28" s="31"/>
      <c r="B28" s="31"/>
      <c r="C28" s="177" t="s">
        <v>117</v>
      </c>
      <c r="D28" s="177"/>
      <c r="E28" s="177"/>
      <c r="F28" s="177"/>
      <c r="G28" s="32"/>
      <c r="H28" s="31"/>
      <c r="I28" s="31"/>
      <c r="J28" s="31"/>
      <c r="K28" s="51"/>
      <c r="L28" s="51"/>
    </row>
    <row r="29" spans="1:12" x14ac:dyDescent="0.2">
      <c r="A29" s="31">
        <v>1</v>
      </c>
      <c r="B29" s="31"/>
      <c r="C29" s="176" t="s">
        <v>116</v>
      </c>
      <c r="D29" s="176"/>
      <c r="E29" s="176"/>
      <c r="F29" s="176"/>
      <c r="G29" s="53"/>
      <c r="H29" s="148" t="s">
        <v>17</v>
      </c>
      <c r="I29" s="148">
        <v>19</v>
      </c>
      <c r="J29" s="166">
        <f>K29/I29</f>
        <v>900</v>
      </c>
      <c r="K29" s="170">
        <v>17100</v>
      </c>
      <c r="L29" s="170"/>
    </row>
    <row r="30" spans="1:12" x14ac:dyDescent="0.2">
      <c r="A30" s="31">
        <f>A29+1</f>
        <v>2</v>
      </c>
      <c r="B30" s="31"/>
      <c r="C30" s="176" t="s">
        <v>115</v>
      </c>
      <c r="D30" s="176"/>
      <c r="E30" s="176"/>
      <c r="F30" s="176"/>
      <c r="G30" s="53"/>
      <c r="H30" s="148" t="s">
        <v>17</v>
      </c>
      <c r="I30" s="148">
        <v>75</v>
      </c>
      <c r="J30" s="166">
        <f>K30/I30</f>
        <v>3550</v>
      </c>
      <c r="K30" s="170">
        <v>266250</v>
      </c>
      <c r="L30" s="170"/>
    </row>
    <row r="31" spans="1:12" x14ac:dyDescent="0.2">
      <c r="A31" s="31">
        <f>A30+1</f>
        <v>3</v>
      </c>
      <c r="B31" s="31"/>
      <c r="C31" s="176" t="s">
        <v>114</v>
      </c>
      <c r="D31" s="176"/>
      <c r="E31" s="176"/>
      <c r="F31" s="176"/>
      <c r="G31" s="53"/>
      <c r="H31" s="148" t="s">
        <v>17</v>
      </c>
      <c r="I31" s="148">
        <v>270</v>
      </c>
      <c r="J31" s="166">
        <f>K31/I31</f>
        <v>5850</v>
      </c>
      <c r="K31" s="170">
        <v>1579500</v>
      </c>
      <c r="L31" s="170"/>
    </row>
    <row r="32" spans="1:12" x14ac:dyDescent="0.2">
      <c r="A32" s="31">
        <f>A31+1</f>
        <v>4</v>
      </c>
      <c r="B32" s="31"/>
      <c r="C32" s="176" t="s">
        <v>113</v>
      </c>
      <c r="D32" s="176"/>
      <c r="E32" s="176"/>
      <c r="F32" s="176"/>
      <c r="G32" s="53"/>
      <c r="H32" s="171" t="s">
        <v>17</v>
      </c>
      <c r="I32" s="175">
        <v>75</v>
      </c>
      <c r="J32" s="166">
        <f>K32/I32</f>
        <v>5850</v>
      </c>
      <c r="K32" s="174">
        <v>438750</v>
      </c>
      <c r="L32" s="173"/>
    </row>
    <row r="33" spans="1:12" x14ac:dyDescent="0.2">
      <c r="A33" s="31">
        <f>A32+1</f>
        <v>5</v>
      </c>
      <c r="B33" s="31"/>
      <c r="C33" s="172" t="s">
        <v>112</v>
      </c>
      <c r="D33" s="172"/>
      <c r="E33" s="172"/>
      <c r="F33" s="172"/>
      <c r="G33" s="53"/>
      <c r="H33" s="148"/>
      <c r="I33" s="148"/>
      <c r="J33" s="166"/>
      <c r="K33" s="170">
        <v>78716.990000000005</v>
      </c>
      <c r="L33" s="170"/>
    </row>
    <row r="34" spans="1:12" x14ac:dyDescent="0.2">
      <c r="A34" s="31"/>
      <c r="B34" s="31"/>
      <c r="C34" s="33" t="s">
        <v>77</v>
      </c>
      <c r="D34" s="33"/>
      <c r="E34" s="33"/>
      <c r="F34" s="33"/>
      <c r="G34" s="53"/>
      <c r="H34" s="148"/>
      <c r="I34" s="148"/>
      <c r="J34" s="148"/>
      <c r="K34" s="52">
        <f>SUM(K29:K33)</f>
        <v>2380316.9900000002</v>
      </c>
      <c r="L34" s="52"/>
    </row>
    <row r="35" spans="1:12" x14ac:dyDescent="0.2">
      <c r="A35" s="31"/>
      <c r="B35" s="31"/>
      <c r="C35" s="59" t="s">
        <v>111</v>
      </c>
      <c r="D35" s="59"/>
      <c r="E35" s="59"/>
      <c r="F35" s="59"/>
      <c r="G35" s="53"/>
      <c r="H35" s="148"/>
      <c r="I35" s="148"/>
      <c r="J35" s="148"/>
      <c r="K35" s="170"/>
      <c r="L35" s="170"/>
    </row>
    <row r="36" spans="1:12" x14ac:dyDescent="0.2">
      <c r="A36" s="31">
        <f>A33+1</f>
        <v>6</v>
      </c>
      <c r="B36" s="31"/>
      <c r="C36" s="172" t="s">
        <v>110</v>
      </c>
      <c r="D36" s="172"/>
      <c r="E36" s="172"/>
      <c r="F36" s="172"/>
      <c r="G36" s="53"/>
      <c r="H36" s="171" t="s">
        <v>17</v>
      </c>
      <c r="I36" s="148">
        <v>20</v>
      </c>
      <c r="J36" s="166">
        <f>K36/I36</f>
        <v>3200</v>
      </c>
      <c r="K36" s="170">
        <v>64000</v>
      </c>
      <c r="L36" s="170"/>
    </row>
    <row r="37" spans="1:12" x14ac:dyDescent="0.2">
      <c r="A37" s="31">
        <f>A36+1</f>
        <v>7</v>
      </c>
      <c r="B37" s="31"/>
      <c r="C37" s="169" t="s">
        <v>109</v>
      </c>
      <c r="D37" s="168"/>
      <c r="E37" s="168"/>
      <c r="F37" s="167"/>
      <c r="G37" s="53"/>
      <c r="H37" s="148" t="s">
        <v>17</v>
      </c>
      <c r="I37" s="148">
        <v>76.12</v>
      </c>
      <c r="J37" s="166">
        <f>K37/I37</f>
        <v>3670</v>
      </c>
      <c r="K37" s="170">
        <v>279360.40000000002</v>
      </c>
      <c r="L37" s="170"/>
    </row>
    <row r="38" spans="1:12" x14ac:dyDescent="0.2">
      <c r="A38" s="31">
        <f>A37+1</f>
        <v>8</v>
      </c>
      <c r="B38" s="31"/>
      <c r="C38" s="169" t="s">
        <v>105</v>
      </c>
      <c r="D38" s="168"/>
      <c r="E38" s="168"/>
      <c r="F38" s="167"/>
      <c r="G38" s="53"/>
      <c r="H38" s="148" t="s">
        <v>78</v>
      </c>
      <c r="I38" s="148">
        <v>0.22</v>
      </c>
      <c r="J38" s="166">
        <v>34660</v>
      </c>
      <c r="K38" s="124">
        <f>I38*J38</f>
        <v>7625.2</v>
      </c>
      <c r="L38" s="123"/>
    </row>
    <row r="39" spans="1:12" x14ac:dyDescent="0.2">
      <c r="A39" s="31">
        <f>A38+1</f>
        <v>9</v>
      </c>
      <c r="B39" s="31"/>
      <c r="C39" s="169" t="s">
        <v>104</v>
      </c>
      <c r="D39" s="168"/>
      <c r="E39" s="168"/>
      <c r="F39" s="167"/>
      <c r="G39" s="53"/>
      <c r="H39" s="148" t="s">
        <v>78</v>
      </c>
      <c r="I39" s="148">
        <v>0.42</v>
      </c>
      <c r="J39" s="166">
        <v>34660</v>
      </c>
      <c r="K39" s="124">
        <f>I39*J39</f>
        <v>14557.199999999999</v>
      </c>
      <c r="L39" s="123"/>
    </row>
    <row r="40" spans="1:12" x14ac:dyDescent="0.2">
      <c r="A40" s="31">
        <f>A39+1</f>
        <v>10</v>
      </c>
      <c r="B40" s="31"/>
      <c r="C40" s="169" t="s">
        <v>108</v>
      </c>
      <c r="D40" s="168"/>
      <c r="E40" s="168"/>
      <c r="F40" s="167"/>
      <c r="G40" s="53"/>
      <c r="H40" s="148" t="s">
        <v>78</v>
      </c>
      <c r="I40" s="148">
        <v>4.97</v>
      </c>
      <c r="J40" s="166">
        <v>34660</v>
      </c>
      <c r="K40" s="124">
        <f>I40*J40</f>
        <v>172260.19999999998</v>
      </c>
      <c r="L40" s="123"/>
    </row>
    <row r="41" spans="1:12" x14ac:dyDescent="0.2">
      <c r="A41" s="31">
        <f>A40+1</f>
        <v>11</v>
      </c>
      <c r="B41" s="31"/>
      <c r="C41" s="169" t="s">
        <v>107</v>
      </c>
      <c r="D41" s="168"/>
      <c r="E41" s="168"/>
      <c r="F41" s="167"/>
      <c r="G41" s="53"/>
      <c r="H41" s="148" t="s">
        <v>78</v>
      </c>
      <c r="I41" s="148">
        <v>0.23</v>
      </c>
      <c r="J41" s="166">
        <v>34660</v>
      </c>
      <c r="K41" s="124">
        <f>I41*J41</f>
        <v>7971.8</v>
      </c>
      <c r="L41" s="123"/>
    </row>
    <row r="42" spans="1:12" x14ac:dyDescent="0.2">
      <c r="A42" s="31">
        <f>A41+1</f>
        <v>12</v>
      </c>
      <c r="B42" s="31"/>
      <c r="C42" s="169" t="s">
        <v>109</v>
      </c>
      <c r="D42" s="168"/>
      <c r="E42" s="168"/>
      <c r="F42" s="167"/>
      <c r="G42" s="53"/>
      <c r="H42" s="148" t="s">
        <v>17</v>
      </c>
      <c r="I42" s="148">
        <v>274</v>
      </c>
      <c r="J42" s="166">
        <f>K42/I42</f>
        <v>3670</v>
      </c>
      <c r="K42" s="124">
        <v>1005580</v>
      </c>
      <c r="L42" s="123"/>
    </row>
    <row r="43" spans="1:12" x14ac:dyDescent="0.2">
      <c r="A43" s="31">
        <f>A42+1</f>
        <v>13</v>
      </c>
      <c r="B43" s="31"/>
      <c r="C43" s="169" t="s">
        <v>105</v>
      </c>
      <c r="D43" s="168"/>
      <c r="E43" s="168"/>
      <c r="F43" s="167"/>
      <c r="G43" s="53"/>
      <c r="H43" s="148" t="s">
        <v>78</v>
      </c>
      <c r="I43" s="148">
        <v>8.0500000000000007</v>
      </c>
      <c r="J43" s="166">
        <v>34660</v>
      </c>
      <c r="K43" s="124">
        <f>I43*J43</f>
        <v>279013</v>
      </c>
      <c r="L43" s="123"/>
    </row>
    <row r="44" spans="1:12" x14ac:dyDescent="0.2">
      <c r="A44" s="31">
        <f>A43+1</f>
        <v>14</v>
      </c>
      <c r="B44" s="31"/>
      <c r="C44" s="169" t="s">
        <v>104</v>
      </c>
      <c r="D44" s="168"/>
      <c r="E44" s="168"/>
      <c r="F44" s="167"/>
      <c r="G44" s="53"/>
      <c r="H44" s="148" t="s">
        <v>78</v>
      </c>
      <c r="I44" s="148">
        <v>13.25</v>
      </c>
      <c r="J44" s="166">
        <v>34660</v>
      </c>
      <c r="K44" s="124">
        <f>I44*J44</f>
        <v>459245</v>
      </c>
      <c r="L44" s="123"/>
    </row>
    <row r="45" spans="1:12" x14ac:dyDescent="0.2">
      <c r="A45" s="31">
        <f>A44+1</f>
        <v>15</v>
      </c>
      <c r="B45" s="31"/>
      <c r="C45" s="169" t="s">
        <v>108</v>
      </c>
      <c r="D45" s="168"/>
      <c r="E45" s="168"/>
      <c r="F45" s="167"/>
      <c r="G45" s="53"/>
      <c r="H45" s="148" t="s">
        <v>78</v>
      </c>
      <c r="I45" s="148">
        <v>0.91</v>
      </c>
      <c r="J45" s="166">
        <v>34660</v>
      </c>
      <c r="K45" s="124">
        <v>31575.26</v>
      </c>
      <c r="L45" s="123"/>
    </row>
    <row r="46" spans="1:12" x14ac:dyDescent="0.2">
      <c r="A46" s="31">
        <f>A45+1</f>
        <v>16</v>
      </c>
      <c r="B46" s="31"/>
      <c r="C46" s="169" t="s">
        <v>107</v>
      </c>
      <c r="D46" s="168"/>
      <c r="E46" s="168"/>
      <c r="F46" s="167"/>
      <c r="G46" s="53"/>
      <c r="H46" s="148" t="s">
        <v>78</v>
      </c>
      <c r="I46" s="148">
        <v>3.46</v>
      </c>
      <c r="J46" s="166">
        <v>34660</v>
      </c>
      <c r="K46" s="124">
        <f>I46*J46</f>
        <v>119923.6</v>
      </c>
      <c r="L46" s="123"/>
    </row>
    <row r="47" spans="1:12" x14ac:dyDescent="0.2">
      <c r="A47" s="31">
        <f>A46+1</f>
        <v>17</v>
      </c>
      <c r="B47" s="31"/>
      <c r="C47" s="169" t="s">
        <v>106</v>
      </c>
      <c r="D47" s="168"/>
      <c r="E47" s="168"/>
      <c r="F47" s="167"/>
      <c r="G47" s="53"/>
      <c r="H47" s="148" t="s">
        <v>17</v>
      </c>
      <c r="I47" s="148">
        <v>76.12</v>
      </c>
      <c r="J47" s="166">
        <f>K47/I47</f>
        <v>3770</v>
      </c>
      <c r="K47" s="124">
        <v>286972.40000000002</v>
      </c>
      <c r="L47" s="123"/>
    </row>
    <row r="48" spans="1:12" x14ac:dyDescent="0.2">
      <c r="A48" s="31">
        <f>A47+1</f>
        <v>18</v>
      </c>
      <c r="B48" s="31"/>
      <c r="C48" s="169" t="s">
        <v>105</v>
      </c>
      <c r="D48" s="168"/>
      <c r="E48" s="168"/>
      <c r="F48" s="167"/>
      <c r="G48" s="53"/>
      <c r="H48" s="148" t="s">
        <v>78</v>
      </c>
      <c r="I48" s="148">
        <v>0.64</v>
      </c>
      <c r="J48" s="166">
        <v>34660</v>
      </c>
      <c r="K48" s="124">
        <f>I48*J48</f>
        <v>22182.400000000001</v>
      </c>
      <c r="L48" s="123"/>
    </row>
    <row r="49" spans="1:12" x14ac:dyDescent="0.2">
      <c r="A49" s="31">
        <f>A48+1</f>
        <v>19</v>
      </c>
      <c r="B49" s="31"/>
      <c r="C49" s="169" t="s">
        <v>104</v>
      </c>
      <c r="D49" s="168"/>
      <c r="E49" s="168"/>
      <c r="F49" s="167"/>
      <c r="G49" s="53"/>
      <c r="H49" s="148" t="s">
        <v>78</v>
      </c>
      <c r="I49" s="148">
        <v>5.6</v>
      </c>
      <c r="J49" s="166">
        <v>34660</v>
      </c>
      <c r="K49" s="124">
        <f>I49*J49</f>
        <v>194096</v>
      </c>
      <c r="L49" s="123"/>
    </row>
    <row r="50" spans="1:12" x14ac:dyDescent="0.2">
      <c r="A50" s="31">
        <f>A49+1</f>
        <v>20</v>
      </c>
      <c r="B50" s="31"/>
      <c r="C50" s="169" t="s">
        <v>103</v>
      </c>
      <c r="D50" s="168"/>
      <c r="E50" s="168"/>
      <c r="F50" s="167"/>
      <c r="G50" s="53"/>
      <c r="H50" s="148" t="s">
        <v>78</v>
      </c>
      <c r="I50" s="148">
        <v>0.05</v>
      </c>
      <c r="J50" s="166">
        <v>34660</v>
      </c>
      <c r="K50" s="124">
        <v>1559.7</v>
      </c>
      <c r="L50" s="123"/>
    </row>
    <row r="51" spans="1:12" x14ac:dyDescent="0.2">
      <c r="A51" s="31">
        <f>A50+1</f>
        <v>21</v>
      </c>
      <c r="B51" s="31"/>
      <c r="C51" s="169" t="s">
        <v>102</v>
      </c>
      <c r="D51" s="168"/>
      <c r="E51" s="168"/>
      <c r="F51" s="167"/>
      <c r="G51" s="53"/>
      <c r="H51" s="148" t="s">
        <v>78</v>
      </c>
      <c r="I51" s="148">
        <v>0.01</v>
      </c>
      <c r="J51" s="166">
        <v>34660</v>
      </c>
      <c r="K51" s="124">
        <v>277.27999999999997</v>
      </c>
      <c r="L51" s="123"/>
    </row>
    <row r="52" spans="1:12" s="161" customFormat="1" x14ac:dyDescent="0.2">
      <c r="A52" s="163"/>
      <c r="B52" s="165"/>
      <c r="C52" s="33" t="s">
        <v>3</v>
      </c>
      <c r="D52" s="33"/>
      <c r="E52" s="33"/>
      <c r="F52" s="33"/>
      <c r="G52" s="164"/>
      <c r="H52" s="163"/>
      <c r="I52" s="163"/>
      <c r="J52" s="162"/>
      <c r="K52" s="52">
        <f>SUM(K36:K51)</f>
        <v>2946199.4399999995</v>
      </c>
      <c r="L52" s="52"/>
    </row>
    <row r="53" spans="1:12" s="15" customFormat="1" x14ac:dyDescent="0.2">
      <c r="A53" s="31"/>
      <c r="B53" s="34"/>
      <c r="C53" s="33" t="s">
        <v>101</v>
      </c>
      <c r="D53" s="33"/>
      <c r="E53" s="33"/>
      <c r="F53" s="33"/>
      <c r="G53" s="53"/>
      <c r="H53" s="148"/>
      <c r="I53" s="148"/>
      <c r="J53" s="149"/>
      <c r="K53" s="52">
        <f>K34+K52</f>
        <v>5326516.43</v>
      </c>
      <c r="L53" s="52"/>
    </row>
    <row r="54" spans="1:12" s="15" customFormat="1" ht="33.75" customHeight="1" x14ac:dyDescent="0.2">
      <c r="A54" s="31"/>
      <c r="B54" s="34"/>
      <c r="C54" s="160" t="s">
        <v>100</v>
      </c>
      <c r="D54" s="159"/>
      <c r="E54" s="159"/>
      <c r="F54" s="159"/>
      <c r="G54" s="159"/>
      <c r="H54" s="159"/>
      <c r="I54" s="159"/>
      <c r="J54" s="159"/>
      <c r="K54" s="159"/>
      <c r="L54" s="158"/>
    </row>
    <row r="55" spans="1:12" s="15" customFormat="1" x14ac:dyDescent="0.2">
      <c r="A55" s="31"/>
      <c r="B55" s="34"/>
      <c r="C55" s="67" t="s">
        <v>99</v>
      </c>
      <c r="D55" s="67"/>
      <c r="E55" s="67"/>
      <c r="F55" s="67"/>
      <c r="G55" s="32"/>
      <c r="H55" s="31"/>
      <c r="I55" s="31"/>
      <c r="J55" s="30"/>
      <c r="K55" s="157"/>
      <c r="L55" s="157"/>
    </row>
    <row r="56" spans="1:12" s="15" customFormat="1" ht="37.9" customHeight="1" x14ac:dyDescent="0.2">
      <c r="A56" s="31">
        <f>A51+1</f>
        <v>22</v>
      </c>
      <c r="B56" s="34"/>
      <c r="C56" s="156" t="s">
        <v>98</v>
      </c>
      <c r="D56" s="156"/>
      <c r="E56" s="156"/>
      <c r="F56" s="156"/>
      <c r="G56" s="53"/>
      <c r="H56" s="53" t="s">
        <v>17</v>
      </c>
      <c r="I56" s="148">
        <v>218</v>
      </c>
      <c r="J56" s="149">
        <v>5850</v>
      </c>
      <c r="K56" s="78">
        <f>I56*J56</f>
        <v>1275300</v>
      </c>
      <c r="L56" s="78"/>
    </row>
    <row r="57" spans="1:12" s="15" customFormat="1" ht="36.6" customHeight="1" x14ac:dyDescent="0.2">
      <c r="A57" s="31">
        <f>A56+1</f>
        <v>23</v>
      </c>
      <c r="B57" s="34"/>
      <c r="C57" s="156" t="s">
        <v>97</v>
      </c>
      <c r="D57" s="156"/>
      <c r="E57" s="156"/>
      <c r="F57" s="156"/>
      <c r="G57" s="53"/>
      <c r="H57" s="53" t="s">
        <v>17</v>
      </c>
      <c r="I57" s="148">
        <v>148</v>
      </c>
      <c r="J57" s="149">
        <v>5850</v>
      </c>
      <c r="K57" s="78">
        <f>I57*J57</f>
        <v>865800</v>
      </c>
      <c r="L57" s="78"/>
    </row>
    <row r="58" spans="1:12" s="15" customFormat="1" ht="31.9" customHeight="1" x14ac:dyDescent="0.2">
      <c r="A58" s="31">
        <f>A57+1</f>
        <v>24</v>
      </c>
      <c r="B58" s="34"/>
      <c r="C58" s="156" t="s">
        <v>97</v>
      </c>
      <c r="D58" s="156"/>
      <c r="E58" s="156"/>
      <c r="F58" s="156"/>
      <c r="G58" s="53"/>
      <c r="H58" s="53" t="s">
        <v>17</v>
      </c>
      <c r="I58" s="148">
        <v>20</v>
      </c>
      <c r="J58" s="149">
        <v>6250</v>
      </c>
      <c r="K58" s="78">
        <f>I58*J58</f>
        <v>125000</v>
      </c>
      <c r="L58" s="78"/>
    </row>
    <row r="59" spans="1:12" s="15" customFormat="1" ht="13.15" customHeight="1" x14ac:dyDescent="0.2">
      <c r="A59" s="31"/>
      <c r="B59" s="34"/>
      <c r="C59" s="155" t="s">
        <v>77</v>
      </c>
      <c r="D59" s="154"/>
      <c r="E59" s="154"/>
      <c r="F59" s="153"/>
      <c r="G59" s="53"/>
      <c r="H59" s="53"/>
      <c r="I59" s="148"/>
      <c r="J59" s="149"/>
      <c r="K59" s="119">
        <f>SUM(K56:K58)</f>
        <v>2266100</v>
      </c>
      <c r="L59" s="118"/>
    </row>
    <row r="60" spans="1:12" s="15" customFormat="1" x14ac:dyDescent="0.2">
      <c r="A60" s="31"/>
      <c r="B60" s="34"/>
      <c r="C60" s="152" t="s">
        <v>96</v>
      </c>
      <c r="D60" s="151"/>
      <c r="E60" s="151"/>
      <c r="F60" s="150"/>
      <c r="G60" s="53"/>
      <c r="H60" s="53"/>
      <c r="I60" s="148"/>
      <c r="J60" s="149"/>
      <c r="K60" s="124"/>
      <c r="L60" s="123"/>
    </row>
    <row r="61" spans="1:12" s="15" customFormat="1" ht="13.9" customHeight="1" x14ac:dyDescent="0.2">
      <c r="A61" s="31">
        <f>A58+1</f>
        <v>25</v>
      </c>
      <c r="B61" s="34"/>
      <c r="C61" s="145" t="s">
        <v>95</v>
      </c>
      <c r="D61" s="145"/>
      <c r="E61" s="145"/>
      <c r="F61" s="145"/>
      <c r="G61" s="53"/>
      <c r="H61" s="53" t="s">
        <v>17</v>
      </c>
      <c r="I61" s="148">
        <v>221.27</v>
      </c>
      <c r="J61" s="147">
        <v>3670</v>
      </c>
      <c r="K61" s="124">
        <f>I61*J61</f>
        <v>812060.9</v>
      </c>
      <c r="L61" s="123"/>
    </row>
    <row r="62" spans="1:12" s="15" customFormat="1" ht="13.15" customHeight="1" x14ac:dyDescent="0.2">
      <c r="A62" s="31">
        <f>A61+1</f>
        <v>26</v>
      </c>
      <c r="B62" s="34"/>
      <c r="C62" s="145" t="s">
        <v>92</v>
      </c>
      <c r="D62" s="145"/>
      <c r="E62" s="145"/>
      <c r="F62" s="145"/>
      <c r="G62" s="53"/>
      <c r="H62" s="144" t="s">
        <v>78</v>
      </c>
      <c r="I62" s="143">
        <v>5.907</v>
      </c>
      <c r="J62" s="147">
        <v>34660</v>
      </c>
      <c r="K62" s="124">
        <f>I62*J62</f>
        <v>204736.62</v>
      </c>
      <c r="L62" s="123"/>
    </row>
    <row r="63" spans="1:12" s="15" customFormat="1" ht="13.15" customHeight="1" x14ac:dyDescent="0.2">
      <c r="A63" s="31">
        <f>A62+1</f>
        <v>27</v>
      </c>
      <c r="B63" s="34"/>
      <c r="C63" s="145" t="s">
        <v>79</v>
      </c>
      <c r="D63" s="145"/>
      <c r="E63" s="145"/>
      <c r="F63" s="145"/>
      <c r="G63" s="53"/>
      <c r="H63" s="144" t="s">
        <v>78</v>
      </c>
      <c r="I63" s="143">
        <v>10.766</v>
      </c>
      <c r="J63" s="147">
        <v>34660</v>
      </c>
      <c r="K63" s="124">
        <f>I63*J63</f>
        <v>373149.56</v>
      </c>
      <c r="L63" s="123"/>
    </row>
    <row r="64" spans="1:12" s="15" customFormat="1" x14ac:dyDescent="0.2">
      <c r="A64" s="31">
        <f>A63+1</f>
        <v>28</v>
      </c>
      <c r="B64" s="34"/>
      <c r="C64" s="145" t="s">
        <v>82</v>
      </c>
      <c r="D64" s="145"/>
      <c r="E64" s="145"/>
      <c r="F64" s="145"/>
      <c r="G64" s="53"/>
      <c r="H64" s="144" t="s">
        <v>78</v>
      </c>
      <c r="I64" s="143">
        <v>2.867</v>
      </c>
      <c r="J64" s="147">
        <v>34660</v>
      </c>
      <c r="K64" s="124">
        <f>I64*J64</f>
        <v>99370.22</v>
      </c>
      <c r="L64" s="123"/>
    </row>
    <row r="65" spans="1:12" s="15" customFormat="1" x14ac:dyDescent="0.2">
      <c r="A65" s="31">
        <f>A64+1</f>
        <v>29</v>
      </c>
      <c r="B65" s="34"/>
      <c r="C65" s="145" t="s">
        <v>81</v>
      </c>
      <c r="D65" s="145"/>
      <c r="E65" s="145"/>
      <c r="F65" s="145"/>
      <c r="G65" s="53"/>
      <c r="H65" s="144" t="s">
        <v>78</v>
      </c>
      <c r="I65" s="143">
        <v>0.158</v>
      </c>
      <c r="J65" s="147">
        <v>34660</v>
      </c>
      <c r="K65" s="124">
        <f>I65*J65</f>
        <v>5476.28</v>
      </c>
      <c r="L65" s="123"/>
    </row>
    <row r="66" spans="1:12" s="15" customFormat="1" x14ac:dyDescent="0.2">
      <c r="A66" s="31">
        <f>A65+1</f>
        <v>30</v>
      </c>
      <c r="B66" s="34"/>
      <c r="C66" s="145" t="s">
        <v>93</v>
      </c>
      <c r="D66" s="145"/>
      <c r="E66" s="145"/>
      <c r="F66" s="145"/>
      <c r="G66" s="53"/>
      <c r="H66" s="144" t="s">
        <v>17</v>
      </c>
      <c r="I66" s="146">
        <v>150.22</v>
      </c>
      <c r="J66" s="142">
        <v>3770</v>
      </c>
      <c r="K66" s="124">
        <f>I66*J66</f>
        <v>566329.4</v>
      </c>
      <c r="L66" s="123"/>
    </row>
    <row r="67" spans="1:12" s="15" customFormat="1" ht="13.15" customHeight="1" x14ac:dyDescent="0.2">
      <c r="A67" s="31">
        <f>A66+1</f>
        <v>31</v>
      </c>
      <c r="B67" s="34"/>
      <c r="C67" s="145" t="s">
        <v>94</v>
      </c>
      <c r="D67" s="145"/>
      <c r="E67" s="145"/>
      <c r="F67" s="145"/>
      <c r="G67" s="53"/>
      <c r="H67" s="144" t="s">
        <v>78</v>
      </c>
      <c r="I67" s="143">
        <v>0.93100000000000005</v>
      </c>
      <c r="J67" s="142">
        <v>34660</v>
      </c>
      <c r="K67" s="124">
        <f>I67*J67</f>
        <v>32268.460000000003</v>
      </c>
      <c r="L67" s="123"/>
    </row>
    <row r="68" spans="1:12" s="15" customFormat="1" x14ac:dyDescent="0.2">
      <c r="A68" s="31">
        <f>A67+1</f>
        <v>32</v>
      </c>
      <c r="B68" s="34"/>
      <c r="C68" s="145" t="s">
        <v>92</v>
      </c>
      <c r="D68" s="145"/>
      <c r="E68" s="145"/>
      <c r="F68" s="145"/>
      <c r="G68" s="53"/>
      <c r="H68" s="144" t="s">
        <v>78</v>
      </c>
      <c r="I68" s="143">
        <v>0.316</v>
      </c>
      <c r="J68" s="142">
        <v>34660</v>
      </c>
      <c r="K68" s="124">
        <f>I68*J68</f>
        <v>10952.56</v>
      </c>
      <c r="L68" s="123"/>
    </row>
    <row r="69" spans="1:12" s="15" customFormat="1" x14ac:dyDescent="0.2">
      <c r="A69" s="31">
        <f>A68+1</f>
        <v>33</v>
      </c>
      <c r="B69" s="34"/>
      <c r="C69" s="145" t="s">
        <v>79</v>
      </c>
      <c r="D69" s="145"/>
      <c r="E69" s="145"/>
      <c r="F69" s="145"/>
      <c r="G69" s="53"/>
      <c r="H69" s="144" t="s">
        <v>78</v>
      </c>
      <c r="I69" s="143">
        <v>10.068</v>
      </c>
      <c r="J69" s="142">
        <v>34660</v>
      </c>
      <c r="K69" s="124">
        <f>I69*J69</f>
        <v>348956.88</v>
      </c>
      <c r="L69" s="123"/>
    </row>
    <row r="70" spans="1:12" s="15" customFormat="1" x14ac:dyDescent="0.2">
      <c r="A70" s="31">
        <f>A69+1</f>
        <v>34</v>
      </c>
      <c r="B70" s="34"/>
      <c r="C70" s="145" t="s">
        <v>82</v>
      </c>
      <c r="D70" s="145"/>
      <c r="E70" s="145"/>
      <c r="F70" s="145"/>
      <c r="G70" s="53"/>
      <c r="H70" s="144" t="s">
        <v>78</v>
      </c>
      <c r="I70" s="143">
        <v>3.2000000000000001E-2</v>
      </c>
      <c r="J70" s="142">
        <v>34660</v>
      </c>
      <c r="K70" s="124">
        <f>I70*J70</f>
        <v>1109.1200000000001</v>
      </c>
      <c r="L70" s="123"/>
    </row>
    <row r="71" spans="1:12" s="15" customFormat="1" x14ac:dyDescent="0.2">
      <c r="A71" s="31">
        <f>A70+1</f>
        <v>35</v>
      </c>
      <c r="B71" s="34"/>
      <c r="C71" s="145" t="s">
        <v>93</v>
      </c>
      <c r="D71" s="145"/>
      <c r="E71" s="145"/>
      <c r="F71" s="145"/>
      <c r="G71" s="53"/>
      <c r="H71" s="144" t="s">
        <v>17</v>
      </c>
      <c r="I71" s="146">
        <v>20</v>
      </c>
      <c r="J71" s="142">
        <v>3670</v>
      </c>
      <c r="K71" s="124">
        <f>I71*J71</f>
        <v>73400</v>
      </c>
      <c r="L71" s="123"/>
    </row>
    <row r="72" spans="1:12" s="15" customFormat="1" ht="13.15" customHeight="1" x14ac:dyDescent="0.2">
      <c r="A72" s="31">
        <f>A71+1</f>
        <v>36</v>
      </c>
      <c r="B72" s="34"/>
      <c r="C72" s="145" t="s">
        <v>92</v>
      </c>
      <c r="D72" s="145"/>
      <c r="E72" s="145"/>
      <c r="F72" s="145"/>
      <c r="G72" s="53"/>
      <c r="H72" s="144" t="s">
        <v>78</v>
      </c>
      <c r="I72" s="143">
        <v>0.54590000000000005</v>
      </c>
      <c r="J72" s="142">
        <v>34660</v>
      </c>
      <c r="K72" s="124">
        <f>I72*J72</f>
        <v>18920.894</v>
      </c>
      <c r="L72" s="123"/>
    </row>
    <row r="73" spans="1:12" s="15" customFormat="1" ht="13.15" customHeight="1" x14ac:dyDescent="0.2">
      <c r="A73" s="31">
        <f>A72+1</f>
        <v>37</v>
      </c>
      <c r="B73" s="34"/>
      <c r="C73" s="145" t="s">
        <v>79</v>
      </c>
      <c r="D73" s="145"/>
      <c r="E73" s="145"/>
      <c r="F73" s="145"/>
      <c r="G73" s="53"/>
      <c r="H73" s="144" t="s">
        <v>78</v>
      </c>
      <c r="I73" s="143">
        <v>2.3689999999999999E-2</v>
      </c>
      <c r="J73" s="142">
        <v>34660</v>
      </c>
      <c r="K73" s="124">
        <f>I73*J73</f>
        <v>821.09539999999993</v>
      </c>
      <c r="L73" s="123"/>
    </row>
    <row r="74" spans="1:12" s="15" customFormat="1" ht="13.15" customHeight="1" x14ac:dyDescent="0.2">
      <c r="A74" s="31">
        <f>A73+1</f>
        <v>38</v>
      </c>
      <c r="B74" s="34"/>
      <c r="C74" s="145" t="s">
        <v>82</v>
      </c>
      <c r="D74" s="145"/>
      <c r="E74" s="145"/>
      <c r="F74" s="145"/>
      <c r="G74" s="53"/>
      <c r="H74" s="144" t="s">
        <v>78</v>
      </c>
      <c r="I74" s="143">
        <v>6.1800000000000001E-2</v>
      </c>
      <c r="J74" s="142">
        <v>34660</v>
      </c>
      <c r="K74" s="124">
        <f>I74*J74</f>
        <v>2141.9879999999998</v>
      </c>
      <c r="L74" s="123"/>
    </row>
    <row r="75" spans="1:12" s="15" customFormat="1" ht="13.15" customHeight="1" x14ac:dyDescent="0.2">
      <c r="A75" s="31">
        <f>A74+1</f>
        <v>39</v>
      </c>
      <c r="B75" s="34"/>
      <c r="C75" s="145" t="s">
        <v>81</v>
      </c>
      <c r="D75" s="145"/>
      <c r="E75" s="145"/>
      <c r="F75" s="145"/>
      <c r="G75" s="53"/>
      <c r="H75" s="144" t="s">
        <v>78</v>
      </c>
      <c r="I75" s="143">
        <v>3.0899999999999999E-3</v>
      </c>
      <c r="J75" s="142">
        <v>34660</v>
      </c>
      <c r="K75" s="124">
        <f>I75*J75</f>
        <v>107.09939999999999</v>
      </c>
      <c r="L75" s="123"/>
    </row>
    <row r="76" spans="1:12" s="15" customFormat="1" ht="13.15" customHeight="1" x14ac:dyDescent="0.2">
      <c r="A76" s="31"/>
      <c r="B76" s="34"/>
      <c r="C76" s="141" t="s">
        <v>3</v>
      </c>
      <c r="D76" s="140"/>
      <c r="E76" s="140"/>
      <c r="F76" s="139"/>
      <c r="G76" s="138"/>
      <c r="H76" s="138"/>
      <c r="I76" s="137"/>
      <c r="J76" s="136"/>
      <c r="K76" s="135">
        <f>SUM(K61:K75)</f>
        <v>2549801.0767999999</v>
      </c>
      <c r="L76" s="134"/>
    </row>
    <row r="77" spans="1:12" s="15" customFormat="1" ht="11.25" customHeight="1" x14ac:dyDescent="0.2">
      <c r="A77" s="31"/>
      <c r="B77" s="34"/>
      <c r="C77" s="141" t="s">
        <v>91</v>
      </c>
      <c r="D77" s="140"/>
      <c r="E77" s="140"/>
      <c r="F77" s="139"/>
      <c r="G77" s="138"/>
      <c r="H77" s="138"/>
      <c r="I77" s="137"/>
      <c r="J77" s="136"/>
      <c r="K77" s="135">
        <f>K59+K76</f>
        <v>4815901.0767999999</v>
      </c>
      <c r="L77" s="134"/>
    </row>
    <row r="78" spans="1:12" s="15" customFormat="1" ht="11.25" customHeight="1" x14ac:dyDescent="0.2">
      <c r="A78" s="31"/>
      <c r="B78" s="34"/>
      <c r="C78" s="132" t="s">
        <v>90</v>
      </c>
      <c r="D78" s="131"/>
      <c r="E78" s="131"/>
      <c r="F78" s="131"/>
      <c r="G78" s="131"/>
      <c r="H78" s="131"/>
      <c r="I78" s="131"/>
      <c r="J78" s="131"/>
      <c r="K78" s="131"/>
      <c r="L78" s="133"/>
    </row>
    <row r="79" spans="1:12" s="15" customFormat="1" ht="11.25" customHeight="1" x14ac:dyDescent="0.2">
      <c r="A79" s="31"/>
      <c r="B79" s="34"/>
      <c r="C79" s="132" t="s">
        <v>89</v>
      </c>
      <c r="D79" s="131"/>
      <c r="E79" s="131"/>
      <c r="F79" s="131"/>
      <c r="G79" s="130"/>
      <c r="H79" s="130"/>
      <c r="I79" s="130"/>
      <c r="J79" s="130"/>
      <c r="K79" s="130"/>
      <c r="L79" s="129"/>
    </row>
    <row r="80" spans="1:12" s="15" customFormat="1" ht="28.9" customHeight="1" x14ac:dyDescent="0.2">
      <c r="A80" s="31">
        <f>A75+1</f>
        <v>40</v>
      </c>
      <c r="B80" s="34"/>
      <c r="C80" s="128" t="s">
        <v>88</v>
      </c>
      <c r="D80" s="128"/>
      <c r="E80" s="128"/>
      <c r="F80" s="128"/>
      <c r="G80" s="32"/>
      <c r="H80" s="32" t="s">
        <v>17</v>
      </c>
      <c r="I80" s="31">
        <v>5.8</v>
      </c>
      <c r="J80" s="30">
        <f>K80/I80</f>
        <v>1500</v>
      </c>
      <c r="K80" s="124">
        <v>8700</v>
      </c>
      <c r="L80" s="123"/>
    </row>
    <row r="81" spans="1:12" s="15" customFormat="1" ht="33" customHeight="1" x14ac:dyDescent="0.2">
      <c r="A81" s="31">
        <f>A80+1</f>
        <v>41</v>
      </c>
      <c r="B81" s="34"/>
      <c r="C81" s="128" t="s">
        <v>87</v>
      </c>
      <c r="D81" s="128"/>
      <c r="E81" s="128"/>
      <c r="F81" s="128"/>
      <c r="G81" s="32"/>
      <c r="H81" s="32" t="s">
        <v>17</v>
      </c>
      <c r="I81" s="31">
        <v>28.2</v>
      </c>
      <c r="J81" s="30">
        <f>K81/I81</f>
        <v>3300</v>
      </c>
      <c r="K81" s="124">
        <v>93060</v>
      </c>
      <c r="L81" s="123"/>
    </row>
    <row r="82" spans="1:12" s="15" customFormat="1" ht="22.9" customHeight="1" x14ac:dyDescent="0.2">
      <c r="A82" s="31">
        <f>A81+1</f>
        <v>42</v>
      </c>
      <c r="B82" s="34"/>
      <c r="C82" s="127" t="s">
        <v>86</v>
      </c>
      <c r="D82" s="126"/>
      <c r="E82" s="126"/>
      <c r="F82" s="125"/>
      <c r="G82" s="32"/>
      <c r="H82" s="32" t="s">
        <v>17</v>
      </c>
      <c r="I82" s="31">
        <v>0.76</v>
      </c>
      <c r="J82" s="30">
        <f>K82/I82</f>
        <v>3300</v>
      </c>
      <c r="K82" s="124">
        <v>2508</v>
      </c>
      <c r="L82" s="123"/>
    </row>
    <row r="83" spans="1:12" s="15" customFormat="1" x14ac:dyDescent="0.2">
      <c r="A83" s="31">
        <f>A82+1</f>
        <v>43</v>
      </c>
      <c r="B83" s="34"/>
      <c r="C83" s="122"/>
      <c r="D83" s="121"/>
      <c r="E83" s="121"/>
      <c r="F83" s="120" t="s">
        <v>77</v>
      </c>
      <c r="G83" s="32"/>
      <c r="H83" s="32"/>
      <c r="I83" s="31"/>
      <c r="J83" s="30"/>
      <c r="K83" s="119">
        <f>SUM(K80:K82)</f>
        <v>104268</v>
      </c>
      <c r="L83" s="118"/>
    </row>
    <row r="84" spans="1:12" s="15" customFormat="1" x14ac:dyDescent="0.2">
      <c r="A84" s="31">
        <f>A83+1</f>
        <v>44</v>
      </c>
      <c r="B84" s="34"/>
      <c r="C84" s="117" t="s">
        <v>85</v>
      </c>
      <c r="D84" s="116"/>
      <c r="E84" s="116"/>
      <c r="F84" s="115"/>
      <c r="G84" s="32"/>
      <c r="H84" s="32"/>
      <c r="I84" s="31"/>
      <c r="J84" s="30"/>
      <c r="K84" s="114"/>
      <c r="L84" s="113"/>
    </row>
    <row r="85" spans="1:12" s="15" customFormat="1" ht="11.25" customHeight="1" x14ac:dyDescent="0.2">
      <c r="A85" s="31">
        <f>A84+1</f>
        <v>45</v>
      </c>
      <c r="B85" s="34"/>
      <c r="C85" s="110" t="s">
        <v>84</v>
      </c>
      <c r="D85" s="110"/>
      <c r="E85" s="110"/>
      <c r="F85" s="110"/>
      <c r="G85" s="32"/>
      <c r="H85" s="32" t="s">
        <v>17</v>
      </c>
      <c r="I85" s="31">
        <v>6</v>
      </c>
      <c r="J85" s="30">
        <f>K85/I85</f>
        <v>3150</v>
      </c>
      <c r="K85" s="93">
        <v>18900</v>
      </c>
      <c r="L85" s="92"/>
    </row>
    <row r="86" spans="1:12" s="15" customFormat="1" ht="11.25" customHeight="1" x14ac:dyDescent="0.2">
      <c r="A86" s="31">
        <f>A85+1</f>
        <v>46</v>
      </c>
      <c r="B86" s="34"/>
      <c r="C86" s="110" t="s">
        <v>83</v>
      </c>
      <c r="D86" s="110"/>
      <c r="E86" s="110"/>
      <c r="F86" s="110"/>
      <c r="G86" s="32"/>
      <c r="H86" s="32" t="s">
        <v>17</v>
      </c>
      <c r="I86" s="31">
        <v>28.623000000000001</v>
      </c>
      <c r="J86" s="30">
        <f>K86/I86</f>
        <v>3600</v>
      </c>
      <c r="K86" s="93">
        <v>103042.8</v>
      </c>
      <c r="L86" s="92"/>
    </row>
    <row r="87" spans="1:12" s="15" customFormat="1" ht="11.25" customHeight="1" x14ac:dyDescent="0.2">
      <c r="A87" s="31">
        <f>A86+1</f>
        <v>47</v>
      </c>
      <c r="B87" s="34"/>
      <c r="C87" s="110" t="s">
        <v>82</v>
      </c>
      <c r="D87" s="110"/>
      <c r="E87" s="110"/>
      <c r="F87" s="110"/>
      <c r="G87" s="32"/>
      <c r="H87" s="32" t="s">
        <v>78</v>
      </c>
      <c r="I87" s="31">
        <v>0.114</v>
      </c>
      <c r="J87" s="30">
        <f>K87/I87</f>
        <v>35800</v>
      </c>
      <c r="K87" s="93">
        <v>4081.2</v>
      </c>
      <c r="L87" s="92"/>
    </row>
    <row r="88" spans="1:12" s="15" customFormat="1" ht="11.25" customHeight="1" x14ac:dyDescent="0.2">
      <c r="A88" s="31">
        <f>A87+1</f>
        <v>48</v>
      </c>
      <c r="B88" s="34"/>
      <c r="C88" s="110" t="s">
        <v>81</v>
      </c>
      <c r="D88" s="110"/>
      <c r="E88" s="110"/>
      <c r="F88" s="110"/>
      <c r="G88" s="32"/>
      <c r="H88" s="32" t="s">
        <v>78</v>
      </c>
      <c r="I88" s="31">
        <v>2.36</v>
      </c>
      <c r="J88" s="30">
        <f>K88/I88</f>
        <v>35800</v>
      </c>
      <c r="K88" s="93">
        <v>84488</v>
      </c>
      <c r="L88" s="92"/>
    </row>
    <row r="89" spans="1:12" s="15" customFormat="1" ht="11.25" customHeight="1" x14ac:dyDescent="0.2">
      <c r="A89" s="31">
        <f>A88+1</f>
        <v>49</v>
      </c>
      <c r="B89" s="34"/>
      <c r="C89" s="110" t="s">
        <v>80</v>
      </c>
      <c r="D89" s="110"/>
      <c r="E89" s="110"/>
      <c r="F89" s="110"/>
      <c r="G89" s="101"/>
      <c r="H89" s="32" t="s">
        <v>17</v>
      </c>
      <c r="I89" s="109">
        <v>0.77139999999999997</v>
      </c>
      <c r="J89" s="30">
        <f>K89/I89</f>
        <v>3600</v>
      </c>
      <c r="K89" s="112">
        <v>2777.04</v>
      </c>
      <c r="L89" s="111"/>
    </row>
    <row r="90" spans="1:12" s="15" customFormat="1" ht="11.25" customHeight="1" x14ac:dyDescent="0.2">
      <c r="A90" s="31">
        <f>A89+1</f>
        <v>50</v>
      </c>
      <c r="B90" s="34"/>
      <c r="C90" s="110" t="s">
        <v>79</v>
      </c>
      <c r="D90" s="110"/>
      <c r="E90" s="110"/>
      <c r="F90" s="110"/>
      <c r="G90" s="101"/>
      <c r="H90" s="32" t="s">
        <v>78</v>
      </c>
      <c r="I90" s="109">
        <v>0.106</v>
      </c>
      <c r="J90" s="30">
        <f>K90/I90</f>
        <v>35800</v>
      </c>
      <c r="K90" s="108">
        <v>3794.8</v>
      </c>
      <c r="L90" s="107"/>
    </row>
    <row r="91" spans="1:12" s="15" customFormat="1" ht="11.25" customHeight="1" x14ac:dyDescent="0.2">
      <c r="A91" s="31"/>
      <c r="B91" s="34"/>
      <c r="C91" s="104" t="s">
        <v>77</v>
      </c>
      <c r="D91" s="103"/>
      <c r="E91" s="103"/>
      <c r="F91" s="102"/>
      <c r="G91" s="101"/>
      <c r="H91" s="101"/>
      <c r="I91" s="101"/>
      <c r="J91" s="101"/>
      <c r="K91" s="106">
        <f>SUM(K85:K90)</f>
        <v>217083.84</v>
      </c>
      <c r="L91" s="105"/>
    </row>
    <row r="92" spans="1:12" s="15" customFormat="1" ht="11.25" customHeight="1" x14ac:dyDescent="0.2">
      <c r="A92" s="31"/>
      <c r="B92" s="34"/>
      <c r="C92" s="104" t="s">
        <v>76</v>
      </c>
      <c r="D92" s="103"/>
      <c r="E92" s="103"/>
      <c r="F92" s="102"/>
      <c r="G92" s="101"/>
      <c r="H92" s="101"/>
      <c r="I92" s="101"/>
      <c r="J92" s="101"/>
      <c r="K92" s="100">
        <f>K83+K91</f>
        <v>321351.83999999997</v>
      </c>
      <c r="L92" s="99"/>
    </row>
    <row r="93" spans="1:12" s="15" customFormat="1" ht="13.9" customHeight="1" x14ac:dyDescent="0.2">
      <c r="A93" s="50"/>
      <c r="B93" s="50"/>
      <c r="C93" s="48" t="s">
        <v>75</v>
      </c>
      <c r="D93" s="47"/>
      <c r="E93" s="47"/>
      <c r="F93" s="47"/>
      <c r="G93" s="47"/>
      <c r="H93" s="47"/>
      <c r="I93" s="47"/>
      <c r="J93" s="47"/>
      <c r="K93" s="47"/>
      <c r="L93" s="46"/>
    </row>
    <row r="94" spans="1:12" s="15" customFormat="1" ht="13.9" customHeight="1" x14ac:dyDescent="0.2">
      <c r="A94" s="50"/>
      <c r="B94" s="50"/>
      <c r="C94" s="67" t="s">
        <v>74</v>
      </c>
      <c r="D94" s="67"/>
      <c r="E94" s="67"/>
      <c r="F94" s="67"/>
      <c r="G94" s="66"/>
      <c r="H94" s="66"/>
      <c r="I94" s="66"/>
      <c r="J94" s="66"/>
      <c r="K94" s="52"/>
      <c r="L94" s="52"/>
    </row>
    <row r="95" spans="1:12" s="15" customFormat="1" ht="28.9" customHeight="1" x14ac:dyDescent="0.2">
      <c r="A95" s="31">
        <f>A90+1</f>
        <v>51</v>
      </c>
      <c r="B95" s="50"/>
      <c r="C95" s="98" t="s">
        <v>73</v>
      </c>
      <c r="D95" s="97"/>
      <c r="E95" s="97"/>
      <c r="F95" s="97"/>
      <c r="G95" s="96"/>
      <c r="H95" s="95" t="s">
        <v>27</v>
      </c>
      <c r="I95" s="95">
        <v>40</v>
      </c>
      <c r="J95" s="95">
        <v>400</v>
      </c>
      <c r="K95" s="84">
        <f>I95*J95</f>
        <v>16000</v>
      </c>
      <c r="L95" s="84"/>
    </row>
    <row r="96" spans="1:12" s="15" customFormat="1" ht="33.6" customHeight="1" x14ac:dyDescent="0.2">
      <c r="A96" s="31">
        <f>A95+1</f>
        <v>52</v>
      </c>
      <c r="B96" s="50"/>
      <c r="C96" s="98" t="s">
        <v>72</v>
      </c>
      <c r="D96" s="97"/>
      <c r="E96" s="97"/>
      <c r="F96" s="97"/>
      <c r="G96" s="96"/>
      <c r="H96" s="95" t="s">
        <v>27</v>
      </c>
      <c r="I96" s="95">
        <v>490</v>
      </c>
      <c r="J96" s="95">
        <v>150</v>
      </c>
      <c r="K96" s="84">
        <f>I96*J96</f>
        <v>73500</v>
      </c>
      <c r="L96" s="84"/>
    </row>
    <row r="97" spans="1:12" s="15" customFormat="1" ht="36" customHeight="1" x14ac:dyDescent="0.2">
      <c r="A97" s="31">
        <f>A96+1</f>
        <v>53</v>
      </c>
      <c r="B97" s="50"/>
      <c r="C97" s="91" t="s">
        <v>71</v>
      </c>
      <c r="D97" s="91"/>
      <c r="E97" s="91"/>
      <c r="F97" s="91"/>
      <c r="G97" s="86"/>
      <c r="H97" s="94" t="s">
        <v>17</v>
      </c>
      <c r="I97" s="85">
        <v>225</v>
      </c>
      <c r="J97" s="85">
        <v>100</v>
      </c>
      <c r="K97" s="84">
        <f>I97*J97</f>
        <v>22500</v>
      </c>
      <c r="L97" s="84"/>
    </row>
    <row r="98" spans="1:12" s="15" customFormat="1" ht="39.6" customHeight="1" x14ac:dyDescent="0.2">
      <c r="A98" s="31">
        <f>A97+1</f>
        <v>54</v>
      </c>
      <c r="B98" s="50"/>
      <c r="C98" s="91" t="s">
        <v>70</v>
      </c>
      <c r="D98" s="91"/>
      <c r="E98" s="91"/>
      <c r="F98" s="91"/>
      <c r="G98" s="86"/>
      <c r="H98" s="94" t="s">
        <v>24</v>
      </c>
      <c r="I98" s="85">
        <v>1</v>
      </c>
      <c r="J98" s="85">
        <v>117000</v>
      </c>
      <c r="K98" s="84">
        <f>I98*J98</f>
        <v>117000</v>
      </c>
      <c r="L98" s="84"/>
    </row>
    <row r="99" spans="1:12" s="15" customFormat="1" ht="26.45" customHeight="1" x14ac:dyDescent="0.2">
      <c r="A99" s="31">
        <f>A98+1</f>
        <v>55</v>
      </c>
      <c r="B99" s="50"/>
      <c r="C99" s="89" t="s">
        <v>69</v>
      </c>
      <c r="D99" s="88"/>
      <c r="E99" s="88"/>
      <c r="F99" s="87"/>
      <c r="G99" s="86"/>
      <c r="H99" s="94" t="s">
        <v>24</v>
      </c>
      <c r="I99" s="85">
        <v>1</v>
      </c>
      <c r="J99" s="85">
        <v>20000</v>
      </c>
      <c r="K99" s="93">
        <v>20000</v>
      </c>
      <c r="L99" s="92"/>
    </row>
    <row r="100" spans="1:12" s="15" customFormat="1" ht="35.450000000000003" customHeight="1" x14ac:dyDescent="0.2">
      <c r="A100" s="31">
        <f>A99+1</f>
        <v>56</v>
      </c>
      <c r="B100" s="50"/>
      <c r="C100" s="91" t="s">
        <v>68</v>
      </c>
      <c r="D100" s="91"/>
      <c r="E100" s="91"/>
      <c r="F100" s="91"/>
      <c r="G100" s="86"/>
      <c r="H100" s="50"/>
      <c r="I100" s="90"/>
      <c r="J100" s="85"/>
      <c r="K100" s="84"/>
      <c r="L100" s="84"/>
    </row>
    <row r="101" spans="1:12" s="15" customFormat="1" x14ac:dyDescent="0.2">
      <c r="A101" s="31">
        <f>A100+1</f>
        <v>57</v>
      </c>
      <c r="B101" s="50"/>
      <c r="C101" s="89" t="s">
        <v>67</v>
      </c>
      <c r="D101" s="88"/>
      <c r="E101" s="88"/>
      <c r="F101" s="87"/>
      <c r="G101" s="86"/>
      <c r="H101" s="50" t="s">
        <v>27</v>
      </c>
      <c r="I101" s="85">
        <v>91</v>
      </c>
      <c r="J101" s="85">
        <v>250</v>
      </c>
      <c r="K101" s="84">
        <f>I101*J101</f>
        <v>22750</v>
      </c>
      <c r="L101" s="84"/>
    </row>
    <row r="102" spans="1:12" s="15" customFormat="1" x14ac:dyDescent="0.2">
      <c r="A102" s="31">
        <f>A101+1</f>
        <v>58</v>
      </c>
      <c r="B102" s="50"/>
      <c r="C102" s="89" t="s">
        <v>66</v>
      </c>
      <c r="D102" s="88"/>
      <c r="E102" s="88"/>
      <c r="F102" s="87"/>
      <c r="G102" s="86"/>
      <c r="H102" s="50" t="s">
        <v>27</v>
      </c>
      <c r="I102" s="85">
        <v>91</v>
      </c>
      <c r="J102" s="85">
        <v>400</v>
      </c>
      <c r="K102" s="84">
        <f>I102*J102</f>
        <v>36400</v>
      </c>
      <c r="L102" s="84"/>
    </row>
    <row r="103" spans="1:12" s="15" customFormat="1" ht="35.450000000000003" customHeight="1" x14ac:dyDescent="0.2">
      <c r="A103" s="31">
        <f>A102+1</f>
        <v>59</v>
      </c>
      <c r="B103" s="50"/>
      <c r="C103" s="89" t="s">
        <v>65</v>
      </c>
      <c r="D103" s="88"/>
      <c r="E103" s="88"/>
      <c r="F103" s="87"/>
      <c r="G103" s="86"/>
      <c r="H103" s="50" t="s">
        <v>17</v>
      </c>
      <c r="I103" s="85">
        <v>68</v>
      </c>
      <c r="J103" s="85">
        <v>250</v>
      </c>
      <c r="K103" s="84">
        <f>I103*J103</f>
        <v>17000</v>
      </c>
      <c r="L103" s="84"/>
    </row>
    <row r="104" spans="1:12" s="15" customFormat="1" x14ac:dyDescent="0.2">
      <c r="A104" s="31">
        <f>A103+1</f>
        <v>60</v>
      </c>
      <c r="B104" s="50"/>
      <c r="C104" s="89" t="s">
        <v>64</v>
      </c>
      <c r="D104" s="88"/>
      <c r="E104" s="88"/>
      <c r="F104" s="87"/>
      <c r="G104" s="86"/>
      <c r="H104" s="50" t="s">
        <v>27</v>
      </c>
      <c r="I104" s="85">
        <v>72</v>
      </c>
      <c r="J104" s="85">
        <v>150</v>
      </c>
      <c r="K104" s="84">
        <f>I104*J104</f>
        <v>10800</v>
      </c>
      <c r="L104" s="84"/>
    </row>
    <row r="105" spans="1:12" s="15" customFormat="1" x14ac:dyDescent="0.2">
      <c r="A105" s="31">
        <f>A104+1</f>
        <v>61</v>
      </c>
      <c r="B105" s="50"/>
      <c r="C105" s="83" t="s">
        <v>63</v>
      </c>
      <c r="D105" s="82"/>
      <c r="E105" s="82"/>
      <c r="F105" s="81"/>
      <c r="G105" s="32"/>
      <c r="H105" s="80" t="s">
        <v>17</v>
      </c>
      <c r="I105" s="79">
        <v>63.7</v>
      </c>
      <c r="J105" s="79">
        <v>463</v>
      </c>
      <c r="K105" s="78">
        <f>I105*J105</f>
        <v>29493.100000000002</v>
      </c>
      <c r="L105" s="78"/>
    </row>
    <row r="106" spans="1:12" s="15" customFormat="1" x14ac:dyDescent="0.2">
      <c r="A106" s="31">
        <f>A105+1</f>
        <v>62</v>
      </c>
      <c r="B106" s="50"/>
      <c r="C106" s="83" t="s">
        <v>62</v>
      </c>
      <c r="D106" s="82"/>
      <c r="E106" s="82"/>
      <c r="F106" s="81"/>
      <c r="G106" s="32"/>
      <c r="H106" s="80" t="s">
        <v>17</v>
      </c>
      <c r="I106" s="79">
        <v>48.16</v>
      </c>
      <c r="J106" s="79">
        <v>463</v>
      </c>
      <c r="K106" s="78">
        <f>I106*J106</f>
        <v>22298.079999999998</v>
      </c>
      <c r="L106" s="78"/>
    </row>
    <row r="107" spans="1:12" s="15" customFormat="1" x14ac:dyDescent="0.2">
      <c r="A107" s="31">
        <f>A106+1</f>
        <v>63</v>
      </c>
      <c r="B107" s="50"/>
      <c r="C107" s="83" t="s">
        <v>61</v>
      </c>
      <c r="D107" s="82"/>
      <c r="E107" s="82"/>
      <c r="F107" s="81"/>
      <c r="G107" s="32"/>
      <c r="H107" s="80" t="s">
        <v>27</v>
      </c>
      <c r="I107" s="79">
        <v>36</v>
      </c>
      <c r="J107" s="79">
        <v>500</v>
      </c>
      <c r="K107" s="78">
        <f>I107*J107</f>
        <v>18000</v>
      </c>
      <c r="L107" s="78"/>
    </row>
    <row r="108" spans="1:12" s="15" customFormat="1" x14ac:dyDescent="0.2">
      <c r="A108" s="31">
        <f>A107+1</f>
        <v>64</v>
      </c>
      <c r="B108" s="50"/>
      <c r="C108" s="83" t="s">
        <v>60</v>
      </c>
      <c r="D108" s="82"/>
      <c r="E108" s="82"/>
      <c r="F108" s="81"/>
      <c r="G108" s="32"/>
      <c r="H108" s="80" t="s">
        <v>59</v>
      </c>
      <c r="I108" s="79">
        <v>30</v>
      </c>
      <c r="J108" s="79">
        <v>3000</v>
      </c>
      <c r="K108" s="78">
        <f>I108*J108</f>
        <v>90000</v>
      </c>
      <c r="L108" s="78"/>
    </row>
    <row r="109" spans="1:12" s="15" customFormat="1" x14ac:dyDescent="0.2">
      <c r="A109" s="31">
        <f>A108+1</f>
        <v>65</v>
      </c>
      <c r="B109" s="50"/>
      <c r="C109" s="83" t="s">
        <v>58</v>
      </c>
      <c r="D109" s="82"/>
      <c r="E109" s="82"/>
      <c r="F109" s="81"/>
      <c r="G109" s="32"/>
      <c r="H109" s="80" t="s">
        <v>27</v>
      </c>
      <c r="I109" s="79">
        <v>220</v>
      </c>
      <c r="J109" s="79">
        <v>100</v>
      </c>
      <c r="K109" s="78">
        <f>I109*J109</f>
        <v>22000</v>
      </c>
      <c r="L109" s="78"/>
    </row>
    <row r="110" spans="1:12" s="15" customFormat="1" x14ac:dyDescent="0.2">
      <c r="A110" s="31">
        <f>A109+1</f>
        <v>66</v>
      </c>
      <c r="B110" s="50"/>
      <c r="C110" s="83" t="s">
        <v>57</v>
      </c>
      <c r="D110" s="82"/>
      <c r="E110" s="82"/>
      <c r="F110" s="81"/>
      <c r="G110" s="32"/>
      <c r="H110" s="80" t="s">
        <v>17</v>
      </c>
      <c r="I110" s="79">
        <v>162.80000000000001</v>
      </c>
      <c r="J110" s="79">
        <v>400</v>
      </c>
      <c r="K110" s="78">
        <f>I110*J110</f>
        <v>65120.000000000007</v>
      </c>
      <c r="L110" s="78"/>
    </row>
    <row r="111" spans="1:12" s="15" customFormat="1" x14ac:dyDescent="0.2">
      <c r="A111" s="31">
        <f>A110+1</f>
        <v>67</v>
      </c>
      <c r="B111" s="50"/>
      <c r="C111" s="83" t="s">
        <v>56</v>
      </c>
      <c r="D111" s="82"/>
      <c r="E111" s="82"/>
      <c r="F111" s="81"/>
      <c r="G111" s="32"/>
      <c r="H111" s="80" t="s">
        <v>27</v>
      </c>
      <c r="I111" s="79">
        <v>217</v>
      </c>
      <c r="J111" s="79">
        <v>30</v>
      </c>
      <c r="K111" s="78">
        <f>I111*J111</f>
        <v>6510</v>
      </c>
      <c r="L111" s="78"/>
    </row>
    <row r="112" spans="1:12" s="15" customFormat="1" x14ac:dyDescent="0.2">
      <c r="A112" s="31">
        <f>A111+1</f>
        <v>68</v>
      </c>
      <c r="B112" s="50"/>
      <c r="C112" s="83" t="s">
        <v>55</v>
      </c>
      <c r="D112" s="82"/>
      <c r="E112" s="82"/>
      <c r="F112" s="81"/>
      <c r="G112" s="32"/>
      <c r="H112" s="80" t="s">
        <v>27</v>
      </c>
      <c r="I112" s="79">
        <v>651</v>
      </c>
      <c r="J112" s="79">
        <v>150</v>
      </c>
      <c r="K112" s="78">
        <f>I112*J112</f>
        <v>97650</v>
      </c>
      <c r="L112" s="78"/>
    </row>
    <row r="113" spans="1:12" s="15" customFormat="1" x14ac:dyDescent="0.2">
      <c r="A113" s="31">
        <f>A112+1</f>
        <v>69</v>
      </c>
      <c r="B113" s="50"/>
      <c r="C113" s="83" t="s">
        <v>54</v>
      </c>
      <c r="D113" s="82"/>
      <c r="E113" s="82"/>
      <c r="F113" s="81"/>
      <c r="G113" s="32"/>
      <c r="H113" s="80" t="s">
        <v>53</v>
      </c>
      <c r="I113" s="79">
        <v>1</v>
      </c>
      <c r="J113" s="79">
        <v>20000</v>
      </c>
      <c r="K113" s="78">
        <f>I113*J113</f>
        <v>20000</v>
      </c>
      <c r="L113" s="78"/>
    </row>
    <row r="114" spans="1:12" s="15" customFormat="1" ht="13.15" customHeight="1" x14ac:dyDescent="0.2">
      <c r="A114" s="31"/>
      <c r="B114" s="50"/>
      <c r="C114" s="35" t="s">
        <v>3</v>
      </c>
      <c r="D114" s="35"/>
      <c r="E114" s="35"/>
      <c r="F114" s="35"/>
      <c r="G114" s="53"/>
      <c r="H114" s="31"/>
      <c r="I114" s="75"/>
      <c r="J114" s="50"/>
      <c r="K114" s="77">
        <f>SUM(K95:K113)</f>
        <v>707021.18</v>
      </c>
      <c r="L114" s="76"/>
    </row>
    <row r="115" spans="1:12" s="15" customFormat="1" ht="13.15" customHeight="1" x14ac:dyDescent="0.2">
      <c r="A115" s="31"/>
      <c r="B115" s="50"/>
      <c r="C115" s="59" t="s">
        <v>52</v>
      </c>
      <c r="D115" s="59"/>
      <c r="E115" s="59"/>
      <c r="F115" s="59"/>
      <c r="G115" s="50"/>
      <c r="H115" s="31"/>
      <c r="I115" s="75"/>
      <c r="J115" s="50"/>
      <c r="K115" s="58"/>
      <c r="L115" s="58"/>
    </row>
    <row r="116" spans="1:12" s="15" customFormat="1" ht="13.15" customHeight="1" x14ac:dyDescent="0.2">
      <c r="A116" s="31">
        <f>A113+1</f>
        <v>70</v>
      </c>
      <c r="B116" s="50"/>
      <c r="C116" s="73" t="s">
        <v>51</v>
      </c>
      <c r="D116" s="72"/>
      <c r="E116" s="72"/>
      <c r="F116" s="71"/>
      <c r="G116" s="50"/>
      <c r="H116" s="31" t="s">
        <v>17</v>
      </c>
      <c r="I116" s="38">
        <v>42.3</v>
      </c>
      <c r="J116" s="31">
        <v>927</v>
      </c>
      <c r="K116" s="58">
        <f>I116*J116</f>
        <v>39212.1</v>
      </c>
      <c r="L116" s="58"/>
    </row>
    <row r="117" spans="1:12" s="15" customFormat="1" ht="13.15" customHeight="1" x14ac:dyDescent="0.2">
      <c r="A117" s="31">
        <f>A116+1</f>
        <v>71</v>
      </c>
      <c r="B117" s="50"/>
      <c r="C117" s="73" t="s">
        <v>51</v>
      </c>
      <c r="D117" s="72"/>
      <c r="E117" s="72"/>
      <c r="F117" s="71"/>
      <c r="G117" s="50"/>
      <c r="H117" s="31" t="s">
        <v>17</v>
      </c>
      <c r="I117" s="38">
        <v>60</v>
      </c>
      <c r="J117" s="31">
        <v>895</v>
      </c>
      <c r="K117" s="58">
        <f>I117*J117</f>
        <v>53700</v>
      </c>
      <c r="L117" s="58"/>
    </row>
    <row r="118" spans="1:12" s="15" customFormat="1" ht="13.15" customHeight="1" x14ac:dyDescent="0.2">
      <c r="A118" s="31">
        <f>A117+1</f>
        <v>72</v>
      </c>
      <c r="B118" s="50"/>
      <c r="C118" s="73" t="s">
        <v>51</v>
      </c>
      <c r="D118" s="72"/>
      <c r="E118" s="72"/>
      <c r="F118" s="71"/>
      <c r="G118" s="50"/>
      <c r="H118" s="31" t="s">
        <v>17</v>
      </c>
      <c r="I118" s="38">
        <v>20</v>
      </c>
      <c r="J118" s="31">
        <v>580</v>
      </c>
      <c r="K118" s="58">
        <f>I118*J118</f>
        <v>11600</v>
      </c>
      <c r="L118" s="58"/>
    </row>
    <row r="119" spans="1:12" s="15" customFormat="1" ht="13.15" customHeight="1" x14ac:dyDescent="0.2">
      <c r="A119" s="31">
        <f>A118+1</f>
        <v>73</v>
      </c>
      <c r="B119" s="50"/>
      <c r="C119" s="73" t="s">
        <v>51</v>
      </c>
      <c r="D119" s="72"/>
      <c r="E119" s="72"/>
      <c r="F119" s="71"/>
      <c r="G119" s="50"/>
      <c r="H119" s="31" t="s">
        <v>17</v>
      </c>
      <c r="I119" s="38">
        <v>70</v>
      </c>
      <c r="J119" s="31">
        <v>453</v>
      </c>
      <c r="K119" s="58">
        <f>I119*J119</f>
        <v>31710</v>
      </c>
      <c r="L119" s="58"/>
    </row>
    <row r="120" spans="1:12" s="15" customFormat="1" ht="13.15" customHeight="1" x14ac:dyDescent="0.2">
      <c r="A120" s="31">
        <f>A119+1</f>
        <v>74</v>
      </c>
      <c r="B120" s="50"/>
      <c r="C120" s="73" t="s">
        <v>50</v>
      </c>
      <c r="D120" s="72"/>
      <c r="E120" s="72"/>
      <c r="F120" s="71"/>
      <c r="G120" s="50"/>
      <c r="H120" s="31" t="s">
        <v>17</v>
      </c>
      <c r="I120" s="38">
        <v>126.2</v>
      </c>
      <c r="J120" s="31"/>
      <c r="K120" s="58">
        <f>I120*J120</f>
        <v>0</v>
      </c>
      <c r="L120" s="58"/>
    </row>
    <row r="121" spans="1:12" s="15" customFormat="1" ht="13.15" customHeight="1" x14ac:dyDescent="0.2">
      <c r="A121" s="31">
        <f>A120+1</f>
        <v>75</v>
      </c>
      <c r="B121" s="50"/>
      <c r="C121" s="73" t="s">
        <v>49</v>
      </c>
      <c r="D121" s="72"/>
      <c r="E121" s="72"/>
      <c r="F121" s="71"/>
      <c r="G121" s="50"/>
      <c r="H121" s="31" t="s">
        <v>17</v>
      </c>
      <c r="I121" s="38">
        <v>225</v>
      </c>
      <c r="J121" s="31">
        <v>463</v>
      </c>
      <c r="K121" s="58">
        <f>I121*J121</f>
        <v>104175</v>
      </c>
      <c r="L121" s="58"/>
    </row>
    <row r="122" spans="1:12" s="15" customFormat="1" ht="13.15" customHeight="1" x14ac:dyDescent="0.2">
      <c r="A122" s="31">
        <f>A121+1</f>
        <v>76</v>
      </c>
      <c r="B122" s="50"/>
      <c r="C122" s="73" t="s">
        <v>37</v>
      </c>
      <c r="D122" s="72"/>
      <c r="E122" s="72"/>
      <c r="F122" s="71"/>
      <c r="G122" s="50"/>
      <c r="H122" s="31" t="s">
        <v>17</v>
      </c>
      <c r="I122" s="38">
        <v>18</v>
      </c>
      <c r="J122" s="31">
        <v>1043</v>
      </c>
      <c r="K122" s="58">
        <f>I122*J122</f>
        <v>18774</v>
      </c>
      <c r="L122" s="58"/>
    </row>
    <row r="123" spans="1:12" s="15" customFormat="1" ht="13.15" customHeight="1" x14ac:dyDescent="0.2">
      <c r="A123" s="31">
        <f>A122+1</f>
        <v>77</v>
      </c>
      <c r="B123" s="50"/>
      <c r="C123" s="73" t="s">
        <v>48</v>
      </c>
      <c r="D123" s="72"/>
      <c r="E123" s="72"/>
      <c r="F123" s="71"/>
      <c r="G123" s="50"/>
      <c r="H123" s="70" t="s">
        <v>40</v>
      </c>
      <c r="I123" s="74">
        <v>0.878</v>
      </c>
      <c r="J123" s="69">
        <v>35850</v>
      </c>
      <c r="K123" s="58">
        <f>I123*J123</f>
        <v>31476.3</v>
      </c>
      <c r="L123" s="58"/>
    </row>
    <row r="124" spans="1:12" s="15" customFormat="1" ht="13.15" customHeight="1" x14ac:dyDescent="0.2">
      <c r="A124" s="31">
        <f>A123+1</f>
        <v>78</v>
      </c>
      <c r="B124" s="50"/>
      <c r="C124" s="73" t="s">
        <v>47</v>
      </c>
      <c r="D124" s="72"/>
      <c r="E124" s="72"/>
      <c r="F124" s="71"/>
      <c r="G124" s="50"/>
      <c r="H124" s="70" t="s">
        <v>40</v>
      </c>
      <c r="I124" s="74">
        <v>0.41199999999999998</v>
      </c>
      <c r="J124" s="69">
        <v>38750</v>
      </c>
      <c r="K124" s="58">
        <f>I124*J124</f>
        <v>15965</v>
      </c>
      <c r="L124" s="58"/>
    </row>
    <row r="125" spans="1:12" s="15" customFormat="1" ht="13.15" customHeight="1" x14ac:dyDescent="0.2">
      <c r="A125" s="31">
        <f>A124+1</f>
        <v>79</v>
      </c>
      <c r="B125" s="50"/>
      <c r="C125" s="73" t="s">
        <v>46</v>
      </c>
      <c r="D125" s="72"/>
      <c r="E125" s="72"/>
      <c r="F125" s="71"/>
      <c r="G125" s="50"/>
      <c r="H125" s="70" t="s">
        <v>43</v>
      </c>
      <c r="I125" s="74">
        <v>2</v>
      </c>
      <c r="J125" s="69">
        <v>1950</v>
      </c>
      <c r="K125" s="58">
        <f>I125*J125</f>
        <v>3900</v>
      </c>
      <c r="L125" s="58"/>
    </row>
    <row r="126" spans="1:12" s="15" customFormat="1" ht="13.15" customHeight="1" x14ac:dyDescent="0.2">
      <c r="A126" s="31">
        <f>A125+1</f>
        <v>80</v>
      </c>
      <c r="B126" s="50"/>
      <c r="C126" s="73" t="s">
        <v>45</v>
      </c>
      <c r="D126" s="72"/>
      <c r="E126" s="72"/>
      <c r="F126" s="71"/>
      <c r="G126" s="50"/>
      <c r="H126" s="70" t="s">
        <v>43</v>
      </c>
      <c r="I126" s="74">
        <v>2</v>
      </c>
      <c r="J126" s="69">
        <v>3500</v>
      </c>
      <c r="K126" s="58">
        <f>I126*J126</f>
        <v>7000</v>
      </c>
      <c r="L126" s="58"/>
    </row>
    <row r="127" spans="1:12" s="15" customFormat="1" ht="13.15" customHeight="1" x14ac:dyDescent="0.2">
      <c r="A127" s="31">
        <f>A126+1</f>
        <v>81</v>
      </c>
      <c r="B127" s="50"/>
      <c r="C127" s="73" t="s">
        <v>44</v>
      </c>
      <c r="D127" s="72"/>
      <c r="E127" s="72"/>
      <c r="F127" s="71"/>
      <c r="G127" s="50"/>
      <c r="H127" s="70" t="s">
        <v>43</v>
      </c>
      <c r="I127" s="69">
        <v>9</v>
      </c>
      <c r="J127" s="69">
        <v>6212</v>
      </c>
      <c r="K127" s="58">
        <f>I127*J127</f>
        <v>55908</v>
      </c>
      <c r="L127" s="58"/>
    </row>
    <row r="128" spans="1:12" s="15" customFormat="1" ht="13.15" customHeight="1" x14ac:dyDescent="0.2">
      <c r="A128" s="31">
        <f>A127+1</f>
        <v>82</v>
      </c>
      <c r="B128" s="50"/>
      <c r="C128" s="73" t="s">
        <v>42</v>
      </c>
      <c r="D128" s="72"/>
      <c r="E128" s="72"/>
      <c r="F128" s="71"/>
      <c r="G128" s="50"/>
      <c r="H128" s="70" t="s">
        <v>17</v>
      </c>
      <c r="I128" s="69">
        <v>8</v>
      </c>
      <c r="J128" s="69">
        <v>463</v>
      </c>
      <c r="K128" s="58">
        <f>I128*J128</f>
        <v>3704</v>
      </c>
      <c r="L128" s="58"/>
    </row>
    <row r="129" spans="1:12" s="15" customFormat="1" ht="11.45" customHeight="1" x14ac:dyDescent="0.2">
      <c r="A129" s="31">
        <f>A128+1</f>
        <v>83</v>
      </c>
      <c r="B129" s="50"/>
      <c r="C129" s="73" t="s">
        <v>41</v>
      </c>
      <c r="D129" s="72"/>
      <c r="E129" s="72"/>
      <c r="F129" s="71"/>
      <c r="G129" s="50"/>
      <c r="H129" s="70" t="s">
        <v>40</v>
      </c>
      <c r="I129" s="74">
        <v>0.159</v>
      </c>
      <c r="J129" s="69">
        <v>41800</v>
      </c>
      <c r="K129" s="58">
        <f>I129*J129</f>
        <v>6646.2</v>
      </c>
      <c r="L129" s="58"/>
    </row>
    <row r="130" spans="1:12" s="15" customFormat="1" ht="13.15" customHeight="1" x14ac:dyDescent="0.2">
      <c r="A130" s="31">
        <f>A129+1</f>
        <v>84</v>
      </c>
      <c r="B130" s="50"/>
      <c r="C130" s="73" t="s">
        <v>39</v>
      </c>
      <c r="D130" s="72"/>
      <c r="E130" s="72"/>
      <c r="F130" s="71"/>
      <c r="G130" s="50"/>
      <c r="H130" s="70" t="s">
        <v>17</v>
      </c>
      <c r="I130" s="69">
        <v>5.5</v>
      </c>
      <c r="J130" s="69">
        <v>463</v>
      </c>
      <c r="K130" s="58">
        <f>I130*J130</f>
        <v>2546.5</v>
      </c>
      <c r="L130" s="58"/>
    </row>
    <row r="131" spans="1:12" s="15" customFormat="1" ht="13.15" customHeight="1" x14ac:dyDescent="0.2">
      <c r="A131" s="31">
        <f>A130+1</f>
        <v>85</v>
      </c>
      <c r="B131" s="50"/>
      <c r="C131" s="73" t="s">
        <v>39</v>
      </c>
      <c r="D131" s="72"/>
      <c r="E131" s="72"/>
      <c r="F131" s="71"/>
      <c r="G131" s="50"/>
      <c r="H131" s="70" t="s">
        <v>17</v>
      </c>
      <c r="I131" s="69">
        <v>4.7</v>
      </c>
      <c r="J131" s="69">
        <v>463</v>
      </c>
      <c r="K131" s="58">
        <f>I131*J131</f>
        <v>2176.1</v>
      </c>
      <c r="L131" s="58"/>
    </row>
    <row r="132" spans="1:12" s="15" customFormat="1" ht="13.15" customHeight="1" x14ac:dyDescent="0.2">
      <c r="A132" s="31">
        <f>A131+1</f>
        <v>86</v>
      </c>
      <c r="B132" s="50"/>
      <c r="C132" s="73" t="s">
        <v>38</v>
      </c>
      <c r="D132" s="72"/>
      <c r="E132" s="72"/>
      <c r="F132" s="71"/>
      <c r="G132" s="50"/>
      <c r="H132" s="70" t="s">
        <v>27</v>
      </c>
      <c r="I132" s="69">
        <v>238.7</v>
      </c>
      <c r="J132" s="69">
        <v>24.34</v>
      </c>
      <c r="K132" s="58">
        <f>I132*J132</f>
        <v>5809.9579999999996</v>
      </c>
      <c r="L132" s="58"/>
    </row>
    <row r="133" spans="1:12" s="15" customFormat="1" ht="13.15" customHeight="1" x14ac:dyDescent="0.2">
      <c r="A133" s="31">
        <f>A132+1</f>
        <v>87</v>
      </c>
      <c r="B133" s="50"/>
      <c r="C133" s="73" t="s">
        <v>37</v>
      </c>
      <c r="D133" s="72"/>
      <c r="E133" s="72"/>
      <c r="F133" s="71"/>
      <c r="G133" s="32"/>
      <c r="H133" s="70" t="s">
        <v>17</v>
      </c>
      <c r="I133" s="69">
        <v>136.19999999999999</v>
      </c>
      <c r="J133" s="69">
        <v>1043</v>
      </c>
      <c r="K133" s="58">
        <f>I133*J133</f>
        <v>142056.59999999998</v>
      </c>
      <c r="L133" s="58"/>
    </row>
    <row r="134" spans="1:12" s="15" customFormat="1" ht="13.15" customHeight="1" x14ac:dyDescent="0.2">
      <c r="A134" s="50"/>
      <c r="B134" s="50"/>
      <c r="C134" s="35" t="s">
        <v>3</v>
      </c>
      <c r="D134" s="35"/>
      <c r="E134" s="35"/>
      <c r="F134" s="35"/>
      <c r="G134" s="53"/>
      <c r="H134" s="50"/>
      <c r="I134" s="68"/>
      <c r="J134" s="50"/>
      <c r="K134" s="24">
        <f>SUM(K116:K133)</f>
        <v>536359.75799999991</v>
      </c>
      <c r="L134" s="24"/>
    </row>
    <row r="135" spans="1:12" s="15" customFormat="1" x14ac:dyDescent="0.2">
      <c r="A135" s="50"/>
      <c r="B135" s="50"/>
      <c r="C135" s="35" t="s">
        <v>36</v>
      </c>
      <c r="D135" s="35"/>
      <c r="E135" s="35"/>
      <c r="F135" s="35"/>
      <c r="G135" s="50"/>
      <c r="H135" s="50"/>
      <c r="I135" s="50"/>
      <c r="J135" s="50"/>
      <c r="K135" s="24">
        <f>K114+K134</f>
        <v>1243380.9380000001</v>
      </c>
      <c r="L135" s="24"/>
    </row>
    <row r="136" spans="1:12" s="15" customFormat="1" x14ac:dyDescent="0.2">
      <c r="A136" s="50"/>
      <c r="B136" s="50"/>
      <c r="C136" s="48" t="s">
        <v>35</v>
      </c>
      <c r="D136" s="47"/>
      <c r="E136" s="47"/>
      <c r="F136" s="47"/>
      <c r="G136" s="47"/>
      <c r="H136" s="47"/>
      <c r="I136" s="47"/>
      <c r="J136" s="47"/>
      <c r="K136" s="47"/>
      <c r="L136" s="46"/>
    </row>
    <row r="137" spans="1:12" s="15" customFormat="1" x14ac:dyDescent="0.2">
      <c r="A137" s="50"/>
      <c r="B137" s="50"/>
      <c r="C137" s="67" t="s">
        <v>34</v>
      </c>
      <c r="D137" s="67"/>
      <c r="E137" s="67"/>
      <c r="F137" s="67"/>
      <c r="G137" s="32"/>
      <c r="H137" s="66"/>
      <c r="I137" s="66"/>
      <c r="J137" s="66"/>
      <c r="K137" s="52"/>
      <c r="L137" s="52"/>
    </row>
    <row r="138" spans="1:12" s="15" customFormat="1" ht="22.5" x14ac:dyDescent="0.2">
      <c r="A138" s="31">
        <f>A133+1</f>
        <v>88</v>
      </c>
      <c r="B138" s="50"/>
      <c r="C138" s="57" t="s">
        <v>33</v>
      </c>
      <c r="D138" s="56"/>
      <c r="E138" s="56"/>
      <c r="F138" s="55"/>
      <c r="G138" s="32" t="s">
        <v>8</v>
      </c>
      <c r="H138" s="31" t="s">
        <v>19</v>
      </c>
      <c r="I138" s="31">
        <f>139.58+17.6</f>
        <v>157.18</v>
      </c>
      <c r="J138" s="54">
        <f>K138/I138</f>
        <v>350</v>
      </c>
      <c r="K138" s="37">
        <f>48853+6160</f>
        <v>55013</v>
      </c>
      <c r="L138" s="36"/>
    </row>
    <row r="139" spans="1:12" s="15" customFormat="1" ht="22.5" x14ac:dyDescent="0.2">
      <c r="A139" s="31">
        <f>A138+1</f>
        <v>89</v>
      </c>
      <c r="B139" s="50"/>
      <c r="C139" s="57" t="s">
        <v>32</v>
      </c>
      <c r="D139" s="56"/>
      <c r="E139" s="56"/>
      <c r="F139" s="55"/>
      <c r="G139" s="32" t="s">
        <v>8</v>
      </c>
      <c r="H139" s="31" t="s">
        <v>19</v>
      </c>
      <c r="I139" s="31">
        <f>17.6</f>
        <v>17.600000000000001</v>
      </c>
      <c r="J139" s="54">
        <f>K139/I139</f>
        <v>1100</v>
      </c>
      <c r="K139" s="37">
        <f>19360</f>
        <v>19360</v>
      </c>
      <c r="L139" s="36"/>
    </row>
    <row r="140" spans="1:12" s="15" customFormat="1" ht="22.5" x14ac:dyDescent="0.2">
      <c r="A140" s="31">
        <f>A139+1</f>
        <v>90</v>
      </c>
      <c r="B140" s="50"/>
      <c r="C140" s="65" t="s">
        <v>31</v>
      </c>
      <c r="D140" s="64"/>
      <c r="E140" s="64"/>
      <c r="F140" s="63"/>
      <c r="G140" s="32" t="s">
        <v>8</v>
      </c>
      <c r="H140" s="31" t="s">
        <v>19</v>
      </c>
      <c r="I140" s="31">
        <v>23.4</v>
      </c>
      <c r="J140" s="54">
        <f>K140/I140</f>
        <v>500.00000000000006</v>
      </c>
      <c r="K140" s="37">
        <f>11700</f>
        <v>11700</v>
      </c>
      <c r="L140" s="36"/>
    </row>
    <row r="141" spans="1:12" s="15" customFormat="1" ht="28.15" customHeight="1" x14ac:dyDescent="0.2">
      <c r="A141" s="31">
        <f>A140+1</f>
        <v>91</v>
      </c>
      <c r="B141" s="50"/>
      <c r="C141" s="62" t="s">
        <v>30</v>
      </c>
      <c r="D141" s="61"/>
      <c r="E141" s="61"/>
      <c r="F141" s="60"/>
      <c r="G141" s="32" t="s">
        <v>8</v>
      </c>
      <c r="H141" s="31"/>
      <c r="I141" s="31"/>
      <c r="J141" s="54"/>
      <c r="K141" s="37">
        <v>4303.6499999999996</v>
      </c>
      <c r="L141" s="36"/>
    </row>
    <row r="142" spans="1:12" s="15" customFormat="1" ht="24.6" customHeight="1" x14ac:dyDescent="0.2">
      <c r="A142" s="31">
        <f>A141+1</f>
        <v>92</v>
      </c>
      <c r="B142" s="50"/>
      <c r="C142" s="57" t="s">
        <v>29</v>
      </c>
      <c r="D142" s="56"/>
      <c r="E142" s="56"/>
      <c r="F142" s="55"/>
      <c r="G142" s="32" t="s">
        <v>8</v>
      </c>
      <c r="H142" s="31" t="s">
        <v>22</v>
      </c>
      <c r="I142" s="31">
        <v>8</v>
      </c>
      <c r="J142" s="54">
        <f>K142/I142</f>
        <v>2000</v>
      </c>
      <c r="K142" s="37">
        <v>16000</v>
      </c>
      <c r="L142" s="36"/>
    </row>
    <row r="143" spans="1:12" s="15" customFormat="1" ht="27" customHeight="1" x14ac:dyDescent="0.2">
      <c r="A143" s="31">
        <f>A142+1</f>
        <v>93</v>
      </c>
      <c r="B143" s="50"/>
      <c r="C143" s="57" t="s">
        <v>28</v>
      </c>
      <c r="D143" s="56"/>
      <c r="E143" s="56"/>
      <c r="F143" s="55"/>
      <c r="G143" s="32" t="s">
        <v>8</v>
      </c>
      <c r="H143" s="31" t="s">
        <v>27</v>
      </c>
      <c r="I143" s="31">
        <v>24.8</v>
      </c>
      <c r="J143" s="54">
        <f>K143/I143</f>
        <v>450</v>
      </c>
      <c r="K143" s="37">
        <v>11160</v>
      </c>
      <c r="L143" s="36"/>
    </row>
    <row r="144" spans="1:12" s="15" customFormat="1" ht="13.9" customHeight="1" x14ac:dyDescent="0.2">
      <c r="A144" s="31"/>
      <c r="B144" s="50"/>
      <c r="C144" s="35" t="s">
        <v>3</v>
      </c>
      <c r="D144" s="35"/>
      <c r="E144" s="35"/>
      <c r="F144" s="35"/>
      <c r="G144" s="32"/>
      <c r="H144" s="31"/>
      <c r="I144" s="50"/>
      <c r="J144" s="50"/>
      <c r="K144" s="24">
        <f>SUM(K138:K143)</f>
        <v>117536.65</v>
      </c>
      <c r="L144" s="24"/>
    </row>
    <row r="145" spans="1:12" s="15" customFormat="1" ht="13.9" customHeight="1" x14ac:dyDescent="0.2">
      <c r="A145" s="31"/>
      <c r="B145" s="50"/>
      <c r="C145" s="59" t="s">
        <v>26</v>
      </c>
      <c r="D145" s="59"/>
      <c r="E145" s="59"/>
      <c r="F145" s="59"/>
      <c r="G145" s="32"/>
      <c r="H145" s="31"/>
      <c r="I145" s="50"/>
      <c r="J145" s="50"/>
      <c r="K145" s="58"/>
      <c r="L145" s="58"/>
    </row>
    <row r="146" spans="1:12" s="15" customFormat="1" ht="22.5" x14ac:dyDescent="0.2">
      <c r="A146" s="31">
        <f>A143+1</f>
        <v>94</v>
      </c>
      <c r="B146" s="50"/>
      <c r="C146" s="57" t="s">
        <v>25</v>
      </c>
      <c r="D146" s="56"/>
      <c r="E146" s="56"/>
      <c r="F146" s="55"/>
      <c r="G146" s="32" t="s">
        <v>8</v>
      </c>
      <c r="H146" s="31" t="s">
        <v>24</v>
      </c>
      <c r="I146" s="31">
        <f>14+2</f>
        <v>16</v>
      </c>
      <c r="J146" s="54">
        <f>K146/I146</f>
        <v>2115.79</v>
      </c>
      <c r="K146" s="37">
        <f>29621.06+4231.58</f>
        <v>33852.639999999999</v>
      </c>
      <c r="L146" s="36"/>
    </row>
    <row r="147" spans="1:12" s="15" customFormat="1" ht="22.5" x14ac:dyDescent="0.2">
      <c r="A147" s="31">
        <f>A146+1</f>
        <v>95</v>
      </c>
      <c r="B147" s="50"/>
      <c r="C147" s="57" t="s">
        <v>23</v>
      </c>
      <c r="D147" s="56"/>
      <c r="E147" s="56"/>
      <c r="F147" s="55"/>
      <c r="G147" s="32" t="s">
        <v>8</v>
      </c>
      <c r="H147" s="31" t="s">
        <v>22</v>
      </c>
      <c r="I147" s="31">
        <f>72</f>
        <v>72</v>
      </c>
      <c r="J147" s="54">
        <f>K147/I147</f>
        <v>13.68</v>
      </c>
      <c r="K147" s="37">
        <f>984.96</f>
        <v>984.96</v>
      </c>
      <c r="L147" s="36"/>
    </row>
    <row r="148" spans="1:12" s="15" customFormat="1" ht="22.5" x14ac:dyDescent="0.2">
      <c r="A148" s="31">
        <f>A147+1</f>
        <v>96</v>
      </c>
      <c r="B148" s="50"/>
      <c r="C148" s="57" t="s">
        <v>21</v>
      </c>
      <c r="D148" s="56"/>
      <c r="E148" s="56"/>
      <c r="F148" s="55"/>
      <c r="G148" s="32" t="s">
        <v>8</v>
      </c>
      <c r="H148" s="31" t="s">
        <v>19</v>
      </c>
      <c r="I148" s="31">
        <f>24</f>
        <v>24</v>
      </c>
      <c r="J148" s="54">
        <f>K148/I148</f>
        <v>326.32</v>
      </c>
      <c r="K148" s="37">
        <f>7831.68</f>
        <v>7831.68</v>
      </c>
      <c r="L148" s="36"/>
    </row>
    <row r="149" spans="1:12" s="15" customFormat="1" ht="22.5" x14ac:dyDescent="0.2">
      <c r="A149" s="31">
        <f>A148+1</f>
        <v>97</v>
      </c>
      <c r="B149" s="50"/>
      <c r="C149" s="57" t="s">
        <v>20</v>
      </c>
      <c r="D149" s="56"/>
      <c r="E149" s="56"/>
      <c r="F149" s="55"/>
      <c r="G149" s="32" t="s">
        <v>8</v>
      </c>
      <c r="H149" s="31" t="s">
        <v>19</v>
      </c>
      <c r="I149" s="31">
        <f>18</f>
        <v>18</v>
      </c>
      <c r="J149" s="54">
        <f>K149/I149</f>
        <v>573.67999999999995</v>
      </c>
      <c r="K149" s="37">
        <f>10326.24</f>
        <v>10326.24</v>
      </c>
      <c r="L149" s="36"/>
    </row>
    <row r="150" spans="1:12" s="15" customFormat="1" ht="22.15" customHeight="1" x14ac:dyDescent="0.2">
      <c r="A150" s="31">
        <f>A149+1</f>
        <v>98</v>
      </c>
      <c r="B150" s="50"/>
      <c r="C150" s="57" t="s">
        <v>18</v>
      </c>
      <c r="D150" s="56"/>
      <c r="E150" s="56"/>
      <c r="F150" s="55"/>
      <c r="G150" s="32" t="s">
        <v>8</v>
      </c>
      <c r="H150" s="31" t="s">
        <v>17</v>
      </c>
      <c r="I150" s="31">
        <v>5.04</v>
      </c>
      <c r="J150" s="54">
        <f>K150/I150</f>
        <v>3368</v>
      </c>
      <c r="K150" s="37">
        <v>16974.72</v>
      </c>
      <c r="L150" s="36"/>
    </row>
    <row r="151" spans="1:12" s="15" customFormat="1" x14ac:dyDescent="0.2">
      <c r="A151" s="50"/>
      <c r="B151" s="50"/>
      <c r="C151" s="35" t="s">
        <v>3</v>
      </c>
      <c r="D151" s="35"/>
      <c r="E151" s="35"/>
      <c r="F151" s="35"/>
      <c r="G151" s="53"/>
      <c r="H151" s="50"/>
      <c r="I151" s="50"/>
      <c r="J151" s="50"/>
      <c r="K151" s="52">
        <f>SUM(K146:K150)</f>
        <v>69970.239999999991</v>
      </c>
      <c r="L151" s="52"/>
    </row>
    <row r="152" spans="1:12" s="15" customFormat="1" x14ac:dyDescent="0.2">
      <c r="A152" s="50"/>
      <c r="B152" s="50"/>
      <c r="C152" s="35" t="s">
        <v>16</v>
      </c>
      <c r="D152" s="35"/>
      <c r="E152" s="35"/>
      <c r="F152" s="35"/>
      <c r="G152" s="53"/>
      <c r="H152" s="50"/>
      <c r="I152" s="50"/>
      <c r="J152" s="50"/>
      <c r="K152" s="52">
        <f>K144+K151</f>
        <v>187506.88999999998</v>
      </c>
      <c r="L152" s="52"/>
    </row>
    <row r="153" spans="1:12" s="15" customFormat="1" x14ac:dyDescent="0.2">
      <c r="A153" s="50"/>
      <c r="B153" s="50"/>
      <c r="C153" s="51"/>
      <c r="D153" s="51"/>
      <c r="E153" s="51"/>
      <c r="F153" s="51"/>
      <c r="G153" s="50"/>
      <c r="H153" s="50"/>
      <c r="I153" s="50"/>
      <c r="J153" s="50"/>
      <c r="K153" s="49"/>
      <c r="L153" s="49"/>
    </row>
    <row r="154" spans="1:12" s="15" customFormat="1" x14ac:dyDescent="0.2">
      <c r="A154" s="31"/>
      <c r="B154" s="31"/>
      <c r="C154" s="48" t="s">
        <v>15</v>
      </c>
      <c r="D154" s="47"/>
      <c r="E154" s="47"/>
      <c r="F154" s="46"/>
      <c r="G154" s="32"/>
      <c r="H154" s="31"/>
      <c r="I154" s="31"/>
      <c r="J154" s="31"/>
      <c r="K154" s="45"/>
      <c r="L154" s="44"/>
    </row>
    <row r="155" spans="1:12" s="15" customFormat="1" ht="22.5" x14ac:dyDescent="0.2">
      <c r="A155" s="31">
        <f>A150+1</f>
        <v>99</v>
      </c>
      <c r="B155" s="31"/>
      <c r="C155" s="41" t="s">
        <v>14</v>
      </c>
      <c r="D155" s="40"/>
      <c r="E155" s="40"/>
      <c r="F155" s="39"/>
      <c r="G155" s="32" t="s">
        <v>8</v>
      </c>
      <c r="H155" s="31" t="s">
        <v>7</v>
      </c>
      <c r="I155" s="31">
        <v>8</v>
      </c>
      <c r="J155" s="38">
        <f>K155/I155</f>
        <v>1750</v>
      </c>
      <c r="K155" s="43">
        <v>14000</v>
      </c>
      <c r="L155" s="42"/>
    </row>
    <row r="156" spans="1:12" s="15" customFormat="1" ht="22.5" x14ac:dyDescent="0.2">
      <c r="A156" s="31">
        <f>A155+1</f>
        <v>100</v>
      </c>
      <c r="B156" s="31"/>
      <c r="C156" s="41" t="s">
        <v>13</v>
      </c>
      <c r="D156" s="40"/>
      <c r="E156" s="40"/>
      <c r="F156" s="39"/>
      <c r="G156" s="32" t="s">
        <v>8</v>
      </c>
      <c r="H156" s="31" t="s">
        <v>11</v>
      </c>
      <c r="I156" s="31">
        <v>4</v>
      </c>
      <c r="J156" s="38">
        <f>K156/I156</f>
        <v>9677.42</v>
      </c>
      <c r="K156" s="37">
        <v>38709.68</v>
      </c>
      <c r="L156" s="36"/>
    </row>
    <row r="157" spans="1:12" s="15" customFormat="1" ht="22.5" x14ac:dyDescent="0.2">
      <c r="A157" s="31">
        <f>A156+1</f>
        <v>101</v>
      </c>
      <c r="B157" s="31"/>
      <c r="C157" s="41" t="s">
        <v>12</v>
      </c>
      <c r="D157" s="40"/>
      <c r="E157" s="40"/>
      <c r="F157" s="39"/>
      <c r="G157" s="32" t="s">
        <v>8</v>
      </c>
      <c r="H157" s="31" t="s">
        <v>11</v>
      </c>
      <c r="I157" s="31">
        <v>28</v>
      </c>
      <c r="J157" s="38">
        <f>K157/I157</f>
        <v>10714.285714285714</v>
      </c>
      <c r="K157" s="37">
        <v>300000</v>
      </c>
      <c r="L157" s="36"/>
    </row>
    <row r="158" spans="1:12" s="15" customFormat="1" ht="22.5" x14ac:dyDescent="0.2">
      <c r="A158" s="31">
        <f>A157+1</f>
        <v>102</v>
      </c>
      <c r="B158" s="31"/>
      <c r="C158" s="41" t="s">
        <v>10</v>
      </c>
      <c r="D158" s="40"/>
      <c r="E158" s="40"/>
      <c r="F158" s="39"/>
      <c r="G158" s="32" t="s">
        <v>8</v>
      </c>
      <c r="H158" s="31" t="s">
        <v>7</v>
      </c>
      <c r="I158" s="31">
        <v>23</v>
      </c>
      <c r="J158" s="38">
        <f>K158/I158</f>
        <v>1895.3999999999999</v>
      </c>
      <c r="K158" s="37">
        <v>43594.2</v>
      </c>
      <c r="L158" s="36"/>
    </row>
    <row r="159" spans="1:12" s="15" customFormat="1" ht="22.5" x14ac:dyDescent="0.2">
      <c r="A159" s="31">
        <f>A158+1</f>
        <v>103</v>
      </c>
      <c r="B159" s="31"/>
      <c r="C159" s="41" t="s">
        <v>10</v>
      </c>
      <c r="D159" s="40"/>
      <c r="E159" s="40"/>
      <c r="F159" s="39"/>
      <c r="G159" s="32" t="s">
        <v>8</v>
      </c>
      <c r="H159" s="31" t="s">
        <v>7</v>
      </c>
      <c r="I159" s="31">
        <v>139</v>
      </c>
      <c r="J159" s="38">
        <f>K159/I159</f>
        <v>1895</v>
      </c>
      <c r="K159" s="37">
        <v>263405</v>
      </c>
      <c r="L159" s="36"/>
    </row>
    <row r="160" spans="1:12" s="15" customFormat="1" ht="34.15" customHeight="1" x14ac:dyDescent="0.2">
      <c r="A160" s="31">
        <f>A159+1</f>
        <v>104</v>
      </c>
      <c r="B160" s="31"/>
      <c r="C160" s="41" t="s">
        <v>9</v>
      </c>
      <c r="D160" s="40"/>
      <c r="E160" s="40"/>
      <c r="F160" s="39"/>
      <c r="G160" s="32" t="s">
        <v>8</v>
      </c>
      <c r="H160" s="31" t="s">
        <v>7</v>
      </c>
      <c r="I160" s="31">
        <v>51</v>
      </c>
      <c r="J160" s="38">
        <f>K160/I160</f>
        <v>1500</v>
      </c>
      <c r="K160" s="37">
        <v>76500</v>
      </c>
      <c r="L160" s="36"/>
    </row>
    <row r="161" spans="1:14" s="15" customFormat="1" ht="16.899999999999999" customHeight="1" x14ac:dyDescent="0.2">
      <c r="A161" s="31"/>
      <c r="B161" s="31"/>
      <c r="C161" s="35" t="s">
        <v>6</v>
      </c>
      <c r="D161" s="35"/>
      <c r="E161" s="35"/>
      <c r="F161" s="35"/>
      <c r="G161" s="32"/>
      <c r="H161" s="31"/>
      <c r="I161" s="31"/>
      <c r="J161" s="31"/>
      <c r="K161" s="24">
        <f>SUM(K155:K160)</f>
        <v>736208.88</v>
      </c>
      <c r="L161" s="24"/>
    </row>
    <row r="162" spans="1:14" s="15" customFormat="1" ht="15.95" customHeight="1" x14ac:dyDescent="0.2">
      <c r="A162" s="31"/>
      <c r="B162" s="34"/>
      <c r="C162" s="33" t="s">
        <v>5</v>
      </c>
      <c r="D162" s="33"/>
      <c r="E162" s="33"/>
      <c r="F162" s="33"/>
      <c r="G162" s="32"/>
      <c r="H162" s="31"/>
      <c r="I162" s="31"/>
      <c r="J162" s="30"/>
      <c r="K162" s="24">
        <f>K53+K77+K135+K152+K161+K92</f>
        <v>12630866.054800002</v>
      </c>
      <c r="L162" s="24"/>
    </row>
    <row r="163" spans="1:14" s="15" customFormat="1" ht="15.95" customHeight="1" x14ac:dyDescent="0.2">
      <c r="A163" s="31"/>
      <c r="B163" s="34"/>
      <c r="C163" s="33" t="s">
        <v>4</v>
      </c>
      <c r="D163" s="33"/>
      <c r="E163" s="33"/>
      <c r="F163" s="33"/>
      <c r="G163" s="32"/>
      <c r="H163" s="31"/>
      <c r="I163" s="31"/>
      <c r="J163" s="30"/>
      <c r="K163" s="24">
        <f>K162*0.05</f>
        <v>631543.30274000019</v>
      </c>
      <c r="L163" s="24"/>
      <c r="N163" s="29"/>
    </row>
    <row r="164" spans="1:14" ht="17.25" customHeight="1" x14ac:dyDescent="0.2">
      <c r="A164" s="5"/>
      <c r="B164" s="28"/>
      <c r="C164" s="5"/>
      <c r="D164" s="5"/>
      <c r="E164" s="5"/>
      <c r="F164" s="5"/>
      <c r="G164" s="5"/>
      <c r="H164" s="27" t="s">
        <v>3</v>
      </c>
      <c r="I164" s="26"/>
      <c r="J164" s="25" t="s">
        <v>1</v>
      </c>
      <c r="K164" s="24">
        <f>K162+K163</f>
        <v>13262409.357540002</v>
      </c>
      <c r="L164" s="24"/>
    </row>
    <row r="165" spans="1:14" ht="17.25" customHeight="1" x14ac:dyDescent="0.2">
      <c r="H165" s="27" t="s">
        <v>2</v>
      </c>
      <c r="I165" s="26"/>
      <c r="J165" s="25" t="s">
        <v>1</v>
      </c>
      <c r="K165" s="24">
        <f>K164/1.18*0.18</f>
        <v>2023079.3935230512</v>
      </c>
      <c r="L165" s="24"/>
    </row>
    <row r="166" spans="1:14" ht="21.75" customHeight="1" x14ac:dyDescent="0.2">
      <c r="A166" s="3" t="s">
        <v>0</v>
      </c>
      <c r="B166" s="22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1:14" ht="17.25" customHeight="1" x14ac:dyDescent="0.2">
      <c r="A167" s="22"/>
      <c r="B167" s="22"/>
      <c r="D167" s="20"/>
      <c r="E167" s="20"/>
      <c r="F167" s="20"/>
      <c r="G167" s="20"/>
      <c r="H167" s="20"/>
      <c r="I167" s="20"/>
      <c r="J167" s="21"/>
      <c r="K167" s="20"/>
      <c r="L167" s="19">
        <f>K164-K165</f>
        <v>11239329.964016952</v>
      </c>
    </row>
    <row r="168" spans="1:14" x14ac:dyDescent="0.2">
      <c r="I168" s="5"/>
      <c r="J168" s="2"/>
    </row>
    <row r="169" spans="1:14" s="15" customFormat="1" ht="12" x14ac:dyDescent="0.2">
      <c r="A169" s="9"/>
      <c r="B169" s="18"/>
      <c r="C169" s="18"/>
      <c r="D169" s="18"/>
      <c r="E169" s="18"/>
      <c r="F169" s="16"/>
      <c r="G169" s="16"/>
      <c r="H169" s="16"/>
      <c r="I169" s="16"/>
      <c r="J169" s="17"/>
      <c r="K169" s="17"/>
      <c r="L169" s="16"/>
    </row>
    <row r="170" spans="1:14" ht="0.75" customHeight="1" x14ac:dyDescent="0.2">
      <c r="F170" s="5"/>
      <c r="G170" s="14"/>
      <c r="H170" s="8"/>
      <c r="I170" s="5"/>
      <c r="J170" s="2"/>
      <c r="L170" s="13"/>
    </row>
    <row r="171" spans="1:14" ht="15.75" customHeight="1" x14ac:dyDescent="0.2">
      <c r="F171" s="5"/>
      <c r="G171" s="12"/>
      <c r="H171" s="12"/>
      <c r="I171" s="5"/>
      <c r="J171" s="10"/>
      <c r="K171" s="11"/>
      <c r="L171" s="10"/>
    </row>
    <row r="172" spans="1:14" ht="12" x14ac:dyDescent="0.2">
      <c r="B172" s="3"/>
      <c r="F172" s="5"/>
      <c r="G172" s="5"/>
      <c r="H172" s="5"/>
      <c r="J172" s="2"/>
      <c r="L172" s="5"/>
    </row>
    <row r="173" spans="1:14" x14ac:dyDescent="0.2">
      <c r="F173" s="5"/>
      <c r="G173" s="5"/>
      <c r="H173" s="5"/>
      <c r="J173" s="2"/>
      <c r="L173" s="5"/>
    </row>
    <row r="174" spans="1:14" x14ac:dyDescent="0.2">
      <c r="F174" s="5"/>
      <c r="G174" s="5"/>
      <c r="H174" s="5"/>
      <c r="J174" s="2"/>
      <c r="L174" s="5"/>
    </row>
    <row r="175" spans="1:14" ht="12" x14ac:dyDescent="0.2">
      <c r="A175" s="9"/>
      <c r="B175" s="8"/>
      <c r="C175" s="8"/>
      <c r="D175" s="8"/>
      <c r="E175" s="8"/>
      <c r="F175" s="5"/>
      <c r="G175" s="8"/>
      <c r="H175" s="8"/>
      <c r="I175" s="5"/>
      <c r="J175" s="7"/>
      <c r="K175" s="7"/>
      <c r="L175" s="5"/>
    </row>
    <row r="176" spans="1:14" x14ac:dyDescent="0.2">
      <c r="G176" s="6"/>
      <c r="H176" s="6"/>
      <c r="I176" s="5"/>
      <c r="J176" s="4"/>
      <c r="K176" s="4"/>
    </row>
    <row r="178" spans="2:10" ht="12" x14ac:dyDescent="0.2">
      <c r="B178" s="3"/>
      <c r="J178" s="2"/>
    </row>
  </sheetData>
  <mergeCells count="306">
    <mergeCell ref="K163:L163"/>
    <mergeCell ref="K164:L164"/>
    <mergeCell ref="K165:L165"/>
    <mergeCell ref="C161:F161"/>
    <mergeCell ref="K161:L161"/>
    <mergeCell ref="J169:K169"/>
    <mergeCell ref="G171:H171"/>
    <mergeCell ref="J175:K175"/>
    <mergeCell ref="G176:H176"/>
    <mergeCell ref="J176:K176"/>
    <mergeCell ref="C156:F156"/>
    <mergeCell ref="C157:F157"/>
    <mergeCell ref="C162:F162"/>
    <mergeCell ref="K162:L162"/>
    <mergeCell ref="C163:F163"/>
    <mergeCell ref="K152:L152"/>
    <mergeCell ref="C149:F149"/>
    <mergeCell ref="K149:L149"/>
    <mergeCell ref="C150:F150"/>
    <mergeCell ref="K150:L150"/>
    <mergeCell ref="C139:F139"/>
    <mergeCell ref="C140:F140"/>
    <mergeCell ref="C141:F141"/>
    <mergeCell ref="C154:F154"/>
    <mergeCell ref="K154:L154"/>
    <mergeCell ref="C155:F155"/>
    <mergeCell ref="K155:L155"/>
    <mergeCell ref="C158:F158"/>
    <mergeCell ref="C138:F138"/>
    <mergeCell ref="K138:L138"/>
    <mergeCell ref="K139:L139"/>
    <mergeCell ref="K140:L140"/>
    <mergeCell ref="K141:L141"/>
    <mergeCell ref="C137:F137"/>
    <mergeCell ref="K137:L137"/>
    <mergeCell ref="K133:L133"/>
    <mergeCell ref="C132:F132"/>
    <mergeCell ref="C153:F153"/>
    <mergeCell ref="K153:L153"/>
    <mergeCell ref="K142:L142"/>
    <mergeCell ref="C151:F151"/>
    <mergeCell ref="K151:L151"/>
    <mergeCell ref="C152:F152"/>
    <mergeCell ref="K115:L115"/>
    <mergeCell ref="C134:F134"/>
    <mergeCell ref="K134:L134"/>
    <mergeCell ref="C135:F135"/>
    <mergeCell ref="K135:L135"/>
    <mergeCell ref="C136:L136"/>
    <mergeCell ref="C77:F77"/>
    <mergeCell ref="K77:L77"/>
    <mergeCell ref="C93:L93"/>
    <mergeCell ref="C94:F94"/>
    <mergeCell ref="K94:L94"/>
    <mergeCell ref="K88:L88"/>
    <mergeCell ref="K58:L58"/>
    <mergeCell ref="C89:F89"/>
    <mergeCell ref="K89:L89"/>
    <mergeCell ref="K62:L62"/>
    <mergeCell ref="C71:F71"/>
    <mergeCell ref="C72:F72"/>
    <mergeCell ref="C73:F73"/>
    <mergeCell ref="C74:F74"/>
    <mergeCell ref="C76:F76"/>
    <mergeCell ref="K76:L76"/>
    <mergeCell ref="C54:L54"/>
    <mergeCell ref="C55:F55"/>
    <mergeCell ref="K55:L55"/>
    <mergeCell ref="K56:L56"/>
    <mergeCell ref="K57:L57"/>
    <mergeCell ref="C52:F52"/>
    <mergeCell ref="K52:L52"/>
    <mergeCell ref="C53:F53"/>
    <mergeCell ref="K53:L53"/>
    <mergeCell ref="C45:F45"/>
    <mergeCell ref="K45:L45"/>
    <mergeCell ref="C46:F46"/>
    <mergeCell ref="K46:L46"/>
    <mergeCell ref="C42:F42"/>
    <mergeCell ref="K42:L42"/>
    <mergeCell ref="C43:F43"/>
    <mergeCell ref="K43:L43"/>
    <mergeCell ref="C44:F44"/>
    <mergeCell ref="K44:L44"/>
    <mergeCell ref="C36:F36"/>
    <mergeCell ref="K36:L36"/>
    <mergeCell ref="C37:F37"/>
    <mergeCell ref="K37:L37"/>
    <mergeCell ref="C38:F38"/>
    <mergeCell ref="K38:L38"/>
    <mergeCell ref="C39:F39"/>
    <mergeCell ref="K39:L39"/>
    <mergeCell ref="C40:F40"/>
    <mergeCell ref="K40:L40"/>
    <mergeCell ref="C41:F41"/>
    <mergeCell ref="K41:L41"/>
    <mergeCell ref="K30:L30"/>
    <mergeCell ref="K31:L31"/>
    <mergeCell ref="K32:L32"/>
    <mergeCell ref="C32:F32"/>
    <mergeCell ref="C30:F30"/>
    <mergeCell ref="C31:F31"/>
    <mergeCell ref="C33:F33"/>
    <mergeCell ref="K33:L33"/>
    <mergeCell ref="C34:F34"/>
    <mergeCell ref="K34:L34"/>
    <mergeCell ref="C35:F35"/>
    <mergeCell ref="K35:L35"/>
    <mergeCell ref="B20:I20"/>
    <mergeCell ref="A24:B24"/>
    <mergeCell ref="C24:F25"/>
    <mergeCell ref="G24:G25"/>
    <mergeCell ref="H24:H25"/>
    <mergeCell ref="I24:L24"/>
    <mergeCell ref="K25:L25"/>
    <mergeCell ref="C26:F26"/>
    <mergeCell ref="K26:L26"/>
    <mergeCell ref="C27:L27"/>
    <mergeCell ref="C28:F28"/>
    <mergeCell ref="K28:L28"/>
    <mergeCell ref="K29:L29"/>
    <mergeCell ref="C29:F29"/>
    <mergeCell ref="A10:H10"/>
    <mergeCell ref="J10:L11"/>
    <mergeCell ref="B11:H11"/>
    <mergeCell ref="A12:F12"/>
    <mergeCell ref="J12:L12"/>
    <mergeCell ref="J13:L13"/>
    <mergeCell ref="J15:L15"/>
    <mergeCell ref="F17:G18"/>
    <mergeCell ref="H17:I18"/>
    <mergeCell ref="K17:L17"/>
    <mergeCell ref="F19:G19"/>
    <mergeCell ref="H19:I19"/>
    <mergeCell ref="J1:L1"/>
    <mergeCell ref="J2:L2"/>
    <mergeCell ref="J3:L3"/>
    <mergeCell ref="A4:H4"/>
    <mergeCell ref="J4:L5"/>
    <mergeCell ref="B5:H5"/>
    <mergeCell ref="K75:L75"/>
    <mergeCell ref="K61:L61"/>
    <mergeCell ref="K59:L59"/>
    <mergeCell ref="K60:L60"/>
    <mergeCell ref="A6:H6"/>
    <mergeCell ref="J6:L7"/>
    <mergeCell ref="B7:H7"/>
    <mergeCell ref="A8:H8"/>
    <mergeCell ref="J8:L9"/>
    <mergeCell ref="B9:H9"/>
    <mergeCell ref="K69:L69"/>
    <mergeCell ref="K70:L70"/>
    <mergeCell ref="K71:L71"/>
    <mergeCell ref="K72:L72"/>
    <mergeCell ref="K73:L73"/>
    <mergeCell ref="K74:L74"/>
    <mergeCell ref="K63:L63"/>
    <mergeCell ref="K64:L64"/>
    <mergeCell ref="K65:L65"/>
    <mergeCell ref="K66:L66"/>
    <mergeCell ref="K67:L67"/>
    <mergeCell ref="K68:L68"/>
    <mergeCell ref="C58:F58"/>
    <mergeCell ref="C65:F65"/>
    <mergeCell ref="C57:F57"/>
    <mergeCell ref="C66:F66"/>
    <mergeCell ref="C67:F67"/>
    <mergeCell ref="C75:F75"/>
    <mergeCell ref="C60:F60"/>
    <mergeCell ref="C59:F59"/>
    <mergeCell ref="C61:F61"/>
    <mergeCell ref="C68:F68"/>
    <mergeCell ref="C69:F69"/>
    <mergeCell ref="C70:F70"/>
    <mergeCell ref="K47:L47"/>
    <mergeCell ref="K48:L48"/>
    <mergeCell ref="K49:L49"/>
    <mergeCell ref="K50:L50"/>
    <mergeCell ref="K51:L51"/>
    <mergeCell ref="C80:F80"/>
    <mergeCell ref="C62:F62"/>
    <mergeCell ref="C63:F63"/>
    <mergeCell ref="C64:F64"/>
    <mergeCell ref="C56:F56"/>
    <mergeCell ref="C92:F92"/>
    <mergeCell ref="C97:F97"/>
    <mergeCell ref="C98:F98"/>
    <mergeCell ref="C99:F99"/>
    <mergeCell ref="K92:L92"/>
    <mergeCell ref="C47:F47"/>
    <mergeCell ref="C48:F48"/>
    <mergeCell ref="C49:F49"/>
    <mergeCell ref="C50:F50"/>
    <mergeCell ref="C51:F51"/>
    <mergeCell ref="C87:F87"/>
    <mergeCell ref="C88:F88"/>
    <mergeCell ref="C90:F90"/>
    <mergeCell ref="C91:F91"/>
    <mergeCell ref="C85:F85"/>
    <mergeCell ref="C84:F84"/>
    <mergeCell ref="C86:F86"/>
    <mergeCell ref="C78:L78"/>
    <mergeCell ref="C81:F81"/>
    <mergeCell ref="C82:F82"/>
    <mergeCell ref="K85:L85"/>
    <mergeCell ref="K86:L86"/>
    <mergeCell ref="C79:F79"/>
    <mergeCell ref="K87:L87"/>
    <mergeCell ref="K90:L90"/>
    <mergeCell ref="K91:L91"/>
    <mergeCell ref="K80:L80"/>
    <mergeCell ref="K81:L81"/>
    <mergeCell ref="K82:L82"/>
    <mergeCell ref="K83:L83"/>
    <mergeCell ref="K95:L95"/>
    <mergeCell ref="K96:L96"/>
    <mergeCell ref="K97:L97"/>
    <mergeCell ref="C114:F114"/>
    <mergeCell ref="K114:L114"/>
    <mergeCell ref="C115:F115"/>
    <mergeCell ref="C104:F104"/>
    <mergeCell ref="K104:L104"/>
    <mergeCell ref="C101:F101"/>
    <mergeCell ref="K101:L101"/>
    <mergeCell ref="K110:L110"/>
    <mergeCell ref="K111:L111"/>
    <mergeCell ref="K112:L112"/>
    <mergeCell ref="K98:L98"/>
    <mergeCell ref="C100:F100"/>
    <mergeCell ref="K100:L100"/>
    <mergeCell ref="C102:F102"/>
    <mergeCell ref="K102:L102"/>
    <mergeCell ref="C103:F103"/>
    <mergeCell ref="K103:L103"/>
    <mergeCell ref="K99:L99"/>
    <mergeCell ref="K105:L105"/>
    <mergeCell ref="K106:L106"/>
    <mergeCell ref="K107:L107"/>
    <mergeCell ref="K108:L108"/>
    <mergeCell ref="K109:L109"/>
    <mergeCell ref="C123:F123"/>
    <mergeCell ref="C124:F124"/>
    <mergeCell ref="C125:F125"/>
    <mergeCell ref="C126:F126"/>
    <mergeCell ref="C95:F95"/>
    <mergeCell ref="C96:F96"/>
    <mergeCell ref="C116:F116"/>
    <mergeCell ref="C117:F117"/>
    <mergeCell ref="C118:F118"/>
    <mergeCell ref="C119:F119"/>
    <mergeCell ref="K116:L116"/>
    <mergeCell ref="K117:L117"/>
    <mergeCell ref="K118:L118"/>
    <mergeCell ref="K119:L119"/>
    <mergeCell ref="K120:L120"/>
    <mergeCell ref="K121:L121"/>
    <mergeCell ref="K132:L132"/>
    <mergeCell ref="K123:L123"/>
    <mergeCell ref="K124:L124"/>
    <mergeCell ref="K125:L125"/>
    <mergeCell ref="K126:L126"/>
    <mergeCell ref="K127:L127"/>
    <mergeCell ref="K128:L128"/>
    <mergeCell ref="C112:F112"/>
    <mergeCell ref="C120:F120"/>
    <mergeCell ref="C121:F121"/>
    <mergeCell ref="C144:F144"/>
    <mergeCell ref="C105:F105"/>
    <mergeCell ref="K113:L113"/>
    <mergeCell ref="K122:L122"/>
    <mergeCell ref="K129:L129"/>
    <mergeCell ref="K130:L130"/>
    <mergeCell ref="K131:L131"/>
    <mergeCell ref="C113:F113"/>
    <mergeCell ref="C142:F142"/>
    <mergeCell ref="C143:F143"/>
    <mergeCell ref="C133:F133"/>
    <mergeCell ref="C127:F127"/>
    <mergeCell ref="C128:F128"/>
    <mergeCell ref="C129:F129"/>
    <mergeCell ref="C130:F130"/>
    <mergeCell ref="C131:F131"/>
    <mergeCell ref="C122:F122"/>
    <mergeCell ref="C106:F106"/>
    <mergeCell ref="C107:F107"/>
    <mergeCell ref="C108:F108"/>
    <mergeCell ref="C109:F109"/>
    <mergeCell ref="C110:F110"/>
    <mergeCell ref="C111:F111"/>
    <mergeCell ref="K146:L146"/>
    <mergeCell ref="K147:L147"/>
    <mergeCell ref="K148:L148"/>
    <mergeCell ref="K144:L144"/>
    <mergeCell ref="C145:F145"/>
    <mergeCell ref="K145:L145"/>
    <mergeCell ref="C146:F146"/>
    <mergeCell ref="K143:L143"/>
    <mergeCell ref="C159:F159"/>
    <mergeCell ref="C160:F160"/>
    <mergeCell ref="K156:L156"/>
    <mergeCell ref="K157:L157"/>
    <mergeCell ref="K158:L158"/>
    <mergeCell ref="K159:L159"/>
    <mergeCell ref="K160:L160"/>
    <mergeCell ref="C147:F147"/>
    <mergeCell ref="C148:F148"/>
  </mergeCells>
  <pageMargins left="0.62992125984251968" right="0.15748031496062992" top="0" bottom="0" header="0.35433070866141736" footer="0.31496062992125984"/>
  <pageSetup paperSize="9" scale="8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КС-2 № 5 февраль 2017г.</vt:lpstr>
      <vt:lpstr>'КС-2 № 5 февраль 2017г.'!Область_печати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2017-03-18T19:33:25Z</dcterms:created>
  <dcterms:modified xsi:type="dcterms:W3CDTF">2017-03-18T19:44:30Z</dcterms:modified>
</cp:coreProperties>
</file>