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65" windowWidth="15180" windowHeight="10920" tabRatio="276" activeTab="1"/>
  </bookViews>
  <sheets>
    <sheet name="Комплекты Кеги" sheetId="7" r:id="rId1"/>
    <sheet name="Цех  Кеги" sheetId="1" r:id="rId2"/>
  </sheets>
  <externalReferences>
    <externalReference r:id="rId3"/>
    <externalReference r:id="rId4"/>
    <externalReference r:id="rId5"/>
  </externalReferences>
  <definedNames>
    <definedName name="_xlnm._FilterDatabase" localSheetId="1" hidden="1">'Цех  Кеги'!#REF!</definedName>
    <definedName name="Индекс">#REF!</definedName>
    <definedName name="_xlnm.Print_Area" localSheetId="0">'Комплекты Кеги'!$B$1:$B$257</definedName>
  </definedNames>
  <calcPr calcId="144525"/>
</workbook>
</file>

<file path=xl/calcChain.xml><?xml version="1.0" encoding="utf-8"?>
<calcChain xmlns="http://schemas.openxmlformats.org/spreadsheetml/2006/main">
  <c r="B5" i="1" l="1"/>
  <c r="C5" i="1"/>
  <c r="D5" i="1"/>
  <c r="E5" i="1"/>
  <c r="F5" i="1"/>
  <c r="G5" i="1"/>
  <c r="H5" i="1"/>
  <c r="B6" i="1"/>
  <c r="C6" i="1"/>
  <c r="D6" i="1"/>
  <c r="E6" i="1"/>
  <c r="F6" i="1"/>
  <c r="G6" i="1"/>
  <c r="H6" i="1"/>
  <c r="B7" i="1"/>
  <c r="C7" i="1"/>
  <c r="D7" i="1"/>
  <c r="E7" i="1"/>
  <c r="F7" i="1"/>
  <c r="G7" i="1"/>
  <c r="H7" i="1"/>
  <c r="B8" i="1"/>
  <c r="C8" i="1"/>
  <c r="D8" i="1"/>
  <c r="E8" i="1"/>
  <c r="F8" i="1"/>
  <c r="G8" i="1"/>
  <c r="H8" i="1"/>
  <c r="B9" i="1"/>
  <c r="C9" i="1"/>
  <c r="D9" i="1"/>
  <c r="E9" i="1"/>
  <c r="F9" i="1"/>
  <c r="G9" i="1"/>
  <c r="H9" i="1"/>
  <c r="B10" i="1"/>
  <c r="C10" i="1"/>
  <c r="D10" i="1"/>
  <c r="E10" i="1"/>
  <c r="F10" i="1"/>
  <c r="G10" i="1"/>
  <c r="H10" i="1"/>
  <c r="B11" i="1"/>
  <c r="C11" i="1"/>
  <c r="D11" i="1"/>
  <c r="E11" i="1"/>
  <c r="F11" i="1"/>
  <c r="G11" i="1"/>
  <c r="H11" i="1"/>
  <c r="B12" i="1"/>
  <c r="C12" i="1"/>
  <c r="D12" i="1"/>
  <c r="E12" i="1"/>
  <c r="F12" i="1"/>
  <c r="G12" i="1"/>
  <c r="H12" i="1"/>
  <c r="B13" i="1"/>
  <c r="C13" i="1"/>
  <c r="D13" i="1"/>
  <c r="E13" i="1"/>
  <c r="F13" i="1"/>
  <c r="G13" i="1"/>
  <c r="H13" i="1"/>
  <c r="B14" i="1"/>
  <c r="C14" i="1"/>
  <c r="D14" i="1"/>
  <c r="E14" i="1"/>
  <c r="F14" i="1"/>
  <c r="G14" i="1"/>
  <c r="H14" i="1"/>
  <c r="B15" i="1"/>
  <c r="C15" i="1"/>
  <c r="D15" i="1"/>
  <c r="E15" i="1"/>
  <c r="F15" i="1"/>
  <c r="G15" i="1"/>
  <c r="H15" i="1"/>
  <c r="B16" i="1"/>
  <c r="C16" i="1"/>
  <c r="D16" i="1"/>
  <c r="E16" i="1"/>
  <c r="F16" i="1"/>
  <c r="G16" i="1"/>
  <c r="H16" i="1"/>
  <c r="B17" i="1"/>
  <c r="C17" i="1"/>
  <c r="D17" i="1"/>
  <c r="E17" i="1"/>
  <c r="F17" i="1"/>
  <c r="G17" i="1"/>
  <c r="H17" i="1"/>
  <c r="B18" i="1"/>
  <c r="C18" i="1"/>
  <c r="D18" i="1"/>
  <c r="E18" i="1"/>
  <c r="F18" i="1"/>
  <c r="G18" i="1"/>
  <c r="H18" i="1"/>
  <c r="B19" i="1"/>
  <c r="C19" i="1"/>
  <c r="D19" i="1"/>
  <c r="E19" i="1"/>
  <c r="F19" i="1"/>
  <c r="G19" i="1"/>
  <c r="H19" i="1"/>
  <c r="B20" i="1"/>
  <c r="C20" i="1"/>
  <c r="D20" i="1"/>
  <c r="E20" i="1"/>
  <c r="F20" i="1"/>
  <c r="G20" i="1"/>
  <c r="H20" i="1"/>
  <c r="B21" i="1"/>
  <c r="C21" i="1"/>
  <c r="D21" i="1"/>
  <c r="E21" i="1"/>
  <c r="F21" i="1"/>
  <c r="G21" i="1"/>
  <c r="H21" i="1"/>
  <c r="B22" i="1"/>
  <c r="C22" i="1"/>
  <c r="D22" i="1"/>
  <c r="E22" i="1"/>
  <c r="F22" i="1"/>
  <c r="G22" i="1"/>
  <c r="H22" i="1"/>
  <c r="B23" i="1"/>
  <c r="C23" i="1"/>
  <c r="D23" i="1"/>
  <c r="E23" i="1"/>
  <c r="F23" i="1"/>
  <c r="G23" i="1"/>
  <c r="H23" i="1"/>
  <c r="B24" i="1"/>
  <c r="C24" i="1"/>
  <c r="D24" i="1"/>
  <c r="E24" i="1"/>
  <c r="F24" i="1"/>
  <c r="G24" i="1"/>
  <c r="H24" i="1"/>
  <c r="B25" i="1"/>
  <c r="C25" i="1"/>
  <c r="D25" i="1"/>
  <c r="E25" i="1"/>
  <c r="F25" i="1"/>
  <c r="G25" i="1"/>
  <c r="H25" i="1"/>
  <c r="B26" i="1"/>
  <c r="C26" i="1"/>
  <c r="D26" i="1"/>
  <c r="E26" i="1"/>
  <c r="F26" i="1"/>
  <c r="G26" i="1"/>
  <c r="H26" i="1"/>
  <c r="B27" i="1"/>
  <c r="C27" i="1"/>
  <c r="D27" i="1"/>
  <c r="E27" i="1"/>
  <c r="F27" i="1"/>
  <c r="G27" i="1"/>
  <c r="H27" i="1"/>
  <c r="B28" i="1"/>
  <c r="C28" i="1"/>
  <c r="D28" i="1"/>
  <c r="E28" i="1"/>
  <c r="F28" i="1"/>
  <c r="G28" i="1"/>
  <c r="H28" i="1"/>
  <c r="B29" i="1"/>
  <c r="C29" i="1"/>
  <c r="D29" i="1"/>
  <c r="E29" i="1"/>
  <c r="F29" i="1"/>
  <c r="G29" i="1"/>
  <c r="H29" i="1"/>
  <c r="B30" i="1"/>
  <c r="C30" i="1"/>
  <c r="D30" i="1"/>
  <c r="E30" i="1"/>
  <c r="F30" i="1"/>
  <c r="G30" i="1"/>
  <c r="H30" i="1"/>
  <c r="B31" i="1"/>
  <c r="C31" i="1"/>
  <c r="D31" i="1"/>
  <c r="E31" i="1"/>
  <c r="F31" i="1"/>
  <c r="G31" i="1"/>
  <c r="H31" i="1"/>
  <c r="H4" i="1"/>
  <c r="C4" i="1"/>
  <c r="D4" i="1"/>
  <c r="E4" i="1"/>
  <c r="F4" i="1"/>
  <c r="G4" i="1"/>
  <c r="B4" i="1"/>
  <c r="B3" i="1" l="1"/>
  <c r="B43" i="7"/>
  <c r="B34" i="7"/>
  <c r="B25" i="7"/>
  <c r="B16" i="7"/>
  <c r="H7" i="7"/>
  <c r="B7" i="7"/>
  <c r="D253" i="7"/>
  <c r="D251" i="7"/>
  <c r="D244" i="7"/>
  <c r="D242" i="7"/>
  <c r="D235" i="7"/>
  <c r="D233" i="7"/>
  <c r="D226" i="7"/>
  <c r="D224" i="7"/>
  <c r="D217" i="7"/>
  <c r="D215" i="7"/>
  <c r="D208" i="7"/>
  <c r="D206" i="7"/>
  <c r="D199" i="7"/>
  <c r="D197" i="7"/>
  <c r="D190" i="7"/>
  <c r="D188" i="7"/>
  <c r="D181" i="7"/>
  <c r="D179" i="7"/>
  <c r="D172" i="7"/>
  <c r="D170" i="7"/>
  <c r="D163" i="7"/>
  <c r="D161" i="7"/>
  <c r="D154" i="7"/>
  <c r="D152" i="7"/>
  <c r="D145" i="7"/>
  <c r="D143" i="7"/>
  <c r="D136" i="7"/>
  <c r="D134" i="7"/>
  <c r="D127" i="7"/>
  <c r="D125" i="7"/>
  <c r="D118" i="7"/>
  <c r="D116" i="7"/>
  <c r="D109" i="7"/>
  <c r="D107" i="7"/>
  <c r="D100" i="7"/>
  <c r="D98" i="7"/>
  <c r="D91" i="7"/>
  <c r="D89" i="7"/>
  <c r="D82" i="7"/>
  <c r="D80" i="7"/>
  <c r="D73" i="7"/>
  <c r="D71" i="7"/>
  <c r="D64" i="7"/>
  <c r="D62" i="7"/>
  <c r="D55" i="7"/>
  <c r="D53" i="7"/>
  <c r="D46" i="7"/>
  <c r="D44" i="7"/>
  <c r="D37" i="7"/>
  <c r="D35" i="7"/>
  <c r="D28" i="7"/>
  <c r="D26" i="7"/>
  <c r="D19" i="7"/>
  <c r="D17" i="7"/>
  <c r="D10" i="7"/>
  <c r="D8" i="7"/>
  <c r="A32" i="1" l="1"/>
  <c r="A5" i="1"/>
  <c r="A6" i="1"/>
  <c r="A7" i="1"/>
  <c r="A8" i="1"/>
  <c r="A9" i="1"/>
  <c r="A10" i="1"/>
  <c r="A11" i="1"/>
  <c r="A12" i="1"/>
  <c r="A13" i="1"/>
  <c r="A14" i="1"/>
  <c r="A15" i="1"/>
  <c r="A16" i="1"/>
  <c r="A17" i="1"/>
  <c r="A18" i="1"/>
  <c r="A19" i="1"/>
  <c r="A20" i="1"/>
  <c r="A21" i="1"/>
  <c r="A22" i="1"/>
  <c r="A23" i="1"/>
  <c r="A24" i="1"/>
  <c r="A25" i="1"/>
  <c r="A26" i="1"/>
  <c r="A27" i="1"/>
  <c r="A28" i="1"/>
  <c r="A29" i="1"/>
  <c r="A30" i="1"/>
  <c r="A31" i="1"/>
  <c r="A4" i="1"/>
  <c r="B34" i="1" s="1"/>
  <c r="E34" i="1" l="1"/>
  <c r="C35" i="1"/>
  <c r="G35" i="1"/>
  <c r="E36" i="1"/>
  <c r="C37" i="1"/>
  <c r="G37" i="1"/>
  <c r="E38" i="1"/>
  <c r="C39" i="1"/>
  <c r="G39" i="1"/>
  <c r="E40" i="1"/>
  <c r="D41" i="1"/>
  <c r="H41" i="1"/>
  <c r="F42" i="1"/>
  <c r="I7" i="7" s="1"/>
  <c r="D43" i="1"/>
  <c r="H43" i="1"/>
  <c r="F44" i="1"/>
  <c r="D45" i="1"/>
  <c r="H45" i="1"/>
  <c r="F46" i="1"/>
  <c r="D47" i="1"/>
  <c r="H47" i="1"/>
  <c r="F48" i="1"/>
  <c r="D49" i="1"/>
  <c r="H49" i="1"/>
  <c r="F50" i="1"/>
  <c r="D51" i="1"/>
  <c r="H51" i="1"/>
  <c r="F52" i="1"/>
  <c r="D53" i="1"/>
  <c r="H53" i="1"/>
  <c r="F54" i="1"/>
  <c r="D55" i="1"/>
  <c r="H55" i="1"/>
  <c r="F56" i="1"/>
  <c r="D57" i="1"/>
  <c r="H57" i="1"/>
  <c r="F58" i="1"/>
  <c r="D59" i="1"/>
  <c r="H59" i="1"/>
  <c r="F60" i="1"/>
  <c r="B36" i="1"/>
  <c r="B40" i="1"/>
  <c r="B44" i="1"/>
  <c r="B48" i="1"/>
  <c r="B52" i="1"/>
  <c r="B56" i="1"/>
  <c r="B60" i="1"/>
  <c r="F40" i="1"/>
  <c r="F34" i="1"/>
  <c r="D35" i="1"/>
  <c r="H35" i="1"/>
  <c r="F36" i="1"/>
  <c r="D37" i="1"/>
  <c r="H37" i="1"/>
  <c r="F38" i="1"/>
  <c r="D39" i="1"/>
  <c r="H39" i="1"/>
  <c r="G40" i="1"/>
  <c r="E41" i="1"/>
  <c r="C42" i="1"/>
  <c r="F7" i="7" s="1"/>
  <c r="G42" i="1"/>
  <c r="J7" i="7" s="1"/>
  <c r="E43" i="1"/>
  <c r="C44" i="1"/>
  <c r="G44" i="1"/>
  <c r="E45" i="1"/>
  <c r="C46" i="1"/>
  <c r="G46" i="1"/>
  <c r="E47" i="1"/>
  <c r="C48" i="1"/>
  <c r="G48" i="1"/>
  <c r="E49" i="1"/>
  <c r="C50" i="1"/>
  <c r="G50" i="1"/>
  <c r="E51" i="1"/>
  <c r="C34" i="1"/>
  <c r="G34" i="1"/>
  <c r="E35" i="1"/>
  <c r="C36" i="1"/>
  <c r="G36" i="1"/>
  <c r="E37" i="1"/>
  <c r="C38" i="1"/>
  <c r="G38" i="1"/>
  <c r="E39" i="1"/>
  <c r="C40" i="1"/>
  <c r="H40" i="1"/>
  <c r="F41" i="1"/>
  <c r="D42" i="1"/>
  <c r="G7" i="7" s="1"/>
  <c r="H42" i="1"/>
  <c r="K7" i="7" s="1"/>
  <c r="F43" i="1"/>
  <c r="D44" i="1"/>
  <c r="H44" i="1"/>
  <c r="F45" i="1"/>
  <c r="D46" i="1"/>
  <c r="H46" i="1"/>
  <c r="F47" i="1"/>
  <c r="D48" i="1"/>
  <c r="H48" i="1"/>
  <c r="F49" i="1"/>
  <c r="D50" i="1"/>
  <c r="H50" i="1"/>
  <c r="F51" i="1"/>
  <c r="D52" i="1"/>
  <c r="H52" i="1"/>
  <c r="F53" i="1"/>
  <c r="D54" i="1"/>
  <c r="H54" i="1"/>
  <c r="F55" i="1"/>
  <c r="D56" i="1"/>
  <c r="H56" i="1"/>
  <c r="F57" i="1"/>
  <c r="D58" i="1"/>
  <c r="H58" i="1"/>
  <c r="F59" i="1"/>
  <c r="D60" i="1"/>
  <c r="H60" i="1"/>
  <c r="B38" i="1"/>
  <c r="B42" i="1"/>
  <c r="E7" i="7" s="1"/>
  <c r="B46" i="1"/>
  <c r="B50" i="1"/>
  <c r="B54" i="1"/>
  <c r="B58" i="1"/>
  <c r="D34" i="1"/>
  <c r="H34" i="1"/>
  <c r="F35" i="1"/>
  <c r="D36" i="1"/>
  <c r="H36" i="1"/>
  <c r="F37" i="1"/>
  <c r="D38" i="1"/>
  <c r="H38" i="1"/>
  <c r="F39" i="1"/>
  <c r="D40" i="1"/>
  <c r="C41" i="1"/>
  <c r="G41" i="1"/>
  <c r="C43" i="1"/>
  <c r="G43" i="1"/>
  <c r="E44" i="1"/>
  <c r="C45" i="1"/>
  <c r="G45" i="1"/>
  <c r="E46" i="1"/>
  <c r="C49" i="1"/>
  <c r="G51" i="1"/>
  <c r="C53" i="1"/>
  <c r="E54" i="1"/>
  <c r="G55" i="1"/>
  <c r="C57" i="1"/>
  <c r="E58" i="1"/>
  <c r="G59" i="1"/>
  <c r="B35" i="1"/>
  <c r="B43" i="1"/>
  <c r="B51" i="1"/>
  <c r="B59" i="1"/>
  <c r="C47" i="1"/>
  <c r="G49" i="1"/>
  <c r="C52" i="1"/>
  <c r="E53" i="1"/>
  <c r="G54" i="1"/>
  <c r="C56" i="1"/>
  <c r="E57" i="1"/>
  <c r="G58" i="1"/>
  <c r="C60" i="1"/>
  <c r="B37" i="1"/>
  <c r="B45" i="1"/>
  <c r="B53" i="1"/>
  <c r="E59" i="1"/>
  <c r="B41" i="1"/>
  <c r="B57" i="1"/>
  <c r="G47" i="1"/>
  <c r="E50" i="1"/>
  <c r="E52" i="1"/>
  <c r="G53" i="1"/>
  <c r="C55" i="1"/>
  <c r="E56" i="1"/>
  <c r="G57" i="1"/>
  <c r="C59" i="1"/>
  <c r="E60" i="1"/>
  <c r="B39" i="1"/>
  <c r="B47" i="1"/>
  <c r="B55" i="1"/>
  <c r="E48" i="1"/>
  <c r="C51" i="1"/>
  <c r="G52" i="1"/>
  <c r="C54" i="1"/>
  <c r="E55" i="1"/>
  <c r="G56" i="1"/>
  <c r="C58" i="1"/>
  <c r="G60" i="1"/>
  <c r="B49" i="1"/>
  <c r="D7" i="7" l="1"/>
  <c r="E8" i="7"/>
  <c r="H62" i="1"/>
  <c r="H63" i="1" s="1"/>
  <c r="H61" i="1"/>
  <c r="C61" i="1"/>
  <c r="C62" i="1"/>
  <c r="C63" i="1" s="1"/>
  <c r="D62" i="1"/>
  <c r="D63" i="1" s="1"/>
  <c r="D61" i="1"/>
  <c r="F62" i="1"/>
  <c r="F63" i="1" s="1"/>
  <c r="F61" i="1"/>
  <c r="E62" i="1"/>
  <c r="E63" i="1" s="1"/>
  <c r="E61" i="1"/>
  <c r="G61" i="1"/>
  <c r="G62" i="1"/>
  <c r="G63" i="1" s="1"/>
  <c r="B61" i="1"/>
  <c r="B62" i="1"/>
  <c r="B63" i="1" s="1"/>
  <c r="C33" i="1" l="1"/>
  <c r="D33" i="1"/>
  <c r="E33" i="1"/>
  <c r="F33" i="1"/>
  <c r="G33" i="1"/>
  <c r="H33" i="1"/>
  <c r="B33" i="1"/>
  <c r="B232" i="7" l="1"/>
  <c r="B231" i="7" s="1"/>
  <c r="B230" i="7" s="1"/>
  <c r="B229" i="7" s="1"/>
  <c r="B234" i="7"/>
  <c r="B235" i="7" s="1"/>
  <c r="B236" i="7" s="1"/>
  <c r="B237" i="7" s="1"/>
  <c r="B223" i="7" l="1"/>
  <c r="B222" i="7" s="1"/>
  <c r="B221" i="7" s="1"/>
  <c r="B220" i="7" s="1"/>
  <c r="B225" i="7"/>
  <c r="B226" i="7" s="1"/>
  <c r="B227" i="7" s="1"/>
  <c r="B228" i="7" s="1"/>
  <c r="B241" i="7" l="1"/>
  <c r="B214" i="7"/>
  <c r="B205" i="7"/>
  <c r="B196" i="7"/>
  <c r="B243" i="7" l="1"/>
  <c r="B244" i="7" s="1"/>
  <c r="B245" i="7" s="1"/>
  <c r="B246" i="7" s="1"/>
  <c r="B240" i="7"/>
  <c r="B239" i="7" s="1"/>
  <c r="B238" i="7" s="1"/>
  <c r="B216" i="7"/>
  <c r="B217" i="7" s="1"/>
  <c r="B218" i="7" s="1"/>
  <c r="B219" i="7" s="1"/>
  <c r="B213" i="7"/>
  <c r="B212" i="7" s="1"/>
  <c r="B211" i="7" s="1"/>
  <c r="B207" i="7"/>
  <c r="B208" i="7" s="1"/>
  <c r="B209" i="7" s="1"/>
  <c r="B210" i="7" s="1"/>
  <c r="B204" i="7"/>
  <c r="B203" i="7" s="1"/>
  <c r="B202" i="7" s="1"/>
  <c r="B198" i="7"/>
  <c r="B199" i="7" s="1"/>
  <c r="B200" i="7" s="1"/>
  <c r="B201" i="7" s="1"/>
  <c r="B195" i="7"/>
  <c r="B194" i="7" s="1"/>
  <c r="B193" i="7" s="1"/>
  <c r="B250" i="7"/>
  <c r="B249" i="7" s="1"/>
  <c r="B248" i="7" s="1"/>
  <c r="B247" i="7" s="1"/>
  <c r="B252" i="7"/>
  <c r="B253" i="7"/>
  <c r="B254" i="7" s="1"/>
  <c r="B255" i="7" s="1"/>
  <c r="B133" i="7" l="1"/>
  <c r="B124" i="7" l="1"/>
  <c r="B178" i="7" l="1"/>
  <c r="B177" i="7" s="1"/>
  <c r="B176" i="7" s="1"/>
  <c r="B175" i="7" s="1"/>
  <c r="B180" i="7"/>
  <c r="B181" i="7" s="1"/>
  <c r="B182" i="7" s="1"/>
  <c r="B183" i="7" s="1"/>
  <c r="B187" i="7" l="1"/>
  <c r="B186" i="7" s="1"/>
  <c r="B185" i="7" s="1"/>
  <c r="B184" i="7" s="1"/>
  <c r="B189" i="7"/>
  <c r="B190" i="7" s="1"/>
  <c r="B191" i="7" s="1"/>
  <c r="B192" i="7" s="1"/>
  <c r="B160" i="7"/>
  <c r="B159" i="7" s="1"/>
  <c r="B158" i="7" s="1"/>
  <c r="B157" i="7" s="1"/>
  <c r="B162" i="7"/>
  <c r="B163" i="7" s="1"/>
  <c r="B164" i="7" s="1"/>
  <c r="B165" i="7" s="1"/>
  <c r="B169" i="7"/>
  <c r="B151" i="7"/>
  <c r="B171" i="7" l="1"/>
  <c r="B172" i="7" s="1"/>
  <c r="B173" i="7" s="1"/>
  <c r="B174" i="7" s="1"/>
  <c r="B168" i="7"/>
  <c r="B167" i="7" s="1"/>
  <c r="B166" i="7" s="1"/>
  <c r="B117" i="7" l="1"/>
  <c r="B118" i="7" s="1"/>
  <c r="B119" i="7" s="1"/>
  <c r="B120" i="7" s="1"/>
  <c r="B142" i="7"/>
  <c r="B97" i="7"/>
  <c r="B88" i="7"/>
  <c r="B79" i="7"/>
  <c r="B70" i="7"/>
  <c r="B61" i="7"/>
  <c r="B52" i="7"/>
  <c r="B115" i="7" l="1"/>
  <c r="B150" i="7"/>
  <c r="B149" i="7" s="1"/>
  <c r="B148" i="7" s="1"/>
  <c r="B153" i="7"/>
  <c r="B154" i="7" s="1"/>
  <c r="B155" i="7" s="1"/>
  <c r="B156" i="7" s="1"/>
  <c r="B257" i="7"/>
  <c r="B256" i="7" s="1"/>
  <c r="B106" i="7" l="1"/>
  <c r="B72" i="7" l="1"/>
  <c r="B73" i="7" s="1"/>
  <c r="B74" i="7" s="1"/>
  <c r="B75" i="7" s="1"/>
  <c r="B63" i="7"/>
  <c r="B64" i="7" s="1"/>
  <c r="B65" i="7" s="1"/>
  <c r="B66" i="7" s="1"/>
  <c r="B54" i="7"/>
  <c r="B55" i="7" s="1"/>
  <c r="B56" i="7" s="1"/>
  <c r="B57" i="7" s="1"/>
  <c r="B45" i="7"/>
  <c r="B46" i="7" s="1"/>
  <c r="B47" i="7" s="1"/>
  <c r="B48" i="7" s="1"/>
  <c r="B36" i="7"/>
  <c r="B37" i="7" s="1"/>
  <c r="B38" i="7" s="1"/>
  <c r="B39" i="7" s="1"/>
  <c r="B27" i="7"/>
  <c r="B28" i="7" s="1"/>
  <c r="B29" i="7" s="1"/>
  <c r="B30" i="7" s="1"/>
  <c r="B18" i="7"/>
  <c r="B19" i="7" s="1"/>
  <c r="B20" i="7" s="1"/>
  <c r="B21" i="7" s="1"/>
  <c r="B144" i="7"/>
  <c r="B145" i="7" s="1"/>
  <c r="B146" i="7" s="1"/>
  <c r="B147" i="7" s="1"/>
  <c r="B135" i="7"/>
  <c r="B136" i="7" s="1"/>
  <c r="B137" i="7" s="1"/>
  <c r="B138" i="7" s="1"/>
  <c r="B126" i="7"/>
  <c r="B127" i="7" s="1"/>
  <c r="B128" i="7" s="1"/>
  <c r="B129" i="7" s="1"/>
  <c r="B108" i="7"/>
  <c r="B109" i="7" s="1"/>
  <c r="B110" i="7" s="1"/>
  <c r="B111" i="7" s="1"/>
  <c r="B99" i="7"/>
  <c r="B100" i="7" s="1"/>
  <c r="B101" i="7" s="1"/>
  <c r="B102" i="7" s="1"/>
  <c r="B90" i="7"/>
  <c r="B91" i="7" s="1"/>
  <c r="B92" i="7" s="1"/>
  <c r="B93" i="7" s="1"/>
  <c r="B81" i="7"/>
  <c r="B82" i="7" s="1"/>
  <c r="B83" i="7" s="1"/>
  <c r="B84" i="7" s="1"/>
  <c r="B9" i="7"/>
  <c r="B10" i="7" s="1"/>
  <c r="B11" i="7" s="1"/>
  <c r="B12" i="7" s="1"/>
  <c r="B69" i="7" l="1"/>
  <c r="B68" i="7" s="1"/>
  <c r="B67" i="7" s="1"/>
  <c r="B6" i="7"/>
  <c r="B5" i="7" s="1"/>
  <c r="B4" i="7" s="1"/>
  <c r="B33" i="7" l="1"/>
  <c r="B32" i="7" s="1"/>
  <c r="B31" i="7" s="1"/>
  <c r="B105" i="7"/>
  <c r="B104" i="7" s="1"/>
  <c r="B103" i="7" s="1"/>
  <c r="B123" i="7"/>
  <c r="B122" i="7" s="1"/>
  <c r="B121" i="7" s="1"/>
  <c r="B114" i="7"/>
  <c r="B113" i="7" s="1"/>
  <c r="B112" i="7" s="1"/>
  <c r="B15" i="7"/>
  <c r="B14" i="7" s="1"/>
  <c r="B13" i="7" s="1"/>
  <c r="B24" i="7"/>
  <c r="B23" i="7" s="1"/>
  <c r="B22" i="7" s="1"/>
  <c r="B51" i="7"/>
  <c r="B50" i="7" s="1"/>
  <c r="B49" i="7" s="1"/>
  <c r="B60" i="7"/>
  <c r="B59" i="7" s="1"/>
  <c r="B58" i="7" s="1"/>
  <c r="B42" i="7"/>
  <c r="B41" i="7" s="1"/>
  <c r="B40" i="7" s="1"/>
  <c r="B132" i="7"/>
  <c r="B131" i="7" s="1"/>
  <c r="B130" i="7" s="1"/>
  <c r="B78" i="7"/>
  <c r="B77" i="7" s="1"/>
  <c r="B76" i="7" s="1"/>
  <c r="B96" i="7"/>
  <c r="B95" i="7" s="1"/>
  <c r="B94" i="7" s="1"/>
  <c r="B87" i="7"/>
  <c r="B86" i="7" s="1"/>
  <c r="B85" i="7" s="1"/>
  <c r="B141" i="7" l="1"/>
  <c r="B140" i="7" s="1"/>
  <c r="B139" i="7" s="1"/>
  <c r="E232" i="7" l="1"/>
  <c r="E257" i="7"/>
  <c r="E223" i="7"/>
  <c r="E187" i="7"/>
  <c r="E151" i="7"/>
  <c r="E154" i="7" s="1"/>
  <c r="E142" i="7"/>
  <c r="E97" i="7"/>
  <c r="E98" i="7" s="1"/>
  <c r="E25" i="7"/>
  <c r="E88" i="7"/>
  <c r="E16" i="7"/>
  <c r="E43" i="7"/>
  <c r="F3" i="7"/>
  <c r="E133" i="7"/>
  <c r="E70" i="7"/>
  <c r="E241" i="7"/>
  <c r="E214" i="7"/>
  <c r="E215" i="7" s="1"/>
  <c r="E250" i="7"/>
  <c r="E205" i="7"/>
  <c r="E169" i="7"/>
  <c r="E196" i="7"/>
  <c r="E115" i="7"/>
  <c r="E61" i="7"/>
  <c r="E124" i="7"/>
  <c r="E52" i="7"/>
  <c r="E55" i="7" s="1"/>
  <c r="E79" i="7"/>
  <c r="E106" i="7"/>
  <c r="E109" i="7" s="1"/>
  <c r="E160" i="7"/>
  <c r="E163" i="7" s="1"/>
  <c r="E34" i="7"/>
  <c r="E178" i="7"/>
  <c r="E17" i="7"/>
  <c r="E206" i="7"/>
  <c r="E100" i="7"/>
  <c r="E64" i="7"/>
  <c r="E82" i="7"/>
  <c r="E217" i="7" l="1"/>
  <c r="E28" i="7"/>
  <c r="E242" i="7"/>
  <c r="E161" i="7"/>
  <c r="E26" i="7"/>
  <c r="E190" i="7"/>
  <c r="E136" i="7"/>
  <c r="E143" i="7"/>
  <c r="E134" i="7"/>
  <c r="E235" i="7"/>
  <c r="E170" i="7"/>
  <c r="E53" i="7"/>
  <c r="E91" i="7"/>
  <c r="E179" i="7"/>
  <c r="E199" i="7"/>
  <c r="E37" i="7"/>
  <c r="E188" i="7"/>
  <c r="E89" i="7"/>
  <c r="E62" i="7"/>
  <c r="E152" i="7"/>
  <c r="E197" i="7"/>
  <c r="E125" i="7"/>
  <c r="E233" i="7"/>
  <c r="E244" i="7"/>
  <c r="E224" i="7"/>
  <c r="E73" i="7"/>
  <c r="E116" i="7"/>
  <c r="E226" i="7"/>
  <c r="E145" i="7"/>
  <c r="E19" i="7"/>
  <c r="E80" i="7"/>
  <c r="E253" i="7"/>
  <c r="E181" i="7"/>
  <c r="E71" i="7"/>
  <c r="E46" i="7"/>
  <c r="E172" i="7"/>
  <c r="E44" i="7"/>
  <c r="E251" i="7"/>
  <c r="E107" i="7"/>
  <c r="E127" i="7"/>
  <c r="E118" i="7"/>
  <c r="E35" i="7"/>
  <c r="E208" i="7"/>
  <c r="E256" i="7"/>
  <c r="F214" i="7"/>
  <c r="F215" i="7" s="1"/>
  <c r="F178" i="7"/>
  <c r="F133" i="7"/>
  <c r="F232" i="7"/>
  <c r="F169" i="7"/>
  <c r="F79" i="7"/>
  <c r="F82" i="7" s="1"/>
  <c r="F43" i="7"/>
  <c r="F88" i="7"/>
  <c r="F142" i="7"/>
  <c r="F34" i="7"/>
  <c r="F241" i="7"/>
  <c r="F196" i="7"/>
  <c r="F160" i="7"/>
  <c r="F115" i="7"/>
  <c r="F223" i="7"/>
  <c r="F97" i="7"/>
  <c r="F100" i="7" s="1"/>
  <c r="F61" i="7"/>
  <c r="F25" i="7"/>
  <c r="F257" i="7"/>
  <c r="F124" i="7"/>
  <c r="F52" i="7"/>
  <c r="F250" i="7"/>
  <c r="F205" i="7"/>
  <c r="F206" i="7" s="1"/>
  <c r="F70" i="7"/>
  <c r="G3" i="7"/>
  <c r="F151" i="7"/>
  <c r="F154" i="7" s="1"/>
  <c r="F16" i="7"/>
  <c r="F106" i="7"/>
  <c r="F109" i="7" s="1"/>
  <c r="F187" i="7"/>
  <c r="E10" i="7"/>
  <c r="F71" i="7" l="1"/>
  <c r="F199" i="7"/>
  <c r="F170" i="7"/>
  <c r="F235" i="7"/>
  <c r="F53" i="7"/>
  <c r="F161" i="7"/>
  <c r="F143" i="7"/>
  <c r="F28" i="7"/>
  <c r="F190" i="7"/>
  <c r="F127" i="7"/>
  <c r="F91" i="7"/>
  <c r="F224" i="7"/>
  <c r="F8" i="7"/>
  <c r="F136" i="7"/>
  <c r="F242" i="7"/>
  <c r="F62" i="7"/>
  <c r="F179" i="7"/>
  <c r="F46" i="7"/>
  <c r="F19" i="7"/>
  <c r="F251" i="7"/>
  <c r="F116" i="7"/>
  <c r="F35" i="7"/>
  <c r="F10" i="7"/>
  <c r="F17" i="7"/>
  <c r="F73" i="7"/>
  <c r="F244" i="7"/>
  <c r="F233" i="7"/>
  <c r="F125" i="7"/>
  <c r="F253" i="7"/>
  <c r="F80" i="7"/>
  <c r="F134" i="7"/>
  <c r="F118" i="7"/>
  <c r="F89" i="7"/>
  <c r="F188" i="7"/>
  <c r="F98" i="7"/>
  <c r="F37" i="7"/>
  <c r="F26" i="7"/>
  <c r="F226" i="7"/>
  <c r="F217" i="7"/>
  <c r="F44" i="7"/>
  <c r="F152" i="7"/>
  <c r="F197" i="7"/>
  <c r="F172" i="7"/>
  <c r="F55" i="7"/>
  <c r="G223" i="7"/>
  <c r="G232" i="7"/>
  <c r="G196" i="7"/>
  <c r="G199" i="7" s="1"/>
  <c r="G160" i="7"/>
  <c r="G161" i="7" s="1"/>
  <c r="G133" i="7"/>
  <c r="G250" i="7"/>
  <c r="G205" i="7"/>
  <c r="G206" i="7" s="1"/>
  <c r="G106" i="7"/>
  <c r="G109" i="7" s="1"/>
  <c r="G70" i="7"/>
  <c r="G34" i="7"/>
  <c r="G35" i="7" s="1"/>
  <c r="H3" i="7"/>
  <c r="G52" i="7"/>
  <c r="G16" i="7"/>
  <c r="G257" i="7"/>
  <c r="G241" i="7"/>
  <c r="G242" i="7" s="1"/>
  <c r="G214" i="7"/>
  <c r="G215" i="7" s="1"/>
  <c r="G178" i="7"/>
  <c r="G179" i="7" s="1"/>
  <c r="G151" i="7"/>
  <c r="G154" i="7" s="1"/>
  <c r="G124" i="7"/>
  <c r="G142" i="7"/>
  <c r="G169" i="7"/>
  <c r="G79" i="7"/>
  <c r="G82" i="7" s="1"/>
  <c r="G43" i="7"/>
  <c r="G187" i="7"/>
  <c r="G61" i="7"/>
  <c r="G115" i="7"/>
  <c r="G88" i="7"/>
  <c r="G25" i="7"/>
  <c r="G97" i="7"/>
  <c r="G100" i="7" s="1"/>
  <c r="F256" i="7"/>
  <c r="F163" i="7"/>
  <c r="F107" i="7"/>
  <c r="F181" i="7"/>
  <c r="F208" i="7"/>
  <c r="F145" i="7"/>
  <c r="F64" i="7"/>
  <c r="G163" i="7" l="1"/>
  <c r="G145" i="7"/>
  <c r="G208" i="7"/>
  <c r="G190" i="7"/>
  <c r="G235" i="7"/>
  <c r="G170" i="7"/>
  <c r="G71" i="7"/>
  <c r="G143" i="7"/>
  <c r="G53" i="7"/>
  <c r="G127" i="7"/>
  <c r="G28" i="7"/>
  <c r="G224" i="7"/>
  <c r="G91" i="7"/>
  <c r="G62" i="7"/>
  <c r="G136" i="7"/>
  <c r="G46" i="7"/>
  <c r="G19" i="7"/>
  <c r="G181" i="7"/>
  <c r="G251" i="7"/>
  <c r="G116" i="7"/>
  <c r="G107" i="7"/>
  <c r="G64" i="7"/>
  <c r="G256" i="7"/>
  <c r="G55" i="7"/>
  <c r="G197" i="7"/>
  <c r="G44" i="7"/>
  <c r="G226" i="7"/>
  <c r="G37" i="7"/>
  <c r="G188" i="7"/>
  <c r="G118" i="7"/>
  <c r="G80" i="7"/>
  <c r="G125" i="7"/>
  <c r="G244" i="7"/>
  <c r="G17" i="7"/>
  <c r="H257" i="7"/>
  <c r="H232" i="7"/>
  <c r="H214" i="7"/>
  <c r="H215" i="7" s="1"/>
  <c r="H88" i="7"/>
  <c r="H169" i="7"/>
  <c r="H223" i="7"/>
  <c r="H224" i="7" s="1"/>
  <c r="H97" i="7"/>
  <c r="H100" i="7" s="1"/>
  <c r="H250" i="7"/>
  <c r="H241" i="7"/>
  <c r="H242" i="7" s="1"/>
  <c r="H124" i="7"/>
  <c r="H205" i="7"/>
  <c r="H206" i="7" s="1"/>
  <c r="H106" i="7"/>
  <c r="H70" i="7"/>
  <c r="H71" i="7" s="1"/>
  <c r="H34" i="7"/>
  <c r="H35" i="7" s="1"/>
  <c r="I3" i="7"/>
  <c r="H79" i="7"/>
  <c r="H82" i="7" s="1"/>
  <c r="H196" i="7"/>
  <c r="H199" i="7" s="1"/>
  <c r="H160" i="7"/>
  <c r="H161" i="7" s="1"/>
  <c r="H115" i="7"/>
  <c r="H61" i="7"/>
  <c r="H151" i="7"/>
  <c r="H154" i="7" s="1"/>
  <c r="H142" i="7"/>
  <c r="H178" i="7"/>
  <c r="H179" i="7" s="1"/>
  <c r="H52" i="7"/>
  <c r="H16" i="7"/>
  <c r="H43" i="7"/>
  <c r="H187" i="7"/>
  <c r="H133" i="7"/>
  <c r="H25" i="7"/>
  <c r="G172" i="7"/>
  <c r="G152" i="7"/>
  <c r="G217" i="7"/>
  <c r="G26" i="7"/>
  <c r="G98" i="7"/>
  <c r="G89" i="7"/>
  <c r="H89" i="7" s="1"/>
  <c r="G134" i="7"/>
  <c r="G253" i="7"/>
  <c r="G233" i="7"/>
  <c r="G73" i="7"/>
  <c r="G10" i="7"/>
  <c r="H10" i="7" s="1"/>
  <c r="G8" i="7"/>
  <c r="H190" i="7" l="1"/>
  <c r="H136" i="7"/>
  <c r="H98" i="7"/>
  <c r="H235" i="7"/>
  <c r="H53" i="7"/>
  <c r="H127" i="7"/>
  <c r="H170" i="7"/>
  <c r="H143" i="7"/>
  <c r="H91" i="7"/>
  <c r="H28" i="7"/>
  <c r="H62" i="7"/>
  <c r="H46" i="7"/>
  <c r="H253" i="7"/>
  <c r="H19" i="7"/>
  <c r="H217" i="7"/>
  <c r="H107" i="7"/>
  <c r="H152" i="7"/>
  <c r="H233" i="7"/>
  <c r="H172" i="7"/>
  <c r="H116" i="7"/>
  <c r="H251" i="7"/>
  <c r="H8" i="7"/>
  <c r="H73" i="7"/>
  <c r="H134" i="7"/>
  <c r="H26" i="7"/>
  <c r="H256" i="7"/>
  <c r="I257" i="7"/>
  <c r="I205" i="7"/>
  <c r="I206" i="7" s="1"/>
  <c r="I196" i="7"/>
  <c r="I199" i="7" s="1"/>
  <c r="J3" i="7"/>
  <c r="I178" i="7"/>
  <c r="I179" i="7" s="1"/>
  <c r="I43" i="7"/>
  <c r="I46" i="7" s="1"/>
  <c r="I250" i="7"/>
  <c r="I251" i="7" s="1"/>
  <c r="I232" i="7"/>
  <c r="I223" i="7"/>
  <c r="I224" i="7" s="1"/>
  <c r="I187" i="7"/>
  <c r="I190" i="7" s="1"/>
  <c r="I151" i="7"/>
  <c r="I154" i="7" s="1"/>
  <c r="I115" i="7"/>
  <c r="I106" i="7"/>
  <c r="I34" i="7"/>
  <c r="I35" i="7" s="1"/>
  <c r="I133" i="7"/>
  <c r="I61" i="7"/>
  <c r="I241" i="7"/>
  <c r="I242" i="7" s="1"/>
  <c r="I88" i="7"/>
  <c r="I124" i="7"/>
  <c r="I79" i="7"/>
  <c r="I82" i="7" s="1"/>
  <c r="I142" i="7"/>
  <c r="I214" i="7"/>
  <c r="I215" i="7" s="1"/>
  <c r="I169" i="7"/>
  <c r="I160" i="7"/>
  <c r="I161" i="7" s="1"/>
  <c r="I70" i="7"/>
  <c r="I73" i="7" s="1"/>
  <c r="I97" i="7"/>
  <c r="I100" i="7" s="1"/>
  <c r="I25" i="7"/>
  <c r="I52" i="7"/>
  <c r="I53" i="7" s="1"/>
  <c r="I16" i="7"/>
  <c r="H244" i="7"/>
  <c r="H80" i="7"/>
  <c r="H188" i="7"/>
  <c r="H226" i="7"/>
  <c r="H197" i="7"/>
  <c r="I197" i="7" s="1"/>
  <c r="H208" i="7"/>
  <c r="H163" i="7"/>
  <c r="H145" i="7"/>
  <c r="H109" i="7"/>
  <c r="H17" i="7"/>
  <c r="H125" i="7"/>
  <c r="H118" i="7"/>
  <c r="H37" i="7"/>
  <c r="H44" i="7"/>
  <c r="H55" i="7"/>
  <c r="H64" i="7"/>
  <c r="H181" i="7"/>
  <c r="I170" i="7" l="1"/>
  <c r="I235" i="7"/>
  <c r="I80" i="7"/>
  <c r="I127" i="7"/>
  <c r="I143" i="7"/>
  <c r="I91" i="7"/>
  <c r="I28" i="7"/>
  <c r="I62" i="7"/>
  <c r="I37" i="7"/>
  <c r="I134" i="7"/>
  <c r="I19" i="7"/>
  <c r="I188" i="7"/>
  <c r="I44" i="7"/>
  <c r="I208" i="7"/>
  <c r="I116" i="7"/>
  <c r="I107" i="7"/>
  <c r="I64" i="7"/>
  <c r="I118" i="7"/>
  <c r="I109" i="7"/>
  <c r="I244" i="7"/>
  <c r="I55" i="7"/>
  <c r="I181" i="7"/>
  <c r="I125" i="7"/>
  <c r="I253" i="7"/>
  <c r="I145" i="7"/>
  <c r="I226" i="7"/>
  <c r="I163" i="7"/>
  <c r="I17" i="7"/>
  <c r="I256" i="7"/>
  <c r="J257" i="7"/>
  <c r="J178" i="7"/>
  <c r="J16" i="7"/>
  <c r="J70" i="7"/>
  <c r="J73" i="7" s="1"/>
  <c r="J241" i="7"/>
  <c r="J242" i="7" s="1"/>
  <c r="J223" i="7"/>
  <c r="J224" i="7" s="1"/>
  <c r="J187" i="7"/>
  <c r="J188" i="7" s="1"/>
  <c r="J151" i="7"/>
  <c r="J154" i="7" s="1"/>
  <c r="J115" i="7"/>
  <c r="J142" i="7"/>
  <c r="J79" i="7"/>
  <c r="J82" i="7" s="1"/>
  <c r="J43" i="7"/>
  <c r="J46" i="7" s="1"/>
  <c r="J160" i="7"/>
  <c r="J161" i="7" s="1"/>
  <c r="J52" i="7"/>
  <c r="J53" i="7" s="1"/>
  <c r="J214" i="7"/>
  <c r="J215" i="7" s="1"/>
  <c r="J232" i="7"/>
  <c r="J34" i="7"/>
  <c r="J106" i="7"/>
  <c r="J250" i="7"/>
  <c r="J251" i="7" s="1"/>
  <c r="J205" i="7"/>
  <c r="J206" i="7" s="1"/>
  <c r="J169" i="7"/>
  <c r="J170" i="7" s="1"/>
  <c r="J133" i="7"/>
  <c r="J97" i="7"/>
  <c r="J100" i="7" s="1"/>
  <c r="J61" i="7"/>
  <c r="J25" i="7"/>
  <c r="J88" i="7"/>
  <c r="J124" i="7"/>
  <c r="J196" i="7"/>
  <c r="J199" i="7" s="1"/>
  <c r="K3" i="7"/>
  <c r="I172" i="7"/>
  <c r="I98" i="7"/>
  <c r="J98" i="7" s="1"/>
  <c r="I233" i="7"/>
  <c r="J233" i="7" s="1"/>
  <c r="I152" i="7"/>
  <c r="I89" i="7"/>
  <c r="J89" i="7" s="1"/>
  <c r="I8" i="7"/>
  <c r="I71" i="7"/>
  <c r="I136" i="7"/>
  <c r="I217" i="7"/>
  <c r="I10" i="7"/>
  <c r="J10" i="7" s="1"/>
  <c r="I26" i="7"/>
  <c r="J28" i="7" l="1"/>
  <c r="J17" i="7"/>
  <c r="J235" i="7"/>
  <c r="J107" i="7"/>
  <c r="J143" i="7"/>
  <c r="J127" i="7"/>
  <c r="J62" i="7"/>
  <c r="J91" i="7"/>
  <c r="J37" i="7"/>
  <c r="J134" i="7"/>
  <c r="J19" i="7"/>
  <c r="J116" i="7"/>
  <c r="J152" i="7"/>
  <c r="J181" i="7"/>
  <c r="J136" i="7"/>
  <c r="J71" i="7"/>
  <c r="J44" i="7"/>
  <c r="J8" i="7"/>
  <c r="J217" i="7"/>
  <c r="J26" i="7"/>
  <c r="J172" i="7"/>
  <c r="J256" i="7"/>
  <c r="J226" i="7"/>
  <c r="J145" i="7"/>
  <c r="J125" i="7"/>
  <c r="J55" i="7"/>
  <c r="J244" i="7"/>
  <c r="J197" i="7"/>
  <c r="J109" i="7"/>
  <c r="J64" i="7"/>
  <c r="J179" i="7"/>
  <c r="J190" i="7"/>
  <c r="J35" i="7"/>
  <c r="K257" i="7"/>
  <c r="D257" i="7" s="1"/>
  <c r="K160" i="7"/>
  <c r="D160" i="7" s="1"/>
  <c r="K61" i="7"/>
  <c r="D61" i="7" s="1"/>
  <c r="K214" i="7"/>
  <c r="D214" i="7" s="1"/>
  <c r="K106" i="7"/>
  <c r="D106" i="7" s="1"/>
  <c r="K169" i="7"/>
  <c r="D169" i="7" s="1"/>
  <c r="K241" i="7"/>
  <c r="D241" i="7" s="1"/>
  <c r="K250" i="7"/>
  <c r="D250" i="7" s="1"/>
  <c r="K178" i="7"/>
  <c r="D178" i="7" s="1"/>
  <c r="K187" i="7"/>
  <c r="D187" i="7" s="1"/>
  <c r="K133" i="7"/>
  <c r="D133" i="7" s="1"/>
  <c r="K88" i="7"/>
  <c r="D88" i="7" s="1"/>
  <c r="K52" i="7"/>
  <c r="D52" i="7" s="1"/>
  <c r="K16" i="7"/>
  <c r="D16" i="7" s="1"/>
  <c r="K124" i="7"/>
  <c r="D124" i="7" s="1"/>
  <c r="K232" i="7"/>
  <c r="D232" i="7" s="1"/>
  <c r="K142" i="7"/>
  <c r="D142" i="7" s="1"/>
  <c r="K79" i="7"/>
  <c r="D79" i="7" s="1"/>
  <c r="K43" i="7"/>
  <c r="D43" i="7" s="1"/>
  <c r="K223" i="7"/>
  <c r="D223" i="7" s="1"/>
  <c r="K196" i="7"/>
  <c r="D196" i="7" s="1"/>
  <c r="K205" i="7"/>
  <c r="D205" i="7" s="1"/>
  <c r="K97" i="7"/>
  <c r="D97" i="7" s="1"/>
  <c r="K25" i="7"/>
  <c r="D25" i="7" s="1"/>
  <c r="K115" i="7"/>
  <c r="D115" i="7" s="1"/>
  <c r="K151" i="7"/>
  <c r="D151" i="7" s="1"/>
  <c r="K70" i="7"/>
  <c r="D70" i="7" s="1"/>
  <c r="K34" i="7"/>
  <c r="D34" i="7" s="1"/>
  <c r="J80" i="7"/>
  <c r="J208" i="7"/>
  <c r="K208" i="7" s="1"/>
  <c r="J253" i="7"/>
  <c r="J163" i="7"/>
  <c r="J118" i="7"/>
  <c r="K118" i="7" s="1"/>
  <c r="K163" i="7" l="1"/>
  <c r="K253" i="7"/>
  <c r="K80" i="7"/>
  <c r="K256" i="7"/>
  <c r="K172" i="7"/>
  <c r="K89" i="7"/>
  <c r="K44" i="7"/>
  <c r="K35" i="7"/>
  <c r="K179" i="7"/>
  <c r="K109" i="7"/>
  <c r="K244" i="7"/>
  <c r="K125" i="7"/>
  <c r="K226" i="7"/>
  <c r="K98" i="7"/>
  <c r="K8" i="7"/>
  <c r="K17" i="7"/>
  <c r="K217" i="7"/>
  <c r="K242" i="7"/>
  <c r="K116" i="7"/>
  <c r="K107" i="7"/>
  <c r="K91" i="7"/>
  <c r="K73" i="7"/>
  <c r="K154" i="7"/>
  <c r="K46" i="7"/>
  <c r="K215" i="7"/>
  <c r="K251" i="7"/>
  <c r="K100" i="7"/>
  <c r="K127" i="7"/>
  <c r="K235" i="7"/>
  <c r="K62" i="7"/>
  <c r="K233" i="7"/>
  <c r="K71" i="7"/>
  <c r="K26" i="7"/>
  <c r="K190" i="7"/>
  <c r="K64" i="7"/>
  <c r="K197" i="7"/>
  <c r="K55" i="7"/>
  <c r="K145" i="7"/>
  <c r="K152" i="7"/>
  <c r="K136" i="7"/>
  <c r="K10" i="7"/>
  <c r="K19" i="7"/>
  <c r="K188" i="7"/>
  <c r="K53" i="7"/>
  <c r="K134" i="7"/>
  <c r="K181" i="7"/>
  <c r="K224" i="7"/>
  <c r="K143" i="7"/>
  <c r="K161" i="7"/>
  <c r="K37" i="7"/>
  <c r="K170" i="7"/>
  <c r="K28" i="7"/>
  <c r="K82" i="7"/>
  <c r="K206" i="7"/>
  <c r="K199" i="7"/>
  <c r="D256" i="7" l="1"/>
</calcChain>
</file>

<file path=xl/sharedStrings.xml><?xml version="1.0" encoding="utf-8"?>
<sst xmlns="http://schemas.openxmlformats.org/spreadsheetml/2006/main" count="62" uniqueCount="62">
  <si>
    <t>НАИМЕНОВАНИЕ_SKU и ТМЦ</t>
  </si>
  <si>
    <t>Расхождения</t>
  </si>
  <si>
    <t>Итого 6 линия (Контрольная сумма)</t>
  </si>
  <si>
    <t>Крышка пломба для кег G (синяя)</t>
  </si>
  <si>
    <t>Крышка-пломба д/кег G(синяя) *220101</t>
  </si>
  <si>
    <t>Квас ТРАДИЦ. Кеги 30 *222803</t>
  </si>
  <si>
    <t>Разливное нефильтрованное  кеги 30 *223538</t>
  </si>
  <si>
    <t>ОЛД Бобби Эль кеги 30л *223999</t>
  </si>
  <si>
    <t>Сиб. бочонок живое Кеги 30 *224426</t>
  </si>
  <si>
    <t>Самара живое Кеги 30 *224441</t>
  </si>
  <si>
    <t>Tuborg Green label Кеги 30 *221612/нов *224299</t>
  </si>
  <si>
    <t>Балтика-3 Кеги 30 *221419/*224863</t>
  </si>
  <si>
    <t>Жигулевское светлое  кеги 30 *220688/*224862</t>
  </si>
  <si>
    <t>Tuborg Black Кеги 30 *222810/*224870</t>
  </si>
  <si>
    <t xml:space="preserve"> "Арсенальное живое" Кеги 30   *222133/*224861</t>
  </si>
  <si>
    <t>Купеческое живое Кеги 30 *222659/*224879</t>
  </si>
  <si>
    <t>Дон живое Кеги 30 *224440/*224439/*224873</t>
  </si>
  <si>
    <t>Asahi Super Dry Кеги 30 *222378/*224881</t>
  </si>
  <si>
    <t>Хольстен Кеги 30 *225119</t>
  </si>
  <si>
    <t>АРЗИК  Кеги 30 *225135</t>
  </si>
  <si>
    <t>Балтика-7 Кеги 30 *220212/*224864 /2013 *225618</t>
  </si>
  <si>
    <t>Балтика-8 Кеги 30 *220011/*224865 /2013 *225619</t>
  </si>
  <si>
    <t>Карлсберг Кеги 30  *223521/*224866 /2013 *225631</t>
  </si>
  <si>
    <t>Кроненбург 1664 кеги 30 (нов. Алког) *223874/*224867 /2013 *225615</t>
  </si>
  <si>
    <t>Невское класс. кеги 30 * 221291/алко *224291/*224868 /2013 *225608</t>
  </si>
  <si>
    <t xml:space="preserve"> "Zatecky Gus светлое" Кеги 30   *222925/*224877 /2013 *225607</t>
  </si>
  <si>
    <t xml:space="preserve"> "Невское живое" Кеги 30   *222911/алко *224251/*224869 /2013 *225609</t>
  </si>
  <si>
    <t>Zatecky Gus Cerny Кеги 30 *223220/*224876/ 2013  *225606</t>
  </si>
  <si>
    <t>Кроненбург Бланк Кеги 30 (нов. Алког)*223875/ *225024</t>
  </si>
  <si>
    <t>Арсенальное трад. Кеги 30 *220578/алко *224217/*224303/2013 *225734</t>
  </si>
  <si>
    <t>Holsten Weiss Кеги 30 *225602</t>
  </si>
  <si>
    <t>Арсенальное Клас. кеги 30 РБ 2013 *225757</t>
  </si>
  <si>
    <t>6 неделя</t>
  </si>
  <si>
    <t>_Asahi Super Dry Кеги 30</t>
  </si>
  <si>
    <t>_Carlsberg Кеги 30</t>
  </si>
  <si>
    <t>_Holsten Weiss Кеги 30</t>
  </si>
  <si>
    <t>_Holsten Кеги 30</t>
  </si>
  <si>
    <t>_Kronenbourg 1664 Кеги 30</t>
  </si>
  <si>
    <t>_Kronenbourg Blanc Кеги 30</t>
  </si>
  <si>
    <t>_Old Bobby Ale Кеги 30</t>
  </si>
  <si>
    <t>_Tuborg Black Кеги 30</t>
  </si>
  <si>
    <t>_Tuborg Green Кеги 30</t>
  </si>
  <si>
    <t>_Zatecky Gus Cerny Кеги 30</t>
  </si>
  <si>
    <t>_Zatecky Gus Кеги 30</t>
  </si>
  <si>
    <t>_Арзик Кеги 30</t>
  </si>
  <si>
    <t>_Арсенальное Живое Кеги 30</t>
  </si>
  <si>
    <t>_Арсенальное Классическое Кеги 30</t>
  </si>
  <si>
    <t>_Арсенальное Традиционное Кеги 30</t>
  </si>
  <si>
    <t>_Балтика №3 Кеги 30</t>
  </si>
  <si>
    <t>_Балтика №7 Кеги 30</t>
  </si>
  <si>
    <t>_Балтика №8 Кеги 30</t>
  </si>
  <si>
    <t>_Балтика Разливное Нефильтрованное Кеги 30</t>
  </si>
  <si>
    <t>_Дон Живое Кеги 30</t>
  </si>
  <si>
    <t>_Жигулевское Кеги 30</t>
  </si>
  <si>
    <t>_Купеческое Живое Кеги 30</t>
  </si>
  <si>
    <t>_Невское Живое нефильтрованное кеги 30</t>
  </si>
  <si>
    <t>_Невское классическое Кеги 30</t>
  </si>
  <si>
    <t>_Самара Живое Кеги 30</t>
  </si>
  <si>
    <t>_Сибирский Бочонок Живое Кеги 30</t>
  </si>
  <si>
    <t>Дата  графика</t>
  </si>
  <si>
    <t>Дата плана</t>
  </si>
  <si>
    <t>План</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</si>
</sst>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р_._-;\-* #,##0_р_._-;_-* &quot;-&quot;_р_._-;_-@_-"/>
    <numFmt numFmtId="164" formatCode="d/m;@"/>
    <numFmt numFmtId="165" formatCode="[$-419]d\ mmm;@"/>
    <numFmt numFmtId="166" formatCode="#,##0_р_."/>
    <numFmt numFmtId="167" formatCode="#,##0.0"/>
    <numFmt numFmtId="168" formatCode="0.0"/>
  </numFmts>
  <fonts count="14" x14ac:knownFonts="1">
    <font>
      <sz val="10"/>
      <name val="Arial Cyr"/>
      <charset val="204"/>
    </font>
    <font>
      <sz val="8"/>
      <name val="Arial Cyr"/>
      <charset val="204"/>
    </font>
    <font>
      <sz val="10"/>
      <name val="Arial Cyr"/>
      <charset val="204"/>
    </font>
    <font>
      <sz val="7"/>
      <name val="Arial Cyr"/>
      <charset val="204"/>
    </font>
    <font>
      <sz val="7"/>
      <color indexed="12"/>
      <name val="Arial Cyr"/>
      <charset val="204"/>
    </font>
    <font>
      <sz val="10"/>
      <name val="Arial"/>
      <family val="2"/>
      <charset val="204"/>
    </font>
    <font>
      <sz val="9"/>
      <name val="Arial Cyr"/>
      <charset val="204"/>
    </font>
    <font>
      <b/>
      <sz val="8"/>
      <name val="Arial Cyr"/>
      <charset val="204"/>
    </font>
    <font>
      <b/>
      <sz val="7"/>
      <name val="Arial Cyr"/>
      <charset val="204"/>
    </font>
    <font>
      <b/>
      <sz val="10"/>
      <name val="Arial Cyr"/>
      <charset val="204"/>
    </font>
    <font>
      <b/>
      <sz val="7"/>
      <name val="Arial"/>
      <family val="2"/>
      <charset val="204"/>
    </font>
    <font>
      <sz val="11"/>
      <name val="Arial Cyr"/>
      <charset val="204"/>
    </font>
    <font>
      <b/>
      <sz val="11"/>
      <name val="Arial Cyr"/>
      <charset val="204"/>
    </font>
    <font>
      <b/>
      <sz val="16"/>
      <name val="Arial Cyr"/>
      <charset val="204"/>
    </font>
  </fonts>
  <fills count="26">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5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2" fillId="0" borderId="0"/>
    <xf numFmtId="166" fontId="5" fillId="8" borderId="5">
      <alignment horizontal="right"/>
    </xf>
  </cellStyleXfs>
  <cellXfs count="130">
    <xf numFmtId="0" fontId="0" fillId="0" borderId="0" xfId="0"/>
    <xf numFmtId="164" fontId="3" fillId="6" borderId="1" xfId="0" applyNumberFormat="1" applyFont="1" applyFill="1" applyBorder="1" applyAlignment="1"/>
    <xf numFmtId="0" fontId="3" fillId="0" borderId="0" xfId="0" applyFont="1" applyFill="1" applyAlignment="1"/>
    <xf numFmtId="0" fontId="3" fillId="0" borderId="0" xfId="0" applyFont="1" applyFill="1" applyBorder="1" applyAlignment="1"/>
    <xf numFmtId="0" fontId="3" fillId="0" borderId="1" xfId="0" applyFont="1" applyBorder="1"/>
    <xf numFmtId="0" fontId="3" fillId="0" borderId="1" xfId="0" applyFont="1" applyFill="1" applyBorder="1"/>
    <xf numFmtId="0"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41" fontId="3" fillId="10" borderId="1" xfId="0" applyNumberFormat="1" applyFont="1" applyFill="1" applyBorder="1"/>
    <xf numFmtId="41" fontId="3" fillId="0" borderId="1" xfId="0" applyNumberFormat="1" applyFont="1" applyFill="1" applyBorder="1"/>
    <xf numFmtId="3" fontId="3" fillId="0" borderId="1" xfId="0" applyNumberFormat="1" applyFont="1" applyFill="1" applyBorder="1"/>
    <xf numFmtId="0" fontId="3" fillId="0" borderId="0" xfId="0" applyFont="1" applyFill="1"/>
    <xf numFmtId="0" fontId="3" fillId="0" borderId="0" xfId="0" applyFont="1"/>
    <xf numFmtId="0" fontId="3" fillId="0" borderId="1" xfId="0" applyFont="1" applyFill="1" applyBorder="1"/>
    <xf numFmtId="41" fontId="3" fillId="13" borderId="1" xfId="0" applyNumberFormat="1" applyFont="1" applyFill="1" applyBorder="1"/>
    <xf numFmtId="164" fontId="3" fillId="13" borderId="1" xfId="0" applyNumberFormat="1" applyFont="1" applyFill="1" applyBorder="1" applyAlignment="1"/>
    <xf numFmtId="0" fontId="4" fillId="13" borderId="1" xfId="0" applyFont="1" applyFill="1" applyBorder="1" applyAlignment="1">
      <alignment horizontal="center" vertical="center" wrapText="1"/>
    </xf>
    <xf numFmtId="165" fontId="4" fillId="13" borderId="1" xfId="0" applyNumberFormat="1" applyFont="1" applyFill="1" applyBorder="1" applyAlignment="1">
      <alignment horizontal="center" vertical="center" wrapText="1"/>
    </xf>
    <xf numFmtId="3" fontId="3" fillId="13" borderId="1" xfId="0" applyNumberFormat="1" applyFont="1" applyFill="1" applyBorder="1"/>
    <xf numFmtId="164" fontId="3" fillId="13" borderId="1" xfId="0" applyNumberFormat="1" applyFont="1" applyFill="1" applyBorder="1"/>
    <xf numFmtId="0" fontId="3" fillId="0" borderId="4" xfId="0" applyFont="1" applyBorder="1"/>
    <xf numFmtId="0" fontId="3" fillId="0" borderId="4" xfId="0" applyFont="1" applyFill="1" applyBorder="1"/>
    <xf numFmtId="167" fontId="3" fillId="13" borderId="1" xfId="0" applyNumberFormat="1" applyFont="1" applyFill="1" applyBorder="1"/>
    <xf numFmtId="167" fontId="3" fillId="0" borderId="1" xfId="0" applyNumberFormat="1" applyFont="1" applyFill="1" applyBorder="1"/>
    <xf numFmtId="0" fontId="3" fillId="14" borderId="1" xfId="0" applyFont="1" applyFill="1" applyBorder="1"/>
    <xf numFmtId="0" fontId="3" fillId="16" borderId="1" xfId="0" applyFont="1" applyFill="1" applyBorder="1"/>
    <xf numFmtId="0" fontId="3" fillId="18" borderId="1" xfId="0" applyFont="1" applyFill="1" applyBorder="1"/>
    <xf numFmtId="0" fontId="3" fillId="19" borderId="1" xfId="0" applyFont="1" applyFill="1" applyBorder="1"/>
    <xf numFmtId="0" fontId="3" fillId="21" borderId="0" xfId="0" applyFont="1" applyFill="1"/>
    <xf numFmtId="2" fontId="3" fillId="0" borderId="0" xfId="0" applyNumberFormat="1" applyFont="1"/>
    <xf numFmtId="2" fontId="3" fillId="0" borderId="1" xfId="0" applyNumberFormat="1" applyFont="1" applyFill="1" applyBorder="1"/>
    <xf numFmtId="2" fontId="3" fillId="13" borderId="1" xfId="0" applyNumberFormat="1" applyFont="1" applyFill="1" applyBorder="1"/>
    <xf numFmtId="2" fontId="3" fillId="0" borderId="0" xfId="0" applyNumberFormat="1" applyFont="1" applyFill="1"/>
    <xf numFmtId="0" fontId="3" fillId="22" borderId="0" xfId="0" applyFont="1" applyFill="1" applyBorder="1" applyAlignment="1"/>
    <xf numFmtId="0" fontId="8" fillId="7" borderId="1" xfId="0" applyFont="1" applyFill="1" applyBorder="1" applyAlignment="1"/>
    <xf numFmtId="0" fontId="8" fillId="0" borderId="0" xfId="0" applyFont="1" applyFill="1" applyAlignment="1"/>
    <xf numFmtId="0" fontId="9" fillId="14" borderId="1" xfId="0" applyFont="1" applyFill="1" applyBorder="1" applyAlignment="1"/>
    <xf numFmtId="0" fontId="8" fillId="14" borderId="0" xfId="0" applyFont="1" applyFill="1" applyBorder="1" applyAlignment="1"/>
    <xf numFmtId="0" fontId="10" fillId="7" borderId="1" xfId="0" applyFont="1" applyFill="1" applyBorder="1"/>
    <xf numFmtId="164" fontId="7" fillId="6" borderId="1" xfId="0" applyNumberFormat="1" applyFont="1" applyFill="1" applyBorder="1" applyAlignment="1">
      <alignment horizontal="center" vertical="center"/>
    </xf>
    <xf numFmtId="0" fontId="1" fillId="0" borderId="0" xfId="0" applyFont="1" applyFill="1" applyAlignment="1">
      <alignment horizontal="center" vertical="center"/>
    </xf>
    <xf numFmtId="4" fontId="3" fillId="13" borderId="1" xfId="0" applyNumberFormat="1" applyFont="1" applyFill="1" applyBorder="1"/>
    <xf numFmtId="4" fontId="3" fillId="0" borderId="1" xfId="0" applyNumberFormat="1" applyFont="1" applyFill="1" applyBorder="1"/>
    <xf numFmtId="4" fontId="3" fillId="0" borderId="0" xfId="0" applyNumberFormat="1" applyFont="1" applyFill="1"/>
    <xf numFmtId="0" fontId="3" fillId="23" borderId="1" xfId="0" applyFont="1" applyFill="1" applyBorder="1"/>
    <xf numFmtId="0" fontId="3" fillId="24" borderId="1" xfId="0" applyFont="1" applyFill="1" applyBorder="1"/>
    <xf numFmtId="0" fontId="3" fillId="15" borderId="1" xfId="0" applyFont="1" applyFill="1" applyBorder="1"/>
    <xf numFmtId="0" fontId="3" fillId="20" borderId="1" xfId="0" applyFont="1" applyFill="1" applyBorder="1"/>
    <xf numFmtId="168" fontId="3" fillId="0" borderId="1" xfId="0" applyNumberFormat="1" applyFont="1" applyFill="1" applyBorder="1"/>
    <xf numFmtId="168" fontId="3" fillId="13" borderId="1" xfId="0" applyNumberFormat="1" applyFont="1" applyFill="1" applyBorder="1"/>
    <xf numFmtId="0" fontId="3" fillId="13" borderId="1" xfId="0" applyFont="1" applyFill="1" applyBorder="1" applyAlignment="1">
      <alignment horizontal="fill" vertical="center"/>
    </xf>
    <xf numFmtId="0" fontId="3" fillId="11" borderId="1" xfId="0" applyFont="1" applyFill="1" applyBorder="1" applyAlignment="1">
      <alignment horizontal="fill" vertical="center"/>
    </xf>
    <xf numFmtId="0" fontId="3" fillId="12" borderId="1" xfId="0" applyFont="1" applyFill="1" applyBorder="1" applyAlignment="1">
      <alignment horizontal="fill" vertical="center"/>
    </xf>
    <xf numFmtId="0" fontId="3" fillId="0" borderId="1" xfId="0" applyFont="1" applyFill="1" applyBorder="1" applyAlignment="1">
      <alignment horizontal="fill" vertical="center"/>
    </xf>
    <xf numFmtId="0" fontId="3" fillId="2" borderId="1" xfId="0" applyFont="1" applyFill="1" applyBorder="1" applyAlignment="1">
      <alignment horizontal="fill" vertical="center"/>
    </xf>
    <xf numFmtId="0" fontId="3" fillId="2" borderId="7" xfId="0" applyFont="1" applyFill="1" applyBorder="1" applyAlignment="1">
      <alignment horizontal="fill" vertical="center"/>
    </xf>
    <xf numFmtId="0" fontId="3" fillId="2" borderId="8" xfId="0" applyFont="1" applyFill="1" applyBorder="1" applyAlignment="1">
      <alignment horizontal="fill" vertical="center"/>
    </xf>
    <xf numFmtId="0" fontId="3" fillId="13" borderId="5" xfId="0" applyFont="1" applyFill="1" applyBorder="1" applyAlignment="1">
      <alignment horizontal="fill" vertical="center"/>
    </xf>
    <xf numFmtId="2" fontId="3" fillId="9" borderId="6" xfId="0" applyNumberFormat="1" applyFont="1" applyFill="1" applyBorder="1" applyAlignment="1">
      <alignment horizontal="fill" vertical="center"/>
    </xf>
    <xf numFmtId="2" fontId="3" fillId="9" borderId="7" xfId="0" applyNumberFormat="1" applyFont="1" applyFill="1" applyBorder="1" applyAlignment="1">
      <alignment horizontal="fill" vertical="center"/>
    </xf>
    <xf numFmtId="0" fontId="3" fillId="9" borderId="8" xfId="0" applyFont="1" applyFill="1" applyBorder="1" applyAlignment="1">
      <alignment horizontal="fill" vertical="center"/>
    </xf>
    <xf numFmtId="0" fontId="3" fillId="3" borderId="6" xfId="0" applyFont="1" applyFill="1" applyBorder="1" applyAlignment="1">
      <alignment horizontal="fill" vertical="center"/>
    </xf>
    <xf numFmtId="0" fontId="3" fillId="3" borderId="7" xfId="0" applyFont="1" applyFill="1" applyBorder="1" applyAlignment="1">
      <alignment horizontal="fill" vertical="center"/>
    </xf>
    <xf numFmtId="0" fontId="3" fillId="3" borderId="8" xfId="0" applyFont="1" applyFill="1" applyBorder="1" applyAlignment="1">
      <alignment horizontal="fill" vertical="center"/>
    </xf>
    <xf numFmtId="0" fontId="3" fillId="9" borderId="6" xfId="0" applyFont="1" applyFill="1" applyBorder="1" applyAlignment="1">
      <alignment horizontal="fill" vertical="center"/>
    </xf>
    <xf numFmtId="0" fontId="3" fillId="9" borderId="7" xfId="0" applyFont="1" applyFill="1" applyBorder="1" applyAlignment="1">
      <alignment horizontal="fill" vertical="center"/>
    </xf>
    <xf numFmtId="0" fontId="3" fillId="4" borderId="6" xfId="0" applyFont="1" applyFill="1" applyBorder="1" applyAlignment="1">
      <alignment horizontal="fill" vertical="center"/>
    </xf>
    <xf numFmtId="0" fontId="3" fillId="4" borderId="7" xfId="0" applyFont="1" applyFill="1" applyBorder="1" applyAlignment="1">
      <alignment horizontal="fill" vertical="center"/>
    </xf>
    <xf numFmtId="0" fontId="3" fillId="4" borderId="8" xfId="0" applyFont="1" applyFill="1" applyBorder="1" applyAlignment="1">
      <alignment horizontal="fill" vertical="center"/>
    </xf>
    <xf numFmtId="0" fontId="3" fillId="5" borderId="6" xfId="0" applyFont="1" applyFill="1" applyBorder="1" applyAlignment="1">
      <alignment horizontal="fill" vertical="center"/>
    </xf>
    <xf numFmtId="0" fontId="3" fillId="5" borderId="7" xfId="0" applyFont="1" applyFill="1" applyBorder="1" applyAlignment="1">
      <alignment horizontal="fill" vertical="center"/>
    </xf>
    <xf numFmtId="0" fontId="3" fillId="5" borderId="8" xfId="0" applyFont="1" applyFill="1" applyBorder="1" applyAlignment="1">
      <alignment horizontal="fill" vertical="center"/>
    </xf>
    <xf numFmtId="0" fontId="3" fillId="21" borderId="6" xfId="0" applyFont="1" applyFill="1" applyBorder="1" applyAlignment="1">
      <alignment horizontal="fill" vertical="center"/>
    </xf>
    <xf numFmtId="0" fontId="3" fillId="21" borderId="7" xfId="0" applyFont="1" applyFill="1" applyBorder="1" applyAlignment="1">
      <alignment horizontal="fill" vertical="center"/>
    </xf>
    <xf numFmtId="0" fontId="3" fillId="21" borderId="8" xfId="0" applyFont="1" applyFill="1" applyBorder="1" applyAlignment="1">
      <alignment horizontal="fill" vertical="center"/>
    </xf>
    <xf numFmtId="0" fontId="3" fillId="11" borderId="6" xfId="0" applyFont="1" applyFill="1" applyBorder="1" applyAlignment="1">
      <alignment horizontal="fill" vertical="center"/>
    </xf>
    <xf numFmtId="0" fontId="3" fillId="11" borderId="7" xfId="0" applyFont="1" applyFill="1" applyBorder="1" applyAlignment="1">
      <alignment horizontal="fill" vertical="center"/>
    </xf>
    <xf numFmtId="0" fontId="3" fillId="11" borderId="8" xfId="0" applyFont="1" applyFill="1" applyBorder="1" applyAlignment="1">
      <alignment horizontal="fill" vertical="center"/>
    </xf>
    <xf numFmtId="0" fontId="3" fillId="7" borderId="6" xfId="0" applyFont="1" applyFill="1" applyBorder="1" applyAlignment="1">
      <alignment horizontal="fill" vertical="center"/>
    </xf>
    <xf numFmtId="0" fontId="3" fillId="7" borderId="7" xfId="0" applyFont="1" applyFill="1" applyBorder="1" applyAlignment="1">
      <alignment horizontal="fill" vertical="center"/>
    </xf>
    <xf numFmtId="0" fontId="3" fillId="7" borderId="8" xfId="0" applyFont="1" applyFill="1" applyBorder="1" applyAlignment="1">
      <alignment horizontal="fill" vertical="center"/>
    </xf>
    <xf numFmtId="2" fontId="3" fillId="4" borderId="1" xfId="0" applyNumberFormat="1" applyFont="1" applyFill="1" applyBorder="1" applyAlignment="1">
      <alignment horizontal="fill" vertical="center"/>
    </xf>
    <xf numFmtId="2" fontId="3" fillId="4" borderId="7" xfId="0" applyNumberFormat="1" applyFont="1" applyFill="1" applyBorder="1" applyAlignment="1">
      <alignment horizontal="fill" vertical="center"/>
    </xf>
    <xf numFmtId="0" fontId="3" fillId="18" borderId="6" xfId="0" applyFont="1" applyFill="1" applyBorder="1" applyAlignment="1">
      <alignment horizontal="fill" vertical="center"/>
    </xf>
    <xf numFmtId="0" fontId="3" fillId="18" borderId="7" xfId="0" applyFont="1" applyFill="1" applyBorder="1" applyAlignment="1">
      <alignment horizontal="fill" vertical="center"/>
    </xf>
    <xf numFmtId="0" fontId="3" fillId="18" borderId="8" xfId="0" applyFont="1" applyFill="1" applyBorder="1" applyAlignment="1">
      <alignment horizontal="fill" vertical="center"/>
    </xf>
    <xf numFmtId="0" fontId="3" fillId="16" borderId="6" xfId="0" applyFont="1" applyFill="1" applyBorder="1" applyAlignment="1">
      <alignment horizontal="fill" vertical="center"/>
    </xf>
    <xf numFmtId="0" fontId="3" fillId="16" borderId="7" xfId="0" applyFont="1" applyFill="1" applyBorder="1" applyAlignment="1">
      <alignment horizontal="fill" vertical="center"/>
    </xf>
    <xf numFmtId="0" fontId="3" fillId="16" borderId="8" xfId="0" applyFont="1" applyFill="1" applyBorder="1" applyAlignment="1">
      <alignment horizontal="fill" vertical="center"/>
    </xf>
    <xf numFmtId="0" fontId="3" fillId="24" borderId="1" xfId="0" applyFont="1" applyFill="1" applyBorder="1" applyAlignment="1">
      <alignment horizontal="fill" vertical="center"/>
    </xf>
    <xf numFmtId="0" fontId="3" fillId="24" borderId="7" xfId="0" applyFont="1" applyFill="1" applyBorder="1" applyAlignment="1">
      <alignment horizontal="fill" vertical="center"/>
    </xf>
    <xf numFmtId="0" fontId="3" fillId="24" borderId="8" xfId="0" applyFont="1" applyFill="1" applyBorder="1" applyAlignment="1">
      <alignment horizontal="fill" vertical="center"/>
    </xf>
    <xf numFmtId="4" fontId="3" fillId="19" borderId="1" xfId="0" applyNumberFormat="1" applyFont="1" applyFill="1" applyBorder="1" applyAlignment="1">
      <alignment horizontal="fill" vertical="center"/>
    </xf>
    <xf numFmtId="4" fontId="3" fillId="19" borderId="7" xfId="0" applyNumberFormat="1" applyFont="1" applyFill="1" applyBorder="1" applyAlignment="1">
      <alignment horizontal="fill" vertical="center"/>
    </xf>
    <xf numFmtId="4" fontId="3" fillId="19" borderId="8" xfId="0" applyNumberFormat="1" applyFont="1" applyFill="1" applyBorder="1" applyAlignment="1">
      <alignment horizontal="fill" vertical="center"/>
    </xf>
    <xf numFmtId="4" fontId="3" fillId="23" borderId="1" xfId="0" applyNumberFormat="1" applyFont="1" applyFill="1" applyBorder="1" applyAlignment="1">
      <alignment horizontal="fill" vertical="center"/>
    </xf>
    <xf numFmtId="4" fontId="3" fillId="23" borderId="7" xfId="0" applyNumberFormat="1" applyFont="1" applyFill="1" applyBorder="1" applyAlignment="1">
      <alignment horizontal="fill" vertical="center"/>
    </xf>
    <xf numFmtId="4" fontId="3" fillId="23" borderId="8" xfId="0" applyNumberFormat="1" applyFont="1" applyFill="1" applyBorder="1" applyAlignment="1">
      <alignment horizontal="fill" vertical="center"/>
    </xf>
    <xf numFmtId="4" fontId="3" fillId="18" borderId="1" xfId="0" applyNumberFormat="1" applyFont="1" applyFill="1" applyBorder="1" applyAlignment="1">
      <alignment horizontal="fill" vertical="center"/>
    </xf>
    <xf numFmtId="4" fontId="3" fillId="18" borderId="7" xfId="0" applyNumberFormat="1" applyFont="1" applyFill="1" applyBorder="1" applyAlignment="1">
      <alignment horizontal="fill" vertical="center"/>
    </xf>
    <xf numFmtId="4" fontId="3" fillId="18" borderId="8" xfId="0" applyNumberFormat="1" applyFont="1" applyFill="1" applyBorder="1" applyAlignment="1">
      <alignment horizontal="fill" vertical="center"/>
    </xf>
    <xf numFmtId="4" fontId="3" fillId="15" borderId="1" xfId="0" applyNumberFormat="1" applyFont="1" applyFill="1" applyBorder="1" applyAlignment="1">
      <alignment horizontal="fill" vertical="center"/>
    </xf>
    <xf numFmtId="4" fontId="3" fillId="15" borderId="7" xfId="0" applyNumberFormat="1" applyFont="1" applyFill="1" applyBorder="1" applyAlignment="1">
      <alignment horizontal="fill" vertical="center"/>
    </xf>
    <xf numFmtId="4" fontId="3" fillId="15" borderId="8" xfId="0" applyNumberFormat="1" applyFont="1" applyFill="1" applyBorder="1" applyAlignment="1">
      <alignment horizontal="fill" vertical="center"/>
    </xf>
    <xf numFmtId="4" fontId="3" fillId="20" borderId="1" xfId="0" applyNumberFormat="1" applyFont="1" applyFill="1" applyBorder="1" applyAlignment="1">
      <alignment horizontal="fill" vertical="center"/>
    </xf>
    <xf numFmtId="4" fontId="3" fillId="20" borderId="7" xfId="0" applyNumberFormat="1" applyFont="1" applyFill="1" applyBorder="1" applyAlignment="1">
      <alignment horizontal="fill" vertical="center"/>
    </xf>
    <xf numFmtId="4" fontId="3" fillId="20" borderId="8" xfId="0" applyNumberFormat="1" applyFont="1" applyFill="1" applyBorder="1" applyAlignment="1">
      <alignment horizontal="fill" vertical="center"/>
    </xf>
    <xf numFmtId="0" fontId="3" fillId="14" borderId="6" xfId="0" applyFont="1" applyFill="1" applyBorder="1" applyAlignment="1">
      <alignment horizontal="fill" vertical="center"/>
    </xf>
    <xf numFmtId="0" fontId="3" fillId="14" borderId="7" xfId="0" applyFont="1" applyFill="1" applyBorder="1" applyAlignment="1">
      <alignment horizontal="fill" vertical="center"/>
    </xf>
    <xf numFmtId="0" fontId="3" fillId="14" borderId="8" xfId="0" applyFont="1" applyFill="1" applyBorder="1" applyAlignment="1">
      <alignment horizontal="fill" vertical="center"/>
    </xf>
    <xf numFmtId="0" fontId="1" fillId="0" borderId="1" xfId="0" applyFont="1" applyFill="1" applyBorder="1" applyAlignment="1">
      <alignment horizontal="fill" vertical="center"/>
    </xf>
    <xf numFmtId="0" fontId="3" fillId="0" borderId="1" xfId="0" applyFont="1" applyFill="1" applyBorder="1" applyAlignment="1"/>
    <xf numFmtId="0" fontId="3" fillId="25" borderId="1" xfId="0" applyFont="1" applyFill="1" applyBorder="1"/>
    <xf numFmtId="4" fontId="3" fillId="25" borderId="1" xfId="0" applyNumberFormat="1" applyFont="1" applyFill="1" applyBorder="1" applyAlignment="1">
      <alignment horizontal="fill" vertical="center"/>
    </xf>
    <xf numFmtId="4" fontId="3" fillId="25" borderId="7" xfId="0" applyNumberFormat="1" applyFont="1" applyFill="1" applyBorder="1" applyAlignment="1">
      <alignment horizontal="fill" vertical="center"/>
    </xf>
    <xf numFmtId="4" fontId="3" fillId="25" borderId="8" xfId="0" applyNumberFormat="1" applyFont="1" applyFill="1" applyBorder="1" applyAlignment="1">
      <alignment horizontal="fill" vertical="center"/>
    </xf>
    <xf numFmtId="49" fontId="0" fillId="22" borderId="1" xfId="0" applyNumberFormat="1" applyFill="1" applyBorder="1"/>
    <xf numFmtId="49" fontId="1" fillId="0" borderId="1" xfId="0" applyNumberFormat="1" applyFont="1" applyFill="1" applyBorder="1" applyAlignment="1">
      <alignment horizontal="fill" vertical="center"/>
    </xf>
    <xf numFmtId="49" fontId="0" fillId="22" borderId="1" xfId="0" applyNumberFormat="1" applyFill="1" applyBorder="1" applyAlignment="1">
      <alignment horizontal="center"/>
    </xf>
    <xf numFmtId="49" fontId="11" fillId="13" borderId="1" xfId="0" applyNumberFormat="1" applyFont="1" applyFill="1" applyBorder="1" applyAlignment="1"/>
    <xf numFmtId="0" fontId="11" fillId="13" borderId="1" xfId="0" applyFont="1" applyFill="1" applyBorder="1" applyAlignment="1"/>
    <xf numFmtId="41" fontId="11" fillId="17" borderId="1" xfId="0" applyNumberFormat="1" applyFont="1" applyFill="1" applyBorder="1" applyAlignment="1"/>
    <xf numFmtId="41" fontId="12" fillId="14" borderId="1" xfId="0" applyNumberFormat="1" applyFont="1" applyFill="1" applyBorder="1" applyAlignment="1"/>
    <xf numFmtId="41" fontId="12" fillId="7" borderId="1" xfId="0" applyNumberFormat="1" applyFont="1" applyFill="1" applyBorder="1" applyAlignment="1"/>
    <xf numFmtId="41" fontId="3" fillId="13" borderId="1" xfId="0" applyNumberFormat="1" applyFont="1" applyFill="1" applyBorder="1" applyAlignment="1"/>
    <xf numFmtId="0" fontId="13" fillId="0" borderId="0" xfId="0" applyFont="1" applyFill="1" applyBorder="1" applyAlignment="1">
      <alignment horizontal="center"/>
    </xf>
    <xf numFmtId="0" fontId="6" fillId="13" borderId="2" xfId="0" applyNumberFormat="1" applyFont="1" applyFill="1" applyBorder="1" applyAlignment="1">
      <alignment horizontal="center" vertical="center"/>
    </xf>
    <xf numFmtId="0" fontId="3" fillId="13" borderId="3" xfId="0" applyNumberFormat="1" applyFont="1" applyFill="1" applyBorder="1" applyAlignment="1">
      <alignment horizontal="center" vertical="center"/>
    </xf>
    <xf numFmtId="14" fontId="3" fillId="0" borderId="0" xfId="0" applyNumberFormat="1" applyFont="1" applyFill="1" applyAlignment="1"/>
    <xf numFmtId="14" fontId="3" fillId="6" borderId="1" xfId="0" applyNumberFormat="1" applyFont="1" applyFill="1" applyBorder="1" applyAlignment="1"/>
  </cellXfs>
  <cellStyles count="3">
    <cellStyle name="Normal_WareTurn" xfId="1"/>
    <cellStyle name="style1" xfId="2"/>
    <cellStyle name="Обычный" xfId="0" builtinId="0"/>
  </cellStyles>
  <dxfs count="123">
    <dxf>
      <fill>
        <patternFill>
          <bgColor rgb="FFFF0000"/>
        </patternFill>
      </fill>
    </dxf>
    <dxf>
      <fill>
        <patternFill>
          <bgColor rgb="FFFF0000"/>
        </patternFill>
      </fill>
    </dxf>
    <dxf>
      <fill>
        <patternFill>
          <bgColor rgb="FFFF0000"/>
        </patternFill>
      </fill>
    </dxf>
    <dxf>
      <fill>
        <patternFill>
          <bgColor rgb="FFFF0000"/>
        </pattern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patternFill>
          <bgColor rgb="FFFF0000"/>
        </patternFill>
      </fill>
    </dxf>
    <dxf>
      <fill>
        <gradientFill type="path" left="0.5" right="0.5" top="0.5" bottom="0.5">
          <stop position="0">
            <color theme="0"/>
          </stop>
          <stop position="1">
            <color theme="4"/>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patternFill>
          <bgColor rgb="FF92D050"/>
        </patternFill>
      </fill>
    </dxf>
    <dxf>
      <fill>
        <patternFill>
          <bgColor rgb="FF00B0F0"/>
        </patternFill>
      </fill>
    </dxf>
    <dxf>
      <fill>
        <patternFill>
          <bgColor rgb="FFFF0000"/>
        </patternFill>
      </fill>
    </dxf>
    <dxf>
      <fill>
        <gradientFill type="path" left="0.5" right="0.5" top="0.5" bottom="0.5">
          <stop position="0">
            <color theme="0"/>
          </stop>
          <stop position="1">
            <color theme="4"/>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patternFill>
          <bgColor rgb="FF92D050"/>
        </patternFill>
      </fill>
    </dxf>
    <dxf>
      <fill>
        <patternFill>
          <bgColor rgb="FF00B0F0"/>
        </pattern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FF0000"/>
        </patternFill>
      </fill>
    </dxf>
    <dxf>
      <fill>
        <gradientFill type="path" left="0.5" right="0.5" top="0.5" bottom="0.5">
          <stop position="0">
            <color theme="0"/>
          </stop>
          <stop position="1">
            <color rgb="FFFFFF00"/>
          </stop>
        </gradientFill>
      </fill>
    </dxf>
    <dxf>
      <fill>
        <patternFill>
          <bgColor rgb="FF92D050"/>
        </patternFill>
      </fill>
    </dxf>
    <dxf>
      <fill>
        <patternFill>
          <bgColor rgb="FF00B0F0"/>
        </patternFill>
      </fill>
    </dxf>
    <dxf>
      <fill>
        <patternFill>
          <bgColor rgb="FFFF0000"/>
        </patternFill>
      </fill>
    </dxf>
    <dxf>
      <fill>
        <gradientFill type="path" left="0.5" right="0.5" top="0.5" bottom="0.5">
          <stop position="0">
            <color theme="0"/>
          </stop>
          <stop position="1">
            <color theme="4"/>
          </stop>
        </gradientFill>
      </fill>
    </dxf>
    <dxf>
      <fill>
        <patternFill>
          <bgColor rgb="FFFFFF00"/>
        </pattern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gradientFill type="path" left="0.5" right="0.5" top="0.5" bottom="0.5">
          <stop position="0">
            <color theme="0"/>
          </stop>
          <stop position="1">
            <color theme="4"/>
          </stop>
        </gradientFill>
      </fill>
    </dxf>
    <dxf>
      <fill>
        <patternFill>
          <bgColor rgb="FFFFFF00"/>
        </patternFill>
      </fill>
    </dxf>
  </dxfs>
  <tableStyles count="0" defaultTableStyle="TableStyleMedium9" defaultPivotStyle="PivotStyleLight16"/>
  <colors>
    <mruColors>
      <color rgb="FFFF0000"/>
      <color rgb="FF66FFFF"/>
      <color rgb="FFFF7C80"/>
      <color rgb="FF7030A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3;&#1088;&#1072;&#1092;&#1080;&#1082;%20&#1088;&#1086;&#1079;&#1083;&#1080;&#1074;&#1072;%20&#1085;&#1072;%202013.1%20&#1075;&#1086;&#107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3;&#1088;&#1072;&#1092;&#1080;&#1082;%20&#1088;&#1086;&#1079;&#1083;&#1080;&#1074;&#1072;%20&#1085;&#1072;%202013,1%20&#1075;&#1086;&#1076;%20&#1055;&#1072;&#1088;&#1085;&#1072;&#10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48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sheetNames>
    <sheetDataSet>
      <sheetData sheetId="0">
        <row r="6">
          <cell r="D6" t="str">
            <v>04.02.2013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d data export"/>
    </sheetNames>
    <sheetDataSet>
      <sheetData sheetId="0">
        <row r="211">
          <cell r="B211" t="str">
            <v>_Asahi Super Dry Кеги 30</v>
          </cell>
        </row>
        <row r="212">
          <cell r="B212" t="str">
            <v>_Carlsberg Кеги 30</v>
          </cell>
        </row>
        <row r="213">
          <cell r="B213" t="str">
            <v>_Holsten Weiss Кеги 30</v>
          </cell>
        </row>
        <row r="214">
          <cell r="B214" t="str">
            <v>_Holsten Кеги 30</v>
          </cell>
        </row>
        <row r="215">
          <cell r="B215" t="str">
            <v>_Kronenbourg 1664 Кеги 30</v>
          </cell>
        </row>
        <row r="216">
          <cell r="B216" t="str">
            <v>_Kronenbourg Blanc Кеги 30</v>
          </cell>
        </row>
        <row r="217">
          <cell r="B217" t="str">
            <v>_Old Bobby Ale Кеги 30</v>
          </cell>
        </row>
        <row r="218">
          <cell r="B218" t="str">
            <v>_Tuborg Black Кеги 30</v>
          </cell>
        </row>
        <row r="219">
          <cell r="B219" t="str">
            <v>_Tuborg Green Кеги 30</v>
          </cell>
        </row>
        <row r="220">
          <cell r="B220" t="str">
            <v>_Zatecky Gus Cerny Кеги 30</v>
          </cell>
        </row>
        <row r="221">
          <cell r="B221" t="str">
            <v>_Zatecky Gus Кеги 30</v>
          </cell>
        </row>
        <row r="222">
          <cell r="B222" t="str">
            <v>_Арзик Кеги 30</v>
          </cell>
        </row>
        <row r="223">
          <cell r="B223" t="str">
            <v>_Арсенальное Живое Кеги 30</v>
          </cell>
        </row>
        <row r="224">
          <cell r="B224" t="str">
            <v>_Арсенальное Классическое Кеги 30</v>
          </cell>
        </row>
        <row r="225">
          <cell r="B225" t="str">
            <v>_Арсенальное Традиционное Кеги 30</v>
          </cell>
        </row>
        <row r="226">
          <cell r="B226" t="str">
            <v>_Балтика №3 Кеги 30</v>
          </cell>
        </row>
        <row r="227">
          <cell r="B227" t="str">
            <v>_Балтика №7 Кеги 30</v>
          </cell>
        </row>
        <row r="228">
          <cell r="B228" t="str">
            <v>_Балтика №8 Кеги 30</v>
          </cell>
        </row>
        <row r="229">
          <cell r="B229" t="str">
            <v>_Балтика Разливное Нефильтрованное Кеги 30</v>
          </cell>
        </row>
        <row r="230">
          <cell r="B230" t="str">
            <v>_Дон Живое Кеги 30</v>
          </cell>
        </row>
        <row r="231">
          <cell r="B231" t="str">
            <v>_Жигулевское Кеги 30</v>
          </cell>
        </row>
        <row r="232">
          <cell r="B232" t="str">
            <v>_Купеческое Живое Кеги 30</v>
          </cell>
        </row>
        <row r="233">
          <cell r="B233" t="str">
            <v>_Невское Живое нефильтрованное кеги 30</v>
          </cell>
        </row>
        <row r="234">
          <cell r="B234" t="str">
            <v>_Невское классическое Кеги 30</v>
          </cell>
        </row>
        <row r="235">
          <cell r="B235" t="str">
            <v>_Самара Живое Кеги 30</v>
          </cell>
        </row>
        <row r="236">
          <cell r="B236" t="str">
            <v>_Сибирский Бочонок Живое Кеги 30</v>
          </cell>
        </row>
        <row r="237">
          <cell r="B237" t="str">
            <v>_Хлебный Край Традиционный Квас пастеризованный Кеги 30</v>
          </cell>
        </row>
        <row r="238">
          <cell r="B238" t="str">
            <v>_Челябинское Живое Кеги 30</v>
          </cell>
        </row>
        <row r="239">
          <cell r="B239" t="str">
            <v>Всего</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
    </sheetNames>
    <sheetDataSet>
      <sheetData sheetId="0">
        <row r="6">
          <cell r="D6">
            <v>41309</v>
          </cell>
          <cell r="G6">
            <v>41310</v>
          </cell>
          <cell r="J6">
            <v>41311</v>
          </cell>
          <cell r="M6">
            <v>41312</v>
          </cell>
          <cell r="P6">
            <v>41313</v>
          </cell>
          <cell r="S6">
            <v>41314</v>
          </cell>
          <cell r="V6">
            <v>41315</v>
          </cell>
        </row>
        <row r="10">
          <cell r="A10" t="str">
            <v>_Балтика №3 Кеги 30</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
          </cell>
          <cell r="W10" t="str">
            <v/>
          </cell>
        </row>
        <row r="11">
          <cell r="A11" t="str">
            <v>Беларусь (НП-Сервис).</v>
          </cell>
        </row>
        <row r="12">
          <cell r="A12" t="str">
            <v>Россия.</v>
          </cell>
        </row>
        <row r="13">
          <cell r="A13" t="str">
            <v>_Балтика №7 Кеги 30</v>
          </cell>
          <cell r="E13" t="str">
            <v/>
          </cell>
          <cell r="F13" t="str">
            <v/>
          </cell>
          <cell r="G13" t="str">
            <v/>
          </cell>
          <cell r="H13" t="str">
            <v/>
          </cell>
          <cell r="I13" t="str">
            <v/>
          </cell>
          <cell r="J13">
            <v>3</v>
          </cell>
          <cell r="K13">
            <v>6</v>
          </cell>
          <cell r="L13">
            <v>6</v>
          </cell>
          <cell r="M13" t="str">
            <v/>
          </cell>
          <cell r="N13" t="str">
            <v/>
          </cell>
          <cell r="O13" t="str">
            <v/>
          </cell>
          <cell r="P13" t="str">
            <v/>
          </cell>
          <cell r="Q13" t="str">
            <v/>
          </cell>
          <cell r="R13" t="str">
            <v/>
          </cell>
          <cell r="S13" t="str">
            <v/>
          </cell>
          <cell r="T13" t="str">
            <v/>
          </cell>
          <cell r="U13" t="str">
            <v/>
          </cell>
          <cell r="V13" t="str">
            <v/>
          </cell>
          <cell r="W13" t="str">
            <v/>
          </cell>
        </row>
        <row r="14">
          <cell r="A14" t="str">
            <v>Беларусь (НП-Сервис).</v>
          </cell>
        </row>
        <row r="15">
          <cell r="A15" t="str">
            <v>Россия.</v>
          </cell>
          <cell r="J15">
            <v>3</v>
          </cell>
          <cell r="K15">
            <v>6</v>
          </cell>
          <cell r="L15">
            <v>6</v>
          </cell>
        </row>
        <row r="16">
          <cell r="A16" t="str">
            <v>_Арсенальное Традиционное Кеги 30</v>
          </cell>
          <cell r="E16" t="str">
            <v/>
          </cell>
          <cell r="F16" t="str">
            <v/>
          </cell>
          <cell r="G16" t="str">
            <v/>
          </cell>
          <cell r="H16" t="str">
            <v/>
          </cell>
          <cell r="I16" t="str">
            <v/>
          </cell>
          <cell r="J16">
            <v>5</v>
          </cell>
          <cell r="K16">
            <v>2</v>
          </cell>
          <cell r="L16">
            <v>2</v>
          </cell>
          <cell r="M16" t="str">
            <v/>
          </cell>
          <cell r="N16" t="str">
            <v/>
          </cell>
          <cell r="O16" t="str">
            <v/>
          </cell>
          <cell r="P16" t="str">
            <v/>
          </cell>
          <cell r="Q16" t="str">
            <v/>
          </cell>
          <cell r="R16" t="str">
            <v/>
          </cell>
          <cell r="S16" t="str">
            <v/>
          </cell>
          <cell r="T16" t="str">
            <v/>
          </cell>
          <cell r="U16" t="str">
            <v/>
          </cell>
          <cell r="V16" t="str">
            <v/>
          </cell>
          <cell r="W16" t="str">
            <v/>
          </cell>
        </row>
        <row r="17">
          <cell r="A17" t="str">
            <v>Россия.</v>
          </cell>
          <cell r="J17">
            <v>5</v>
          </cell>
          <cell r="K17">
            <v>2</v>
          </cell>
          <cell r="L17">
            <v>2</v>
          </cell>
        </row>
        <row r="18">
          <cell r="A18" t="str">
            <v>_Дон Живое Кеги 30</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row>
        <row r="19">
          <cell r="A19" t="str">
            <v>Россия.</v>
          </cell>
        </row>
        <row r="20">
          <cell r="A20" t="str">
            <v>_Жигулевское Кеги 30</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row>
        <row r="21">
          <cell r="A21" t="str">
            <v>Беларусь (НП-Сервис).</v>
          </cell>
        </row>
        <row r="22">
          <cell r="A22" t="str">
            <v>Россия.</v>
          </cell>
        </row>
        <row r="23">
          <cell r="A23" t="str">
            <v>_Невское классическое Кеги 30</v>
          </cell>
          <cell r="E23" t="str">
            <v/>
          </cell>
          <cell r="F23" t="str">
            <v/>
          </cell>
          <cell r="G23" t="str">
            <v/>
          </cell>
          <cell r="H23" t="str">
            <v/>
          </cell>
          <cell r="I23" t="str">
            <v/>
          </cell>
          <cell r="J23" t="str">
            <v/>
          </cell>
          <cell r="K23" t="str">
            <v/>
          </cell>
          <cell r="L23" t="str">
            <v/>
          </cell>
          <cell r="M23" t="str">
            <v/>
          </cell>
          <cell r="N23" t="str">
            <v/>
          </cell>
          <cell r="O23" t="str">
            <v/>
          </cell>
          <cell r="P23" t="str">
            <v/>
          </cell>
          <cell r="Q23" t="str">
            <v/>
          </cell>
          <cell r="R23" t="str">
            <v/>
          </cell>
          <cell r="S23" t="str">
            <v/>
          </cell>
          <cell r="T23" t="str">
            <v/>
          </cell>
          <cell r="U23" t="str">
            <v/>
          </cell>
          <cell r="V23" t="str">
            <v/>
          </cell>
          <cell r="W23" t="str">
            <v/>
          </cell>
        </row>
        <row r="24">
          <cell r="A24" t="str">
            <v>Россия.</v>
          </cell>
        </row>
        <row r="25">
          <cell r="A25" t="str">
            <v>_Carlsberg Кеги 30</v>
          </cell>
          <cell r="E25" t="str">
            <v/>
          </cell>
          <cell r="F25" t="str">
            <v/>
          </cell>
          <cell r="G25" t="str">
            <v/>
          </cell>
          <cell r="H25" t="str">
            <v/>
          </cell>
          <cell r="I25" t="str">
            <v/>
          </cell>
          <cell r="J25">
            <v>1</v>
          </cell>
          <cell r="K25">
            <v>3</v>
          </cell>
          <cell r="L25">
            <v>3</v>
          </cell>
          <cell r="M25" t="str">
            <v/>
          </cell>
          <cell r="N25" t="str">
            <v/>
          </cell>
          <cell r="O25" t="str">
            <v/>
          </cell>
          <cell r="P25" t="str">
            <v/>
          </cell>
          <cell r="Q25" t="str">
            <v/>
          </cell>
          <cell r="R25" t="str">
            <v/>
          </cell>
          <cell r="S25" t="str">
            <v/>
          </cell>
          <cell r="T25" t="str">
            <v/>
          </cell>
          <cell r="U25" t="str">
            <v/>
          </cell>
          <cell r="V25" t="str">
            <v/>
          </cell>
          <cell r="W25" t="str">
            <v/>
          </cell>
        </row>
        <row r="26">
          <cell r="A26" t="str">
            <v>Россия.</v>
          </cell>
          <cell r="J26">
            <v>2</v>
          </cell>
          <cell r="K26">
            <v>2.6909999999999998</v>
          </cell>
          <cell r="L26">
            <v>2.6909999999999998</v>
          </cell>
        </row>
        <row r="27">
          <cell r="A27" t="str">
            <v>Казахстан.</v>
          </cell>
          <cell r="J27">
            <v>1</v>
          </cell>
          <cell r="K27">
            <v>0.309</v>
          </cell>
          <cell r="L27">
            <v>0.309</v>
          </cell>
        </row>
        <row r="28">
          <cell r="A28" t="str">
            <v>_Арсенальное Живое Кеги 30</v>
          </cell>
          <cell r="E28" t="str">
            <v/>
          </cell>
          <cell r="F28" t="str">
            <v/>
          </cell>
          <cell r="G28" t="str">
            <v/>
          </cell>
          <cell r="H28" t="str">
            <v/>
          </cell>
          <cell r="I28" t="str">
            <v/>
          </cell>
          <cell r="J28">
            <v>6</v>
          </cell>
          <cell r="K28">
            <v>1</v>
          </cell>
          <cell r="L28">
            <v>1</v>
          </cell>
          <cell r="M28" t="str">
            <v/>
          </cell>
          <cell r="N28" t="str">
            <v/>
          </cell>
          <cell r="O28" t="str">
            <v/>
          </cell>
          <cell r="P28" t="str">
            <v/>
          </cell>
          <cell r="Q28" t="str">
            <v/>
          </cell>
          <cell r="R28" t="str">
            <v/>
          </cell>
          <cell r="S28" t="str">
            <v/>
          </cell>
          <cell r="T28" t="str">
            <v/>
          </cell>
          <cell r="U28" t="str">
            <v/>
          </cell>
          <cell r="V28" t="str">
            <v/>
          </cell>
          <cell r="W28" t="str">
            <v/>
          </cell>
        </row>
        <row r="29">
          <cell r="A29" t="str">
            <v>Россия.</v>
          </cell>
          <cell r="J29">
            <v>6</v>
          </cell>
          <cell r="K29">
            <v>1</v>
          </cell>
          <cell r="L29">
            <v>1</v>
          </cell>
        </row>
        <row r="30">
          <cell r="A30" t="str">
            <v>_Asahi Super Dry Кеги 30</v>
          </cell>
          <cell r="E30" t="str">
            <v/>
          </cell>
          <cell r="F30" t="str">
            <v/>
          </cell>
          <cell r="G30" t="str">
            <v/>
          </cell>
          <cell r="H30" t="str">
            <v/>
          </cell>
          <cell r="I30" t="str">
            <v/>
          </cell>
          <cell r="J30" t="str">
            <v/>
          </cell>
          <cell r="K30" t="str">
            <v/>
          </cell>
          <cell r="L30" t="str">
            <v/>
          </cell>
          <cell r="M30" t="str">
            <v/>
          </cell>
          <cell r="N30" t="str">
            <v/>
          </cell>
          <cell r="O30" t="str">
            <v/>
          </cell>
          <cell r="P30" t="str">
            <v/>
          </cell>
          <cell r="Q30" t="str">
            <v/>
          </cell>
          <cell r="R30" t="str">
            <v/>
          </cell>
          <cell r="S30" t="str">
            <v/>
          </cell>
          <cell r="T30" t="str">
            <v/>
          </cell>
          <cell r="U30" t="str">
            <v/>
          </cell>
          <cell r="V30" t="str">
            <v/>
          </cell>
          <cell r="W30" t="str">
            <v/>
          </cell>
        </row>
        <row r="31">
          <cell r="A31" t="str">
            <v>Россия.</v>
          </cell>
        </row>
        <row r="32">
          <cell r="A32" t="str">
            <v>_Kronenbourg Blanc Кеги 30</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cell r="W32" t="str">
            <v/>
          </cell>
        </row>
        <row r="33">
          <cell r="A33" t="str">
            <v>Россия.</v>
          </cell>
        </row>
        <row r="34">
          <cell r="A34" t="str">
            <v>_Сибирский Бочонок Живое Кеги 30</v>
          </cell>
          <cell r="E34" t="str">
            <v/>
          </cell>
          <cell r="F34" t="str">
            <v/>
          </cell>
          <cell r="G34" t="str">
            <v/>
          </cell>
          <cell r="H34" t="str">
            <v/>
          </cell>
          <cell r="I34" t="str">
            <v/>
          </cell>
          <cell r="J34" t="str">
            <v/>
          </cell>
          <cell r="K34" t="str">
            <v/>
          </cell>
          <cell r="L34" t="str">
            <v/>
          </cell>
          <cell r="M34" t="str">
            <v/>
          </cell>
          <cell r="N34" t="str">
            <v/>
          </cell>
          <cell r="O34" t="str">
            <v/>
          </cell>
          <cell r="P34" t="str">
            <v/>
          </cell>
          <cell r="Q34" t="str">
            <v/>
          </cell>
          <cell r="R34" t="str">
            <v/>
          </cell>
          <cell r="S34" t="str">
            <v/>
          </cell>
          <cell r="T34" t="str">
            <v/>
          </cell>
          <cell r="U34" t="str">
            <v/>
          </cell>
          <cell r="V34" t="str">
            <v/>
          </cell>
          <cell r="W34" t="str">
            <v/>
          </cell>
        </row>
        <row r="35">
          <cell r="A35" t="str">
            <v>Россия.</v>
          </cell>
        </row>
        <row r="36">
          <cell r="A36" t="str">
            <v>_Самара Живое Кеги 30</v>
          </cell>
          <cell r="E36" t="str">
            <v/>
          </cell>
          <cell r="F36" t="str">
            <v/>
          </cell>
          <cell r="G36" t="str">
            <v/>
          </cell>
          <cell r="H36" t="str">
            <v/>
          </cell>
          <cell r="I36" t="str">
            <v/>
          </cell>
          <cell r="J36" t="str">
            <v/>
          </cell>
          <cell r="K36" t="str">
            <v/>
          </cell>
          <cell r="L36" t="str">
            <v/>
          </cell>
          <cell r="M36" t="str">
            <v/>
          </cell>
          <cell r="N36" t="str">
            <v/>
          </cell>
          <cell r="O36" t="str">
            <v/>
          </cell>
          <cell r="P36" t="str">
            <v/>
          </cell>
          <cell r="Q36" t="str">
            <v/>
          </cell>
          <cell r="R36" t="str">
            <v/>
          </cell>
          <cell r="S36" t="str">
            <v/>
          </cell>
          <cell r="T36" t="str">
            <v/>
          </cell>
          <cell r="U36" t="str">
            <v/>
          </cell>
          <cell r="V36" t="str">
            <v/>
          </cell>
          <cell r="W36" t="str">
            <v/>
          </cell>
        </row>
        <row r="37">
          <cell r="A37" t="str">
            <v>Россия.</v>
          </cell>
        </row>
        <row r="38">
          <cell r="A38" t="str">
            <v>_Zatecky Gus Cerny Кеги 30</v>
          </cell>
          <cell r="E38" t="str">
            <v/>
          </cell>
          <cell r="F38" t="str">
            <v/>
          </cell>
          <cell r="G38" t="str">
            <v/>
          </cell>
          <cell r="H38" t="str">
            <v/>
          </cell>
          <cell r="I38" t="str">
            <v/>
          </cell>
          <cell r="J38">
            <v>7</v>
          </cell>
          <cell r="K38">
            <v>3</v>
          </cell>
          <cell r="L38">
            <v>3</v>
          </cell>
          <cell r="M38" t="str">
            <v/>
          </cell>
          <cell r="N38" t="str">
            <v/>
          </cell>
          <cell r="O38" t="str">
            <v/>
          </cell>
          <cell r="P38" t="str">
            <v/>
          </cell>
          <cell r="Q38" t="str">
            <v/>
          </cell>
          <cell r="R38" t="str">
            <v/>
          </cell>
          <cell r="S38" t="str">
            <v/>
          </cell>
          <cell r="T38" t="str">
            <v/>
          </cell>
          <cell r="U38" t="str">
            <v/>
          </cell>
          <cell r="V38" t="str">
            <v/>
          </cell>
          <cell r="W38" t="str">
            <v/>
          </cell>
        </row>
        <row r="39">
          <cell r="A39" t="str">
            <v>Россия.</v>
          </cell>
          <cell r="J39">
            <v>7</v>
          </cell>
          <cell r="K39">
            <v>3</v>
          </cell>
          <cell r="L39">
            <v>3</v>
          </cell>
        </row>
        <row r="40">
          <cell r="A40" t="str">
            <v>Беларусь (НП-Сервис).</v>
          </cell>
        </row>
        <row r="41">
          <cell r="A41" t="str">
            <v>_Балтика Разливное Нефильтрованное Кеги 30</v>
          </cell>
          <cell r="E41" t="str">
            <v/>
          </cell>
          <cell r="F41" t="str">
            <v/>
          </cell>
          <cell r="G41" t="str">
            <v/>
          </cell>
          <cell r="H41" t="str">
            <v/>
          </cell>
          <cell r="I41" t="str">
            <v/>
          </cell>
          <cell r="J41">
            <v>8</v>
          </cell>
          <cell r="K41">
            <v>3</v>
          </cell>
          <cell r="L41">
            <v>3</v>
          </cell>
          <cell r="M41" t="str">
            <v/>
          </cell>
          <cell r="N41" t="str">
            <v/>
          </cell>
          <cell r="O41" t="str">
            <v/>
          </cell>
          <cell r="P41" t="str">
            <v/>
          </cell>
          <cell r="Q41" t="str">
            <v/>
          </cell>
          <cell r="R41" t="str">
            <v/>
          </cell>
          <cell r="S41" t="str">
            <v/>
          </cell>
          <cell r="T41" t="str">
            <v/>
          </cell>
          <cell r="U41" t="str">
            <v/>
          </cell>
          <cell r="V41" t="str">
            <v/>
          </cell>
          <cell r="W41" t="str">
            <v/>
          </cell>
        </row>
        <row r="42">
          <cell r="A42" t="str">
            <v>Россия.</v>
          </cell>
          <cell r="J42">
            <v>8</v>
          </cell>
          <cell r="K42">
            <v>3</v>
          </cell>
          <cell r="L42">
            <v>3</v>
          </cell>
        </row>
        <row r="43">
          <cell r="A43" t="str">
            <v>_Арзик Кеги 30</v>
          </cell>
          <cell r="E43" t="str">
            <v/>
          </cell>
          <cell r="F43" t="str">
            <v/>
          </cell>
          <cell r="G43" t="str">
            <v/>
          </cell>
          <cell r="H43" t="str">
            <v/>
          </cell>
          <cell r="I43" t="str">
            <v/>
          </cell>
          <cell r="J43">
            <v>4</v>
          </cell>
          <cell r="K43">
            <v>1</v>
          </cell>
          <cell r="L43">
            <v>1</v>
          </cell>
          <cell r="M43" t="str">
            <v/>
          </cell>
          <cell r="N43" t="str">
            <v/>
          </cell>
          <cell r="O43" t="str">
            <v/>
          </cell>
          <cell r="P43" t="str">
            <v/>
          </cell>
          <cell r="Q43" t="str">
            <v/>
          </cell>
          <cell r="R43" t="str">
            <v/>
          </cell>
          <cell r="S43" t="str">
            <v/>
          </cell>
          <cell r="T43" t="str">
            <v/>
          </cell>
          <cell r="U43" t="str">
            <v/>
          </cell>
          <cell r="V43" t="str">
            <v/>
          </cell>
          <cell r="W43" t="str">
            <v/>
          </cell>
        </row>
        <row r="44">
          <cell r="A44" t="str">
            <v>Россия.</v>
          </cell>
          <cell r="J44">
            <v>4</v>
          </cell>
          <cell r="K44">
            <v>1</v>
          </cell>
          <cell r="L44">
            <v>1</v>
          </cell>
        </row>
        <row r="45">
          <cell r="A45" t="str">
            <v>_Holsten Weiss Кеги 30</v>
          </cell>
          <cell r="E45" t="str">
            <v/>
          </cell>
          <cell r="F45" t="str">
            <v/>
          </cell>
          <cell r="G45" t="str">
            <v/>
          </cell>
          <cell r="H45" t="str">
            <v/>
          </cell>
          <cell r="I45" t="str">
            <v/>
          </cell>
          <cell r="J45" t="str">
            <v/>
          </cell>
          <cell r="K45" t="str">
            <v/>
          </cell>
          <cell r="L45" t="str">
            <v/>
          </cell>
          <cell r="M45" t="str">
            <v/>
          </cell>
          <cell r="N45" t="str">
            <v/>
          </cell>
          <cell r="O45" t="str">
            <v/>
          </cell>
          <cell r="P45">
            <v>1</v>
          </cell>
          <cell r="Q45">
            <v>3</v>
          </cell>
          <cell r="R45">
            <v>3</v>
          </cell>
          <cell r="S45" t="str">
            <v/>
          </cell>
          <cell r="T45" t="str">
            <v/>
          </cell>
          <cell r="U45" t="str">
            <v/>
          </cell>
          <cell r="V45" t="str">
            <v/>
          </cell>
          <cell r="W45" t="str">
            <v/>
          </cell>
        </row>
        <row r="46">
          <cell r="A46" t="str">
            <v>Россия.</v>
          </cell>
          <cell r="P46">
            <v>1</v>
          </cell>
          <cell r="Q46">
            <v>3</v>
          </cell>
          <cell r="R46">
            <v>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002060"/>
  </sheetPr>
  <dimension ref="A1:K257"/>
  <sheetViews>
    <sheetView zoomScale="115" zoomScaleNormal="115" workbookViewId="0">
      <pane xSplit="2" ySplit="3" topLeftCell="C4" activePane="bottomRight" state="frozen"/>
      <selection activeCell="E1" sqref="E1"/>
      <selection pane="topRight" activeCell="AC1" sqref="AC1"/>
      <selection pane="bottomLeft" activeCell="E4" sqref="E4"/>
      <selection pane="bottomRight" activeCell="H8" sqref="H8"/>
    </sheetView>
  </sheetViews>
  <sheetFormatPr defaultRowHeight="9.75" outlineLevelCol="1" x14ac:dyDescent="0.2"/>
  <cols>
    <col min="1" max="1" width="2.42578125" style="12" hidden="1" customWidth="1"/>
    <col min="2" max="2" width="33.140625" style="12" customWidth="1"/>
    <col min="3" max="3" width="21.42578125" style="11" customWidth="1" outlineLevel="1"/>
    <col min="4" max="4" width="5.140625" style="12" bestFit="1" customWidth="1"/>
    <col min="5" max="5" width="4.85546875" style="11" customWidth="1"/>
    <col min="6" max="10" width="4.28515625" style="11" customWidth="1" outlineLevel="1"/>
    <col min="11" max="11" width="4.28515625" style="11" customWidth="1"/>
    <col min="12" max="16384" width="9.140625" style="11"/>
  </cols>
  <sheetData>
    <row r="1" spans="1:11" ht="11.25" customHeight="1" x14ac:dyDescent="0.2">
      <c r="A1" s="4"/>
      <c r="B1" s="6"/>
      <c r="D1" s="126" t="s">
        <v>32</v>
      </c>
      <c r="E1" s="127"/>
      <c r="F1" s="127"/>
      <c r="G1" s="127"/>
      <c r="H1" s="127"/>
      <c r="I1" s="127"/>
      <c r="J1" s="127"/>
      <c r="K1" s="127"/>
    </row>
    <row r="2" spans="1:11" ht="30" customHeight="1" x14ac:dyDescent="0.2">
      <c r="A2" s="4"/>
      <c r="B2" s="7" t="s">
        <v>0</v>
      </c>
      <c r="D2" s="16"/>
      <c r="E2" s="13"/>
      <c r="F2" s="13"/>
      <c r="G2" s="13"/>
      <c r="H2" s="13"/>
      <c r="I2" s="13"/>
      <c r="J2" s="13"/>
      <c r="K2" s="13"/>
    </row>
    <row r="3" spans="1:11" ht="11.25" customHeight="1" x14ac:dyDescent="0.2">
      <c r="A3" s="4"/>
      <c r="B3" s="7"/>
      <c r="D3" s="17"/>
      <c r="E3" s="15">
        <v>41309</v>
      </c>
      <c r="F3" s="15">
        <f t="shared" ref="F3" si="0">E3+1</f>
        <v>41310</v>
      </c>
      <c r="G3" s="15">
        <f t="shared" ref="G3" si="1">F3+1</f>
        <v>41311</v>
      </c>
      <c r="H3" s="15">
        <f t="shared" ref="H3" si="2">G3+1</f>
        <v>41312</v>
      </c>
      <c r="I3" s="15">
        <f t="shared" ref="I3" si="3">H3+1</f>
        <v>41313</v>
      </c>
      <c r="J3" s="15">
        <f t="shared" ref="J3" si="4">I3+1</f>
        <v>41314</v>
      </c>
      <c r="K3" s="15">
        <f t="shared" ref="K3" si="5">J3+1</f>
        <v>41315</v>
      </c>
    </row>
    <row r="4" spans="1:11" x14ac:dyDescent="0.2">
      <c r="B4" s="50" t="str">
        <f>B5</f>
        <v>_Tuborg Green Кеги 30</v>
      </c>
      <c r="D4" s="14"/>
      <c r="E4" s="9"/>
      <c r="F4" s="9"/>
      <c r="G4" s="9"/>
      <c r="H4" s="9"/>
      <c r="I4" s="9"/>
      <c r="J4" s="9"/>
      <c r="K4" s="9"/>
    </row>
    <row r="5" spans="1:11" x14ac:dyDescent="0.2">
      <c r="B5" s="51" t="str">
        <f>B6</f>
        <v>_Tuborg Green Кеги 30</v>
      </c>
      <c r="D5" s="14"/>
      <c r="E5" s="9"/>
      <c r="F5" s="9"/>
      <c r="G5" s="9"/>
      <c r="H5" s="9"/>
      <c r="I5" s="9"/>
      <c r="J5" s="9"/>
      <c r="K5" s="9"/>
    </row>
    <row r="6" spans="1:11" x14ac:dyDescent="0.2">
      <c r="B6" s="52" t="str">
        <f>B7</f>
        <v>_Tuborg Green Кеги 30</v>
      </c>
      <c r="D6" s="14"/>
      <c r="E6" s="9"/>
      <c r="F6" s="9"/>
      <c r="G6" s="9"/>
      <c r="H6" s="9"/>
      <c r="I6" s="9"/>
      <c r="J6" s="9"/>
      <c r="K6" s="9"/>
    </row>
    <row r="7" spans="1:11" ht="11.25" x14ac:dyDescent="0.2">
      <c r="B7" s="117" t="str">
        <f>'Цех  Кеги'!A42</f>
        <v>_Tuborg Green Кеги 30</v>
      </c>
      <c r="D7" s="8">
        <f>SUM(E7:K7)</f>
        <v>7</v>
      </c>
      <c r="E7" s="9">
        <f>HLOOKUP(E$3,'Цех  Кеги'!$B$2:$KR$63,41,0)</f>
        <v>0</v>
      </c>
      <c r="F7" s="9">
        <f>HLOOKUP(F$3,'Цех  Кеги'!$B$2:$KR$63,41,0)</f>
        <v>0</v>
      </c>
      <c r="G7" s="9">
        <f>HLOOKUP(G$3,'Цех  Кеги'!$B$2:$KR$63,41,0)</f>
        <v>0</v>
      </c>
      <c r="H7" s="9">
        <f>HLOOKUP(H$3,'Цех  Кеги'!$B$2:$KR$63,41,0)</f>
        <v>7</v>
      </c>
      <c r="I7" s="9">
        <f>HLOOKUP(I$3,'Цех  Кеги'!$B$2:$KR$63,41,0)</f>
        <v>0</v>
      </c>
      <c r="J7" s="9">
        <f>HLOOKUP(J$3,'Цех  Кеги'!$B$2:$KR$63,41,0)</f>
        <v>0</v>
      </c>
      <c r="K7" s="9">
        <f>HLOOKUP(K$3,'Цех  Кеги'!$B$2:$KR$63,41,0)</f>
        <v>0</v>
      </c>
    </row>
    <row r="8" spans="1:11" x14ac:dyDescent="0.2">
      <c r="B8" s="54" t="s">
        <v>10</v>
      </c>
      <c r="C8" s="11">
        <v>10</v>
      </c>
      <c r="D8" s="22">
        <f>C8</f>
        <v>10</v>
      </c>
      <c r="E8" s="23">
        <f>D8-E$7/30*10+D9</f>
        <v>10</v>
      </c>
      <c r="F8" s="23">
        <f t="shared" ref="F8" si="6">E8-F$7/30*10+E9</f>
        <v>10</v>
      </c>
      <c r="G8" s="23">
        <f t="shared" ref="G8" si="7">F8-G$7/30*10+F9</f>
        <v>10</v>
      </c>
      <c r="H8" s="23">
        <f t="shared" ref="H8" si="8">G8-H$7/30*10+G9</f>
        <v>7.6666666666666661</v>
      </c>
      <c r="I8" s="23">
        <f t="shared" ref="I8" si="9">H8-I$7/30*10+H9</f>
        <v>7.6666666666666661</v>
      </c>
      <c r="J8" s="23">
        <f t="shared" ref="J8" si="10">I8-J$7/30*10+I9</f>
        <v>7.6666666666666661</v>
      </c>
      <c r="K8" s="23">
        <f t="shared" ref="K8" si="11">J8-K$7/30*10+J9</f>
        <v>7.6666666666666661</v>
      </c>
    </row>
    <row r="9" spans="1:11" x14ac:dyDescent="0.2">
      <c r="B9" s="55" t="str">
        <f>B8</f>
        <v>Tuborg Green label Кеги 30 *221612/нов *224299</v>
      </c>
      <c r="D9" s="22"/>
      <c r="E9" s="23"/>
      <c r="F9" s="10"/>
      <c r="G9" s="10"/>
      <c r="H9" s="10"/>
      <c r="I9" s="10"/>
      <c r="J9" s="10"/>
      <c r="K9" s="10"/>
    </row>
    <row r="10" spans="1:11" x14ac:dyDescent="0.2">
      <c r="B10" s="55" t="str">
        <f>B9</f>
        <v>Tuborg Green label Кеги 30 *221612/нов *224299</v>
      </c>
      <c r="C10" s="11">
        <v>10</v>
      </c>
      <c r="D10" s="22">
        <f>C10</f>
        <v>10</v>
      </c>
      <c r="E10" s="23">
        <f t="shared" ref="E10" si="12">D10-E$7/30*10+D11</f>
        <v>10</v>
      </c>
      <c r="F10" s="23">
        <f t="shared" ref="F10" si="13">E10-F$7/30*10+E11</f>
        <v>10</v>
      </c>
      <c r="G10" s="23">
        <f t="shared" ref="G10" si="14">F10-G$7/30*10+F11</f>
        <v>10</v>
      </c>
      <c r="H10" s="23">
        <f>G10-H$7/30*10+G11</f>
        <v>7.6666666666666661</v>
      </c>
      <c r="I10" s="23">
        <f t="shared" ref="I10" si="15">H10-I$7/30*10+H11</f>
        <v>7.6666666666666661</v>
      </c>
      <c r="J10" s="23">
        <f t="shared" ref="J10" si="16">I10-J$7/30*10+I11</f>
        <v>7.6666666666666661</v>
      </c>
      <c r="K10" s="23">
        <f t="shared" ref="K10" si="17">J10-K$7/30*10+J11</f>
        <v>7.6666666666666661</v>
      </c>
    </row>
    <row r="11" spans="1:11" x14ac:dyDescent="0.2">
      <c r="B11" s="55" t="str">
        <f>B10</f>
        <v>Tuborg Green label Кеги 30 *221612/нов *224299</v>
      </c>
      <c r="D11" s="22"/>
      <c r="E11" s="23"/>
      <c r="F11" s="10"/>
      <c r="G11" s="10"/>
      <c r="H11" s="10"/>
      <c r="I11" s="10"/>
      <c r="J11" s="10"/>
      <c r="K11" s="10"/>
    </row>
    <row r="12" spans="1:11" ht="10.5" thickBot="1" x14ac:dyDescent="0.25">
      <c r="B12" s="56" t="str">
        <f>B11</f>
        <v>Tuborg Green label Кеги 30 *221612/нов *224299</v>
      </c>
      <c r="D12" s="19"/>
      <c r="E12" s="10"/>
      <c r="F12" s="10"/>
      <c r="G12" s="10"/>
      <c r="H12" s="10"/>
      <c r="I12" s="10"/>
      <c r="J12" s="10"/>
      <c r="K12" s="10"/>
    </row>
    <row r="13" spans="1:11" x14ac:dyDescent="0.2">
      <c r="B13" s="57" t="str">
        <f>B14</f>
        <v>_Арсенальное Классическое Кеги 30</v>
      </c>
      <c r="D13" s="14"/>
      <c r="E13" s="9"/>
      <c r="F13" s="9"/>
      <c r="G13" s="9"/>
      <c r="H13" s="9"/>
      <c r="I13" s="9"/>
      <c r="J13" s="9"/>
      <c r="K13" s="9"/>
    </row>
    <row r="14" spans="1:11" x14ac:dyDescent="0.2">
      <c r="B14" s="51" t="str">
        <f>B15</f>
        <v>_Арсенальное Классическое Кеги 30</v>
      </c>
      <c r="D14" s="14"/>
      <c r="E14" s="9"/>
      <c r="F14" s="9"/>
      <c r="G14" s="9"/>
      <c r="H14" s="9"/>
      <c r="I14" s="9"/>
      <c r="J14" s="9"/>
      <c r="K14" s="9"/>
    </row>
    <row r="15" spans="1:11" x14ac:dyDescent="0.2">
      <c r="B15" s="52" t="str">
        <f>B16</f>
        <v>_Арсенальное Классическое Кеги 30</v>
      </c>
      <c r="D15" s="14"/>
      <c r="E15" s="9"/>
      <c r="F15" s="9"/>
      <c r="G15" s="9"/>
      <c r="H15" s="9"/>
      <c r="I15" s="9"/>
      <c r="J15" s="9"/>
      <c r="K15" s="9"/>
    </row>
    <row r="16" spans="1:11" ht="12" thickBot="1" x14ac:dyDescent="0.25">
      <c r="B16" s="117" t="str">
        <f>'Цех  Кеги'!A47</f>
        <v>_Арсенальное Классическое Кеги 30</v>
      </c>
      <c r="D16" s="8">
        <f>SUM(E16:K16)</f>
        <v>3</v>
      </c>
      <c r="E16" s="9">
        <f>HLOOKUP(E$3,'Цех  Кеги'!$B$2:$KR$63,34,0)</f>
        <v>0</v>
      </c>
      <c r="F16" s="9">
        <f>HLOOKUP(F$3,'Цех  Кеги'!$B$2:$KR$63,34,0)</f>
        <v>0</v>
      </c>
      <c r="G16" s="9">
        <f>HLOOKUP(G$3,'Цех  Кеги'!$B$2:$KR$63,34,0)</f>
        <v>3</v>
      </c>
      <c r="H16" s="9">
        <f>HLOOKUP(H$3,'Цех  Кеги'!$B$2:$KR$63,34,0)</f>
        <v>0</v>
      </c>
      <c r="I16" s="9">
        <f>HLOOKUP(I$3,'Цех  Кеги'!$B$2:$KR$63,34,0)</f>
        <v>0</v>
      </c>
      <c r="J16" s="9">
        <f>HLOOKUP(J$3,'Цех  Кеги'!$B$2:$KR$63,34,0)</f>
        <v>0</v>
      </c>
      <c r="K16" s="9">
        <f>HLOOKUP(K$3,'Цех  Кеги'!$B$2:$KR$63,34,0)</f>
        <v>0</v>
      </c>
    </row>
    <row r="17" spans="1:11" s="32" customFormat="1" x14ac:dyDescent="0.2">
      <c r="A17" s="29"/>
      <c r="B17" s="58" t="s">
        <v>31</v>
      </c>
      <c r="C17" s="32">
        <v>10</v>
      </c>
      <c r="D17" s="22">
        <f>C17</f>
        <v>10</v>
      </c>
      <c r="E17" s="30">
        <f t="shared" ref="E17" si="18">D17-E$16/30*10+D18</f>
        <v>10</v>
      </c>
      <c r="F17" s="30">
        <f t="shared" ref="F17" si="19">E17-F$16/30*10+E18</f>
        <v>10</v>
      </c>
      <c r="G17" s="30">
        <f t="shared" ref="G17" si="20">F17-G$16/30*10+F18</f>
        <v>9</v>
      </c>
      <c r="H17" s="30">
        <f t="shared" ref="H17" si="21">G17-H$16/30*10+G18</f>
        <v>9</v>
      </c>
      <c r="I17" s="30">
        <f t="shared" ref="I17" si="22">H17-I$16/30*10+H18</f>
        <v>9</v>
      </c>
      <c r="J17" s="30">
        <f t="shared" ref="J17" si="23">I17-J$16/30*10+I18</f>
        <v>9</v>
      </c>
      <c r="K17" s="30">
        <f t="shared" ref="K17" si="24">J17-K$16/30*10+J18</f>
        <v>9</v>
      </c>
    </row>
    <row r="18" spans="1:11" s="32" customFormat="1" x14ac:dyDescent="0.2">
      <c r="A18" s="29"/>
      <c r="B18" s="59" t="str">
        <f>B17</f>
        <v>Арсенальное Клас. кеги 30 РБ 2013 *225757</v>
      </c>
      <c r="D18" s="31"/>
      <c r="E18" s="30"/>
      <c r="F18" s="30"/>
      <c r="G18" s="30"/>
      <c r="H18" s="30"/>
      <c r="I18" s="30"/>
      <c r="J18" s="30"/>
      <c r="K18" s="30"/>
    </row>
    <row r="19" spans="1:11" s="32" customFormat="1" x14ac:dyDescent="0.2">
      <c r="A19" s="29"/>
      <c r="B19" s="59" t="str">
        <f>B18</f>
        <v>Арсенальное Клас. кеги 30 РБ 2013 *225757</v>
      </c>
      <c r="C19" s="32">
        <v>10</v>
      </c>
      <c r="D19" s="22">
        <f>C19</f>
        <v>10</v>
      </c>
      <c r="E19" s="30">
        <f t="shared" ref="E19" si="25">D19-E$16/30*10+D20</f>
        <v>10</v>
      </c>
      <c r="F19" s="30">
        <f t="shared" ref="F19" si="26">E19-F$16/30*10+E20</f>
        <v>10</v>
      </c>
      <c r="G19" s="30">
        <f t="shared" ref="G19" si="27">F19-G$16/30*10+F20</f>
        <v>9</v>
      </c>
      <c r="H19" s="30">
        <f t="shared" ref="H19" si="28">G19-H$16/30*10+G20</f>
        <v>9</v>
      </c>
      <c r="I19" s="30">
        <f t="shared" ref="I19" si="29">H19-I$16/30*10+H20</f>
        <v>9</v>
      </c>
      <c r="J19" s="30">
        <f t="shared" ref="J19" si="30">I19-J$16/30*10+I20</f>
        <v>9</v>
      </c>
      <c r="K19" s="30">
        <f t="shared" ref="K19" si="31">J19-K$16/30*10+J20</f>
        <v>9</v>
      </c>
    </row>
    <row r="20" spans="1:11" s="32" customFormat="1" x14ac:dyDescent="0.2">
      <c r="A20" s="29"/>
      <c r="B20" s="59" t="str">
        <f>B19</f>
        <v>Арсенальное Клас. кеги 30 РБ 2013 *225757</v>
      </c>
      <c r="D20" s="31"/>
      <c r="E20" s="30"/>
      <c r="F20" s="30"/>
      <c r="G20" s="30"/>
      <c r="H20" s="30"/>
      <c r="I20" s="30"/>
      <c r="J20" s="30"/>
      <c r="K20" s="30"/>
    </row>
    <row r="21" spans="1:11" ht="10.5" thickBot="1" x14ac:dyDescent="0.25">
      <c r="B21" s="60" t="str">
        <f>B20</f>
        <v>Арсенальное Клас. кеги 30 РБ 2013 *225757</v>
      </c>
      <c r="D21" s="19"/>
      <c r="E21" s="10"/>
      <c r="F21" s="10"/>
      <c r="G21" s="10"/>
      <c r="H21" s="10"/>
      <c r="I21" s="10"/>
      <c r="J21" s="10"/>
      <c r="K21" s="10"/>
    </row>
    <row r="22" spans="1:11" x14ac:dyDescent="0.2">
      <c r="B22" s="57" t="str">
        <f>B23</f>
        <v>_Арсенальное Традиционное Кеги 30</v>
      </c>
      <c r="D22" s="14"/>
      <c r="E22" s="9"/>
      <c r="F22" s="9"/>
      <c r="G22" s="9"/>
      <c r="H22" s="9"/>
      <c r="I22" s="9"/>
      <c r="J22" s="9"/>
      <c r="K22" s="9"/>
    </row>
    <row r="23" spans="1:11" x14ac:dyDescent="0.2">
      <c r="B23" s="51" t="str">
        <f>B24</f>
        <v>_Арсенальное Традиционное Кеги 30</v>
      </c>
      <c r="D23" s="14"/>
      <c r="E23" s="9"/>
      <c r="F23" s="9"/>
      <c r="G23" s="9"/>
      <c r="H23" s="9"/>
      <c r="I23" s="9"/>
      <c r="J23" s="9"/>
      <c r="K23" s="9"/>
    </row>
    <row r="24" spans="1:11" x14ac:dyDescent="0.2">
      <c r="B24" s="52" t="str">
        <f>B25</f>
        <v>_Арсенальное Традиционное Кеги 30</v>
      </c>
      <c r="D24" s="14"/>
      <c r="E24" s="9"/>
      <c r="F24" s="9"/>
      <c r="G24" s="9"/>
      <c r="H24" s="9"/>
      <c r="I24" s="9"/>
      <c r="J24" s="9"/>
      <c r="K24" s="9"/>
    </row>
    <row r="25" spans="1:11" ht="12" thickBot="1" x14ac:dyDescent="0.25">
      <c r="B25" s="117" t="str">
        <f>'Цех  Кеги'!A48</f>
        <v>_Арсенальное Традиционное Кеги 30</v>
      </c>
      <c r="D25" s="8">
        <f>SUM(E25:K25)</f>
        <v>3</v>
      </c>
      <c r="E25" s="9">
        <f>HLOOKUP(E$3,'Цех  Кеги'!$B$2:$KR$63,35,0)</f>
        <v>0</v>
      </c>
      <c r="F25" s="9">
        <f>HLOOKUP(F$3,'Цех  Кеги'!$B$2:$KR$63,35,0)</f>
        <v>0</v>
      </c>
      <c r="G25" s="9">
        <f>HLOOKUP(G$3,'Цех  Кеги'!$B$2:$KR$63,35,0)</f>
        <v>0</v>
      </c>
      <c r="H25" s="9">
        <f>HLOOKUP(H$3,'Цех  Кеги'!$B$2:$KR$63,35,0)</f>
        <v>0</v>
      </c>
      <c r="I25" s="9">
        <f>HLOOKUP(I$3,'Цех  Кеги'!$B$2:$KR$63,35,0)</f>
        <v>3</v>
      </c>
      <c r="J25" s="9">
        <f>HLOOKUP(J$3,'Цех  Кеги'!$B$2:$KR$63,35,0)</f>
        <v>0</v>
      </c>
      <c r="K25" s="9">
        <f>HLOOKUP(K$3,'Цех  Кеги'!$B$2:$KR$63,35,0)</f>
        <v>0</v>
      </c>
    </row>
    <row r="26" spans="1:11" x14ac:dyDescent="0.2">
      <c r="B26" s="61" t="s">
        <v>29</v>
      </c>
      <c r="C26" s="11">
        <v>10</v>
      </c>
      <c r="D26" s="22">
        <f>C26</f>
        <v>10</v>
      </c>
      <c r="E26" s="23">
        <f t="shared" ref="E26" si="32">D26-E$25/30*10+D27</f>
        <v>10</v>
      </c>
      <c r="F26" s="23">
        <f t="shared" ref="F26" si="33">E26-F$25/30*10+E27</f>
        <v>10</v>
      </c>
      <c r="G26" s="23">
        <f t="shared" ref="G26" si="34">F26-G$25/30*10+F27</f>
        <v>10</v>
      </c>
      <c r="H26" s="23">
        <f t="shared" ref="H26" si="35">G26-H$25/30*10+G27</f>
        <v>10</v>
      </c>
      <c r="I26" s="23">
        <f t="shared" ref="I26" si="36">H26-I$25/30*10+H27</f>
        <v>9</v>
      </c>
      <c r="J26" s="23">
        <f t="shared" ref="J26" si="37">I26-J$25/30*10+I27</f>
        <v>9</v>
      </c>
      <c r="K26" s="23">
        <f t="shared" ref="K26" si="38">J26-K$25/30*10+J27</f>
        <v>9</v>
      </c>
    </row>
    <row r="27" spans="1:11" x14ac:dyDescent="0.2">
      <c r="B27" s="62" t="str">
        <f>B26</f>
        <v>Арсенальное трад. Кеги 30 *220578/алко *224217/*224303/2013 *225734</v>
      </c>
      <c r="D27" s="22"/>
      <c r="E27" s="23"/>
      <c r="F27" s="10"/>
      <c r="G27" s="10"/>
      <c r="H27" s="10"/>
      <c r="I27" s="10"/>
      <c r="J27" s="10"/>
      <c r="K27" s="10"/>
    </row>
    <row r="28" spans="1:11" x14ac:dyDescent="0.2">
      <c r="B28" s="62" t="str">
        <f>B27</f>
        <v>Арсенальное трад. Кеги 30 *220578/алко *224217/*224303/2013 *225734</v>
      </c>
      <c r="C28" s="11">
        <v>10</v>
      </c>
      <c r="D28" s="22">
        <f>C28</f>
        <v>10</v>
      </c>
      <c r="E28" s="23">
        <f t="shared" ref="E28" si="39">D28-E$25/30*10+D29</f>
        <v>10</v>
      </c>
      <c r="F28" s="23">
        <f t="shared" ref="F28" si="40">E28-F$25/30*10+E29</f>
        <v>10</v>
      </c>
      <c r="G28" s="23">
        <f t="shared" ref="G28" si="41">F28-G$25/30*10+F29</f>
        <v>10</v>
      </c>
      <c r="H28" s="23">
        <f t="shared" ref="H28" si="42">G28-H$25/30*10+G29</f>
        <v>10</v>
      </c>
      <c r="I28" s="23">
        <f t="shared" ref="I28" si="43">H28-I$25/30*10+H29</f>
        <v>9</v>
      </c>
      <c r="J28" s="23">
        <f t="shared" ref="J28" si="44">I28-J$25/30*10+I29</f>
        <v>9</v>
      </c>
      <c r="K28" s="23">
        <f t="shared" ref="K28" si="45">J28-K$25/30*10+J29</f>
        <v>9</v>
      </c>
    </row>
    <row r="29" spans="1:11" x14ac:dyDescent="0.2">
      <c r="B29" s="62" t="str">
        <f>B28</f>
        <v>Арсенальное трад. Кеги 30 *220578/алко *224217/*224303/2013 *225734</v>
      </c>
      <c r="D29" s="22"/>
      <c r="E29" s="23"/>
      <c r="F29" s="10"/>
      <c r="G29" s="10"/>
      <c r="H29" s="10"/>
      <c r="I29" s="10"/>
      <c r="J29" s="10"/>
      <c r="K29" s="10"/>
    </row>
    <row r="30" spans="1:11" ht="10.5" thickBot="1" x14ac:dyDescent="0.25">
      <c r="B30" s="63" t="str">
        <f>B29</f>
        <v>Арсенальное трад. Кеги 30 *220578/алко *224217/*224303/2013 *225734</v>
      </c>
      <c r="D30" s="19"/>
      <c r="E30" s="10"/>
      <c r="F30" s="10"/>
      <c r="G30" s="10"/>
      <c r="H30" s="10"/>
      <c r="I30" s="10"/>
      <c r="J30" s="10"/>
      <c r="K30" s="10"/>
    </row>
    <row r="31" spans="1:11" x14ac:dyDescent="0.2">
      <c r="B31" s="57" t="str">
        <f>B32</f>
        <v>_Балтика №3 Кеги 30</v>
      </c>
      <c r="D31" s="14"/>
      <c r="E31" s="9"/>
      <c r="F31" s="9"/>
      <c r="G31" s="9"/>
      <c r="H31" s="9"/>
      <c r="I31" s="9"/>
      <c r="J31" s="9"/>
      <c r="K31" s="9"/>
    </row>
    <row r="32" spans="1:11" x14ac:dyDescent="0.2">
      <c r="B32" s="51" t="str">
        <f>B33</f>
        <v>_Балтика №3 Кеги 30</v>
      </c>
      <c r="D32" s="14"/>
      <c r="E32" s="9"/>
      <c r="F32" s="9"/>
      <c r="G32" s="9"/>
      <c r="H32" s="9"/>
      <c r="I32" s="9"/>
      <c r="J32" s="9"/>
      <c r="K32" s="9"/>
    </row>
    <row r="33" spans="2:11" x14ac:dyDescent="0.2">
      <c r="B33" s="52" t="str">
        <f>B34</f>
        <v>_Балтика №3 Кеги 30</v>
      </c>
      <c r="D33" s="14"/>
      <c r="E33" s="9"/>
      <c r="F33" s="9"/>
      <c r="G33" s="9"/>
      <c r="H33" s="9"/>
      <c r="I33" s="9"/>
      <c r="J33" s="9"/>
      <c r="K33" s="9"/>
    </row>
    <row r="34" spans="2:11" ht="12" thickBot="1" x14ac:dyDescent="0.25">
      <c r="B34" s="117" t="str">
        <f>'Цех  Кеги'!A49</f>
        <v>_Балтика №3 Кеги 30</v>
      </c>
      <c r="D34" s="14">
        <f>SUM(E34:K34)</f>
        <v>0</v>
      </c>
      <c r="E34" s="9">
        <f>HLOOKUP(E$3,'Цех  Кеги'!$B$2:$KR$63,36,0)</f>
        <v>0</v>
      </c>
      <c r="F34" s="9">
        <f>HLOOKUP(F$3,'Цех  Кеги'!$B$2:$KR$63,36,0)</f>
        <v>0</v>
      </c>
      <c r="G34" s="9">
        <f>HLOOKUP(G$3,'Цех  Кеги'!$B$2:$KR$63,36,0)</f>
        <v>0</v>
      </c>
      <c r="H34" s="9">
        <f>HLOOKUP(H$3,'Цех  Кеги'!$B$2:$KR$63,36,0)</f>
        <v>0</v>
      </c>
      <c r="I34" s="9">
        <f>HLOOKUP(I$3,'Цех  Кеги'!$B$2:$KR$63,36,0)</f>
        <v>0</v>
      </c>
      <c r="J34" s="9">
        <f>HLOOKUP(J$3,'Цех  Кеги'!$B$2:$KR$63,36,0)</f>
        <v>0</v>
      </c>
      <c r="K34" s="9">
        <f>HLOOKUP(K$3,'Цех  Кеги'!$B$2:$KR$63,36,0)</f>
        <v>0</v>
      </c>
    </row>
    <row r="35" spans="2:11" x14ac:dyDescent="0.2">
      <c r="B35" s="64" t="s">
        <v>11</v>
      </c>
      <c r="C35" s="11">
        <v>10</v>
      </c>
      <c r="D35" s="22">
        <f>C35</f>
        <v>10</v>
      </c>
      <c r="E35" s="23">
        <f t="shared" ref="E35" si="46">D35-E$34/30*10+D36</f>
        <v>10</v>
      </c>
      <c r="F35" s="23">
        <f t="shared" ref="F35" si="47">E35-F$34/30*10+E36</f>
        <v>10</v>
      </c>
      <c r="G35" s="23">
        <f t="shared" ref="G35" si="48">F35-G$34/30*10+F36</f>
        <v>10</v>
      </c>
      <c r="H35" s="23">
        <f t="shared" ref="H35" si="49">G35-H$34/30*10+G36</f>
        <v>10</v>
      </c>
      <c r="I35" s="23">
        <f t="shared" ref="I35" si="50">H35-I$34/30*10+H36</f>
        <v>10</v>
      </c>
      <c r="J35" s="23">
        <f t="shared" ref="J35" si="51">I35-J$34/30*10+I36</f>
        <v>10</v>
      </c>
      <c r="K35" s="23">
        <f t="shared" ref="K35" si="52">J35-K$34/30*10+J36</f>
        <v>10</v>
      </c>
    </row>
    <row r="36" spans="2:11" x14ac:dyDescent="0.2">
      <c r="B36" s="65" t="str">
        <f>B35</f>
        <v>Балтика-3 Кеги 30 *221419/*224863</v>
      </c>
      <c r="D36" s="22"/>
      <c r="E36" s="23"/>
      <c r="F36" s="10"/>
      <c r="G36" s="10"/>
      <c r="H36" s="10"/>
      <c r="I36" s="10"/>
      <c r="J36" s="10"/>
      <c r="K36" s="10"/>
    </row>
    <row r="37" spans="2:11" x14ac:dyDescent="0.2">
      <c r="B37" s="65" t="str">
        <f>B36</f>
        <v>Балтика-3 Кеги 30 *221419/*224863</v>
      </c>
      <c r="C37" s="11">
        <v>10</v>
      </c>
      <c r="D37" s="22">
        <f>C37</f>
        <v>10</v>
      </c>
      <c r="E37" s="23">
        <f t="shared" ref="E37" si="53">D37-E$34/30*10+D38</f>
        <v>10</v>
      </c>
      <c r="F37" s="23">
        <f t="shared" ref="F37" si="54">E37-F$34/30*10+E38</f>
        <v>10</v>
      </c>
      <c r="G37" s="23">
        <f t="shared" ref="G37" si="55">F37-G$34/30*10+F38</f>
        <v>10</v>
      </c>
      <c r="H37" s="23">
        <f t="shared" ref="H37" si="56">G37-H$34/30*10+G38</f>
        <v>10</v>
      </c>
      <c r="I37" s="23">
        <f t="shared" ref="I37" si="57">H37-I$34/30*10+H38</f>
        <v>10</v>
      </c>
      <c r="J37" s="23">
        <f t="shared" ref="J37" si="58">I37-J$34/30*10+I38</f>
        <v>10</v>
      </c>
      <c r="K37" s="23">
        <f t="shared" ref="K37" si="59">J37-K$34/30*10+J38</f>
        <v>10</v>
      </c>
    </row>
    <row r="38" spans="2:11" x14ac:dyDescent="0.2">
      <c r="B38" s="65" t="str">
        <f>B37</f>
        <v>Балтика-3 Кеги 30 *221419/*224863</v>
      </c>
      <c r="D38" s="22"/>
      <c r="E38" s="23"/>
      <c r="F38" s="10"/>
      <c r="G38" s="10"/>
      <c r="H38" s="10"/>
      <c r="I38" s="10"/>
      <c r="J38" s="10"/>
      <c r="K38" s="10"/>
    </row>
    <row r="39" spans="2:11" ht="10.5" thickBot="1" x14ac:dyDescent="0.25">
      <c r="B39" s="60" t="str">
        <f>B38</f>
        <v>Балтика-3 Кеги 30 *221419/*224863</v>
      </c>
      <c r="D39" s="19"/>
      <c r="E39" s="10"/>
      <c r="F39" s="10"/>
      <c r="G39" s="10"/>
      <c r="H39" s="10"/>
      <c r="I39" s="10"/>
      <c r="J39" s="10"/>
      <c r="K39" s="10"/>
    </row>
    <row r="40" spans="2:11" x14ac:dyDescent="0.2">
      <c r="B40" s="57" t="str">
        <f>B41</f>
        <v>_Балтика №7 Кеги 30</v>
      </c>
      <c r="D40" s="14"/>
      <c r="E40" s="9"/>
      <c r="F40" s="9"/>
      <c r="G40" s="9"/>
      <c r="H40" s="9"/>
      <c r="I40" s="9"/>
      <c r="J40" s="9"/>
      <c r="K40" s="9"/>
    </row>
    <row r="41" spans="2:11" x14ac:dyDescent="0.2">
      <c r="B41" s="51" t="str">
        <f>B42</f>
        <v>_Балтика №7 Кеги 30</v>
      </c>
      <c r="D41" s="14"/>
      <c r="E41" s="9"/>
      <c r="F41" s="9"/>
      <c r="G41" s="9"/>
      <c r="H41" s="9"/>
      <c r="I41" s="9"/>
      <c r="J41" s="9"/>
      <c r="K41" s="9"/>
    </row>
    <row r="42" spans="2:11" x14ac:dyDescent="0.2">
      <c r="B42" s="52" t="str">
        <f>B43</f>
        <v>_Балтика №7 Кеги 30</v>
      </c>
      <c r="D42" s="14"/>
      <c r="E42" s="9"/>
      <c r="F42" s="9"/>
      <c r="G42" s="9"/>
      <c r="H42" s="9"/>
      <c r="I42" s="9"/>
      <c r="J42" s="9"/>
      <c r="K42" s="9"/>
    </row>
    <row r="43" spans="2:11" ht="12" thickBot="1" x14ac:dyDescent="0.25">
      <c r="B43" s="117" t="str">
        <f>'Цех  Кеги'!A50</f>
        <v>_Балтика №7 Кеги 30</v>
      </c>
      <c r="D43" s="14">
        <f>SUM(E43:K43)</f>
        <v>0</v>
      </c>
      <c r="E43" s="9">
        <f>HLOOKUP(E$3,'Цех  Кеги'!$B$2:$KR$63,37,0)</f>
        <v>0</v>
      </c>
      <c r="F43" s="9">
        <f>HLOOKUP(F$3,'Цех  Кеги'!$B$2:$KR$63,37,0)</f>
        <v>0</v>
      </c>
      <c r="G43" s="9">
        <f>HLOOKUP(G$3,'Цех  Кеги'!$B$2:$KR$63,37,0)</f>
        <v>0</v>
      </c>
      <c r="H43" s="9">
        <f>HLOOKUP(H$3,'Цех  Кеги'!$B$2:$KR$63,37,0)</f>
        <v>0</v>
      </c>
      <c r="I43" s="9">
        <f>HLOOKUP(I$3,'Цех  Кеги'!$B$2:$KR$63,37,0)</f>
        <v>0</v>
      </c>
      <c r="J43" s="9">
        <f>HLOOKUP(J$3,'Цех  Кеги'!$B$2:$KR$63,37,0)</f>
        <v>0</v>
      </c>
      <c r="K43" s="9">
        <f>HLOOKUP(K$3,'Цех  Кеги'!$B$2:$KR$63,37,0)</f>
        <v>0</v>
      </c>
    </row>
    <row r="44" spans="2:11" x14ac:dyDescent="0.2">
      <c r="B44" s="66" t="s">
        <v>20</v>
      </c>
      <c r="C44" s="11">
        <v>10</v>
      </c>
      <c r="D44" s="22">
        <f>C44</f>
        <v>10</v>
      </c>
      <c r="E44" s="23">
        <f t="shared" ref="E44" si="60">D44-E$43/30*10+D45</f>
        <v>10</v>
      </c>
      <c r="F44" s="23">
        <f t="shared" ref="F44" si="61">E44-F$43/30*10+E45</f>
        <v>10</v>
      </c>
      <c r="G44" s="23">
        <f t="shared" ref="G44" si="62">F44-G$43/30*10+F45</f>
        <v>10</v>
      </c>
      <c r="H44" s="23">
        <f t="shared" ref="H44" si="63">G44-H$43/30*10+G45</f>
        <v>10</v>
      </c>
      <c r="I44" s="23">
        <f t="shared" ref="I44" si="64">H44-I$43/30*10+H45</f>
        <v>10</v>
      </c>
      <c r="J44" s="23">
        <f t="shared" ref="J44" si="65">I44-J$43/30*10+I45</f>
        <v>10</v>
      </c>
      <c r="K44" s="23">
        <f t="shared" ref="K44" si="66">J44-K$43/30*10+J45</f>
        <v>10</v>
      </c>
    </row>
    <row r="45" spans="2:11" x14ac:dyDescent="0.2">
      <c r="B45" s="67" t="str">
        <f>B44</f>
        <v>Балтика-7 Кеги 30 *220212/*224864 /2013 *225618</v>
      </c>
      <c r="D45" s="22"/>
      <c r="E45" s="23"/>
      <c r="F45" s="10"/>
      <c r="G45" s="10"/>
      <c r="H45" s="10"/>
      <c r="I45" s="10"/>
      <c r="J45" s="10"/>
      <c r="K45" s="10"/>
    </row>
    <row r="46" spans="2:11" x14ac:dyDescent="0.2">
      <c r="B46" s="67" t="str">
        <f>B45</f>
        <v>Балтика-7 Кеги 30 *220212/*224864 /2013 *225618</v>
      </c>
      <c r="C46" s="11">
        <v>10</v>
      </c>
      <c r="D46" s="22">
        <f>C46</f>
        <v>10</v>
      </c>
      <c r="E46" s="23">
        <f t="shared" ref="E46" si="67">D46-E$43/30*10+D47</f>
        <v>10</v>
      </c>
      <c r="F46" s="23">
        <f t="shared" ref="F46" si="68">E46-F$43/30*10+E47</f>
        <v>10</v>
      </c>
      <c r="G46" s="23">
        <f t="shared" ref="G46" si="69">F46-G$43/30*10+F47</f>
        <v>10</v>
      </c>
      <c r="H46" s="23">
        <f t="shared" ref="H46" si="70">G46-H$43/30*10+G47</f>
        <v>10</v>
      </c>
      <c r="I46" s="23">
        <f t="shared" ref="I46" si="71">H46-I$43/30*10+H47</f>
        <v>10</v>
      </c>
      <c r="J46" s="23">
        <f t="shared" ref="J46" si="72">I46-J$43/30*10+I47</f>
        <v>10</v>
      </c>
      <c r="K46" s="23">
        <f t="shared" ref="K46" si="73">J46-K$43/30*10+J47</f>
        <v>10</v>
      </c>
    </row>
    <row r="47" spans="2:11" x14ac:dyDescent="0.2">
      <c r="B47" s="67" t="str">
        <f>B46</f>
        <v>Балтика-7 Кеги 30 *220212/*224864 /2013 *225618</v>
      </c>
      <c r="D47" s="22"/>
      <c r="E47" s="23"/>
      <c r="F47" s="10"/>
      <c r="G47" s="10"/>
      <c r="H47" s="10"/>
      <c r="I47" s="10"/>
      <c r="J47" s="10"/>
      <c r="K47" s="10"/>
    </row>
    <row r="48" spans="2:11" ht="10.5" thickBot="1" x14ac:dyDescent="0.25">
      <c r="B48" s="68" t="str">
        <f>B47</f>
        <v>Балтика-7 Кеги 30 *220212/*224864 /2013 *225618</v>
      </c>
      <c r="D48" s="19"/>
      <c r="E48" s="10"/>
      <c r="F48" s="10"/>
      <c r="G48" s="10"/>
      <c r="H48" s="10"/>
      <c r="I48" s="10"/>
      <c r="J48" s="10"/>
      <c r="K48" s="10"/>
    </row>
    <row r="49" spans="1:11" x14ac:dyDescent="0.2">
      <c r="B49" s="57" t="e">
        <f>B50</f>
        <v>#REF!</v>
      </c>
      <c r="D49" s="14"/>
      <c r="E49" s="9"/>
      <c r="F49" s="9"/>
      <c r="G49" s="9"/>
      <c r="H49" s="9"/>
      <c r="I49" s="9"/>
      <c r="J49" s="9"/>
      <c r="K49" s="9"/>
    </row>
    <row r="50" spans="1:11" ht="11.25" customHeight="1" x14ac:dyDescent="0.2">
      <c r="B50" s="51" t="e">
        <f>B51</f>
        <v>#REF!</v>
      </c>
      <c r="D50" s="14"/>
      <c r="E50" s="9"/>
      <c r="F50" s="9"/>
      <c r="G50" s="9"/>
      <c r="H50" s="9"/>
      <c r="I50" s="9"/>
      <c r="J50" s="9"/>
      <c r="K50" s="9"/>
    </row>
    <row r="51" spans="1:11" x14ac:dyDescent="0.2">
      <c r="B51" s="52" t="e">
        <f>B52</f>
        <v>#REF!</v>
      </c>
      <c r="D51" s="14"/>
      <c r="E51" s="9"/>
      <c r="F51" s="9"/>
      <c r="G51" s="9"/>
      <c r="H51" s="9"/>
      <c r="I51" s="9"/>
      <c r="J51" s="9"/>
      <c r="K51" s="9"/>
    </row>
    <row r="52" spans="1:11" ht="12" thickBot="1" x14ac:dyDescent="0.25">
      <c r="B52" s="110" t="e">
        <f>'Цех  Кеги'!#REF!</f>
        <v>#REF!</v>
      </c>
      <c r="D52" s="14">
        <f>SUM(E52:K52)</f>
        <v>0</v>
      </c>
      <c r="E52" s="9">
        <f>HLOOKUP(E$3,'Цех  Кеги'!$B$2:$KR$63,38,0)</f>
        <v>0</v>
      </c>
      <c r="F52" s="9">
        <f>HLOOKUP(F$3,'Цех  Кеги'!$B$2:$KR$63,38,0)</f>
        <v>0</v>
      </c>
      <c r="G52" s="9">
        <f>HLOOKUP(G$3,'Цех  Кеги'!$B$2:$KR$63,38,0)</f>
        <v>0</v>
      </c>
      <c r="H52" s="9">
        <f>HLOOKUP(H$3,'Цех  Кеги'!$B$2:$KR$63,38,0)</f>
        <v>0</v>
      </c>
      <c r="I52" s="9">
        <f>HLOOKUP(I$3,'Цех  Кеги'!$B$2:$KR$63,38,0)</f>
        <v>0</v>
      </c>
      <c r="J52" s="9">
        <f>HLOOKUP(J$3,'Цех  Кеги'!$B$2:$KR$63,38,0)</f>
        <v>0</v>
      </c>
      <c r="K52" s="9">
        <f>HLOOKUP(K$3,'Цех  Кеги'!$B$2:$KR$63,38,0)</f>
        <v>0</v>
      </c>
    </row>
    <row r="53" spans="1:11" x14ac:dyDescent="0.2">
      <c r="B53" s="69" t="s">
        <v>21</v>
      </c>
      <c r="C53" s="11">
        <v>10</v>
      </c>
      <c r="D53" s="22">
        <f>C53</f>
        <v>10</v>
      </c>
      <c r="E53" s="23">
        <f t="shared" ref="E53" si="74">D53-E$52/30*10+D54</f>
        <v>10</v>
      </c>
      <c r="F53" s="23">
        <f t="shared" ref="F53" si="75">E53-F$52/30*10+E54</f>
        <v>10</v>
      </c>
      <c r="G53" s="23">
        <f t="shared" ref="G53" si="76">F53-G$52/30*10+F54</f>
        <v>10</v>
      </c>
      <c r="H53" s="23">
        <f t="shared" ref="H53" si="77">G53-H$52/30*10+G54</f>
        <v>10</v>
      </c>
      <c r="I53" s="23">
        <f t="shared" ref="I53" si="78">H53-I$52/30*10+H54</f>
        <v>10</v>
      </c>
      <c r="J53" s="23">
        <f t="shared" ref="J53" si="79">I53-J$52/30*10+I54</f>
        <v>10</v>
      </c>
      <c r="K53" s="23">
        <f t="shared" ref="K53" si="80">J53-K$52/30*10+J54</f>
        <v>10</v>
      </c>
    </row>
    <row r="54" spans="1:11" x14ac:dyDescent="0.2">
      <c r="B54" s="70" t="str">
        <f>B53</f>
        <v>Балтика-8 Кеги 30 *220011/*224865 /2013 *225619</v>
      </c>
      <c r="C54" s="11">
        <v>10</v>
      </c>
      <c r="D54" s="22"/>
      <c r="E54" s="23"/>
      <c r="F54" s="10"/>
      <c r="G54" s="10"/>
      <c r="H54" s="10"/>
      <c r="I54" s="10"/>
      <c r="J54" s="10"/>
      <c r="K54" s="10"/>
    </row>
    <row r="55" spans="1:11" x14ac:dyDescent="0.2">
      <c r="B55" s="70" t="str">
        <f>B54</f>
        <v>Балтика-8 Кеги 30 *220011/*224865 /2013 *225619</v>
      </c>
      <c r="C55" s="11">
        <v>10</v>
      </c>
      <c r="D55" s="22">
        <f>C55</f>
        <v>10</v>
      </c>
      <c r="E55" s="23">
        <f t="shared" ref="E55" si="81">D55-E$52/30*10+D56</f>
        <v>10</v>
      </c>
      <c r="F55" s="23">
        <f t="shared" ref="F55" si="82">E55-F$52/30*10+E56</f>
        <v>10</v>
      </c>
      <c r="G55" s="23">
        <f t="shared" ref="G55" si="83">F55-G$52/30*10+F56</f>
        <v>10</v>
      </c>
      <c r="H55" s="23">
        <f t="shared" ref="H55" si="84">G55-H$52/30*10+G56</f>
        <v>10</v>
      </c>
      <c r="I55" s="23">
        <f t="shared" ref="I55" si="85">H55-I$52/30*10+H56</f>
        <v>10</v>
      </c>
      <c r="J55" s="23">
        <f t="shared" ref="J55" si="86">I55-J$52/30*10+I56</f>
        <v>10</v>
      </c>
      <c r="K55" s="23">
        <f t="shared" ref="K55" si="87">J55-K$52/30*10+J56</f>
        <v>10</v>
      </c>
    </row>
    <row r="56" spans="1:11" x14ac:dyDescent="0.2">
      <c r="B56" s="70" t="str">
        <f>B55</f>
        <v>Балтика-8 Кеги 30 *220011/*224865 /2013 *225619</v>
      </c>
      <c r="D56" s="22"/>
      <c r="E56" s="23"/>
      <c r="F56" s="10"/>
      <c r="G56" s="10"/>
      <c r="H56" s="10"/>
      <c r="I56" s="10"/>
      <c r="J56" s="10"/>
      <c r="K56" s="10"/>
    </row>
    <row r="57" spans="1:11" ht="10.5" thickBot="1" x14ac:dyDescent="0.25">
      <c r="B57" s="71" t="str">
        <f>B56</f>
        <v>Балтика-8 Кеги 30 *220011/*224865 /2013 *225619</v>
      </c>
      <c r="D57" s="19"/>
      <c r="E57" s="10"/>
      <c r="F57" s="10"/>
      <c r="G57" s="10"/>
      <c r="H57" s="10"/>
      <c r="I57" s="10"/>
      <c r="J57" s="10"/>
      <c r="K57" s="10"/>
    </row>
    <row r="58" spans="1:11" x14ac:dyDescent="0.2">
      <c r="B58" s="57" t="e">
        <f>B59</f>
        <v>#REF!</v>
      </c>
      <c r="D58" s="14"/>
      <c r="E58" s="9"/>
      <c r="F58" s="9"/>
      <c r="G58" s="9"/>
      <c r="H58" s="9"/>
      <c r="I58" s="9"/>
      <c r="J58" s="9"/>
      <c r="K58" s="9"/>
    </row>
    <row r="59" spans="1:11" x14ac:dyDescent="0.2">
      <c r="B59" s="51" t="e">
        <f>B60</f>
        <v>#REF!</v>
      </c>
      <c r="D59" s="14"/>
      <c r="E59" s="9"/>
      <c r="F59" s="9"/>
      <c r="G59" s="9"/>
      <c r="H59" s="9"/>
      <c r="I59" s="9"/>
      <c r="J59" s="9"/>
      <c r="K59" s="9"/>
    </row>
    <row r="60" spans="1:11" x14ac:dyDescent="0.2">
      <c r="B60" s="52" t="e">
        <f>B61</f>
        <v>#REF!</v>
      </c>
      <c r="D60" s="14"/>
      <c r="E60" s="9"/>
      <c r="F60" s="9"/>
      <c r="G60" s="9"/>
      <c r="H60" s="9"/>
      <c r="I60" s="9"/>
      <c r="J60" s="9"/>
      <c r="K60" s="9"/>
    </row>
    <row r="61" spans="1:11" ht="12" thickBot="1" x14ac:dyDescent="0.25">
      <c r="B61" s="110" t="e">
        <f>'Цех  Кеги'!#REF!</f>
        <v>#REF!</v>
      </c>
      <c r="D61" s="8">
        <f>SUM(E61:K61)</f>
        <v>0</v>
      </c>
      <c r="E61" s="9">
        <f>HLOOKUP(E$3,'Цех  Кеги'!$B$2:$KR$63,39,0)</f>
        <v>0</v>
      </c>
      <c r="F61" s="9">
        <f>HLOOKUP(F$3,'Цех  Кеги'!$B$2:$KR$63,39,0)</f>
        <v>0</v>
      </c>
      <c r="G61" s="9">
        <f>HLOOKUP(G$3,'Цех  Кеги'!$B$2:$KR$63,39,0)</f>
        <v>0</v>
      </c>
      <c r="H61" s="9">
        <f>HLOOKUP(H$3,'Цех  Кеги'!$B$2:$KR$63,39,0)</f>
        <v>0</v>
      </c>
      <c r="I61" s="9">
        <f>HLOOKUP(I$3,'Цех  Кеги'!$B$2:$KR$63,39,0)</f>
        <v>0</v>
      </c>
      <c r="J61" s="9">
        <f>HLOOKUP(J$3,'Цех  Кеги'!$B$2:$KR$63,39,0)</f>
        <v>0</v>
      </c>
      <c r="K61" s="9">
        <f>HLOOKUP(K$3,'Цех  Кеги'!$B$2:$KR$63,39,0)</f>
        <v>0</v>
      </c>
    </row>
    <row r="62" spans="1:11" x14ac:dyDescent="0.2">
      <c r="A62" s="28"/>
      <c r="B62" s="72" t="s">
        <v>12</v>
      </c>
      <c r="C62" s="11">
        <v>10</v>
      </c>
      <c r="D62" s="22">
        <f>C62</f>
        <v>10</v>
      </c>
      <c r="E62" s="23">
        <f t="shared" ref="E62" si="88">D62-E$61/30*10+D63</f>
        <v>10</v>
      </c>
      <c r="F62" s="23">
        <f t="shared" ref="F62" si="89">E62-F$61/30*10+E63</f>
        <v>10</v>
      </c>
      <c r="G62" s="23">
        <f t="shared" ref="G62" si="90">F62-G$61/30*10+F63</f>
        <v>10</v>
      </c>
      <c r="H62" s="23">
        <f t="shared" ref="H62" si="91">G62-H$61/30*10+G63</f>
        <v>10</v>
      </c>
      <c r="I62" s="23">
        <f t="shared" ref="I62" si="92">H62-I$61/30*10+H63</f>
        <v>10</v>
      </c>
      <c r="J62" s="23">
        <f t="shared" ref="J62" si="93">I62-J$61/30*10+I63</f>
        <v>10</v>
      </c>
      <c r="K62" s="23">
        <f t="shared" ref="K62" si="94">J62-K$61/30*10+J63</f>
        <v>10</v>
      </c>
    </row>
    <row r="63" spans="1:11" x14ac:dyDescent="0.2">
      <c r="A63" s="28"/>
      <c r="B63" s="73" t="str">
        <f>B62</f>
        <v>Жигулевское светлое  кеги 30 *220688/*224862</v>
      </c>
      <c r="D63" s="22"/>
      <c r="E63" s="23"/>
      <c r="F63" s="10"/>
      <c r="G63" s="10"/>
      <c r="H63" s="10"/>
      <c r="I63" s="10"/>
      <c r="J63" s="10"/>
      <c r="K63" s="10"/>
    </row>
    <row r="64" spans="1:11" x14ac:dyDescent="0.2">
      <c r="A64" s="28"/>
      <c r="B64" s="73" t="str">
        <f>B63</f>
        <v>Жигулевское светлое  кеги 30 *220688/*224862</v>
      </c>
      <c r="C64" s="11">
        <v>10</v>
      </c>
      <c r="D64" s="22">
        <f>C64</f>
        <v>10</v>
      </c>
      <c r="E64" s="23">
        <f t="shared" ref="E64" si="95">D64-E$61/30*10+D65</f>
        <v>10</v>
      </c>
      <c r="F64" s="23">
        <f t="shared" ref="F64" si="96">E64-F$61/30*10+E65</f>
        <v>10</v>
      </c>
      <c r="G64" s="23">
        <f t="shared" ref="G64" si="97">F64-G$61/30*10+F65</f>
        <v>10</v>
      </c>
      <c r="H64" s="23">
        <f t="shared" ref="H64" si="98">G64-H$61/30*10+G65</f>
        <v>10</v>
      </c>
      <c r="I64" s="23">
        <f t="shared" ref="I64" si="99">H64-I$61/30*10+H65</f>
        <v>10</v>
      </c>
      <c r="J64" s="23">
        <f t="shared" ref="J64" si="100">I64-J$61/30*10+I65</f>
        <v>10</v>
      </c>
      <c r="K64" s="23">
        <f t="shared" ref="K64" si="101">J64-K$61/30*10+J65</f>
        <v>10</v>
      </c>
    </row>
    <row r="65" spans="1:11" x14ac:dyDescent="0.2">
      <c r="A65" s="28"/>
      <c r="B65" s="73" t="str">
        <f>B64</f>
        <v>Жигулевское светлое  кеги 30 *220688/*224862</v>
      </c>
      <c r="D65" s="22"/>
      <c r="E65" s="23"/>
      <c r="F65" s="10"/>
      <c r="G65" s="10"/>
      <c r="H65" s="10"/>
      <c r="I65" s="10"/>
      <c r="J65" s="10"/>
      <c r="K65" s="10"/>
    </row>
    <row r="66" spans="1:11" ht="10.5" thickBot="1" x14ac:dyDescent="0.25">
      <c r="A66" s="28"/>
      <c r="B66" s="74" t="str">
        <f>B65</f>
        <v>Жигулевское светлое  кеги 30 *220688/*224862</v>
      </c>
      <c r="D66" s="19"/>
      <c r="E66" s="10"/>
      <c r="F66" s="10"/>
      <c r="G66" s="10"/>
      <c r="H66" s="10"/>
      <c r="I66" s="10"/>
      <c r="J66" s="10"/>
      <c r="K66" s="10"/>
    </row>
    <row r="67" spans="1:11" x14ac:dyDescent="0.2">
      <c r="A67" s="11"/>
      <c r="B67" s="57" t="e">
        <f>B68</f>
        <v>#REF!</v>
      </c>
      <c r="D67" s="14"/>
      <c r="E67" s="9"/>
      <c r="F67" s="9"/>
      <c r="G67" s="9"/>
      <c r="H67" s="9"/>
      <c r="I67" s="9"/>
      <c r="J67" s="9"/>
      <c r="K67" s="9"/>
    </row>
    <row r="68" spans="1:11" x14ac:dyDescent="0.2">
      <c r="A68" s="11"/>
      <c r="B68" s="51" t="e">
        <f>B69</f>
        <v>#REF!</v>
      </c>
      <c r="D68" s="14"/>
      <c r="E68" s="9"/>
      <c r="F68" s="9"/>
      <c r="G68" s="9"/>
      <c r="H68" s="9"/>
      <c r="I68" s="9"/>
      <c r="J68" s="9"/>
      <c r="K68" s="9"/>
    </row>
    <row r="69" spans="1:11" x14ac:dyDescent="0.2">
      <c r="A69" s="11"/>
      <c r="B69" s="52" t="e">
        <f>B70</f>
        <v>#REF!</v>
      </c>
      <c r="D69" s="14"/>
      <c r="E69" s="9"/>
      <c r="F69" s="9"/>
      <c r="G69" s="9"/>
      <c r="H69" s="9"/>
      <c r="I69" s="9"/>
      <c r="J69" s="9"/>
      <c r="K69" s="9"/>
    </row>
    <row r="70" spans="1:11" ht="12" thickBot="1" x14ac:dyDescent="0.25">
      <c r="A70" s="11"/>
      <c r="B70" s="110" t="e">
        <f>'Цех  Кеги'!#REF!</f>
        <v>#REF!</v>
      </c>
      <c r="D70" s="8">
        <f>SUM(E70:K70)</f>
        <v>0</v>
      </c>
      <c r="E70" s="9">
        <f>HLOOKUP(E$3,'Цех  Кеги'!$B$2:$KR$63,40,0)</f>
        <v>0</v>
      </c>
      <c r="F70" s="9">
        <f>HLOOKUP(F$3,'Цех  Кеги'!$B$2:$KR$63,40,0)</f>
        <v>0</v>
      </c>
      <c r="G70" s="9">
        <f>HLOOKUP(G$3,'Цех  Кеги'!$B$2:$KR$63,40,0)</f>
        <v>0</v>
      </c>
      <c r="H70" s="9">
        <f>HLOOKUP(H$3,'Цех  Кеги'!$B$2:$KR$63,40,0)</f>
        <v>0</v>
      </c>
      <c r="I70" s="9">
        <f>HLOOKUP(I$3,'Цех  Кеги'!$B$2:$KR$63,40,0)</f>
        <v>0</v>
      </c>
      <c r="J70" s="9">
        <f>HLOOKUP(J$3,'Цех  Кеги'!$B$2:$KR$63,40,0)</f>
        <v>0</v>
      </c>
      <c r="K70" s="9">
        <f>HLOOKUP(K$3,'Цех  Кеги'!$B$2:$KR$63,40,0)</f>
        <v>0</v>
      </c>
    </row>
    <row r="71" spans="1:11" x14ac:dyDescent="0.2">
      <c r="A71" s="11"/>
      <c r="B71" s="75" t="s">
        <v>22</v>
      </c>
      <c r="C71" s="11">
        <v>10</v>
      </c>
      <c r="D71" s="22">
        <f>C71</f>
        <v>10</v>
      </c>
      <c r="E71" s="23">
        <f t="shared" ref="E71" si="102">D71-E$70/30*10+D72</f>
        <v>10</v>
      </c>
      <c r="F71" s="23">
        <f t="shared" ref="F71" si="103">E71-F$70/30*10+E72</f>
        <v>10</v>
      </c>
      <c r="G71" s="23">
        <f t="shared" ref="G71" si="104">F71-G$70/30*10+F72</f>
        <v>10</v>
      </c>
      <c r="H71" s="23">
        <f t="shared" ref="H71" si="105">G71-H$70/30*10+G72</f>
        <v>10</v>
      </c>
      <c r="I71" s="23">
        <f t="shared" ref="I71" si="106">H71-I$70/30*10+H72</f>
        <v>10</v>
      </c>
      <c r="J71" s="23">
        <f t="shared" ref="J71" si="107">I71-J$70/30*10+I72</f>
        <v>10</v>
      </c>
      <c r="K71" s="23">
        <f t="shared" ref="K71" si="108">J71-K$70/30*10+J72</f>
        <v>10</v>
      </c>
    </row>
    <row r="72" spans="1:11" x14ac:dyDescent="0.2">
      <c r="A72" s="11"/>
      <c r="B72" s="76" t="str">
        <f>B71</f>
        <v>Карлсберг Кеги 30  *223521/*224866 /2013 *225631</v>
      </c>
      <c r="D72" s="22"/>
      <c r="E72" s="23"/>
      <c r="F72" s="10"/>
      <c r="G72" s="10"/>
      <c r="H72" s="10"/>
      <c r="I72" s="10"/>
      <c r="J72" s="10"/>
      <c r="K72" s="10"/>
    </row>
    <row r="73" spans="1:11" x14ac:dyDescent="0.2">
      <c r="A73" s="11"/>
      <c r="B73" s="76" t="str">
        <f>B72</f>
        <v>Карлсберг Кеги 30  *223521/*224866 /2013 *225631</v>
      </c>
      <c r="C73" s="11">
        <v>10</v>
      </c>
      <c r="D73" s="22">
        <f>C73</f>
        <v>10</v>
      </c>
      <c r="E73" s="23">
        <f t="shared" ref="E73" si="109">D73-E$70/30*10+D74</f>
        <v>10</v>
      </c>
      <c r="F73" s="23">
        <f t="shared" ref="F73" si="110">E73-F$70/30*10+E74</f>
        <v>10</v>
      </c>
      <c r="G73" s="23">
        <f t="shared" ref="G73" si="111">F73-G$70/30*10+F74</f>
        <v>10</v>
      </c>
      <c r="H73" s="23">
        <f t="shared" ref="H73" si="112">G73-H$70/30*10+G74</f>
        <v>10</v>
      </c>
      <c r="I73" s="23">
        <f t="shared" ref="I73" si="113">H73-I$70/30*10+H74</f>
        <v>10</v>
      </c>
      <c r="J73" s="23">
        <f t="shared" ref="J73" si="114">I73-J$70/30*10+I74</f>
        <v>10</v>
      </c>
      <c r="K73" s="23">
        <f t="shared" ref="K73" si="115">J73-K$70/30*10+J74</f>
        <v>10</v>
      </c>
    </row>
    <row r="74" spans="1:11" x14ac:dyDescent="0.2">
      <c r="A74" s="11"/>
      <c r="B74" s="76" t="str">
        <f>B73</f>
        <v>Карлсберг Кеги 30  *223521/*224866 /2013 *225631</v>
      </c>
      <c r="D74" s="22"/>
      <c r="E74" s="23"/>
      <c r="F74" s="10"/>
      <c r="G74" s="10"/>
      <c r="H74" s="10"/>
      <c r="I74" s="10"/>
      <c r="J74" s="10"/>
      <c r="K74" s="10"/>
    </row>
    <row r="75" spans="1:11" ht="10.5" thickBot="1" x14ac:dyDescent="0.25">
      <c r="A75" s="11"/>
      <c r="B75" s="77" t="str">
        <f>B74</f>
        <v>Карлсберг Кеги 30  *223521/*224866 /2013 *225631</v>
      </c>
      <c r="D75" s="19"/>
      <c r="E75" s="10"/>
      <c r="F75" s="10"/>
      <c r="G75" s="10"/>
      <c r="H75" s="10"/>
      <c r="I75" s="10"/>
      <c r="J75" s="10"/>
      <c r="K75" s="10"/>
    </row>
    <row r="76" spans="1:11" x14ac:dyDescent="0.2">
      <c r="A76" s="5"/>
      <c r="B76" s="57" t="e">
        <f>B77</f>
        <v>#REF!</v>
      </c>
      <c r="D76" s="14"/>
      <c r="E76" s="9"/>
      <c r="F76" s="9"/>
      <c r="G76" s="9"/>
      <c r="H76" s="9"/>
      <c r="I76" s="9"/>
      <c r="J76" s="9"/>
      <c r="K76" s="9"/>
    </row>
    <row r="77" spans="1:11" x14ac:dyDescent="0.2">
      <c r="A77" s="5"/>
      <c r="B77" s="51" t="e">
        <f>B78</f>
        <v>#REF!</v>
      </c>
      <c r="D77" s="14"/>
      <c r="E77" s="9"/>
      <c r="F77" s="9"/>
      <c r="G77" s="9"/>
      <c r="H77" s="9"/>
      <c r="I77" s="9"/>
      <c r="J77" s="9"/>
      <c r="K77" s="9"/>
    </row>
    <row r="78" spans="1:11" x14ac:dyDescent="0.2">
      <c r="A78" s="5"/>
      <c r="B78" s="52" t="e">
        <f>B79</f>
        <v>#REF!</v>
      </c>
      <c r="D78" s="14"/>
      <c r="E78" s="9"/>
      <c r="F78" s="9"/>
      <c r="G78" s="9"/>
      <c r="H78" s="9"/>
      <c r="I78" s="9"/>
      <c r="J78" s="9"/>
      <c r="K78" s="9"/>
    </row>
    <row r="79" spans="1:11" ht="12" thickBot="1" x14ac:dyDescent="0.25">
      <c r="A79" s="5"/>
      <c r="B79" s="110" t="e">
        <f>'Цех  Кеги'!#REF!</f>
        <v>#REF!</v>
      </c>
      <c r="D79" s="8">
        <f>SUM(E79:K79)</f>
        <v>7</v>
      </c>
      <c r="E79" s="9">
        <f>HLOOKUP(E$3,'Цех  Кеги'!$B$2:$KR$63,41,0)</f>
        <v>0</v>
      </c>
      <c r="F79" s="9">
        <f>HLOOKUP(F$3,'Цех  Кеги'!$B$2:$KR$63,41,0)</f>
        <v>0</v>
      </c>
      <c r="G79" s="9">
        <f>HLOOKUP(G$3,'Цех  Кеги'!$B$2:$KR$63,41,0)</f>
        <v>0</v>
      </c>
      <c r="H79" s="9">
        <f>HLOOKUP(H$3,'Цех  Кеги'!$B$2:$KR$63,41,0)</f>
        <v>7</v>
      </c>
      <c r="I79" s="9">
        <f>HLOOKUP(I$3,'Цех  Кеги'!$B$2:$KR$63,41,0)</f>
        <v>0</v>
      </c>
      <c r="J79" s="9">
        <f>HLOOKUP(J$3,'Цех  Кеги'!$B$2:$KR$63,41,0)</f>
        <v>0</v>
      </c>
      <c r="K79" s="9">
        <f>HLOOKUP(K$3,'Цех  Кеги'!$B$2:$KR$63,41,0)</f>
        <v>0</v>
      </c>
    </row>
    <row r="80" spans="1:11" x14ac:dyDescent="0.2">
      <c r="A80" s="20"/>
      <c r="B80" s="64" t="s">
        <v>23</v>
      </c>
      <c r="C80" s="11">
        <v>10</v>
      </c>
      <c r="D80" s="22">
        <f>C80</f>
        <v>10</v>
      </c>
      <c r="E80" s="23">
        <f t="shared" ref="E80" si="116">D80-E$79/30*10+D81</f>
        <v>10</v>
      </c>
      <c r="F80" s="23">
        <f t="shared" ref="F80" si="117">E80-F$79/30*10+E81</f>
        <v>10</v>
      </c>
      <c r="G80" s="23">
        <f t="shared" ref="G80" si="118">F80-G$79/30*10+F81</f>
        <v>10</v>
      </c>
      <c r="H80" s="23">
        <f t="shared" ref="H80" si="119">G80-H$79/30*10+G81</f>
        <v>7.6666666666666661</v>
      </c>
      <c r="I80" s="23">
        <f t="shared" ref="I80" si="120">H80-I$79/30*10+H81</f>
        <v>7.6666666666666661</v>
      </c>
      <c r="J80" s="23">
        <f t="shared" ref="J80" si="121">I80-J$79/30*10+I81</f>
        <v>7.6666666666666661</v>
      </c>
      <c r="K80" s="23">
        <f t="shared" ref="K80" si="122">J80-K$79/30*10+J81</f>
        <v>7.6666666666666661</v>
      </c>
    </row>
    <row r="81" spans="1:11" x14ac:dyDescent="0.2">
      <c r="A81" s="20"/>
      <c r="B81" s="65" t="str">
        <f>B80</f>
        <v>Кроненбург 1664 кеги 30 (нов. Алког) *223874/*224867 /2013 *225615</v>
      </c>
      <c r="D81" s="22"/>
      <c r="E81" s="23"/>
      <c r="F81" s="10"/>
      <c r="G81" s="10"/>
      <c r="H81" s="10"/>
      <c r="I81" s="10"/>
      <c r="J81" s="10"/>
      <c r="K81" s="10"/>
    </row>
    <row r="82" spans="1:11" x14ac:dyDescent="0.2">
      <c r="A82" s="20"/>
      <c r="B82" s="65" t="str">
        <f>B81</f>
        <v>Кроненбург 1664 кеги 30 (нов. Алког) *223874/*224867 /2013 *225615</v>
      </c>
      <c r="C82" s="11">
        <v>10</v>
      </c>
      <c r="D82" s="22">
        <f>C82</f>
        <v>10</v>
      </c>
      <c r="E82" s="23">
        <f t="shared" ref="E82" si="123">D82-E$79/30*10+D83</f>
        <v>10</v>
      </c>
      <c r="F82" s="23">
        <f t="shared" ref="F82" si="124">E82-F$79/30*10+E83</f>
        <v>10</v>
      </c>
      <c r="G82" s="23">
        <f t="shared" ref="G82" si="125">F82-G$79/30*10+F83</f>
        <v>10</v>
      </c>
      <c r="H82" s="23">
        <f t="shared" ref="H82" si="126">G82-H$79/30*10+G83</f>
        <v>7.6666666666666661</v>
      </c>
      <c r="I82" s="23">
        <f t="shared" ref="I82" si="127">H82-I$79/30*10+H83</f>
        <v>7.6666666666666661</v>
      </c>
      <c r="J82" s="23">
        <f t="shared" ref="J82" si="128">I82-J$79/30*10+I83</f>
        <v>7.6666666666666661</v>
      </c>
      <c r="K82" s="23">
        <f t="shared" ref="K82" si="129">J82-K$79/30*10+J83</f>
        <v>7.6666666666666661</v>
      </c>
    </row>
    <row r="83" spans="1:11" x14ac:dyDescent="0.2">
      <c r="A83" s="20"/>
      <c r="B83" s="65" t="str">
        <f>B82</f>
        <v>Кроненбург 1664 кеги 30 (нов. Алког) *223874/*224867 /2013 *225615</v>
      </c>
      <c r="D83" s="22"/>
      <c r="E83" s="23"/>
      <c r="F83" s="10"/>
      <c r="G83" s="10"/>
      <c r="H83" s="10"/>
      <c r="I83" s="10"/>
      <c r="J83" s="10"/>
      <c r="K83" s="10"/>
    </row>
    <row r="84" spans="1:11" ht="10.5" thickBot="1" x14ac:dyDescent="0.25">
      <c r="A84" s="20"/>
      <c r="B84" s="60" t="str">
        <f>B83</f>
        <v>Кроненбург 1664 кеги 30 (нов. Алког) *223874/*224867 /2013 *225615</v>
      </c>
      <c r="D84" s="19"/>
      <c r="E84" s="10"/>
      <c r="F84" s="10"/>
      <c r="G84" s="10"/>
      <c r="H84" s="10"/>
      <c r="I84" s="10"/>
      <c r="J84" s="10"/>
      <c r="K84" s="10"/>
    </row>
    <row r="85" spans="1:11" x14ac:dyDescent="0.2">
      <c r="A85" s="5"/>
      <c r="B85" s="57" t="e">
        <f>B86</f>
        <v>#REF!</v>
      </c>
      <c r="D85" s="14"/>
      <c r="E85" s="9"/>
      <c r="F85" s="9"/>
      <c r="G85" s="9"/>
      <c r="H85" s="9"/>
      <c r="I85" s="9"/>
      <c r="J85" s="9"/>
      <c r="K85" s="9"/>
    </row>
    <row r="86" spans="1:11" x14ac:dyDescent="0.2">
      <c r="A86" s="5"/>
      <c r="B86" s="51" t="e">
        <f>B87</f>
        <v>#REF!</v>
      </c>
      <c r="D86" s="14"/>
      <c r="E86" s="9"/>
      <c r="F86" s="9"/>
      <c r="G86" s="9"/>
      <c r="H86" s="9"/>
      <c r="I86" s="9"/>
      <c r="J86" s="9"/>
      <c r="K86" s="9"/>
    </row>
    <row r="87" spans="1:11" x14ac:dyDescent="0.2">
      <c r="A87" s="5"/>
      <c r="B87" s="52" t="e">
        <f>B88</f>
        <v>#REF!</v>
      </c>
      <c r="D87" s="14"/>
      <c r="E87" s="9"/>
      <c r="F87" s="9"/>
      <c r="G87" s="9"/>
      <c r="H87" s="9"/>
      <c r="I87" s="9"/>
      <c r="J87" s="9"/>
      <c r="K87" s="9"/>
    </row>
    <row r="88" spans="1:11" ht="12" thickBot="1" x14ac:dyDescent="0.25">
      <c r="A88" s="5"/>
      <c r="B88" s="110" t="e">
        <f>'Цех  Кеги'!#REF!</f>
        <v>#REF!</v>
      </c>
      <c r="D88" s="8">
        <f>SUM(E88:K88)</f>
        <v>3</v>
      </c>
      <c r="E88" s="9">
        <f>HLOOKUP(E$3,'Цех  Кеги'!$B$2:$KR$63,42,0)</f>
        <v>0</v>
      </c>
      <c r="F88" s="9">
        <f>HLOOKUP(F$3,'Цех  Кеги'!$B$2:$KR$63,42,0)</f>
        <v>0</v>
      </c>
      <c r="G88" s="9">
        <f>HLOOKUP(G$3,'Цех  Кеги'!$B$2:$KR$63,42,0)</f>
        <v>3</v>
      </c>
      <c r="H88" s="9">
        <f>HLOOKUP(H$3,'Цех  Кеги'!$B$2:$KR$63,42,0)</f>
        <v>0</v>
      </c>
      <c r="I88" s="9">
        <f>HLOOKUP(I$3,'Цех  Кеги'!$B$2:$KR$63,42,0)</f>
        <v>0</v>
      </c>
      <c r="J88" s="9">
        <f>HLOOKUP(J$3,'Цех  Кеги'!$B$2:$KR$63,42,0)</f>
        <v>0</v>
      </c>
      <c r="K88" s="9">
        <f>HLOOKUP(K$3,'Цех  Кеги'!$B$2:$KR$63,42,0)</f>
        <v>0</v>
      </c>
    </row>
    <row r="89" spans="1:11" x14ac:dyDescent="0.2">
      <c r="A89" s="21"/>
      <c r="B89" s="61" t="s">
        <v>28</v>
      </c>
      <c r="C89" s="11">
        <v>10</v>
      </c>
      <c r="D89" s="22">
        <f>C89</f>
        <v>10</v>
      </c>
      <c r="E89" s="23">
        <f t="shared" ref="E89" si="130">D89-E$88/30*10+D90</f>
        <v>10</v>
      </c>
      <c r="F89" s="23">
        <f t="shared" ref="F89" si="131">E89-F$88/30*10+E90</f>
        <v>10</v>
      </c>
      <c r="G89" s="23">
        <f t="shared" ref="G89" si="132">F89-G$88/30*10+F90</f>
        <v>9</v>
      </c>
      <c r="H89" s="23">
        <f t="shared" ref="H89" si="133">G89-H$88/30*10+G90</f>
        <v>9</v>
      </c>
      <c r="I89" s="23">
        <f t="shared" ref="I89" si="134">H89-I$88/30*10+H90</f>
        <v>9</v>
      </c>
      <c r="J89" s="23">
        <f t="shared" ref="J89" si="135">I89-J$88/30*10+I90</f>
        <v>9</v>
      </c>
      <c r="K89" s="23">
        <f t="shared" ref="K89" si="136">J89-K$88/30*10+J90</f>
        <v>9</v>
      </c>
    </row>
    <row r="90" spans="1:11" x14ac:dyDescent="0.2">
      <c r="A90" s="21"/>
      <c r="B90" s="62" t="str">
        <f>B89</f>
        <v>Кроненбург Бланк Кеги 30 (нов. Алког)*223875/ *225024</v>
      </c>
      <c r="D90" s="22"/>
      <c r="E90" s="23"/>
      <c r="F90" s="10"/>
      <c r="G90" s="10"/>
      <c r="H90" s="10"/>
      <c r="I90" s="10"/>
      <c r="J90" s="10"/>
      <c r="K90" s="10"/>
    </row>
    <row r="91" spans="1:11" x14ac:dyDescent="0.2">
      <c r="A91" s="21"/>
      <c r="B91" s="62" t="str">
        <f>B90</f>
        <v>Кроненбург Бланк Кеги 30 (нов. Алког)*223875/ *225024</v>
      </c>
      <c r="C91" s="11">
        <v>10</v>
      </c>
      <c r="D91" s="22">
        <f>C91</f>
        <v>10</v>
      </c>
      <c r="E91" s="23">
        <f t="shared" ref="E91" si="137">D91-E$88/30*10+D92</f>
        <v>10</v>
      </c>
      <c r="F91" s="23">
        <f t="shared" ref="F91" si="138">E91-F$88/30*10+E92</f>
        <v>10</v>
      </c>
      <c r="G91" s="23">
        <f t="shared" ref="G91" si="139">F91-G$88/30*10+F92</f>
        <v>9</v>
      </c>
      <c r="H91" s="23">
        <f t="shared" ref="H91" si="140">G91-H$88/30*10+G92</f>
        <v>9</v>
      </c>
      <c r="I91" s="23">
        <f t="shared" ref="I91" si="141">H91-I$88/30*10+H92</f>
        <v>9</v>
      </c>
      <c r="J91" s="23">
        <f t="shared" ref="J91" si="142">I91-J$88/30*10+I92</f>
        <v>9</v>
      </c>
      <c r="K91" s="23">
        <f t="shared" ref="K91" si="143">J91-K$88/30*10+J92</f>
        <v>9</v>
      </c>
    </row>
    <row r="92" spans="1:11" x14ac:dyDescent="0.2">
      <c r="A92" s="21"/>
      <c r="B92" s="62" t="str">
        <f>B91</f>
        <v>Кроненбург Бланк Кеги 30 (нов. Алког)*223875/ *225024</v>
      </c>
      <c r="D92" s="22"/>
      <c r="E92" s="23"/>
      <c r="F92" s="10"/>
      <c r="G92" s="10"/>
      <c r="H92" s="10"/>
      <c r="I92" s="10"/>
      <c r="J92" s="10"/>
      <c r="K92" s="10"/>
    </row>
    <row r="93" spans="1:11" ht="10.5" thickBot="1" x14ac:dyDescent="0.25">
      <c r="A93" s="21"/>
      <c r="B93" s="63" t="str">
        <f>B92</f>
        <v>Кроненбург Бланк Кеги 30 (нов. Алког)*223875/ *225024</v>
      </c>
      <c r="D93" s="19"/>
      <c r="E93" s="10"/>
      <c r="F93" s="10"/>
      <c r="G93" s="10"/>
      <c r="H93" s="10"/>
      <c r="I93" s="10"/>
      <c r="J93" s="10"/>
      <c r="K93" s="10"/>
    </row>
    <row r="94" spans="1:11" x14ac:dyDescent="0.2">
      <c r="A94" s="5"/>
      <c r="B94" s="57" t="e">
        <f>B95</f>
        <v>#REF!</v>
      </c>
      <c r="D94" s="14"/>
      <c r="E94" s="9"/>
      <c r="F94" s="9"/>
      <c r="G94" s="9"/>
      <c r="H94" s="9"/>
      <c r="I94" s="9"/>
      <c r="J94" s="9"/>
      <c r="K94" s="9"/>
    </row>
    <row r="95" spans="1:11" x14ac:dyDescent="0.2">
      <c r="A95" s="5"/>
      <c r="B95" s="51" t="e">
        <f>B96</f>
        <v>#REF!</v>
      </c>
      <c r="D95" s="14"/>
      <c r="E95" s="9"/>
      <c r="F95" s="9"/>
      <c r="G95" s="9"/>
      <c r="H95" s="9"/>
      <c r="I95" s="9"/>
      <c r="J95" s="9"/>
      <c r="K95" s="9"/>
    </row>
    <row r="96" spans="1:11" x14ac:dyDescent="0.2">
      <c r="A96" s="5"/>
      <c r="B96" s="52" t="e">
        <f>B97</f>
        <v>#REF!</v>
      </c>
      <c r="D96" s="14"/>
      <c r="E96" s="9"/>
      <c r="F96" s="9"/>
      <c r="G96" s="9"/>
      <c r="H96" s="9"/>
      <c r="I96" s="9"/>
      <c r="J96" s="9"/>
      <c r="K96" s="9"/>
    </row>
    <row r="97" spans="1:11" ht="12" thickBot="1" x14ac:dyDescent="0.25">
      <c r="A97" s="5"/>
      <c r="B97" s="110" t="e">
        <f>'Цех  Кеги'!#REF!</f>
        <v>#REF!</v>
      </c>
      <c r="D97" s="8">
        <f>SUM(E97:K97)</f>
        <v>0</v>
      </c>
      <c r="E97" s="9">
        <f>HLOOKUP(E$3,'Цех  Кеги'!$B$2:$KR$63,43,0)</f>
        <v>0</v>
      </c>
      <c r="F97" s="9">
        <f>HLOOKUP(F$3,'Цех  Кеги'!$B$2:$KR$63,43,0)</f>
        <v>0</v>
      </c>
      <c r="G97" s="9">
        <f>HLOOKUP(G$3,'Цех  Кеги'!$B$2:$KR$63,43,0)</f>
        <v>0</v>
      </c>
      <c r="H97" s="9">
        <f>HLOOKUP(H$3,'Цех  Кеги'!$B$2:$KR$63,43,0)</f>
        <v>0</v>
      </c>
      <c r="I97" s="9">
        <f>HLOOKUP(I$3,'Цех  Кеги'!$B$2:$KR$63,43,0)</f>
        <v>0</v>
      </c>
      <c r="J97" s="9">
        <f>HLOOKUP(J$3,'Цех  Кеги'!$B$2:$KR$63,43,0)</f>
        <v>0</v>
      </c>
      <c r="K97" s="9">
        <f>HLOOKUP(K$3,'Цех  Кеги'!$B$2:$KR$63,43,0)</f>
        <v>0</v>
      </c>
    </row>
    <row r="98" spans="1:11" x14ac:dyDescent="0.2">
      <c r="A98" s="20"/>
      <c r="B98" s="64" t="s">
        <v>24</v>
      </c>
      <c r="C98" s="11">
        <v>10</v>
      </c>
      <c r="D98" s="22">
        <f>C98</f>
        <v>10</v>
      </c>
      <c r="E98" s="48">
        <f t="shared" ref="E98" si="144">D98-E$97/30*10+D99</f>
        <v>10</v>
      </c>
      <c r="F98" s="48">
        <f t="shared" ref="F98" si="145">E98-F$97/30*10+E99</f>
        <v>10</v>
      </c>
      <c r="G98" s="48">
        <f t="shared" ref="G98" si="146">F98-G$97/30*10+F99</f>
        <v>10</v>
      </c>
      <c r="H98" s="48">
        <f t="shared" ref="H98" si="147">G98-H$97/30*10+G99</f>
        <v>10</v>
      </c>
      <c r="I98" s="48">
        <f t="shared" ref="I98" si="148">H98-I$97/30*10+H99</f>
        <v>10</v>
      </c>
      <c r="J98" s="48">
        <f t="shared" ref="J98" si="149">I98-J$97/30*10+I99</f>
        <v>10</v>
      </c>
      <c r="K98" s="48">
        <f t="shared" ref="K98" si="150">J98-K$97/30*10+J99</f>
        <v>10</v>
      </c>
    </row>
    <row r="99" spans="1:11" x14ac:dyDescent="0.2">
      <c r="A99" s="20"/>
      <c r="B99" s="65" t="str">
        <f>B98</f>
        <v>Невское класс. кеги 30 * 221291/алко *224291/*224868 /2013 *225608</v>
      </c>
      <c r="D99" s="49"/>
      <c r="E99" s="48"/>
      <c r="F99" s="48"/>
      <c r="G99" s="48"/>
      <c r="H99" s="48"/>
      <c r="I99" s="48"/>
      <c r="J99" s="48"/>
      <c r="K99" s="48"/>
    </row>
    <row r="100" spans="1:11" x14ac:dyDescent="0.2">
      <c r="A100" s="20"/>
      <c r="B100" s="65" t="str">
        <f>B99</f>
        <v>Невское класс. кеги 30 * 221291/алко *224291/*224868 /2013 *225608</v>
      </c>
      <c r="C100" s="11">
        <v>10</v>
      </c>
      <c r="D100" s="22">
        <f>C100</f>
        <v>10</v>
      </c>
      <c r="E100" s="48">
        <f t="shared" ref="E100" si="151">D100-E$97/30*10+D101</f>
        <v>10</v>
      </c>
      <c r="F100" s="48">
        <f t="shared" ref="F100" si="152">E100-F$97/30*10+E101</f>
        <v>10</v>
      </c>
      <c r="G100" s="48">
        <f t="shared" ref="G100" si="153">F100-G$97/30*10+F101</f>
        <v>10</v>
      </c>
      <c r="H100" s="48">
        <f t="shared" ref="H100" si="154">G100-H$97/30*10+G101</f>
        <v>10</v>
      </c>
      <c r="I100" s="48">
        <f t="shared" ref="I100" si="155">H100-I$97/30*10+H101</f>
        <v>10</v>
      </c>
      <c r="J100" s="48">
        <f t="shared" ref="J100" si="156">I100-J$97/30*10+I101</f>
        <v>10</v>
      </c>
      <c r="K100" s="48">
        <f t="shared" ref="K100" si="157">J100-K$97/30*10+J101</f>
        <v>10</v>
      </c>
    </row>
    <row r="101" spans="1:11" x14ac:dyDescent="0.2">
      <c r="A101" s="20"/>
      <c r="B101" s="65" t="str">
        <f>B100</f>
        <v>Невское класс. кеги 30 * 221291/алко *224291/*224868 /2013 *225608</v>
      </c>
      <c r="D101" s="49"/>
      <c r="E101" s="48"/>
      <c r="F101" s="48"/>
      <c r="G101" s="48"/>
      <c r="H101" s="48"/>
      <c r="I101" s="48"/>
      <c r="J101" s="48"/>
      <c r="K101" s="48"/>
    </row>
    <row r="102" spans="1:11" ht="10.5" thickBot="1" x14ac:dyDescent="0.25">
      <c r="A102" s="20"/>
      <c r="B102" s="60" t="str">
        <f>B101</f>
        <v>Невское класс. кеги 30 * 221291/алко *224291/*224868 /2013 *225608</v>
      </c>
      <c r="D102" s="18"/>
      <c r="E102" s="10"/>
      <c r="F102" s="10"/>
      <c r="G102" s="10"/>
      <c r="H102" s="10"/>
      <c r="I102" s="10"/>
      <c r="J102" s="10"/>
      <c r="K102" s="10"/>
    </row>
    <row r="103" spans="1:11" x14ac:dyDescent="0.2">
      <c r="A103" s="5"/>
      <c r="B103" s="57" t="e">
        <f>B104</f>
        <v>#REF!</v>
      </c>
      <c r="D103" s="14"/>
      <c r="E103" s="9"/>
      <c r="F103" s="9"/>
      <c r="G103" s="9"/>
      <c r="H103" s="9"/>
      <c r="I103" s="9"/>
      <c r="J103" s="9"/>
      <c r="K103" s="9"/>
    </row>
    <row r="104" spans="1:11" x14ac:dyDescent="0.2">
      <c r="A104" s="5"/>
      <c r="B104" s="51" t="e">
        <f>B105</f>
        <v>#REF!</v>
      </c>
      <c r="D104" s="14"/>
      <c r="E104" s="9"/>
      <c r="F104" s="9"/>
      <c r="G104" s="9"/>
      <c r="H104" s="9"/>
      <c r="I104" s="9"/>
      <c r="J104" s="9"/>
      <c r="K104" s="9"/>
    </row>
    <row r="105" spans="1:11" x14ac:dyDescent="0.2">
      <c r="A105" s="5"/>
      <c r="B105" s="52" t="e">
        <f>B106</f>
        <v>#REF!</v>
      </c>
      <c r="D105" s="14"/>
      <c r="E105" s="9"/>
      <c r="F105" s="9"/>
      <c r="G105" s="9"/>
      <c r="H105" s="9"/>
      <c r="I105" s="9"/>
      <c r="J105" s="9"/>
      <c r="K105" s="9"/>
    </row>
    <row r="106" spans="1:11" ht="12" thickBot="1" x14ac:dyDescent="0.25">
      <c r="A106" s="5"/>
      <c r="B106" s="110" t="e">
        <f>'Цех  Кеги'!#REF!</f>
        <v>#REF!</v>
      </c>
      <c r="D106" s="8">
        <f>SUM(E106:K106)</f>
        <v>1</v>
      </c>
      <c r="E106" s="9">
        <f>HLOOKUP(E$3,'Цех  Кеги'!$B$2:$KR$63,44,0)</f>
        <v>0</v>
      </c>
      <c r="F106" s="9">
        <f>HLOOKUP(F$3,'Цех  Кеги'!$B$2:$KR$63,44,0)</f>
        <v>0</v>
      </c>
      <c r="G106" s="9">
        <f>HLOOKUP(G$3,'Цех  Кеги'!$B$2:$KR$63,44,0)</f>
        <v>1</v>
      </c>
      <c r="H106" s="9">
        <f>HLOOKUP(H$3,'Цех  Кеги'!$B$2:$KR$63,44,0)</f>
        <v>0</v>
      </c>
      <c r="I106" s="9">
        <f>HLOOKUP(I$3,'Цех  Кеги'!$B$2:$KR$63,44,0)</f>
        <v>0</v>
      </c>
      <c r="J106" s="9">
        <f>HLOOKUP(J$3,'Цех  Кеги'!$B$2:$KR$63,44,0)</f>
        <v>0</v>
      </c>
      <c r="K106" s="9">
        <f>HLOOKUP(K$3,'Цех  Кеги'!$B$2:$KR$63,44,0)</f>
        <v>0</v>
      </c>
    </row>
    <row r="107" spans="1:11" x14ac:dyDescent="0.2">
      <c r="A107" s="20"/>
      <c r="B107" s="64" t="s">
        <v>13</v>
      </c>
      <c r="C107" s="11">
        <v>10</v>
      </c>
      <c r="D107" s="22">
        <f>C107</f>
        <v>10</v>
      </c>
      <c r="E107" s="23">
        <f t="shared" ref="E107" si="158">D107-E$106/30*10+D108</f>
        <v>10</v>
      </c>
      <c r="F107" s="23">
        <f t="shared" ref="F107" si="159">E107-F$106/30*10+E108</f>
        <v>10</v>
      </c>
      <c r="G107" s="23">
        <f t="shared" ref="G107" si="160">F107-G$106/30*10+F108</f>
        <v>9.6666666666666661</v>
      </c>
      <c r="H107" s="23">
        <f t="shared" ref="H107" si="161">G107-H$106/30*10+G108</f>
        <v>9.6666666666666661</v>
      </c>
      <c r="I107" s="23">
        <f t="shared" ref="I107" si="162">H107-I$106/30*10+H108</f>
        <v>9.6666666666666661</v>
      </c>
      <c r="J107" s="23">
        <f t="shared" ref="J107" si="163">I107-J$106/30*10+I108</f>
        <v>9.6666666666666661</v>
      </c>
      <c r="K107" s="23">
        <f t="shared" ref="K107" si="164">J107-K$106/30*10+J108</f>
        <v>9.6666666666666661</v>
      </c>
    </row>
    <row r="108" spans="1:11" x14ac:dyDescent="0.2">
      <c r="A108" s="20"/>
      <c r="B108" s="65" t="str">
        <f>B107</f>
        <v>Tuborg Black Кеги 30 *222810/*224870</v>
      </c>
      <c r="D108" s="22"/>
      <c r="E108" s="23"/>
      <c r="F108" s="10"/>
      <c r="G108" s="10"/>
      <c r="H108" s="10"/>
      <c r="I108" s="10"/>
      <c r="J108" s="10"/>
      <c r="K108" s="10"/>
    </row>
    <row r="109" spans="1:11" x14ac:dyDescent="0.2">
      <c r="A109" s="20"/>
      <c r="B109" s="65" t="str">
        <f>B108</f>
        <v>Tuborg Black Кеги 30 *222810/*224870</v>
      </c>
      <c r="C109" s="11">
        <v>10</v>
      </c>
      <c r="D109" s="22">
        <f>C109</f>
        <v>10</v>
      </c>
      <c r="E109" s="23">
        <f t="shared" ref="E109" si="165">D109-E$106/30*10+D110</f>
        <v>10</v>
      </c>
      <c r="F109" s="23">
        <f t="shared" ref="F109" si="166">E109-F$106/30*10+E110</f>
        <v>10</v>
      </c>
      <c r="G109" s="23">
        <f t="shared" ref="G109" si="167">F109-G$106/30*10+F110</f>
        <v>9.6666666666666661</v>
      </c>
      <c r="H109" s="23">
        <f t="shared" ref="H109" si="168">G109-H$106/30*10+G110</f>
        <v>9.6666666666666661</v>
      </c>
      <c r="I109" s="23">
        <f t="shared" ref="I109" si="169">H109-I$106/30*10+H110</f>
        <v>9.6666666666666661</v>
      </c>
      <c r="J109" s="23">
        <f t="shared" ref="J109" si="170">I109-J$106/30*10+I110</f>
        <v>9.6666666666666661</v>
      </c>
      <c r="K109" s="23">
        <f t="shared" ref="K109" si="171">J109-K$106/30*10+J110</f>
        <v>9.6666666666666661</v>
      </c>
    </row>
    <row r="110" spans="1:11" x14ac:dyDescent="0.2">
      <c r="A110" s="20"/>
      <c r="B110" s="65" t="str">
        <f>B109</f>
        <v>Tuborg Black Кеги 30 *222810/*224870</v>
      </c>
      <c r="D110" s="22"/>
      <c r="E110" s="23"/>
      <c r="F110" s="10"/>
      <c r="G110" s="10"/>
      <c r="H110" s="10"/>
      <c r="I110" s="10"/>
      <c r="J110" s="10"/>
      <c r="K110" s="10"/>
    </row>
    <row r="111" spans="1:11" ht="10.5" thickBot="1" x14ac:dyDescent="0.25">
      <c r="A111" s="20"/>
      <c r="B111" s="60" t="str">
        <f>B110</f>
        <v>Tuborg Black Кеги 30 *222810/*224870</v>
      </c>
      <c r="D111" s="19"/>
      <c r="E111" s="9"/>
      <c r="F111" s="9"/>
      <c r="G111" s="9"/>
      <c r="H111" s="9"/>
      <c r="I111" s="9"/>
      <c r="J111" s="9"/>
      <c r="K111" s="9"/>
    </row>
    <row r="112" spans="1:11" x14ac:dyDescent="0.2">
      <c r="A112" s="5"/>
      <c r="B112" s="57" t="e">
        <f>B113</f>
        <v>#REF!</v>
      </c>
      <c r="D112" s="14"/>
      <c r="E112" s="9"/>
      <c r="F112" s="9"/>
      <c r="G112" s="9"/>
      <c r="H112" s="9"/>
      <c r="I112" s="9"/>
      <c r="J112" s="9"/>
      <c r="K112" s="9"/>
    </row>
    <row r="113" spans="1:11" x14ac:dyDescent="0.2">
      <c r="A113" s="5"/>
      <c r="B113" s="51" t="e">
        <f>B114</f>
        <v>#REF!</v>
      </c>
      <c r="D113" s="14"/>
      <c r="E113" s="9"/>
      <c r="F113" s="9"/>
      <c r="G113" s="9"/>
      <c r="H113" s="9"/>
      <c r="I113" s="9"/>
      <c r="J113" s="9"/>
      <c r="K113" s="9"/>
    </row>
    <row r="114" spans="1:11" x14ac:dyDescent="0.2">
      <c r="A114" s="5"/>
      <c r="B114" s="52" t="e">
        <f>B115</f>
        <v>#REF!</v>
      </c>
      <c r="D114" s="14"/>
      <c r="E114" s="9"/>
      <c r="F114" s="9"/>
      <c r="G114" s="9"/>
      <c r="H114" s="9"/>
      <c r="I114" s="9"/>
      <c r="J114" s="9"/>
      <c r="K114" s="9"/>
    </row>
    <row r="115" spans="1:11" ht="12" thickBot="1" x14ac:dyDescent="0.25">
      <c r="A115" s="5"/>
      <c r="B115" s="110" t="e">
        <f>'Цех  Кеги'!#REF!</f>
        <v>#REF!</v>
      </c>
      <c r="D115" s="8">
        <f>SUM(E115:K115)</f>
        <v>1</v>
      </c>
      <c r="E115" s="9">
        <f>HLOOKUP(E$3,'Цех  Кеги'!$B$2:$KR$63,45,0)</f>
        <v>0</v>
      </c>
      <c r="F115" s="9">
        <f>HLOOKUP(F$3,'Цех  Кеги'!$B$2:$KR$63,45,0)</f>
        <v>0</v>
      </c>
      <c r="G115" s="9">
        <f>HLOOKUP(G$3,'Цех  Кеги'!$B$2:$KR$63,45,0)</f>
        <v>1</v>
      </c>
      <c r="H115" s="9">
        <f>HLOOKUP(H$3,'Цех  Кеги'!$B$2:$KR$63,45,0)</f>
        <v>0</v>
      </c>
      <c r="I115" s="9">
        <f>HLOOKUP(I$3,'Цех  Кеги'!$B$2:$KR$63,45,0)</f>
        <v>0</v>
      </c>
      <c r="J115" s="9">
        <f>HLOOKUP(J$3,'Цех  Кеги'!$B$2:$KR$63,45,0)</f>
        <v>0</v>
      </c>
      <c r="K115" s="9">
        <f>HLOOKUP(K$3,'Цех  Кеги'!$B$2:$KR$63,45,0)</f>
        <v>0</v>
      </c>
    </row>
    <row r="116" spans="1:11" x14ac:dyDescent="0.2">
      <c r="A116" s="20"/>
      <c r="B116" s="61" t="s">
        <v>5</v>
      </c>
      <c r="C116" s="11">
        <v>10</v>
      </c>
      <c r="D116" s="22">
        <f>C116</f>
        <v>10</v>
      </c>
      <c r="E116" s="23">
        <f t="shared" ref="E116" si="172">D116-E$115/30*10+D117</f>
        <v>10</v>
      </c>
      <c r="F116" s="23">
        <f t="shared" ref="F116" si="173">E116-F$115/30*10+E117</f>
        <v>10</v>
      </c>
      <c r="G116" s="23">
        <f t="shared" ref="G116" si="174">F116-G$115/30*10+F117</f>
        <v>9.6666666666666661</v>
      </c>
      <c r="H116" s="23">
        <f t="shared" ref="H116" si="175">G116-H$115/30*10+G117</f>
        <v>9.6666666666666661</v>
      </c>
      <c r="I116" s="23">
        <f t="shared" ref="I116" si="176">H116-I$115/30*10+H117</f>
        <v>9.6666666666666661</v>
      </c>
      <c r="J116" s="23">
        <f t="shared" ref="J116" si="177">I116-J$115/30*10+I117</f>
        <v>9.6666666666666661</v>
      </c>
      <c r="K116" s="23">
        <f t="shared" ref="K116" si="178">J116-K$115/30*10+J117</f>
        <v>9.6666666666666661</v>
      </c>
    </row>
    <row r="117" spans="1:11" x14ac:dyDescent="0.2">
      <c r="A117" s="20"/>
      <c r="B117" s="62" t="str">
        <f>B116</f>
        <v>Квас ТРАДИЦ. Кеги 30 *222803</v>
      </c>
      <c r="D117" s="22"/>
      <c r="E117" s="23"/>
      <c r="F117" s="10"/>
      <c r="G117" s="10"/>
      <c r="H117" s="10"/>
      <c r="I117" s="10"/>
      <c r="J117" s="10"/>
      <c r="K117" s="10"/>
    </row>
    <row r="118" spans="1:11" x14ac:dyDescent="0.2">
      <c r="A118" s="20"/>
      <c r="B118" s="62" t="str">
        <f>B117</f>
        <v>Квас ТРАДИЦ. Кеги 30 *222803</v>
      </c>
      <c r="C118" s="11">
        <v>10</v>
      </c>
      <c r="D118" s="22">
        <f>C118</f>
        <v>10</v>
      </c>
      <c r="E118" s="23">
        <f t="shared" ref="E118" si="179">D118-E$115/30*10+D119</f>
        <v>10</v>
      </c>
      <c r="F118" s="23">
        <f t="shared" ref="F118" si="180">E118-F$115/30*10+E119</f>
        <v>10</v>
      </c>
      <c r="G118" s="23">
        <f t="shared" ref="G118" si="181">F118-G$115/30*10+F119</f>
        <v>9.6666666666666661</v>
      </c>
      <c r="H118" s="23">
        <f t="shared" ref="H118" si="182">G118-H$115/30*10+G119</f>
        <v>9.6666666666666661</v>
      </c>
      <c r="I118" s="23">
        <f t="shared" ref="I118" si="183">H118-I$115/30*10+H119</f>
        <v>9.6666666666666661</v>
      </c>
      <c r="J118" s="23">
        <f t="shared" ref="J118" si="184">I118-J$115/30*10+I119</f>
        <v>9.6666666666666661</v>
      </c>
      <c r="K118" s="23">
        <f t="shared" ref="K118" si="185">J118-K$115/30*10+J119</f>
        <v>9.6666666666666661</v>
      </c>
    </row>
    <row r="119" spans="1:11" x14ac:dyDescent="0.2">
      <c r="A119" s="20"/>
      <c r="B119" s="62" t="str">
        <f>B118</f>
        <v>Квас ТРАДИЦ. Кеги 30 *222803</v>
      </c>
      <c r="D119" s="22"/>
      <c r="E119" s="23"/>
      <c r="F119" s="10"/>
      <c r="G119" s="10"/>
      <c r="H119" s="10"/>
      <c r="I119" s="10"/>
      <c r="J119" s="10"/>
      <c r="K119" s="10"/>
    </row>
    <row r="120" spans="1:11" ht="10.5" thickBot="1" x14ac:dyDescent="0.25">
      <c r="A120" s="20"/>
      <c r="B120" s="63" t="str">
        <f>B119</f>
        <v>Квас ТРАДИЦ. Кеги 30 *222803</v>
      </c>
      <c r="D120" s="19"/>
      <c r="E120" s="9"/>
      <c r="F120" s="9"/>
      <c r="G120" s="9"/>
      <c r="H120" s="9"/>
      <c r="I120" s="9"/>
      <c r="J120" s="9"/>
      <c r="K120" s="9"/>
    </row>
    <row r="121" spans="1:11" x14ac:dyDescent="0.2">
      <c r="A121" s="5"/>
      <c r="B121" s="57" t="e">
        <f>B122</f>
        <v>#REF!</v>
      </c>
      <c r="D121" s="14"/>
      <c r="E121" s="9"/>
      <c r="F121" s="9"/>
      <c r="G121" s="9"/>
      <c r="H121" s="9"/>
      <c r="I121" s="9"/>
      <c r="J121" s="9"/>
      <c r="K121" s="9"/>
    </row>
    <row r="122" spans="1:11" x14ac:dyDescent="0.2">
      <c r="A122" s="5"/>
      <c r="B122" s="51" t="e">
        <f>B123</f>
        <v>#REF!</v>
      </c>
      <c r="D122" s="14"/>
      <c r="E122" s="9"/>
      <c r="F122" s="9"/>
      <c r="G122" s="9"/>
      <c r="H122" s="9"/>
      <c r="I122" s="9"/>
      <c r="J122" s="9"/>
      <c r="K122" s="9"/>
    </row>
    <row r="123" spans="1:11" x14ac:dyDescent="0.2">
      <c r="A123" s="5"/>
      <c r="B123" s="52" t="e">
        <f>B124</f>
        <v>#REF!</v>
      </c>
      <c r="D123" s="14"/>
      <c r="E123" s="9"/>
      <c r="F123" s="9"/>
      <c r="G123" s="9"/>
      <c r="H123" s="9"/>
      <c r="I123" s="9"/>
      <c r="J123" s="9"/>
      <c r="K123" s="9"/>
    </row>
    <row r="124" spans="1:11" ht="12" thickBot="1" x14ac:dyDescent="0.25">
      <c r="A124" s="5"/>
      <c r="B124" s="110" t="e">
        <f>'Цех  Кеги'!#REF!</f>
        <v>#REF!</v>
      </c>
      <c r="D124" s="8" t="e">
        <f>SUM(E124:K124)</f>
        <v>#VALUE!</v>
      </c>
      <c r="E124" s="9" t="e">
        <f>HLOOKUP(E$3,'Цех  Кеги'!$B$2:$KR$63,32,0)</f>
        <v>#VALUE!</v>
      </c>
      <c r="F124" s="9">
        <f>HLOOKUP(F$3,'Цех  Кеги'!$B$2:$KR$63,32,0)</f>
        <v>0</v>
      </c>
      <c r="G124" s="9">
        <f>HLOOKUP(G$3,'Цех  Кеги'!$B$2:$KR$63,32,0)</f>
        <v>0</v>
      </c>
      <c r="H124" s="9">
        <f>HLOOKUP(H$3,'Цех  Кеги'!$B$2:$KR$63,32,0)</f>
        <v>0</v>
      </c>
      <c r="I124" s="9">
        <f>HLOOKUP(I$3,'Цех  Кеги'!$B$2:$KR$63,32,0)</f>
        <v>0</v>
      </c>
      <c r="J124" s="9">
        <f>HLOOKUP(J$3,'Цех  Кеги'!$B$2:$KR$63,32,0)</f>
        <v>0</v>
      </c>
      <c r="K124" s="9">
        <f>HLOOKUP(K$3,'Цех  Кеги'!$B$2:$KR$63,32,0)</f>
        <v>0</v>
      </c>
    </row>
    <row r="125" spans="1:11" x14ac:dyDescent="0.2">
      <c r="A125" s="20"/>
      <c r="B125" s="78" t="s">
        <v>6</v>
      </c>
      <c r="C125" s="11">
        <v>10</v>
      </c>
      <c r="D125" s="22">
        <f>C125</f>
        <v>10</v>
      </c>
      <c r="E125" s="23" t="e">
        <f t="shared" ref="E125" si="186">D125-E$124/30*10+D126</f>
        <v>#VALUE!</v>
      </c>
      <c r="F125" s="23" t="e">
        <f t="shared" ref="F125" si="187">E125-F$124/30*10+E126</f>
        <v>#VALUE!</v>
      </c>
      <c r="G125" s="23" t="e">
        <f t="shared" ref="G125" si="188">F125-G$124/30*10+F126</f>
        <v>#VALUE!</v>
      </c>
      <c r="H125" s="23" t="e">
        <f t="shared" ref="H125" si="189">G125-H$124/30*10+G126</f>
        <v>#VALUE!</v>
      </c>
      <c r="I125" s="23" t="e">
        <f t="shared" ref="I125" si="190">H125-I$124/30*10+H126</f>
        <v>#VALUE!</v>
      </c>
      <c r="J125" s="23" t="e">
        <f t="shared" ref="J125" si="191">I125-J$124/30*10+I126</f>
        <v>#VALUE!</v>
      </c>
      <c r="K125" s="23" t="e">
        <f t="shared" ref="K125" si="192">J125-K$124/30*10+J126</f>
        <v>#VALUE!</v>
      </c>
    </row>
    <row r="126" spans="1:11" x14ac:dyDescent="0.2">
      <c r="A126" s="20"/>
      <c r="B126" s="79" t="str">
        <f>B125</f>
        <v>Разливное нефильтрованное  кеги 30 *223538</v>
      </c>
      <c r="D126" s="22"/>
      <c r="E126" s="23"/>
      <c r="F126" s="10"/>
      <c r="G126" s="10"/>
      <c r="H126" s="10"/>
      <c r="I126" s="10"/>
      <c r="J126" s="10"/>
      <c r="K126" s="10"/>
    </row>
    <row r="127" spans="1:11" x14ac:dyDescent="0.2">
      <c r="A127" s="20"/>
      <c r="B127" s="79" t="str">
        <f>B126</f>
        <v>Разливное нефильтрованное  кеги 30 *223538</v>
      </c>
      <c r="C127" s="11">
        <v>10</v>
      </c>
      <c r="D127" s="22">
        <f>C127</f>
        <v>10</v>
      </c>
      <c r="E127" s="23" t="e">
        <f t="shared" ref="E127" si="193">D127-E$124/30*10+D128</f>
        <v>#VALUE!</v>
      </c>
      <c r="F127" s="23" t="e">
        <f t="shared" ref="F127" si="194">E127-F$124/30*10+E128</f>
        <v>#VALUE!</v>
      </c>
      <c r="G127" s="23" t="e">
        <f t="shared" ref="G127" si="195">F127-G$124/30*10+F128</f>
        <v>#VALUE!</v>
      </c>
      <c r="H127" s="23" t="e">
        <f t="shared" ref="H127" si="196">G127-H$124/30*10+G128</f>
        <v>#VALUE!</v>
      </c>
      <c r="I127" s="23" t="e">
        <f t="shared" ref="I127" si="197">H127-I$124/30*10+H128</f>
        <v>#VALUE!</v>
      </c>
      <c r="J127" s="23" t="e">
        <f t="shared" ref="J127" si="198">I127-J$124/30*10+I128</f>
        <v>#VALUE!</v>
      </c>
      <c r="K127" s="23" t="e">
        <f t="shared" ref="K127" si="199">J127-K$124/30*10+J128</f>
        <v>#VALUE!</v>
      </c>
    </row>
    <row r="128" spans="1:11" x14ac:dyDescent="0.2">
      <c r="A128" s="20"/>
      <c r="B128" s="79" t="str">
        <f>B127</f>
        <v>Разливное нефильтрованное  кеги 30 *223538</v>
      </c>
      <c r="D128" s="22"/>
      <c r="E128" s="23"/>
      <c r="F128" s="10"/>
      <c r="G128" s="10"/>
      <c r="H128" s="10"/>
      <c r="I128" s="10"/>
      <c r="J128" s="10"/>
      <c r="K128" s="10"/>
    </row>
    <row r="129" spans="1:11" ht="10.5" thickBot="1" x14ac:dyDescent="0.25">
      <c r="A129" s="20"/>
      <c r="B129" s="80" t="str">
        <f>B128</f>
        <v>Разливное нефильтрованное  кеги 30 *223538</v>
      </c>
      <c r="D129" s="19"/>
      <c r="E129" s="9"/>
      <c r="F129" s="9"/>
      <c r="G129" s="9"/>
      <c r="H129" s="9"/>
      <c r="I129" s="9"/>
      <c r="J129" s="9"/>
      <c r="K129" s="9"/>
    </row>
    <row r="130" spans="1:11" x14ac:dyDescent="0.2">
      <c r="A130" s="5"/>
      <c r="B130" s="57" t="e">
        <f>B131</f>
        <v>#REF!</v>
      </c>
      <c r="D130" s="14"/>
      <c r="E130" s="9"/>
      <c r="F130" s="9"/>
      <c r="G130" s="9"/>
      <c r="H130" s="9"/>
      <c r="I130" s="9"/>
      <c r="J130" s="9"/>
      <c r="K130" s="9"/>
    </row>
    <row r="131" spans="1:11" x14ac:dyDescent="0.2">
      <c r="A131" s="5"/>
      <c r="B131" s="51" t="e">
        <f>B132</f>
        <v>#REF!</v>
      </c>
      <c r="D131" s="14"/>
      <c r="E131" s="9"/>
      <c r="F131" s="9"/>
      <c r="G131" s="9"/>
      <c r="H131" s="9"/>
      <c r="I131" s="9"/>
      <c r="J131" s="9"/>
      <c r="K131" s="9"/>
    </row>
    <row r="132" spans="1:11" x14ac:dyDescent="0.2">
      <c r="A132" s="5"/>
      <c r="B132" s="52" t="e">
        <f>B133</f>
        <v>#REF!</v>
      </c>
      <c r="D132" s="14"/>
      <c r="E132" s="9"/>
      <c r="F132" s="9"/>
      <c r="G132" s="9"/>
      <c r="H132" s="9"/>
      <c r="I132" s="9"/>
      <c r="J132" s="9"/>
      <c r="K132" s="9"/>
    </row>
    <row r="133" spans="1:11" ht="11.25" x14ac:dyDescent="0.2">
      <c r="A133" s="5"/>
      <c r="B133" s="110" t="e">
        <f>'Цех  Кеги'!#REF!</f>
        <v>#REF!</v>
      </c>
      <c r="D133" s="8">
        <f>SUM(E133:K133)</f>
        <v>0</v>
      </c>
      <c r="E133" s="9">
        <f>HLOOKUP(E$3,'Цех  Кеги'!$B$2:$KR$63,54,0)</f>
        <v>0</v>
      </c>
      <c r="F133" s="9">
        <f>HLOOKUP(F$3,'Цех  Кеги'!$B$2:$KR$63,54,0)</f>
        <v>0</v>
      </c>
      <c r="G133" s="9">
        <f>HLOOKUP(G$3,'Цех  Кеги'!$B$2:$KR$63,54,0)</f>
        <v>0</v>
      </c>
      <c r="H133" s="9">
        <f>HLOOKUP(H$3,'Цех  Кеги'!$B$2:$KR$63,54,0)</f>
        <v>0</v>
      </c>
      <c r="I133" s="9">
        <f>HLOOKUP(I$3,'Цех  Кеги'!$B$2:$KR$63,54,0)</f>
        <v>0</v>
      </c>
      <c r="J133" s="9">
        <f>HLOOKUP(J$3,'Цех  Кеги'!$B$2:$KR$63,54,0)</f>
        <v>0</v>
      </c>
      <c r="K133" s="9">
        <f>HLOOKUP(K$3,'Цех  Кеги'!$B$2:$KR$63,54,0)</f>
        <v>0</v>
      </c>
    </row>
    <row r="134" spans="1:11" x14ac:dyDescent="0.2">
      <c r="A134" s="13"/>
      <c r="B134" s="54" t="s">
        <v>7</v>
      </c>
      <c r="C134" s="11">
        <v>10</v>
      </c>
      <c r="D134" s="22">
        <f>C134</f>
        <v>10</v>
      </c>
      <c r="E134" s="23">
        <f t="shared" ref="E134" si="200">D134-E$133/30*10+D135</f>
        <v>10</v>
      </c>
      <c r="F134" s="23">
        <f t="shared" ref="F134" si="201">E134-F$133/30*10+E135</f>
        <v>10</v>
      </c>
      <c r="G134" s="23">
        <f t="shared" ref="G134" si="202">F134-G$133/30*10+F135</f>
        <v>10</v>
      </c>
      <c r="H134" s="23">
        <f t="shared" ref="H134" si="203">G134-H$133/30*10+G135</f>
        <v>10</v>
      </c>
      <c r="I134" s="23">
        <f t="shared" ref="I134" si="204">H134-I$133/30*10+H135</f>
        <v>10</v>
      </c>
      <c r="J134" s="23">
        <f t="shared" ref="J134" si="205">I134-J$133/30*10+I135</f>
        <v>10</v>
      </c>
      <c r="K134" s="23">
        <f t="shared" ref="K134" si="206">J134-K$133/30*10+J135</f>
        <v>10</v>
      </c>
    </row>
    <row r="135" spans="1:11" x14ac:dyDescent="0.2">
      <c r="A135" s="13"/>
      <c r="B135" s="55" t="str">
        <f>B134</f>
        <v>ОЛД Бобби Эль кеги 30л *223999</v>
      </c>
      <c r="D135" s="22"/>
      <c r="E135" s="23"/>
      <c r="F135" s="10"/>
      <c r="G135" s="10"/>
      <c r="H135" s="10"/>
      <c r="I135" s="10"/>
      <c r="J135" s="10"/>
      <c r="K135" s="10"/>
    </row>
    <row r="136" spans="1:11" x14ac:dyDescent="0.2">
      <c r="A136" s="13"/>
      <c r="B136" s="55" t="str">
        <f>B135</f>
        <v>ОЛД Бобби Эль кеги 30л *223999</v>
      </c>
      <c r="C136" s="11">
        <v>10</v>
      </c>
      <c r="D136" s="22">
        <f>C136</f>
        <v>10</v>
      </c>
      <c r="E136" s="23">
        <f t="shared" ref="E136" si="207">D136-E$133/30*10+D137</f>
        <v>10</v>
      </c>
      <c r="F136" s="23">
        <f t="shared" ref="F136" si="208">E136-F$133/30*10+E137</f>
        <v>10</v>
      </c>
      <c r="G136" s="23">
        <f t="shared" ref="G136" si="209">F136-G$133/30*10+F137</f>
        <v>10</v>
      </c>
      <c r="H136" s="23">
        <f t="shared" ref="H136" si="210">G136-H$133/30*10+G137</f>
        <v>10</v>
      </c>
      <c r="I136" s="23">
        <f t="shared" ref="I136" si="211">H136-I$133/30*10+H137</f>
        <v>10</v>
      </c>
      <c r="J136" s="23">
        <f t="shared" ref="J136" si="212">I136-J$133/30*10+I137</f>
        <v>10</v>
      </c>
      <c r="K136" s="23">
        <f t="shared" ref="K136" si="213">J136-K$133/30*10+J137</f>
        <v>10</v>
      </c>
    </row>
    <row r="137" spans="1:11" x14ac:dyDescent="0.2">
      <c r="A137" s="13"/>
      <c r="B137" s="55" t="str">
        <f>B136</f>
        <v>ОЛД Бобби Эль кеги 30л *223999</v>
      </c>
      <c r="D137" s="22"/>
      <c r="E137" s="23"/>
      <c r="F137" s="10"/>
      <c r="G137" s="10"/>
      <c r="H137" s="10"/>
      <c r="I137" s="10"/>
      <c r="J137" s="10"/>
      <c r="K137" s="10"/>
    </row>
    <row r="138" spans="1:11" ht="10.5" thickBot="1" x14ac:dyDescent="0.25">
      <c r="A138" s="13"/>
      <c r="B138" s="56" t="str">
        <f>B137</f>
        <v>ОЛД Бобби Эль кеги 30л *223999</v>
      </c>
      <c r="D138" s="19"/>
      <c r="E138" s="10"/>
      <c r="F138" s="10"/>
      <c r="G138" s="10"/>
      <c r="H138" s="10"/>
      <c r="I138" s="10"/>
      <c r="J138" s="10"/>
      <c r="K138" s="10"/>
    </row>
    <row r="139" spans="1:11" x14ac:dyDescent="0.2">
      <c r="A139" s="5"/>
      <c r="B139" s="57" t="e">
        <f>B140</f>
        <v>#REF!</v>
      </c>
      <c r="D139" s="14"/>
      <c r="E139" s="9"/>
      <c r="F139" s="9"/>
      <c r="G139" s="9"/>
      <c r="H139" s="9"/>
      <c r="I139" s="9"/>
      <c r="J139" s="9"/>
      <c r="K139" s="9"/>
    </row>
    <row r="140" spans="1:11" x14ac:dyDescent="0.2">
      <c r="A140" s="5"/>
      <c r="B140" s="51" t="e">
        <f>B141</f>
        <v>#REF!</v>
      </c>
      <c r="D140" s="14"/>
      <c r="E140" s="9"/>
      <c r="F140" s="9"/>
      <c r="G140" s="9"/>
      <c r="H140" s="9"/>
      <c r="I140" s="9"/>
      <c r="J140" s="9"/>
      <c r="K140" s="9"/>
    </row>
    <row r="141" spans="1:11" x14ac:dyDescent="0.2">
      <c r="A141" s="5"/>
      <c r="B141" s="52" t="e">
        <f>B142</f>
        <v>#REF!</v>
      </c>
      <c r="D141" s="14"/>
      <c r="E141" s="9"/>
      <c r="F141" s="9"/>
      <c r="G141" s="9"/>
      <c r="H141" s="9"/>
      <c r="I141" s="9"/>
      <c r="J141" s="9"/>
      <c r="K141" s="9"/>
    </row>
    <row r="142" spans="1:11" ht="11.25" x14ac:dyDescent="0.2">
      <c r="A142" s="5"/>
      <c r="B142" s="110" t="e">
        <f>'Цех  Кеги'!#REF!</f>
        <v>#REF!</v>
      </c>
      <c r="D142" s="8">
        <f>SUM(E142:K142)</f>
        <v>0</v>
      </c>
      <c r="E142" s="9">
        <f>HLOOKUP(E$3,'Цех  Кеги'!$B$2:$KR$63,48,0)</f>
        <v>0</v>
      </c>
      <c r="F142" s="9">
        <f>HLOOKUP(F$3,'Цех  Кеги'!$B$2:$KR$63,48,0)</f>
        <v>0</v>
      </c>
      <c r="G142" s="9">
        <f>HLOOKUP(G$3,'Цех  Кеги'!$B$2:$KR$63,48,0)</f>
        <v>0</v>
      </c>
      <c r="H142" s="9">
        <f>HLOOKUP(H$3,'Цех  Кеги'!$B$2:$KR$63,48,0)</f>
        <v>0</v>
      </c>
      <c r="I142" s="9">
        <f>HLOOKUP(I$3,'Цех  Кеги'!$B$2:$KR$63,48,0)</f>
        <v>0</v>
      </c>
      <c r="J142" s="9">
        <f>HLOOKUP(J$3,'Цех  Кеги'!$B$2:$KR$63,48,0)</f>
        <v>0</v>
      </c>
      <c r="K142" s="9">
        <f>HLOOKUP(K$3,'Цех  Кеги'!$B$2:$KR$63,48,0)</f>
        <v>0</v>
      </c>
    </row>
    <row r="143" spans="1:11" s="32" customFormat="1" x14ac:dyDescent="0.2">
      <c r="A143" s="13"/>
      <c r="B143" s="81" t="s">
        <v>17</v>
      </c>
      <c r="C143" s="32">
        <v>10</v>
      </c>
      <c r="D143" s="22">
        <f>C143</f>
        <v>10</v>
      </c>
      <c r="E143" s="30">
        <f t="shared" ref="E143" si="214">D143-E$142/30*10+D144</f>
        <v>10</v>
      </c>
      <c r="F143" s="30">
        <f t="shared" ref="F143" si="215">E143-F$142/30*10+E144</f>
        <v>10</v>
      </c>
      <c r="G143" s="30">
        <f t="shared" ref="G143" si="216">F143-G$142/30*10+F144</f>
        <v>10</v>
      </c>
      <c r="H143" s="30">
        <f t="shared" ref="H143" si="217">G143-H$142/30*10+G144</f>
        <v>10</v>
      </c>
      <c r="I143" s="30">
        <f t="shared" ref="I143" si="218">H143-I$142/30*10+H144</f>
        <v>10</v>
      </c>
      <c r="J143" s="30">
        <f t="shared" ref="J143" si="219">I143-J$142/30*10+I144</f>
        <v>10</v>
      </c>
      <c r="K143" s="30">
        <f t="shared" ref="K143" si="220">J143-K$142/30*10+J144</f>
        <v>10</v>
      </c>
    </row>
    <row r="144" spans="1:11" s="32" customFormat="1" x14ac:dyDescent="0.2">
      <c r="A144" s="13"/>
      <c r="B144" s="82" t="str">
        <f>B143</f>
        <v>Asahi Super Dry Кеги 30 *222378/*224881</v>
      </c>
      <c r="D144" s="31"/>
      <c r="E144" s="30"/>
      <c r="F144" s="10"/>
      <c r="G144" s="10"/>
      <c r="H144" s="10"/>
      <c r="I144" s="10"/>
      <c r="J144" s="10"/>
      <c r="K144" s="10"/>
    </row>
    <row r="145" spans="1:11" s="32" customFormat="1" x14ac:dyDescent="0.2">
      <c r="A145" s="13"/>
      <c r="B145" s="82" t="str">
        <f>B144</f>
        <v>Asahi Super Dry Кеги 30 *222378/*224881</v>
      </c>
      <c r="C145" s="32">
        <v>10</v>
      </c>
      <c r="D145" s="22">
        <f>C145</f>
        <v>10</v>
      </c>
      <c r="E145" s="30">
        <f t="shared" ref="E145" si="221">D145-E$142/30*10+D146</f>
        <v>10</v>
      </c>
      <c r="F145" s="30">
        <f t="shared" ref="F145" si="222">E145-F$142/30*10+E146</f>
        <v>10</v>
      </c>
      <c r="G145" s="30">
        <f t="shared" ref="G145" si="223">F145-G$142/30*10+F146</f>
        <v>10</v>
      </c>
      <c r="H145" s="30">
        <f t="shared" ref="H145" si="224">G145-H$142/30*10+G146</f>
        <v>10</v>
      </c>
      <c r="I145" s="30">
        <f t="shared" ref="I145" si="225">H145-I$142/30*10+H146</f>
        <v>10</v>
      </c>
      <c r="J145" s="30">
        <f t="shared" ref="J145" si="226">I145-J$142/30*10+I146</f>
        <v>10</v>
      </c>
      <c r="K145" s="30">
        <f t="shared" ref="K145" si="227">J145-K$142/30*10+J146</f>
        <v>10</v>
      </c>
    </row>
    <row r="146" spans="1:11" s="32" customFormat="1" x14ac:dyDescent="0.2">
      <c r="A146" s="13"/>
      <c r="B146" s="82" t="str">
        <f>B145</f>
        <v>Asahi Super Dry Кеги 30 *222378/*224881</v>
      </c>
      <c r="D146" s="31"/>
      <c r="E146" s="30"/>
      <c r="F146" s="10"/>
      <c r="G146" s="10"/>
      <c r="H146" s="10"/>
      <c r="I146" s="10"/>
      <c r="J146" s="10"/>
      <c r="K146" s="10"/>
    </row>
    <row r="147" spans="1:11" ht="9.75" customHeight="1" thickBot="1" x14ac:dyDescent="0.25">
      <c r="A147" s="13"/>
      <c r="B147" s="68" t="str">
        <f>B146</f>
        <v>Asahi Super Dry Кеги 30 *222378/*224881</v>
      </c>
      <c r="D147" s="19"/>
      <c r="E147" s="10"/>
      <c r="F147" s="10"/>
      <c r="G147" s="10"/>
      <c r="H147" s="10"/>
      <c r="I147" s="10"/>
      <c r="J147" s="10"/>
      <c r="K147" s="10"/>
    </row>
    <row r="148" spans="1:11" ht="11.25" customHeight="1" x14ac:dyDescent="0.2">
      <c r="A148" s="13"/>
      <c r="B148" s="57" t="e">
        <f>B149</f>
        <v>#REF!</v>
      </c>
      <c r="D148" s="14"/>
      <c r="E148" s="9"/>
      <c r="F148" s="9"/>
      <c r="G148" s="9"/>
      <c r="H148" s="9"/>
      <c r="I148" s="9"/>
      <c r="J148" s="9"/>
      <c r="K148" s="9"/>
    </row>
    <row r="149" spans="1:11" x14ac:dyDescent="0.2">
      <c r="A149" s="13"/>
      <c r="B149" s="51" t="e">
        <f>B150</f>
        <v>#REF!</v>
      </c>
      <c r="D149" s="14"/>
      <c r="E149" s="9"/>
      <c r="F149" s="9"/>
      <c r="G149" s="9"/>
      <c r="H149" s="9"/>
      <c r="I149" s="9"/>
      <c r="J149" s="9"/>
      <c r="K149" s="9"/>
    </row>
    <row r="150" spans="1:11" x14ac:dyDescent="0.2">
      <c r="A150" s="13"/>
      <c r="B150" s="52" t="e">
        <f>B151</f>
        <v>#REF!</v>
      </c>
      <c r="D150" s="14"/>
      <c r="E150" s="9"/>
      <c r="F150" s="9"/>
      <c r="G150" s="9"/>
      <c r="H150" s="9"/>
      <c r="I150" s="9"/>
      <c r="J150" s="9"/>
      <c r="K150" s="9"/>
    </row>
    <row r="151" spans="1:11" ht="12" thickBot="1" x14ac:dyDescent="0.25">
      <c r="A151" s="5"/>
      <c r="B151" s="110" t="e">
        <f>'Цех  Кеги'!#REF!</f>
        <v>#REF!</v>
      </c>
      <c r="C151" s="11">
        <v>10</v>
      </c>
      <c r="D151" s="8">
        <f>SUM(E151:K151)</f>
        <v>6</v>
      </c>
      <c r="E151" s="9">
        <f>HLOOKUP(E$3,'Цех  Кеги'!$B$2:$KR$63,49,0)</f>
        <v>0</v>
      </c>
      <c r="F151" s="9">
        <f>HLOOKUP(F$3,'Цех  Кеги'!$B$2:$KR$63,49,0)</f>
        <v>0</v>
      </c>
      <c r="G151" s="9">
        <f>HLOOKUP(G$3,'Цех  Кеги'!$B$2:$KR$63,49,0)</f>
        <v>6</v>
      </c>
      <c r="H151" s="9">
        <f>HLOOKUP(H$3,'Цех  Кеги'!$B$2:$KR$63,49,0)</f>
        <v>0</v>
      </c>
      <c r="I151" s="9">
        <f>HLOOKUP(I$3,'Цех  Кеги'!$B$2:$KR$63,49,0)</f>
        <v>0</v>
      </c>
      <c r="J151" s="9">
        <f>HLOOKUP(J$3,'Цех  Кеги'!$B$2:$KR$63,49,0)</f>
        <v>0</v>
      </c>
      <c r="K151" s="9">
        <f>HLOOKUP(K$3,'Цех  Кеги'!$B$2:$KR$63,49,0)</f>
        <v>0</v>
      </c>
    </row>
    <row r="152" spans="1:11" x14ac:dyDescent="0.2">
      <c r="A152" s="13"/>
      <c r="B152" s="66" t="s">
        <v>25</v>
      </c>
      <c r="C152" s="11">
        <v>10</v>
      </c>
      <c r="D152" s="22">
        <f>C152</f>
        <v>10</v>
      </c>
      <c r="E152" s="23">
        <f t="shared" ref="E152" si="228">D152-E$151/30*10+D153</f>
        <v>10</v>
      </c>
      <c r="F152" s="23">
        <f t="shared" ref="F152" si="229">E152-F$151/30*10+E153</f>
        <v>10</v>
      </c>
      <c r="G152" s="23">
        <f t="shared" ref="G152" si="230">F152-G$151/30*10+F153</f>
        <v>8</v>
      </c>
      <c r="H152" s="23">
        <f t="shared" ref="H152" si="231">G152-H$151/30*10+G153</f>
        <v>8</v>
      </c>
      <c r="I152" s="23">
        <f t="shared" ref="I152" si="232">H152-I$151/30*10+H153</f>
        <v>8</v>
      </c>
      <c r="J152" s="23">
        <f t="shared" ref="J152" si="233">I152-J$151/30*10+I153</f>
        <v>8</v>
      </c>
      <c r="K152" s="23">
        <f t="shared" ref="K152" si="234">J152-K$151/30*10+J153</f>
        <v>8</v>
      </c>
    </row>
    <row r="153" spans="1:11" x14ac:dyDescent="0.2">
      <c r="A153" s="13"/>
      <c r="B153" s="67" t="str">
        <f>B152</f>
        <v xml:space="preserve"> "Zatecky Gus светлое" Кеги 30   *222925/*224877 /2013 *225607</v>
      </c>
      <c r="D153" s="22"/>
      <c r="E153" s="23"/>
      <c r="F153" s="23"/>
      <c r="G153" s="23"/>
      <c r="H153" s="23"/>
      <c r="I153" s="23"/>
      <c r="J153" s="23"/>
      <c r="K153" s="23"/>
    </row>
    <row r="154" spans="1:11" ht="10.5" customHeight="1" x14ac:dyDescent="0.2">
      <c r="A154" s="13"/>
      <c r="B154" s="67" t="str">
        <f>B153</f>
        <v xml:space="preserve"> "Zatecky Gus светлое" Кеги 30   *222925/*224877 /2013 *225607</v>
      </c>
      <c r="C154" s="11">
        <v>10</v>
      </c>
      <c r="D154" s="22">
        <f>C154</f>
        <v>10</v>
      </c>
      <c r="E154" s="23">
        <f t="shared" ref="E154" si="235">D154-E$151/30*10+D155</f>
        <v>10</v>
      </c>
      <c r="F154" s="23">
        <f t="shared" ref="F154" si="236">E154-F$151/30*10+E155</f>
        <v>10</v>
      </c>
      <c r="G154" s="23">
        <f t="shared" ref="G154" si="237">F154-G$151/30*10+F155</f>
        <v>8</v>
      </c>
      <c r="H154" s="23">
        <f t="shared" ref="H154" si="238">G154-H$151/30*10+G155</f>
        <v>8</v>
      </c>
      <c r="I154" s="23">
        <f t="shared" ref="I154" si="239">H154-I$151/30*10+H155</f>
        <v>8</v>
      </c>
      <c r="J154" s="23">
        <f t="shared" ref="J154" si="240">I154-J$151/30*10+I155</f>
        <v>8</v>
      </c>
      <c r="K154" s="23">
        <f t="shared" ref="K154" si="241">J154-K$151/30*10+J155</f>
        <v>8</v>
      </c>
    </row>
    <row r="155" spans="1:11" x14ac:dyDescent="0.2">
      <c r="A155" s="13"/>
      <c r="B155" s="67" t="str">
        <f>B154</f>
        <v xml:space="preserve"> "Zatecky Gus светлое" Кеги 30   *222925/*224877 /2013 *225607</v>
      </c>
      <c r="D155" s="22"/>
      <c r="E155" s="23"/>
      <c r="F155" s="23"/>
      <c r="G155" s="23"/>
      <c r="H155" s="23"/>
      <c r="I155" s="23"/>
      <c r="J155" s="23"/>
      <c r="K155" s="23"/>
    </row>
    <row r="156" spans="1:11" ht="10.5" customHeight="1" thickBot="1" x14ac:dyDescent="0.25">
      <c r="A156" s="13"/>
      <c r="B156" s="68" t="str">
        <f>B155</f>
        <v xml:space="preserve"> "Zatecky Gus светлое" Кеги 30   *222925/*224877 /2013 *225607</v>
      </c>
      <c r="D156" s="19"/>
      <c r="E156" s="10"/>
      <c r="F156" s="10"/>
      <c r="G156" s="10"/>
      <c r="H156" s="10"/>
      <c r="I156" s="10"/>
      <c r="J156" s="10"/>
      <c r="K156" s="10"/>
    </row>
    <row r="157" spans="1:11" ht="11.25" customHeight="1" x14ac:dyDescent="0.2">
      <c r="A157" s="13"/>
      <c r="B157" s="57" t="e">
        <f>B158</f>
        <v>#REF!</v>
      </c>
      <c r="D157" s="14"/>
      <c r="E157" s="9"/>
      <c r="F157" s="9"/>
      <c r="G157" s="9"/>
      <c r="H157" s="9"/>
      <c r="I157" s="9"/>
      <c r="J157" s="9"/>
      <c r="K157" s="9"/>
    </row>
    <row r="158" spans="1:11" x14ac:dyDescent="0.2">
      <c r="A158" s="13"/>
      <c r="B158" s="51" t="e">
        <f>B159</f>
        <v>#REF!</v>
      </c>
      <c r="D158" s="14"/>
      <c r="E158" s="9"/>
      <c r="F158" s="9"/>
      <c r="G158" s="9"/>
      <c r="H158" s="9"/>
      <c r="I158" s="9"/>
      <c r="J158" s="9"/>
      <c r="K158" s="9"/>
    </row>
    <row r="159" spans="1:11" ht="10.5" customHeight="1" x14ac:dyDescent="0.2">
      <c r="A159" s="13"/>
      <c r="B159" s="52" t="e">
        <f>B160</f>
        <v>#REF!</v>
      </c>
      <c r="D159" s="14"/>
      <c r="E159" s="9"/>
      <c r="F159" s="9"/>
      <c r="G159" s="9"/>
      <c r="H159" s="9"/>
      <c r="I159" s="9"/>
      <c r="J159" s="9"/>
      <c r="K159" s="9"/>
    </row>
    <row r="160" spans="1:11" ht="12" thickBot="1" x14ac:dyDescent="0.25">
      <c r="A160" s="13"/>
      <c r="B160" s="110" t="e">
        <f>'Цех  Кеги'!#REF!</f>
        <v>#REF!</v>
      </c>
      <c r="D160" s="8">
        <f>SUM(E160:K160)</f>
        <v>3</v>
      </c>
      <c r="E160" s="9">
        <f>HLOOKUP(E$3,'Цех  Кеги'!$B$2:$KR$63,51,0)</f>
        <v>0</v>
      </c>
      <c r="F160" s="9">
        <f>HLOOKUP(F$3,'Цех  Кеги'!$B$2:$KR$63,51,0)</f>
        <v>0</v>
      </c>
      <c r="G160" s="9">
        <f>HLOOKUP(G$3,'Цех  Кеги'!$B$2:$KR$63,51,0)</f>
        <v>3</v>
      </c>
      <c r="H160" s="9">
        <f>HLOOKUP(H$3,'Цех  Кеги'!$B$2:$KR$63,51,0)</f>
        <v>0</v>
      </c>
      <c r="I160" s="9">
        <f>HLOOKUP(I$3,'Цех  Кеги'!$B$2:$KR$63,51,0)</f>
        <v>0</v>
      </c>
      <c r="J160" s="9">
        <f>HLOOKUP(J$3,'Цех  Кеги'!$B$2:$KR$63,51,0)</f>
        <v>0</v>
      </c>
      <c r="K160" s="9">
        <f>HLOOKUP(K$3,'Цех  Кеги'!$B$2:$KR$63,51,0)</f>
        <v>0</v>
      </c>
    </row>
    <row r="161" spans="1:11" x14ac:dyDescent="0.2">
      <c r="A161" s="26"/>
      <c r="B161" s="83" t="s">
        <v>14</v>
      </c>
      <c r="C161" s="11">
        <v>10</v>
      </c>
      <c r="D161" s="22">
        <f>C161</f>
        <v>10</v>
      </c>
      <c r="E161" s="23">
        <f t="shared" ref="E161" si="242">D161-E$160/30*10+D162</f>
        <v>10</v>
      </c>
      <c r="F161" s="23">
        <f t="shared" ref="F161" si="243">E161-F$160/30*10+E162</f>
        <v>10</v>
      </c>
      <c r="G161" s="23">
        <f t="shared" ref="G161" si="244">F161-G$160/30*10+F162</f>
        <v>9</v>
      </c>
      <c r="H161" s="23">
        <f t="shared" ref="H161" si="245">G161-H$160/30*10+G162</f>
        <v>9</v>
      </c>
      <c r="I161" s="23">
        <f t="shared" ref="I161" si="246">H161-I$160/30*10+H162</f>
        <v>9</v>
      </c>
      <c r="J161" s="23">
        <f t="shared" ref="J161" si="247">I161-J$160/30*10+I162</f>
        <v>9</v>
      </c>
      <c r="K161" s="23">
        <f t="shared" ref="K161" si="248">J161-K$160/30*10+J162</f>
        <v>9</v>
      </c>
    </row>
    <row r="162" spans="1:11" x14ac:dyDescent="0.2">
      <c r="A162" s="26"/>
      <c r="B162" s="84" t="str">
        <f>B161</f>
        <v xml:space="preserve"> "Арсенальное живое" Кеги 30   *222133/*224861</v>
      </c>
      <c r="D162" s="22"/>
      <c r="E162" s="23"/>
      <c r="F162" s="23"/>
      <c r="G162" s="23"/>
      <c r="H162" s="23"/>
      <c r="I162" s="23"/>
      <c r="J162" s="23"/>
      <c r="K162" s="23"/>
    </row>
    <row r="163" spans="1:11" ht="10.5" customHeight="1" x14ac:dyDescent="0.2">
      <c r="A163" s="26"/>
      <c r="B163" s="84" t="str">
        <f>B162</f>
        <v xml:space="preserve"> "Арсенальное живое" Кеги 30   *222133/*224861</v>
      </c>
      <c r="C163" s="11">
        <v>10</v>
      </c>
      <c r="D163" s="22">
        <f>C163</f>
        <v>10</v>
      </c>
      <c r="E163" s="23">
        <f t="shared" ref="E163" si="249">D163-E$160/30*10+D164</f>
        <v>10</v>
      </c>
      <c r="F163" s="23">
        <f t="shared" ref="F163" si="250">E163-F$160/30*10+E164</f>
        <v>10</v>
      </c>
      <c r="G163" s="23">
        <f t="shared" ref="G163" si="251">F163-G$160/30*10+F164</f>
        <v>9</v>
      </c>
      <c r="H163" s="23">
        <f t="shared" ref="H163" si="252">G163-H$160/30*10+G164</f>
        <v>9</v>
      </c>
      <c r="I163" s="23">
        <f t="shared" ref="I163" si="253">H163-I$160/30*10+H164</f>
        <v>9</v>
      </c>
      <c r="J163" s="23">
        <f t="shared" ref="J163" si="254">I163-J$160/30*10+I164</f>
        <v>9</v>
      </c>
      <c r="K163" s="23">
        <f t="shared" ref="K163" si="255">J163-K$160/30*10+J164</f>
        <v>9</v>
      </c>
    </row>
    <row r="164" spans="1:11" x14ac:dyDescent="0.2">
      <c r="A164" s="26"/>
      <c r="B164" s="84" t="str">
        <f>B163</f>
        <v xml:space="preserve"> "Арсенальное живое" Кеги 30   *222133/*224861</v>
      </c>
      <c r="D164" s="22"/>
      <c r="E164" s="23"/>
      <c r="F164" s="23"/>
      <c r="G164" s="23"/>
      <c r="H164" s="23"/>
      <c r="I164" s="23"/>
      <c r="J164" s="23"/>
      <c r="K164" s="23"/>
    </row>
    <row r="165" spans="1:11" ht="10.5" customHeight="1" thickBot="1" x14ac:dyDescent="0.25">
      <c r="A165" s="26"/>
      <c r="B165" s="85" t="str">
        <f>B164</f>
        <v xml:space="preserve"> "Арсенальное живое" Кеги 30   *222133/*224861</v>
      </c>
      <c r="D165" s="19"/>
      <c r="E165" s="10"/>
      <c r="F165" s="10"/>
      <c r="G165" s="10"/>
      <c r="H165" s="10"/>
      <c r="I165" s="10"/>
      <c r="J165" s="10"/>
      <c r="K165" s="10"/>
    </row>
    <row r="166" spans="1:11" ht="11.25" customHeight="1" x14ac:dyDescent="0.2">
      <c r="A166" s="13"/>
      <c r="B166" s="57" t="e">
        <f>B167</f>
        <v>#REF!</v>
      </c>
      <c r="D166" s="14"/>
      <c r="E166" s="9"/>
      <c r="F166" s="9"/>
      <c r="G166" s="9"/>
      <c r="H166" s="9"/>
      <c r="I166" s="9"/>
      <c r="J166" s="9"/>
      <c r="K166" s="9"/>
    </row>
    <row r="167" spans="1:11" x14ac:dyDescent="0.2">
      <c r="A167" s="13"/>
      <c r="B167" s="51" t="e">
        <f>B168</f>
        <v>#REF!</v>
      </c>
      <c r="D167" s="14"/>
      <c r="E167" s="9"/>
      <c r="F167" s="9"/>
      <c r="G167" s="9"/>
      <c r="H167" s="9"/>
      <c r="I167" s="9"/>
      <c r="J167" s="9"/>
      <c r="K167" s="9"/>
    </row>
    <row r="168" spans="1:11" x14ac:dyDescent="0.2">
      <c r="A168" s="13"/>
      <c r="B168" s="52" t="e">
        <f>B169</f>
        <v>#REF!</v>
      </c>
      <c r="D168" s="14"/>
      <c r="E168" s="9"/>
      <c r="F168" s="9"/>
      <c r="G168" s="9"/>
      <c r="H168" s="9"/>
      <c r="I168" s="9"/>
      <c r="J168" s="9"/>
      <c r="K168" s="9"/>
    </row>
    <row r="169" spans="1:11" ht="12" thickBot="1" x14ac:dyDescent="0.25">
      <c r="A169" s="13"/>
      <c r="B169" s="110" t="e">
        <f>'Цех  Кеги'!#REF!</f>
        <v>#REF!</v>
      </c>
      <c r="D169" s="8">
        <f>SUM(E169:K169)</f>
        <v>0</v>
      </c>
      <c r="E169" s="9">
        <f>HLOOKUP(E$3,'Цех  Кеги'!$B$2:$KR$63,50,0)</f>
        <v>0</v>
      </c>
      <c r="F169" s="9">
        <f>HLOOKUP(F$3,'Цех  Кеги'!$B$2:$KR$63,50,0)</f>
        <v>0</v>
      </c>
      <c r="G169" s="9">
        <f>HLOOKUP(G$3,'Цех  Кеги'!$B$2:$KR$63,50,0)</f>
        <v>0</v>
      </c>
      <c r="H169" s="9">
        <f>HLOOKUP(H$3,'Цех  Кеги'!$B$2:$KR$63,50,0)</f>
        <v>0</v>
      </c>
      <c r="I169" s="9">
        <f>HLOOKUP(I$3,'Цех  Кеги'!$B$2:$KR$63,50,0)</f>
        <v>0</v>
      </c>
      <c r="J169" s="9">
        <f>HLOOKUP(J$3,'Цех  Кеги'!$B$2:$KR$63,50,0)</f>
        <v>0</v>
      </c>
      <c r="K169" s="9">
        <f>HLOOKUP(K$3,'Цех  Кеги'!$B$2:$KR$63,50,0)</f>
        <v>0</v>
      </c>
    </row>
    <row r="170" spans="1:11" x14ac:dyDescent="0.2">
      <c r="A170" s="25"/>
      <c r="B170" s="86" t="s">
        <v>26</v>
      </c>
      <c r="C170" s="11">
        <v>10</v>
      </c>
      <c r="D170" s="22">
        <f>C170</f>
        <v>10</v>
      </c>
      <c r="E170" s="23">
        <f t="shared" ref="E170" si="256">D170-E$169/30*10+D171</f>
        <v>10</v>
      </c>
      <c r="F170" s="23">
        <f t="shared" ref="F170" si="257">E170-F$169/30*10+E171</f>
        <v>10</v>
      </c>
      <c r="G170" s="23">
        <f t="shared" ref="G170" si="258">F170-G$169/30*10+F171</f>
        <v>10</v>
      </c>
      <c r="H170" s="23">
        <f t="shared" ref="H170" si="259">G170-H$169/30*10+G171</f>
        <v>10</v>
      </c>
      <c r="I170" s="23">
        <f t="shared" ref="I170" si="260">H170-I$169/30*10+H171</f>
        <v>10</v>
      </c>
      <c r="J170" s="23">
        <f t="shared" ref="J170" si="261">I170-J$169/30*10+I171</f>
        <v>10</v>
      </c>
      <c r="K170" s="23">
        <f t="shared" ref="K170" si="262">J170-K$169/30*10+J171</f>
        <v>10</v>
      </c>
    </row>
    <row r="171" spans="1:11" x14ac:dyDescent="0.2">
      <c r="A171" s="25"/>
      <c r="B171" s="87" t="str">
        <f>B170</f>
        <v xml:space="preserve"> "Невское живое" Кеги 30   *222911/алко *224251/*224869 /2013 *225609</v>
      </c>
      <c r="D171" s="22"/>
      <c r="E171" s="23"/>
      <c r="F171" s="23"/>
      <c r="G171" s="23"/>
      <c r="H171" s="23"/>
      <c r="I171" s="23"/>
      <c r="J171" s="23"/>
      <c r="K171" s="23"/>
    </row>
    <row r="172" spans="1:11" x14ac:dyDescent="0.2">
      <c r="A172" s="25"/>
      <c r="B172" s="87" t="str">
        <f>B171</f>
        <v xml:space="preserve"> "Невское живое" Кеги 30   *222911/алко *224251/*224869 /2013 *225609</v>
      </c>
      <c r="C172" s="11">
        <v>10</v>
      </c>
      <c r="D172" s="22">
        <f>C172</f>
        <v>10</v>
      </c>
      <c r="E172" s="23">
        <f t="shared" ref="E172" si="263">D172-E$169/30*10+D173</f>
        <v>10</v>
      </c>
      <c r="F172" s="23">
        <f t="shared" ref="F172" si="264">E172-F$169/30*10+E173</f>
        <v>10</v>
      </c>
      <c r="G172" s="23">
        <f t="shared" ref="G172" si="265">F172-G$169/30*10+F173</f>
        <v>10</v>
      </c>
      <c r="H172" s="23">
        <f t="shared" ref="H172" si="266">G172-H$169/30*10+G173</f>
        <v>10</v>
      </c>
      <c r="I172" s="23">
        <f t="shared" ref="I172" si="267">H172-I$169/30*10+H173</f>
        <v>10</v>
      </c>
      <c r="J172" s="23">
        <f t="shared" ref="J172" si="268">I172-J$169/30*10+I173</f>
        <v>10</v>
      </c>
      <c r="K172" s="23">
        <f t="shared" ref="K172" si="269">J172-K$169/30*10+J173</f>
        <v>10</v>
      </c>
    </row>
    <row r="173" spans="1:11" x14ac:dyDescent="0.2">
      <c r="A173" s="25"/>
      <c r="B173" s="87" t="str">
        <f>B172</f>
        <v xml:space="preserve"> "Невское живое" Кеги 30   *222911/алко *224251/*224869 /2013 *225609</v>
      </c>
      <c r="D173" s="22"/>
      <c r="E173" s="23"/>
      <c r="F173" s="23"/>
      <c r="G173" s="23"/>
      <c r="H173" s="23"/>
      <c r="I173" s="23"/>
      <c r="J173" s="23"/>
      <c r="K173" s="23"/>
    </row>
    <row r="174" spans="1:11" ht="10.5" customHeight="1" thickBot="1" x14ac:dyDescent="0.25">
      <c r="A174" s="25"/>
      <c r="B174" s="88" t="str">
        <f>B173</f>
        <v xml:space="preserve"> "Невское живое" Кеги 30   *222911/алко *224251/*224869 /2013 *225609</v>
      </c>
      <c r="D174" s="19"/>
      <c r="E174" s="10"/>
      <c r="F174" s="10"/>
      <c r="G174" s="10"/>
      <c r="H174" s="10"/>
      <c r="I174" s="10"/>
      <c r="J174" s="10"/>
      <c r="K174" s="10"/>
    </row>
    <row r="175" spans="1:11" ht="11.25" customHeight="1" x14ac:dyDescent="0.2">
      <c r="A175" s="13"/>
      <c r="B175" s="57" t="e">
        <f>B176</f>
        <v>#REF!</v>
      </c>
      <c r="D175" s="14"/>
      <c r="E175" s="9"/>
      <c r="F175" s="9"/>
      <c r="G175" s="9"/>
      <c r="H175" s="9"/>
      <c r="I175" s="9"/>
      <c r="J175" s="9"/>
      <c r="K175" s="9"/>
    </row>
    <row r="176" spans="1:11" x14ac:dyDescent="0.2">
      <c r="A176" s="13"/>
      <c r="B176" s="51" t="e">
        <f>B177</f>
        <v>#REF!</v>
      </c>
      <c r="D176" s="14"/>
      <c r="E176" s="9"/>
      <c r="F176" s="9"/>
      <c r="G176" s="9"/>
      <c r="H176" s="9"/>
      <c r="I176" s="9"/>
      <c r="J176" s="9"/>
      <c r="K176" s="9"/>
    </row>
    <row r="177" spans="1:11" x14ac:dyDescent="0.2">
      <c r="A177" s="13"/>
      <c r="B177" s="52" t="e">
        <f>B178</f>
        <v>#REF!</v>
      </c>
      <c r="D177" s="14"/>
      <c r="E177" s="9"/>
      <c r="F177" s="9"/>
      <c r="G177" s="9"/>
      <c r="H177" s="9"/>
      <c r="I177" s="9"/>
      <c r="J177" s="9"/>
      <c r="K177" s="9"/>
    </row>
    <row r="178" spans="1:11" ht="11.25" x14ac:dyDescent="0.2">
      <c r="A178" s="13"/>
      <c r="B178" s="110" t="e">
        <f>'Цех  Кеги'!#REF!</f>
        <v>#REF!</v>
      </c>
      <c r="D178" s="8">
        <f>SUM(E178:K178)</f>
        <v>0</v>
      </c>
      <c r="E178" s="9">
        <f>HLOOKUP(E$3,'Цех  Кеги'!$B$2:$KR$63,53,0)</f>
        <v>0</v>
      </c>
      <c r="F178" s="9">
        <f>HLOOKUP(F$3,'Цех  Кеги'!$B$2:$KR$63,53,0)</f>
        <v>0</v>
      </c>
      <c r="G178" s="9">
        <f>HLOOKUP(G$3,'Цех  Кеги'!$B$2:$KR$63,53,0)</f>
        <v>0</v>
      </c>
      <c r="H178" s="9">
        <f>HLOOKUP(H$3,'Цех  Кеги'!$B$2:$KR$63,53,0)</f>
        <v>0</v>
      </c>
      <c r="I178" s="9">
        <f>HLOOKUP(I$3,'Цех  Кеги'!$B$2:$KR$63,53,0)</f>
        <v>0</v>
      </c>
      <c r="J178" s="9">
        <f>HLOOKUP(J$3,'Цех  Кеги'!$B$2:$KR$63,53,0)</f>
        <v>0</v>
      </c>
      <c r="K178" s="9">
        <f>HLOOKUP(K$3,'Цех  Кеги'!$B$2:$KR$63,53,0)</f>
        <v>0</v>
      </c>
    </row>
    <row r="179" spans="1:11" x14ac:dyDescent="0.2">
      <c r="A179" s="45"/>
      <c r="B179" s="89" t="s">
        <v>27</v>
      </c>
      <c r="C179" s="11">
        <v>10</v>
      </c>
      <c r="D179" s="22">
        <f>C179</f>
        <v>10</v>
      </c>
      <c r="E179" s="23">
        <f t="shared" ref="E179" si="270">D179-E$178/30*10+D180</f>
        <v>10</v>
      </c>
      <c r="F179" s="23">
        <f t="shared" ref="F179" si="271">E179-F$178/30*10+E180</f>
        <v>10</v>
      </c>
      <c r="G179" s="23">
        <f t="shared" ref="G179" si="272">F179-G$178/30*10+F180</f>
        <v>10</v>
      </c>
      <c r="H179" s="23">
        <f t="shared" ref="H179" si="273">G179-H$178/30*10+G180</f>
        <v>10</v>
      </c>
      <c r="I179" s="23">
        <f t="shared" ref="I179" si="274">H179-I$178/30*10+H180</f>
        <v>10</v>
      </c>
      <c r="J179" s="23">
        <f t="shared" ref="J179" si="275">I179-J$178/30*10+I180</f>
        <v>10</v>
      </c>
      <c r="K179" s="23">
        <f t="shared" ref="K179" si="276">J179-K$178/30*10+J180</f>
        <v>10</v>
      </c>
    </row>
    <row r="180" spans="1:11" x14ac:dyDescent="0.2">
      <c r="A180" s="45"/>
      <c r="B180" s="90" t="str">
        <f>B179</f>
        <v>Zatecky Gus Cerny Кеги 30 *223220/*224876/ 2013  *225606</v>
      </c>
      <c r="D180" s="22"/>
      <c r="E180" s="23"/>
      <c r="F180" s="23"/>
      <c r="G180" s="23"/>
      <c r="H180" s="23"/>
      <c r="I180" s="23"/>
      <c r="J180" s="23"/>
      <c r="K180" s="23"/>
    </row>
    <row r="181" spans="1:11" x14ac:dyDescent="0.2">
      <c r="A181" s="45"/>
      <c r="B181" s="90" t="str">
        <f>B180</f>
        <v>Zatecky Gus Cerny Кеги 30 *223220/*224876/ 2013  *225606</v>
      </c>
      <c r="C181" s="11">
        <v>10</v>
      </c>
      <c r="D181" s="22">
        <f>C181</f>
        <v>10</v>
      </c>
      <c r="E181" s="23">
        <f t="shared" ref="E181" si="277">D181-E$178/30*10+D182</f>
        <v>10</v>
      </c>
      <c r="F181" s="23">
        <f t="shared" ref="F181" si="278">E181-F$178/30*10+E182</f>
        <v>10</v>
      </c>
      <c r="G181" s="23">
        <f t="shared" ref="G181" si="279">F181-G$178/30*10+F182</f>
        <v>10</v>
      </c>
      <c r="H181" s="23">
        <f t="shared" ref="H181" si="280">G181-H$178/30*10+G182</f>
        <v>10</v>
      </c>
      <c r="I181" s="23">
        <f t="shared" ref="I181" si="281">H181-I$178/30*10+H182</f>
        <v>10</v>
      </c>
      <c r="J181" s="23">
        <f t="shared" ref="J181" si="282">I181-J$178/30*10+I182</f>
        <v>10</v>
      </c>
      <c r="K181" s="23">
        <f t="shared" ref="K181" si="283">J181-K$178/30*10+J182</f>
        <v>10</v>
      </c>
    </row>
    <row r="182" spans="1:11" x14ac:dyDescent="0.2">
      <c r="A182" s="45"/>
      <c r="B182" s="90" t="str">
        <f>B181</f>
        <v>Zatecky Gus Cerny Кеги 30 *223220/*224876/ 2013  *225606</v>
      </c>
      <c r="D182" s="22"/>
      <c r="E182" s="23"/>
      <c r="F182" s="23"/>
      <c r="G182" s="23"/>
      <c r="H182" s="23"/>
      <c r="I182" s="23"/>
      <c r="J182" s="23"/>
      <c r="K182" s="23"/>
    </row>
    <row r="183" spans="1:11" ht="10.5" customHeight="1" thickBot="1" x14ac:dyDescent="0.25">
      <c r="A183" s="45"/>
      <c r="B183" s="91" t="str">
        <f>B182</f>
        <v>Zatecky Gus Cerny Кеги 30 *223220/*224876/ 2013  *225606</v>
      </c>
      <c r="D183" s="19"/>
      <c r="E183" s="10"/>
      <c r="F183" s="10"/>
      <c r="G183" s="10"/>
      <c r="H183" s="10"/>
      <c r="I183" s="10"/>
      <c r="J183" s="10"/>
      <c r="K183" s="10"/>
    </row>
    <row r="184" spans="1:11" ht="11.25" customHeight="1" x14ac:dyDescent="0.2">
      <c r="A184" s="13"/>
      <c r="B184" s="57" t="e">
        <f>B185</f>
        <v>#REF!</v>
      </c>
      <c r="D184" s="14"/>
      <c r="E184" s="9"/>
      <c r="F184" s="9"/>
      <c r="G184" s="9"/>
      <c r="H184" s="9"/>
      <c r="I184" s="9"/>
      <c r="J184" s="9"/>
      <c r="K184" s="9"/>
    </row>
    <row r="185" spans="1:11" x14ac:dyDescent="0.2">
      <c r="A185" s="13"/>
      <c r="B185" s="51" t="e">
        <f>B186</f>
        <v>#REF!</v>
      </c>
      <c r="D185" s="14"/>
      <c r="E185" s="9"/>
      <c r="F185" s="9"/>
      <c r="G185" s="9"/>
      <c r="H185" s="9"/>
      <c r="I185" s="9"/>
      <c r="J185" s="9"/>
      <c r="K185" s="9"/>
    </row>
    <row r="186" spans="1:11" x14ac:dyDescent="0.2">
      <c r="A186" s="13"/>
      <c r="B186" s="52" t="e">
        <f>B187</f>
        <v>#REF!</v>
      </c>
      <c r="D186" s="14"/>
      <c r="E186" s="9"/>
      <c r="F186" s="9"/>
      <c r="G186" s="9"/>
      <c r="H186" s="9"/>
      <c r="I186" s="9"/>
      <c r="J186" s="9"/>
      <c r="K186" s="9"/>
    </row>
    <row r="187" spans="1:11" ht="11.25" x14ac:dyDescent="0.2">
      <c r="A187" s="13"/>
      <c r="B187" s="110" t="e">
        <f>'Цех  Кеги'!#REF!</f>
        <v>#REF!</v>
      </c>
      <c r="D187" s="8">
        <f>SUM(E187:K187)</f>
        <v>0</v>
      </c>
      <c r="E187" s="9">
        <f>HLOOKUP(E$3,'Цех  Кеги'!$B$2:$KR$63,52,0)</f>
        <v>0</v>
      </c>
      <c r="F187" s="9">
        <f>HLOOKUP(F$3,'Цех  Кеги'!$B$2:$KR$63,52,0)</f>
        <v>0</v>
      </c>
      <c r="G187" s="9">
        <f>HLOOKUP(G$3,'Цех  Кеги'!$B$2:$KR$63,52,0)</f>
        <v>0</v>
      </c>
      <c r="H187" s="9">
        <f>HLOOKUP(H$3,'Цех  Кеги'!$B$2:$KR$63,52,0)</f>
        <v>0</v>
      </c>
      <c r="I187" s="9">
        <f>HLOOKUP(I$3,'Цех  Кеги'!$B$2:$KR$63,52,0)</f>
        <v>0</v>
      </c>
      <c r="J187" s="9">
        <f>HLOOKUP(J$3,'Цех  Кеги'!$B$2:$KR$63,52,0)</f>
        <v>0</v>
      </c>
      <c r="K187" s="9">
        <f>HLOOKUP(K$3,'Цех  Кеги'!$B$2:$KR$63,52,0)</f>
        <v>0</v>
      </c>
    </row>
    <row r="188" spans="1:11" s="43" customFormat="1" x14ac:dyDescent="0.2">
      <c r="A188" s="27"/>
      <c r="B188" s="92" t="s">
        <v>15</v>
      </c>
      <c r="C188" s="43">
        <v>10</v>
      </c>
      <c r="D188" s="22">
        <f>C188</f>
        <v>10</v>
      </c>
      <c r="E188" s="42">
        <f t="shared" ref="E188" si="284">D188-E$187/30*10+D189</f>
        <v>10</v>
      </c>
      <c r="F188" s="23">
        <f t="shared" ref="F188" si="285">E188-F$187/30*10+E189</f>
        <v>10</v>
      </c>
      <c r="G188" s="23">
        <f t="shared" ref="G188" si="286">F188-G$187/30*10+F189</f>
        <v>10</v>
      </c>
      <c r="H188" s="23">
        <f t="shared" ref="H188" si="287">G188-H$187/30*10+G189</f>
        <v>10</v>
      </c>
      <c r="I188" s="23">
        <f t="shared" ref="I188" si="288">H188-I$187/30*10+H189</f>
        <v>10</v>
      </c>
      <c r="J188" s="23">
        <f t="shared" ref="J188" si="289">I188-J$187/30*10+I189</f>
        <v>10</v>
      </c>
      <c r="K188" s="23">
        <f t="shared" ref="K188" si="290">J188-K$187/30*10+J189</f>
        <v>10</v>
      </c>
    </row>
    <row r="189" spans="1:11" s="43" customFormat="1" x14ac:dyDescent="0.2">
      <c r="A189" s="27"/>
      <c r="B189" s="93" t="str">
        <f>B188</f>
        <v>Купеческое живое Кеги 30 *222659/*224879</v>
      </c>
      <c r="D189" s="41"/>
      <c r="E189" s="42"/>
      <c r="F189" s="23"/>
      <c r="G189" s="23"/>
      <c r="H189" s="23"/>
      <c r="I189" s="23"/>
      <c r="J189" s="23"/>
      <c r="K189" s="23"/>
    </row>
    <row r="190" spans="1:11" s="43" customFormat="1" x14ac:dyDescent="0.2">
      <c r="A190" s="27"/>
      <c r="B190" s="93" t="str">
        <f>B189</f>
        <v>Купеческое живое Кеги 30 *222659/*224879</v>
      </c>
      <c r="C190" s="43">
        <v>10</v>
      </c>
      <c r="D190" s="22">
        <f>C190</f>
        <v>10</v>
      </c>
      <c r="E190" s="42">
        <f t="shared" ref="E190" si="291">D190-E$187/30*10+D191</f>
        <v>10</v>
      </c>
      <c r="F190" s="23">
        <f t="shared" ref="F190" si="292">E190-F$187/30*10+E191</f>
        <v>10</v>
      </c>
      <c r="G190" s="23">
        <f t="shared" ref="G190" si="293">F190-G$187/30*10+F191</f>
        <v>10</v>
      </c>
      <c r="H190" s="23">
        <f t="shared" ref="H190" si="294">G190-H$187/30*10+G191</f>
        <v>10</v>
      </c>
      <c r="I190" s="23">
        <f t="shared" ref="I190" si="295">H190-I$187/30*10+H191</f>
        <v>10</v>
      </c>
      <c r="J190" s="23">
        <f t="shared" ref="J190" si="296">I190-J$187/30*10+I191</f>
        <v>10</v>
      </c>
      <c r="K190" s="23">
        <f t="shared" ref="K190" si="297">J190-K$187/30*10+J191</f>
        <v>10</v>
      </c>
    </row>
    <row r="191" spans="1:11" s="43" customFormat="1" x14ac:dyDescent="0.2">
      <c r="A191" s="27"/>
      <c r="B191" s="93" t="str">
        <f>B190</f>
        <v>Купеческое живое Кеги 30 *222659/*224879</v>
      </c>
      <c r="D191" s="41"/>
      <c r="E191" s="42"/>
      <c r="F191" s="23"/>
      <c r="G191" s="23"/>
      <c r="H191" s="23"/>
      <c r="I191" s="23"/>
      <c r="J191" s="23"/>
      <c r="K191" s="23"/>
    </row>
    <row r="192" spans="1:11" s="43" customFormat="1" ht="9.75" customHeight="1" thickBot="1" x14ac:dyDescent="0.25">
      <c r="A192" s="27"/>
      <c r="B192" s="94" t="str">
        <f>B191</f>
        <v>Купеческое живое Кеги 30 *222659/*224879</v>
      </c>
      <c r="D192" s="41"/>
      <c r="E192" s="42"/>
      <c r="F192" s="10"/>
      <c r="G192" s="10"/>
      <c r="H192" s="10"/>
      <c r="I192" s="10"/>
      <c r="J192" s="10"/>
      <c r="K192" s="10"/>
    </row>
    <row r="193" spans="1:11" ht="11.25" customHeight="1" x14ac:dyDescent="0.2">
      <c r="A193" s="13"/>
      <c r="B193" s="57" t="e">
        <f>B194</f>
        <v>#REF!</v>
      </c>
      <c r="D193" s="14"/>
      <c r="E193" s="9"/>
      <c r="F193" s="9"/>
      <c r="G193" s="9"/>
      <c r="H193" s="9"/>
      <c r="I193" s="9"/>
      <c r="J193" s="9"/>
      <c r="K193" s="9"/>
    </row>
    <row r="194" spans="1:11" x14ac:dyDescent="0.2">
      <c r="A194" s="13"/>
      <c r="B194" s="51" t="e">
        <f>B195</f>
        <v>#REF!</v>
      </c>
      <c r="D194" s="14"/>
      <c r="E194" s="9"/>
      <c r="F194" s="9"/>
      <c r="G194" s="9"/>
      <c r="H194" s="9"/>
      <c r="I194" s="9"/>
      <c r="J194" s="9"/>
      <c r="K194" s="9"/>
    </row>
    <row r="195" spans="1:11" x14ac:dyDescent="0.2">
      <c r="A195" s="13"/>
      <c r="B195" s="52" t="e">
        <f>B196</f>
        <v>#REF!</v>
      </c>
      <c r="D195" s="14"/>
      <c r="E195" s="9"/>
      <c r="F195" s="9"/>
      <c r="G195" s="9"/>
      <c r="H195" s="9"/>
      <c r="I195" s="9"/>
      <c r="J195" s="9"/>
      <c r="K195" s="9"/>
    </row>
    <row r="196" spans="1:11" ht="11.25" x14ac:dyDescent="0.2">
      <c r="A196" s="13"/>
      <c r="B196" s="110" t="e">
        <f>'Цех  Кеги'!#REF!</f>
        <v>#REF!</v>
      </c>
      <c r="D196" s="8">
        <f>SUM(E196:K196)</f>
        <v>0</v>
      </c>
      <c r="E196" s="9">
        <f>HLOOKUP(E$3,'Цех  Кеги'!$B$2:$KR$63,55,0)</f>
        <v>0</v>
      </c>
      <c r="F196" s="9">
        <f>HLOOKUP(F$3,'Цех  Кеги'!$B$2:$KR$63,55,0)</f>
        <v>0</v>
      </c>
      <c r="G196" s="9">
        <f>HLOOKUP(G$3,'Цех  Кеги'!$B$2:$KR$63,55,0)</f>
        <v>0</v>
      </c>
      <c r="H196" s="9">
        <f>HLOOKUP(H$3,'Цех  Кеги'!$B$2:$KR$63,55,0)</f>
        <v>0</v>
      </c>
      <c r="I196" s="9">
        <f>HLOOKUP(I$3,'Цех  Кеги'!$B$2:$KR$63,55,0)</f>
        <v>0</v>
      </c>
      <c r="J196" s="9">
        <f>HLOOKUP(J$3,'Цех  Кеги'!$B$2:$KR$63,55,0)</f>
        <v>0</v>
      </c>
      <c r="K196" s="9">
        <f>HLOOKUP(K$3,'Цех  Кеги'!$B$2:$KR$63,55,0)</f>
        <v>0</v>
      </c>
    </row>
    <row r="197" spans="1:11" s="43" customFormat="1" x14ac:dyDescent="0.2">
      <c r="A197" s="44"/>
      <c r="B197" s="95" t="s">
        <v>16</v>
      </c>
      <c r="C197" s="43">
        <v>10</v>
      </c>
      <c r="D197" s="22">
        <f>C197</f>
        <v>10</v>
      </c>
      <c r="E197" s="42">
        <f>D197-E$196/30*10+D198</f>
        <v>10</v>
      </c>
      <c r="F197" s="42">
        <f t="shared" ref="F197" si="298">E197-F$196/30*10+E198</f>
        <v>10</v>
      </c>
      <c r="G197" s="42">
        <f t="shared" ref="G197" si="299">F197-G$196/30*10+F198</f>
        <v>10</v>
      </c>
      <c r="H197" s="42">
        <f t="shared" ref="H197" si="300">G197-H$196/30*10+G198</f>
        <v>10</v>
      </c>
      <c r="I197" s="42">
        <f t="shared" ref="I197" si="301">H197-I$196/30*10+H198</f>
        <v>10</v>
      </c>
      <c r="J197" s="42">
        <f t="shared" ref="J197" si="302">I197-J$196/30*10+I198</f>
        <v>10</v>
      </c>
      <c r="K197" s="42">
        <f t="shared" ref="K197" si="303">J197-K$196/30*10+J198</f>
        <v>10</v>
      </c>
    </row>
    <row r="198" spans="1:11" s="43" customFormat="1" x14ac:dyDescent="0.2">
      <c r="A198" s="44"/>
      <c r="B198" s="96" t="str">
        <f>B197</f>
        <v>Дон живое Кеги 30 *224440/*224439/*224873</v>
      </c>
      <c r="D198" s="41"/>
      <c r="E198" s="42"/>
      <c r="F198" s="23"/>
      <c r="G198" s="23"/>
      <c r="H198" s="23"/>
      <c r="I198" s="23"/>
      <c r="J198" s="23"/>
      <c r="K198" s="23"/>
    </row>
    <row r="199" spans="1:11" s="43" customFormat="1" x14ac:dyDescent="0.2">
      <c r="A199" s="44"/>
      <c r="B199" s="96" t="str">
        <f>B198</f>
        <v>Дон живое Кеги 30 *224440/*224439/*224873</v>
      </c>
      <c r="C199" s="43">
        <v>10</v>
      </c>
      <c r="D199" s="22">
        <f>C199</f>
        <v>10</v>
      </c>
      <c r="E199" s="42">
        <f>D199-E$196/30*10+D200</f>
        <v>10</v>
      </c>
      <c r="F199" s="42">
        <f t="shared" ref="F199" si="304">E199-F$196/30*10+E200</f>
        <v>10</v>
      </c>
      <c r="G199" s="42">
        <f t="shared" ref="G199" si="305">F199-G$196/30*10+F200</f>
        <v>10</v>
      </c>
      <c r="H199" s="42">
        <f t="shared" ref="H199" si="306">G199-H$196/30*10+G200</f>
        <v>10</v>
      </c>
      <c r="I199" s="42">
        <f t="shared" ref="I199" si="307">H199-I$196/30*10+H200</f>
        <v>10</v>
      </c>
      <c r="J199" s="42">
        <f t="shared" ref="J199" si="308">I199-J$196/30*10+I200</f>
        <v>10</v>
      </c>
      <c r="K199" s="42">
        <f t="shared" ref="K199" si="309">J199-K$196/30*10+J200</f>
        <v>10</v>
      </c>
    </row>
    <row r="200" spans="1:11" s="43" customFormat="1" x14ac:dyDescent="0.2">
      <c r="A200" s="44"/>
      <c r="B200" s="96" t="str">
        <f>B199</f>
        <v>Дон живое Кеги 30 *224440/*224439/*224873</v>
      </c>
      <c r="D200" s="41"/>
      <c r="E200" s="42"/>
      <c r="F200" s="23"/>
      <c r="G200" s="23"/>
      <c r="H200" s="23"/>
      <c r="I200" s="23"/>
      <c r="J200" s="23"/>
      <c r="K200" s="23"/>
    </row>
    <row r="201" spans="1:11" s="43" customFormat="1" ht="9.75" customHeight="1" thickBot="1" x14ac:dyDescent="0.25">
      <c r="A201" s="44"/>
      <c r="B201" s="97" t="str">
        <f>B200</f>
        <v>Дон живое Кеги 30 *224440/*224439/*224873</v>
      </c>
      <c r="D201" s="41"/>
      <c r="E201" s="42"/>
      <c r="F201" s="10"/>
      <c r="G201" s="10"/>
      <c r="H201" s="10"/>
      <c r="I201" s="10"/>
      <c r="J201" s="10"/>
      <c r="K201" s="10"/>
    </row>
    <row r="202" spans="1:11" ht="11.25" customHeight="1" x14ac:dyDescent="0.2">
      <c r="A202" s="13"/>
      <c r="B202" s="57" t="e">
        <f>B203</f>
        <v>#REF!</v>
      </c>
      <c r="D202" s="14"/>
      <c r="E202" s="9"/>
      <c r="F202" s="9"/>
      <c r="G202" s="9"/>
      <c r="H202" s="9"/>
      <c r="I202" s="9"/>
      <c r="J202" s="9"/>
      <c r="K202" s="9"/>
    </row>
    <row r="203" spans="1:11" x14ac:dyDescent="0.2">
      <c r="A203" s="13"/>
      <c r="B203" s="51" t="e">
        <f>B204</f>
        <v>#REF!</v>
      </c>
      <c r="D203" s="14"/>
      <c r="E203" s="9"/>
      <c r="F203" s="9"/>
      <c r="G203" s="9"/>
      <c r="H203" s="9"/>
      <c r="I203" s="9"/>
      <c r="J203" s="9"/>
      <c r="K203" s="9"/>
    </row>
    <row r="204" spans="1:11" x14ac:dyDescent="0.2">
      <c r="A204" s="13"/>
      <c r="B204" s="52" t="e">
        <f>B205</f>
        <v>#REF!</v>
      </c>
      <c r="D204" s="14"/>
      <c r="E204" s="9"/>
      <c r="F204" s="9"/>
      <c r="G204" s="9"/>
      <c r="H204" s="9"/>
      <c r="I204" s="9"/>
      <c r="J204" s="9"/>
      <c r="K204" s="9"/>
    </row>
    <row r="205" spans="1:11" ht="11.25" x14ac:dyDescent="0.2">
      <c r="A205" s="13"/>
      <c r="B205" s="110" t="e">
        <f>'Цех  Кеги'!#REF!</f>
        <v>#REF!</v>
      </c>
      <c r="D205" s="8">
        <f>SUM(E205:K205)</f>
        <v>0</v>
      </c>
      <c r="E205" s="9">
        <f>HLOOKUP(E$3,'Цех  Кеги'!$B$2:$KR$63,56,0)</f>
        <v>0</v>
      </c>
      <c r="F205" s="9">
        <f>HLOOKUP(F$3,'Цех  Кеги'!$B$2:$KR$63,56,0)</f>
        <v>0</v>
      </c>
      <c r="G205" s="9">
        <f>HLOOKUP(G$3,'Цех  Кеги'!$B$2:$KR$63,56,0)</f>
        <v>0</v>
      </c>
      <c r="H205" s="9">
        <f>HLOOKUP(H$3,'Цех  Кеги'!$B$2:$KR$63,56,0)</f>
        <v>0</v>
      </c>
      <c r="I205" s="9">
        <f>HLOOKUP(I$3,'Цех  Кеги'!$B$2:$KR$63,56,0)</f>
        <v>0</v>
      </c>
      <c r="J205" s="9">
        <f>HLOOKUP(J$3,'Цех  Кеги'!$B$2:$KR$63,56,0)</f>
        <v>0</v>
      </c>
      <c r="K205" s="9">
        <f>HLOOKUP(K$3,'Цех  Кеги'!$B$2:$KR$63,56,0)</f>
        <v>0</v>
      </c>
    </row>
    <row r="206" spans="1:11" s="43" customFormat="1" x14ac:dyDescent="0.2">
      <c r="A206" s="26"/>
      <c r="B206" s="98" t="s">
        <v>18</v>
      </c>
      <c r="C206" s="43">
        <v>10</v>
      </c>
      <c r="D206" s="22">
        <f>C206</f>
        <v>10</v>
      </c>
      <c r="E206" s="42">
        <f>D206-E$205/30*10+D207</f>
        <v>10</v>
      </c>
      <c r="F206" s="42">
        <f t="shared" ref="F206" si="310">E206-F$205/30*10+E207</f>
        <v>10</v>
      </c>
      <c r="G206" s="42">
        <f t="shared" ref="G206" si="311">F206-G$205/30*10+F207</f>
        <v>10</v>
      </c>
      <c r="H206" s="42">
        <f t="shared" ref="H206" si="312">G206-H$205/30*10+G207</f>
        <v>10</v>
      </c>
      <c r="I206" s="42">
        <f t="shared" ref="I206" si="313">H206-I$205/30*10+H207</f>
        <v>10</v>
      </c>
      <c r="J206" s="42">
        <f t="shared" ref="J206" si="314">I206-J$205/30*10+I207</f>
        <v>10</v>
      </c>
      <c r="K206" s="42">
        <f t="shared" ref="K206" si="315">J206-K$205/30*10+J207</f>
        <v>10</v>
      </c>
    </row>
    <row r="207" spans="1:11" s="43" customFormat="1" x14ac:dyDescent="0.2">
      <c r="A207" s="26"/>
      <c r="B207" s="99" t="str">
        <f>B206</f>
        <v>Хольстен Кеги 30 *225119</v>
      </c>
      <c r="D207" s="41"/>
      <c r="E207" s="42"/>
      <c r="F207" s="23"/>
      <c r="G207" s="23"/>
      <c r="H207" s="23"/>
      <c r="I207" s="23"/>
      <c r="J207" s="23"/>
      <c r="K207" s="23"/>
    </row>
    <row r="208" spans="1:11" s="43" customFormat="1" x14ac:dyDescent="0.2">
      <c r="A208" s="26"/>
      <c r="B208" s="99" t="str">
        <f>B207</f>
        <v>Хольстен Кеги 30 *225119</v>
      </c>
      <c r="C208" s="43">
        <v>10</v>
      </c>
      <c r="D208" s="22">
        <f>C208</f>
        <v>10</v>
      </c>
      <c r="E208" s="42">
        <f>D208-E$205/30*10+D209</f>
        <v>10</v>
      </c>
      <c r="F208" s="42">
        <f t="shared" ref="F208" si="316">E208-F$205/30*10+E209</f>
        <v>10</v>
      </c>
      <c r="G208" s="42">
        <f t="shared" ref="G208" si="317">F208-G$205/30*10+F209</f>
        <v>10</v>
      </c>
      <c r="H208" s="42">
        <f t="shared" ref="H208" si="318">G208-H$205/30*10+G209</f>
        <v>10</v>
      </c>
      <c r="I208" s="42">
        <f t="shared" ref="I208" si="319">H208-I$205/30*10+H209</f>
        <v>10</v>
      </c>
      <c r="J208" s="42">
        <f t="shared" ref="J208" si="320">I208-J$205/30*10+I209</f>
        <v>10</v>
      </c>
      <c r="K208" s="42">
        <f t="shared" ref="K208" si="321">J208-K$205/30*10+J209</f>
        <v>10</v>
      </c>
    </row>
    <row r="209" spans="1:11" s="43" customFormat="1" x14ac:dyDescent="0.2">
      <c r="A209" s="26"/>
      <c r="B209" s="99" t="str">
        <f>B208</f>
        <v>Хольстен Кеги 30 *225119</v>
      </c>
      <c r="D209" s="41"/>
      <c r="E209" s="42"/>
      <c r="F209" s="23"/>
      <c r="G209" s="23"/>
      <c r="H209" s="23"/>
      <c r="I209" s="23"/>
      <c r="J209" s="23"/>
      <c r="K209" s="23"/>
    </row>
    <row r="210" spans="1:11" s="43" customFormat="1" ht="9.75" customHeight="1" thickBot="1" x14ac:dyDescent="0.25">
      <c r="A210" s="26"/>
      <c r="B210" s="100" t="str">
        <f>B209</f>
        <v>Хольстен Кеги 30 *225119</v>
      </c>
      <c r="D210" s="41"/>
      <c r="E210" s="42"/>
      <c r="F210" s="10"/>
      <c r="G210" s="10"/>
      <c r="H210" s="10"/>
      <c r="I210" s="10"/>
      <c r="J210" s="10"/>
      <c r="K210" s="10"/>
    </row>
    <row r="211" spans="1:11" ht="11.25" customHeight="1" x14ac:dyDescent="0.2">
      <c r="A211" s="13"/>
      <c r="B211" s="57" t="e">
        <f>B212</f>
        <v>#REF!</v>
      </c>
      <c r="D211" s="14"/>
      <c r="E211" s="9"/>
      <c r="F211" s="9"/>
      <c r="G211" s="9"/>
      <c r="H211" s="9"/>
      <c r="I211" s="9"/>
      <c r="J211" s="9"/>
      <c r="K211" s="9"/>
    </row>
    <row r="212" spans="1:11" x14ac:dyDescent="0.2">
      <c r="A212" s="13"/>
      <c r="B212" s="51" t="e">
        <f>B213</f>
        <v>#REF!</v>
      </c>
      <c r="D212" s="14"/>
      <c r="E212" s="9"/>
      <c r="F212" s="9"/>
      <c r="G212" s="9"/>
      <c r="H212" s="9"/>
      <c r="I212" s="9"/>
      <c r="J212" s="9"/>
      <c r="K212" s="9"/>
    </row>
    <row r="213" spans="1:11" x14ac:dyDescent="0.2">
      <c r="A213" s="13"/>
      <c r="B213" s="52" t="e">
        <f>B214</f>
        <v>#REF!</v>
      </c>
      <c r="D213" s="14"/>
      <c r="E213" s="9"/>
      <c r="F213" s="9"/>
      <c r="G213" s="9"/>
      <c r="H213" s="9"/>
      <c r="I213" s="9"/>
      <c r="J213" s="9"/>
      <c r="K213" s="9"/>
    </row>
    <row r="214" spans="1:11" ht="11.25" x14ac:dyDescent="0.2">
      <c r="A214" s="13"/>
      <c r="B214" s="110" t="e">
        <f>'Цех  Кеги'!#REF!</f>
        <v>#REF!</v>
      </c>
      <c r="D214" s="8">
        <f>SUM(E214:K214)</f>
        <v>0</v>
      </c>
      <c r="E214" s="9">
        <f>HLOOKUP(E$3,'Цех  Кеги'!$B$2:$KR$63,57,0)</f>
        <v>0</v>
      </c>
      <c r="F214" s="9">
        <f>HLOOKUP(F$3,'Цех  Кеги'!$B$2:$KR$63,57,0)</f>
        <v>0</v>
      </c>
      <c r="G214" s="9">
        <f>HLOOKUP(G$3,'Цех  Кеги'!$B$2:$KR$63,57,0)</f>
        <v>0</v>
      </c>
      <c r="H214" s="9">
        <f>HLOOKUP(H$3,'Цех  Кеги'!$B$2:$KR$63,57,0)</f>
        <v>0</v>
      </c>
      <c r="I214" s="9">
        <f>HLOOKUP(I$3,'Цех  Кеги'!$B$2:$KR$63,57,0)</f>
        <v>0</v>
      </c>
      <c r="J214" s="9">
        <f>HLOOKUP(J$3,'Цех  Кеги'!$B$2:$KR$63,57,0)</f>
        <v>0</v>
      </c>
      <c r="K214" s="9">
        <f>HLOOKUP(K$3,'Цех  Кеги'!$B$2:$KR$63,57,0)</f>
        <v>0</v>
      </c>
    </row>
    <row r="215" spans="1:11" s="43" customFormat="1" x14ac:dyDescent="0.2">
      <c r="A215" s="46"/>
      <c r="B215" s="101" t="s">
        <v>8</v>
      </c>
      <c r="C215" s="43">
        <v>10</v>
      </c>
      <c r="D215" s="22">
        <f>C215</f>
        <v>10</v>
      </c>
      <c r="E215" s="42">
        <f>D215-E$214/30*10+D216</f>
        <v>10</v>
      </c>
      <c r="F215" s="42">
        <f t="shared" ref="F215" si="322">E215-F$214/30*10+E216</f>
        <v>10</v>
      </c>
      <c r="G215" s="42">
        <f t="shared" ref="G215" si="323">F215-G$214/30*10+F216</f>
        <v>10</v>
      </c>
      <c r="H215" s="42">
        <f t="shared" ref="H215" si="324">G215-H$214/30*10+G216</f>
        <v>10</v>
      </c>
      <c r="I215" s="42">
        <f t="shared" ref="I215" si="325">H215-I$214/30*10+H216</f>
        <v>10</v>
      </c>
      <c r="J215" s="42">
        <f t="shared" ref="J215" si="326">I215-J$214/30*10+I216</f>
        <v>10</v>
      </c>
      <c r="K215" s="42">
        <f t="shared" ref="K215" si="327">J215-K$214/30*10+J216</f>
        <v>10</v>
      </c>
    </row>
    <row r="216" spans="1:11" s="43" customFormat="1" x14ac:dyDescent="0.2">
      <c r="A216" s="46"/>
      <c r="B216" s="102" t="str">
        <f>B215</f>
        <v>Сиб. бочонок живое Кеги 30 *224426</v>
      </c>
      <c r="D216" s="41"/>
      <c r="E216" s="42"/>
      <c r="F216" s="23"/>
      <c r="G216" s="23"/>
      <c r="H216" s="23"/>
      <c r="I216" s="23"/>
      <c r="J216" s="23"/>
      <c r="K216" s="23"/>
    </row>
    <row r="217" spans="1:11" s="43" customFormat="1" x14ac:dyDescent="0.2">
      <c r="A217" s="46"/>
      <c r="B217" s="102" t="str">
        <f>B216</f>
        <v>Сиб. бочонок живое Кеги 30 *224426</v>
      </c>
      <c r="C217" s="43">
        <v>10</v>
      </c>
      <c r="D217" s="22">
        <f>C217</f>
        <v>10</v>
      </c>
      <c r="E217" s="42">
        <f>D217-E$214/30*10+D218</f>
        <v>10</v>
      </c>
      <c r="F217" s="42">
        <f t="shared" ref="F217" si="328">E217-F$214/30*10+E218</f>
        <v>10</v>
      </c>
      <c r="G217" s="42">
        <f t="shared" ref="G217" si="329">F217-G$214/30*10+F218</f>
        <v>10</v>
      </c>
      <c r="H217" s="42">
        <f t="shared" ref="H217" si="330">G217-H$214/30*10+G218</f>
        <v>10</v>
      </c>
      <c r="I217" s="42">
        <f t="shared" ref="I217" si="331">H217-I$214/30*10+H218</f>
        <v>10</v>
      </c>
      <c r="J217" s="42">
        <f t="shared" ref="J217" si="332">I217-J$214/30*10+I218</f>
        <v>10</v>
      </c>
      <c r="K217" s="42">
        <f t="shared" ref="K217" si="333">J217-K$214/30*10+J218</f>
        <v>10</v>
      </c>
    </row>
    <row r="218" spans="1:11" s="43" customFormat="1" x14ac:dyDescent="0.2">
      <c r="A218" s="46"/>
      <c r="B218" s="102" t="str">
        <f>B217</f>
        <v>Сиб. бочонок живое Кеги 30 *224426</v>
      </c>
      <c r="D218" s="41"/>
      <c r="E218" s="42"/>
      <c r="F218" s="23"/>
      <c r="G218" s="23"/>
      <c r="H218" s="23"/>
      <c r="I218" s="23"/>
      <c r="J218" s="23"/>
      <c r="K218" s="23"/>
    </row>
    <row r="219" spans="1:11" s="43" customFormat="1" ht="9.75" customHeight="1" thickBot="1" x14ac:dyDescent="0.25">
      <c r="A219" s="46"/>
      <c r="B219" s="103" t="str">
        <f>B218</f>
        <v>Сиб. бочонок живое Кеги 30 *224426</v>
      </c>
      <c r="D219" s="41"/>
      <c r="E219" s="42"/>
      <c r="F219" s="10"/>
      <c r="G219" s="10"/>
      <c r="H219" s="10"/>
      <c r="I219" s="10"/>
      <c r="J219" s="10"/>
      <c r="K219" s="10"/>
    </row>
    <row r="220" spans="1:11" ht="11.25" customHeight="1" x14ac:dyDescent="0.2">
      <c r="A220" s="13"/>
      <c r="B220" s="57" t="e">
        <f>B221</f>
        <v>#REF!</v>
      </c>
      <c r="D220" s="14"/>
      <c r="E220" s="9"/>
      <c r="F220" s="9"/>
      <c r="G220" s="9"/>
      <c r="H220" s="9"/>
      <c r="I220" s="9"/>
      <c r="J220" s="9"/>
      <c r="K220" s="9"/>
    </row>
    <row r="221" spans="1:11" x14ac:dyDescent="0.2">
      <c r="A221" s="13"/>
      <c r="B221" s="51" t="e">
        <f>B222</f>
        <v>#REF!</v>
      </c>
      <c r="D221" s="14"/>
      <c r="E221" s="9"/>
      <c r="F221" s="9"/>
      <c r="G221" s="9"/>
      <c r="H221" s="9"/>
      <c r="I221" s="9"/>
      <c r="J221" s="9"/>
      <c r="K221" s="9"/>
    </row>
    <row r="222" spans="1:11" x14ac:dyDescent="0.2">
      <c r="A222" s="13"/>
      <c r="B222" s="52" t="e">
        <f>B223</f>
        <v>#REF!</v>
      </c>
      <c r="D222" s="14"/>
      <c r="E222" s="9"/>
      <c r="F222" s="9"/>
      <c r="G222" s="9"/>
      <c r="H222" s="9"/>
      <c r="I222" s="9"/>
      <c r="J222" s="9"/>
      <c r="K222" s="9"/>
    </row>
    <row r="223" spans="1:11" ht="11.25" x14ac:dyDescent="0.2">
      <c r="A223" s="13"/>
      <c r="B223" s="110" t="e">
        <f>'Цех  Кеги'!#REF!</f>
        <v>#REF!</v>
      </c>
      <c r="D223" s="8">
        <f>SUM(E223:K223)</f>
        <v>2</v>
      </c>
      <c r="E223" s="9">
        <f>HLOOKUP(E$3,'Цех  Кеги'!$B$2:$KS$63,47,0)</f>
        <v>0</v>
      </c>
      <c r="F223" s="9">
        <f>HLOOKUP(F$3,'Цех  Кеги'!$B$2:$KS$63,47,0)</f>
        <v>0</v>
      </c>
      <c r="G223" s="9">
        <f>HLOOKUP(G$3,'Цех  Кеги'!$B$2:$KS$63,47,0)</f>
        <v>2</v>
      </c>
      <c r="H223" s="9">
        <f>HLOOKUP(H$3,'Цех  Кеги'!$B$2:$KS$63,47,0)</f>
        <v>0</v>
      </c>
      <c r="I223" s="9">
        <f>HLOOKUP(I$3,'Цех  Кеги'!$B$2:$KS$63,47,0)</f>
        <v>0</v>
      </c>
      <c r="J223" s="9">
        <f>HLOOKUP(J$3,'Цех  Кеги'!$B$2:$KS$63,47,0)</f>
        <v>0</v>
      </c>
      <c r="K223" s="9">
        <f>HLOOKUP(K$3,'Цех  Кеги'!$B$2:$KS$63,47,0)</f>
        <v>0</v>
      </c>
    </row>
    <row r="224" spans="1:11" s="43" customFormat="1" x14ac:dyDescent="0.2">
      <c r="A224" s="47"/>
      <c r="B224" s="104" t="s">
        <v>19</v>
      </c>
      <c r="C224" s="43">
        <v>10</v>
      </c>
      <c r="D224" s="22">
        <f>C224</f>
        <v>10</v>
      </c>
      <c r="E224" s="42">
        <f>D224-E$223/30*10+D225</f>
        <v>10</v>
      </c>
      <c r="F224" s="42">
        <f t="shared" ref="F224" si="334">E224-F$223/30*10+E225</f>
        <v>10</v>
      </c>
      <c r="G224" s="42">
        <f t="shared" ref="G224" si="335">F224-G$223/30*10+F225</f>
        <v>9.3333333333333339</v>
      </c>
      <c r="H224" s="42">
        <f t="shared" ref="H224" si="336">G224-H$223/30*10+G225</f>
        <v>9.3333333333333339</v>
      </c>
      <c r="I224" s="42">
        <f t="shared" ref="I224" si="337">H224-I$223/30*10+H225</f>
        <v>9.3333333333333339</v>
      </c>
      <c r="J224" s="42">
        <f t="shared" ref="J224" si="338">I224-J$223/30*10+I225</f>
        <v>9.3333333333333339</v>
      </c>
      <c r="K224" s="42">
        <f t="shared" ref="K224" si="339">J224-K$223/30*10+J225</f>
        <v>9.3333333333333339</v>
      </c>
    </row>
    <row r="225" spans="1:11" s="43" customFormat="1" x14ac:dyDescent="0.2">
      <c r="A225" s="47"/>
      <c r="B225" s="105" t="str">
        <f>B224</f>
        <v>АРЗИК  Кеги 30 *225135</v>
      </c>
      <c r="D225" s="41"/>
      <c r="E225" s="42"/>
      <c r="F225" s="23"/>
      <c r="G225" s="23"/>
      <c r="H225" s="23"/>
      <c r="I225" s="23"/>
      <c r="J225" s="23"/>
      <c r="K225" s="23"/>
    </row>
    <row r="226" spans="1:11" s="43" customFormat="1" x14ac:dyDescent="0.2">
      <c r="A226" s="47"/>
      <c r="B226" s="105" t="str">
        <f>B225</f>
        <v>АРЗИК  Кеги 30 *225135</v>
      </c>
      <c r="C226" s="43">
        <v>10</v>
      </c>
      <c r="D226" s="22">
        <f>C226</f>
        <v>10</v>
      </c>
      <c r="E226" s="42">
        <f>D226-E$223/30*10+D227</f>
        <v>10</v>
      </c>
      <c r="F226" s="42">
        <f t="shared" ref="F226" si="340">E226-F$223/30*10+E227</f>
        <v>10</v>
      </c>
      <c r="G226" s="42">
        <f t="shared" ref="G226" si="341">F226-G$223/30*10+F227</f>
        <v>9.3333333333333339</v>
      </c>
      <c r="H226" s="42">
        <f t="shared" ref="H226" si="342">G226-H$223/30*10+G227</f>
        <v>9.3333333333333339</v>
      </c>
      <c r="I226" s="42">
        <f t="shared" ref="I226" si="343">H226-I$223/30*10+H227</f>
        <v>9.3333333333333339</v>
      </c>
      <c r="J226" s="42">
        <f t="shared" ref="J226" si="344">I226-J$223/30*10+I227</f>
        <v>9.3333333333333339</v>
      </c>
      <c r="K226" s="42">
        <f t="shared" ref="K226" si="345">J226-K$223/30*10+J227</f>
        <v>9.3333333333333339</v>
      </c>
    </row>
    <row r="227" spans="1:11" s="43" customFormat="1" x14ac:dyDescent="0.2">
      <c r="A227" s="47"/>
      <c r="B227" s="105" t="str">
        <f>B226</f>
        <v>АРЗИК  Кеги 30 *225135</v>
      </c>
      <c r="D227" s="41"/>
      <c r="E227" s="42"/>
      <c r="F227" s="23"/>
      <c r="G227" s="23"/>
      <c r="H227" s="23"/>
      <c r="I227" s="23"/>
      <c r="J227" s="23"/>
      <c r="K227" s="23"/>
    </row>
    <row r="228" spans="1:11" s="43" customFormat="1" ht="9.75" customHeight="1" thickBot="1" x14ac:dyDescent="0.25">
      <c r="A228" s="47"/>
      <c r="B228" s="106" t="str">
        <f>B227</f>
        <v>АРЗИК  Кеги 30 *225135</v>
      </c>
      <c r="D228" s="41"/>
      <c r="E228" s="42"/>
      <c r="F228" s="10"/>
      <c r="G228" s="10"/>
      <c r="H228" s="10"/>
      <c r="I228" s="10"/>
      <c r="J228" s="10"/>
      <c r="K228" s="10"/>
    </row>
    <row r="229" spans="1:11" ht="11.25" customHeight="1" x14ac:dyDescent="0.2">
      <c r="A229" s="13"/>
      <c r="B229" s="57" t="e">
        <f>B230</f>
        <v>#REF!</v>
      </c>
      <c r="D229" s="14"/>
      <c r="E229" s="9"/>
      <c r="F229" s="9"/>
      <c r="G229" s="9"/>
      <c r="H229" s="9"/>
      <c r="I229" s="9"/>
      <c r="J229" s="9"/>
      <c r="K229" s="9"/>
    </row>
    <row r="230" spans="1:11" x14ac:dyDescent="0.2">
      <c r="A230" s="13"/>
      <c r="B230" s="51" t="e">
        <f>B231</f>
        <v>#REF!</v>
      </c>
      <c r="D230" s="14"/>
      <c r="E230" s="9"/>
      <c r="F230" s="9"/>
      <c r="G230" s="9"/>
      <c r="H230" s="9"/>
      <c r="I230" s="9"/>
      <c r="J230" s="9"/>
      <c r="K230" s="9"/>
    </row>
    <row r="231" spans="1:11" x14ac:dyDescent="0.2">
      <c r="A231" s="13"/>
      <c r="B231" s="52" t="e">
        <f>B232</f>
        <v>#REF!</v>
      </c>
      <c r="D231" s="14"/>
      <c r="E231" s="9"/>
      <c r="F231" s="9"/>
      <c r="G231" s="9"/>
      <c r="H231" s="9"/>
      <c r="I231" s="9"/>
      <c r="J231" s="9"/>
      <c r="K231" s="9"/>
    </row>
    <row r="232" spans="1:11" ht="11.25" x14ac:dyDescent="0.2">
      <c r="A232" s="13"/>
      <c r="B232" s="110" t="e">
        <f>'Цех  Кеги'!#REF!</f>
        <v>#REF!</v>
      </c>
      <c r="D232" s="8">
        <f>SUM(E232:K232)</f>
        <v>0</v>
      </c>
      <c r="E232" s="9">
        <f>HLOOKUP(E$3,'Цех  Кеги'!$B$2:$KR$63,46,0)</f>
        <v>0</v>
      </c>
      <c r="F232" s="9">
        <f>HLOOKUP(F$3,'Цех  Кеги'!$B$2:$KR$63,46,0)</f>
        <v>0</v>
      </c>
      <c r="G232" s="9">
        <f>HLOOKUP(G$3,'Цех  Кеги'!$B$2:$KR$63,46,0)</f>
        <v>0</v>
      </c>
      <c r="H232" s="9">
        <f>HLOOKUP(H$3,'Цех  Кеги'!$B$2:$KR$63,46,0)</f>
        <v>0</v>
      </c>
      <c r="I232" s="9">
        <f>HLOOKUP(I$3,'Цех  Кеги'!$B$2:$KR$63,46,0)</f>
        <v>0</v>
      </c>
      <c r="J232" s="9">
        <f>HLOOKUP(J$3,'Цех  Кеги'!$B$2:$KR$63,46,0)</f>
        <v>0</v>
      </c>
      <c r="K232" s="9">
        <f>HLOOKUP(K$3,'Цех  Кеги'!$B$2:$KR$63,46,0)</f>
        <v>0</v>
      </c>
    </row>
    <row r="233" spans="1:11" s="43" customFormat="1" x14ac:dyDescent="0.2">
      <c r="A233" s="112"/>
      <c r="B233" s="113" t="s">
        <v>30</v>
      </c>
      <c r="C233" s="43">
        <v>10</v>
      </c>
      <c r="D233" s="22">
        <f>C233</f>
        <v>10</v>
      </c>
      <c r="E233" s="42">
        <f>D233-E$232/30*10+D234</f>
        <v>10</v>
      </c>
      <c r="F233" s="42">
        <f t="shared" ref="F233" si="346">E233-F$232/30*10+E234</f>
        <v>10</v>
      </c>
      <c r="G233" s="42">
        <f t="shared" ref="G233" si="347">F233-G$232/30*10+F234</f>
        <v>10</v>
      </c>
      <c r="H233" s="42">
        <f t="shared" ref="H233" si="348">G233-H$232/30*10+G234</f>
        <v>10</v>
      </c>
      <c r="I233" s="42">
        <f t="shared" ref="I233" si="349">H233-I$232/30*10+H234</f>
        <v>10</v>
      </c>
      <c r="J233" s="42">
        <f t="shared" ref="J233" si="350">I233-J$232/30*10+I234</f>
        <v>10</v>
      </c>
      <c r="K233" s="42">
        <f t="shared" ref="K233" si="351">J233-K$232/30*10+J234</f>
        <v>10</v>
      </c>
    </row>
    <row r="234" spans="1:11" s="43" customFormat="1" x14ac:dyDescent="0.2">
      <c r="A234" s="112"/>
      <c r="B234" s="114" t="str">
        <f>B233</f>
        <v>Holsten Weiss Кеги 30 *225602</v>
      </c>
      <c r="D234" s="41"/>
      <c r="E234" s="42"/>
      <c r="F234" s="23"/>
      <c r="G234" s="23"/>
      <c r="H234" s="23"/>
      <c r="I234" s="23"/>
      <c r="J234" s="23"/>
      <c r="K234" s="23"/>
    </row>
    <row r="235" spans="1:11" s="43" customFormat="1" x14ac:dyDescent="0.2">
      <c r="A235" s="112"/>
      <c r="B235" s="114" t="str">
        <f>B234</f>
        <v>Holsten Weiss Кеги 30 *225602</v>
      </c>
      <c r="C235" s="43">
        <v>10</v>
      </c>
      <c r="D235" s="22">
        <f>C235</f>
        <v>10</v>
      </c>
      <c r="E235" s="42">
        <f>D235-E$232/30*10+D236</f>
        <v>10</v>
      </c>
      <c r="F235" s="42">
        <f t="shared" ref="F235" si="352">E235-F$232/30*10+E236</f>
        <v>10</v>
      </c>
      <c r="G235" s="42">
        <f t="shared" ref="G235" si="353">F235-G$232/30*10+F236</f>
        <v>10</v>
      </c>
      <c r="H235" s="42">
        <f t="shared" ref="H235" si="354">G235-H$232/30*10+G236</f>
        <v>10</v>
      </c>
      <c r="I235" s="42">
        <f t="shared" ref="I235" si="355">H235-I$232/30*10+H236</f>
        <v>10</v>
      </c>
      <c r="J235" s="42">
        <f t="shared" ref="J235" si="356">I235-J$232/30*10+I236</f>
        <v>10</v>
      </c>
      <c r="K235" s="42">
        <f t="shared" ref="K235" si="357">J235-K$232/30*10+J236</f>
        <v>10</v>
      </c>
    </row>
    <row r="236" spans="1:11" s="43" customFormat="1" x14ac:dyDescent="0.2">
      <c r="A236" s="112"/>
      <c r="B236" s="114" t="str">
        <f>B235</f>
        <v>Holsten Weiss Кеги 30 *225602</v>
      </c>
      <c r="D236" s="41"/>
      <c r="E236" s="42"/>
      <c r="F236" s="23"/>
      <c r="G236" s="23"/>
      <c r="H236" s="23"/>
      <c r="I236" s="23"/>
      <c r="J236" s="23"/>
      <c r="K236" s="23"/>
    </row>
    <row r="237" spans="1:11" s="43" customFormat="1" ht="9.75" customHeight="1" thickBot="1" x14ac:dyDescent="0.25">
      <c r="A237" s="112"/>
      <c r="B237" s="115" t="str">
        <f>B236</f>
        <v>Holsten Weiss Кеги 30 *225602</v>
      </c>
      <c r="D237" s="41"/>
      <c r="E237" s="42"/>
      <c r="F237" s="10"/>
      <c r="G237" s="10"/>
      <c r="H237" s="10"/>
      <c r="I237" s="10"/>
      <c r="J237" s="10"/>
      <c r="K237" s="10"/>
    </row>
    <row r="238" spans="1:11" ht="11.25" customHeight="1" x14ac:dyDescent="0.2">
      <c r="A238" s="13"/>
      <c r="B238" s="57" t="e">
        <f>B239</f>
        <v>#REF!</v>
      </c>
      <c r="D238" s="14"/>
      <c r="E238" s="9"/>
      <c r="F238" s="9"/>
      <c r="G238" s="9"/>
      <c r="H238" s="9"/>
      <c r="I238" s="9"/>
      <c r="J238" s="9"/>
      <c r="K238" s="9"/>
    </row>
    <row r="239" spans="1:11" x14ac:dyDescent="0.2">
      <c r="A239" s="13"/>
      <c r="B239" s="51" t="e">
        <f>B240</f>
        <v>#REF!</v>
      </c>
      <c r="D239" s="14"/>
      <c r="E239" s="9"/>
      <c r="F239" s="9"/>
      <c r="G239" s="9"/>
      <c r="H239" s="9"/>
      <c r="I239" s="9"/>
      <c r="J239" s="9"/>
      <c r="K239" s="9"/>
    </row>
    <row r="240" spans="1:11" x14ac:dyDescent="0.2">
      <c r="A240" s="13"/>
      <c r="B240" s="52" t="e">
        <f>B241</f>
        <v>#REF!</v>
      </c>
      <c r="D240" s="14"/>
      <c r="E240" s="9"/>
      <c r="F240" s="9"/>
      <c r="G240" s="9"/>
      <c r="H240" s="9"/>
      <c r="I240" s="9"/>
      <c r="J240" s="9"/>
      <c r="K240" s="9"/>
    </row>
    <row r="241" spans="1:11" ht="11.25" x14ac:dyDescent="0.2">
      <c r="A241" s="13"/>
      <c r="B241" s="110" t="e">
        <f>'Цех  Кеги'!#REF!</f>
        <v>#REF!</v>
      </c>
      <c r="D241" s="8">
        <f>SUM(E241:K241)</f>
        <v>0</v>
      </c>
      <c r="E241" s="9">
        <f>HLOOKUP(E$3,'Цех  Кеги'!$B$2:$KS$63,58,0)</f>
        <v>0</v>
      </c>
      <c r="F241" s="9">
        <f>HLOOKUP(F$3,'Цех  Кеги'!$B$2:$KS$63,58,0)</f>
        <v>0</v>
      </c>
      <c r="G241" s="9">
        <f>HLOOKUP(G$3,'Цех  Кеги'!$B$2:$KS$63,58,0)</f>
        <v>0</v>
      </c>
      <c r="H241" s="9">
        <f>HLOOKUP(H$3,'Цех  Кеги'!$B$2:$KS$63,58,0)</f>
        <v>0</v>
      </c>
      <c r="I241" s="9">
        <f>HLOOKUP(I$3,'Цех  Кеги'!$B$2:$KS$63,58,0)</f>
        <v>0</v>
      </c>
      <c r="J241" s="9">
        <f>HLOOKUP(J$3,'Цех  Кеги'!$B$2:$KS$63,58,0)</f>
        <v>0</v>
      </c>
      <c r="K241" s="9">
        <f>HLOOKUP(K$3,'Цех  Кеги'!$B$2:$KS$63,58,0)</f>
        <v>0</v>
      </c>
    </row>
    <row r="242" spans="1:11" s="43" customFormat="1" x14ac:dyDescent="0.2">
      <c r="A242" s="47"/>
      <c r="B242" s="104" t="s">
        <v>9</v>
      </c>
      <c r="C242" s="43">
        <v>10</v>
      </c>
      <c r="D242" s="22">
        <f>C242</f>
        <v>10</v>
      </c>
      <c r="E242" s="42">
        <f>D242-E$241/30*10+D243</f>
        <v>10</v>
      </c>
      <c r="F242" s="42">
        <f t="shared" ref="F242" si="358">E242-F$241/30*10+E243</f>
        <v>10</v>
      </c>
      <c r="G242" s="42">
        <f t="shared" ref="G242" si="359">F242-G$241/30*10+F243</f>
        <v>10</v>
      </c>
      <c r="H242" s="42">
        <f t="shared" ref="H242" si="360">G242-H$241/30*10+G243</f>
        <v>10</v>
      </c>
      <c r="I242" s="42">
        <f t="shared" ref="I242" si="361">H242-I$241/30*10+H243</f>
        <v>10</v>
      </c>
      <c r="J242" s="42">
        <f t="shared" ref="J242" si="362">I242-J$241/30*10+I243</f>
        <v>10</v>
      </c>
      <c r="K242" s="42">
        <f t="shared" ref="K242" si="363">J242-K$241/30*10+J243</f>
        <v>10</v>
      </c>
    </row>
    <row r="243" spans="1:11" s="43" customFormat="1" x14ac:dyDescent="0.2">
      <c r="A243" s="47"/>
      <c r="B243" s="105" t="str">
        <f>B242</f>
        <v>Самара живое Кеги 30 *224441</v>
      </c>
      <c r="D243" s="41"/>
      <c r="E243" s="42"/>
      <c r="F243" s="23"/>
      <c r="G243" s="23"/>
      <c r="H243" s="23"/>
      <c r="I243" s="23"/>
      <c r="J243" s="23"/>
      <c r="K243" s="23"/>
    </row>
    <row r="244" spans="1:11" s="43" customFormat="1" x14ac:dyDescent="0.2">
      <c r="A244" s="47"/>
      <c r="B244" s="105" t="str">
        <f>B243</f>
        <v>Самара живое Кеги 30 *224441</v>
      </c>
      <c r="C244" s="43">
        <v>10</v>
      </c>
      <c r="D244" s="22">
        <f>C244</f>
        <v>10</v>
      </c>
      <c r="E244" s="42">
        <f>D244-E$241/30*10+D245</f>
        <v>10</v>
      </c>
      <c r="F244" s="42">
        <f t="shared" ref="F244" si="364">E244-F$241/30*10+E245</f>
        <v>10</v>
      </c>
      <c r="G244" s="42">
        <f t="shared" ref="G244" si="365">F244-G$241/30*10+F245</f>
        <v>10</v>
      </c>
      <c r="H244" s="42">
        <f t="shared" ref="H244" si="366">G244-H$241/30*10+G245</f>
        <v>10</v>
      </c>
      <c r="I244" s="42">
        <f t="shared" ref="I244" si="367">H244-I$241/30*10+H245</f>
        <v>10</v>
      </c>
      <c r="J244" s="42">
        <f t="shared" ref="J244" si="368">I244-J$241/30*10+I245</f>
        <v>10</v>
      </c>
      <c r="K244" s="42">
        <f t="shared" ref="K244" si="369">J244-K$241/30*10+J245</f>
        <v>10</v>
      </c>
    </row>
    <row r="245" spans="1:11" s="43" customFormat="1" x14ac:dyDescent="0.2">
      <c r="A245" s="47"/>
      <c r="B245" s="105" t="str">
        <f>B244</f>
        <v>Самара живое Кеги 30 *224441</v>
      </c>
      <c r="D245" s="41"/>
      <c r="E245" s="42"/>
      <c r="F245" s="23"/>
      <c r="G245" s="23"/>
      <c r="H245" s="23"/>
      <c r="I245" s="23"/>
      <c r="J245" s="23"/>
      <c r="K245" s="23"/>
    </row>
    <row r="246" spans="1:11" s="43" customFormat="1" ht="9.75" customHeight="1" thickBot="1" x14ac:dyDescent="0.25">
      <c r="A246" s="47"/>
      <c r="B246" s="106" t="str">
        <f>B245</f>
        <v>Самара живое Кеги 30 *224441</v>
      </c>
      <c r="D246" s="41"/>
      <c r="E246" s="42"/>
      <c r="F246" s="10"/>
      <c r="G246" s="10"/>
      <c r="H246" s="10"/>
      <c r="I246" s="10"/>
      <c r="J246" s="10"/>
      <c r="K246" s="10"/>
    </row>
    <row r="247" spans="1:11" ht="11.25" customHeight="1" x14ac:dyDescent="0.2">
      <c r="A247" s="13"/>
      <c r="B247" s="57" t="e">
        <f>B248</f>
        <v>#REF!</v>
      </c>
      <c r="D247" s="14"/>
      <c r="E247" s="9"/>
      <c r="F247" s="9"/>
      <c r="G247" s="9"/>
      <c r="H247" s="9"/>
      <c r="I247" s="9"/>
      <c r="J247" s="9"/>
      <c r="K247" s="9"/>
    </row>
    <row r="248" spans="1:11" x14ac:dyDescent="0.2">
      <c r="A248" s="13"/>
      <c r="B248" s="51" t="e">
        <f>B249</f>
        <v>#REF!</v>
      </c>
      <c r="D248" s="14"/>
      <c r="E248" s="9"/>
      <c r="F248" s="9"/>
      <c r="G248" s="9"/>
      <c r="H248" s="9"/>
      <c r="I248" s="9"/>
      <c r="J248" s="9"/>
      <c r="K248" s="9"/>
    </row>
    <row r="249" spans="1:11" ht="12" customHeight="1" x14ac:dyDescent="0.2">
      <c r="A249" s="13"/>
      <c r="B249" s="52" t="e">
        <f>B250</f>
        <v>#REF!</v>
      </c>
      <c r="D249" s="14"/>
      <c r="E249" s="9"/>
      <c r="F249" s="9"/>
      <c r="G249" s="9"/>
      <c r="H249" s="9"/>
      <c r="I249" s="9"/>
      <c r="J249" s="9"/>
      <c r="K249" s="9"/>
    </row>
    <row r="250" spans="1:11" ht="12" thickBot="1" x14ac:dyDescent="0.25">
      <c r="A250" s="13"/>
      <c r="B250" s="110" t="e">
        <f>'Цех  Кеги'!#REF!</f>
        <v>#REF!</v>
      </c>
      <c r="D250" s="8">
        <f>SUM(E250:K250)</f>
        <v>0</v>
      </c>
      <c r="E250" s="9">
        <f>HLOOKUP(E$3,'Цех  Кеги'!$B$2:$KS$63,59,0)</f>
        <v>0</v>
      </c>
      <c r="F250" s="9">
        <f>HLOOKUP(F$3,'Цех  Кеги'!$B$2:$KS$63,59,0)</f>
        <v>0</v>
      </c>
      <c r="G250" s="9">
        <f>HLOOKUP(G$3,'Цех  Кеги'!$B$2:$KS$63,59,0)</f>
        <v>0</v>
      </c>
      <c r="H250" s="9">
        <f>HLOOKUP(H$3,'Цех  Кеги'!$B$2:$KS$63,59,0)</f>
        <v>0</v>
      </c>
      <c r="I250" s="9">
        <f>HLOOKUP(I$3,'Цех  Кеги'!$B$2:$KS$63,59,0)</f>
        <v>0</v>
      </c>
      <c r="J250" s="9">
        <f>HLOOKUP(J$3,'Цех  Кеги'!$B$2:$KS$63,59,0)</f>
        <v>0</v>
      </c>
      <c r="K250" s="9">
        <f>HLOOKUP(K$3,'Цех  Кеги'!$B$2:$KS$63,59,0)</f>
        <v>0</v>
      </c>
    </row>
    <row r="251" spans="1:11" x14ac:dyDescent="0.2">
      <c r="A251" s="24"/>
      <c r="B251" s="107" t="s">
        <v>4</v>
      </c>
      <c r="C251" s="11">
        <v>10</v>
      </c>
      <c r="D251" s="22">
        <f>C251</f>
        <v>10</v>
      </c>
      <c r="E251" s="23">
        <f t="shared" ref="E251" si="370">D251-E$250/30*10+D252</f>
        <v>10</v>
      </c>
      <c r="F251" s="23">
        <f t="shared" ref="F251" si="371">E251-F$250/30*10+E252</f>
        <v>10</v>
      </c>
      <c r="G251" s="23">
        <f t="shared" ref="G251" si="372">F251-G$250/30*10+F252</f>
        <v>10</v>
      </c>
      <c r="H251" s="23">
        <f t="shared" ref="H251" si="373">G251-H$250/30*10+G252</f>
        <v>10</v>
      </c>
      <c r="I251" s="23">
        <f t="shared" ref="I251" si="374">H251-I$250/30*10+H252</f>
        <v>10</v>
      </c>
      <c r="J251" s="23">
        <f t="shared" ref="J251" si="375">I251-J$250/30*10+I252</f>
        <v>10</v>
      </c>
      <c r="K251" s="23">
        <f t="shared" ref="K251" si="376">J251-K$250/30*10+J252</f>
        <v>10</v>
      </c>
    </row>
    <row r="252" spans="1:11" x14ac:dyDescent="0.2">
      <c r="A252" s="24"/>
      <c r="B252" s="108" t="str">
        <f>B251</f>
        <v>Крышка-пломба д/кег G(синяя) *220101</v>
      </c>
      <c r="D252" s="22"/>
      <c r="E252" s="23"/>
      <c r="F252" s="23"/>
      <c r="G252" s="23"/>
      <c r="H252" s="23"/>
      <c r="I252" s="23"/>
      <c r="J252" s="23"/>
      <c r="K252" s="23"/>
    </row>
    <row r="253" spans="1:11" x14ac:dyDescent="0.2">
      <c r="A253" s="24"/>
      <c r="B253" s="108" t="str">
        <f>B252</f>
        <v>Крышка-пломба д/кег G(синяя) *220101</v>
      </c>
      <c r="C253" s="11">
        <v>10</v>
      </c>
      <c r="D253" s="22">
        <f>C253</f>
        <v>10</v>
      </c>
      <c r="E253" s="23">
        <f t="shared" ref="E253" si="377">D253-E$250/30*10+D254</f>
        <v>10</v>
      </c>
      <c r="F253" s="23">
        <f t="shared" ref="F253" si="378">E253-F$250/30*10+E254</f>
        <v>10</v>
      </c>
      <c r="G253" s="23">
        <f t="shared" ref="G253" si="379">F253-G$250/30*10+F254</f>
        <v>10</v>
      </c>
      <c r="H253" s="23">
        <f t="shared" ref="H253" si="380">G253-H$250/30*10+G254</f>
        <v>10</v>
      </c>
      <c r="I253" s="23">
        <f t="shared" ref="I253" si="381">H253-I$250/30*10+H254</f>
        <v>10</v>
      </c>
      <c r="J253" s="23">
        <f t="shared" ref="J253" si="382">I253-J$250/30*10+I254</f>
        <v>10</v>
      </c>
      <c r="K253" s="23">
        <f t="shared" ref="K253" si="383">J253-K$250/30*10+J254</f>
        <v>10</v>
      </c>
    </row>
    <row r="254" spans="1:11" x14ac:dyDescent="0.2">
      <c r="A254" s="24"/>
      <c r="B254" s="108" t="str">
        <f>B253</f>
        <v>Крышка-пломба д/кег G(синяя) *220101</v>
      </c>
      <c r="D254" s="22"/>
      <c r="E254" s="23"/>
      <c r="F254" s="23"/>
      <c r="G254" s="23"/>
      <c r="H254" s="23"/>
      <c r="I254" s="23"/>
      <c r="J254" s="23"/>
      <c r="K254" s="23"/>
    </row>
    <row r="255" spans="1:11" ht="10.5" customHeight="1" thickBot="1" x14ac:dyDescent="0.25">
      <c r="A255" s="24"/>
      <c r="B255" s="109" t="str">
        <f>B254</f>
        <v>Крышка-пломба д/кег G(синяя) *220101</v>
      </c>
      <c r="D255" s="19"/>
      <c r="E255" s="10"/>
      <c r="F255" s="10"/>
      <c r="G255" s="10"/>
      <c r="H255" s="10"/>
      <c r="I255" s="10"/>
      <c r="J255" s="10"/>
      <c r="K255" s="10"/>
    </row>
    <row r="256" spans="1:11" x14ac:dyDescent="0.2">
      <c r="A256" s="13"/>
      <c r="B256" s="53" t="e">
        <f>B257</f>
        <v>#REF!</v>
      </c>
      <c r="D256" s="14" t="e">
        <f>SUBTOTAL(9,D7,D16,D25,D34,D43,D52,D61,D70,D79,D88,D97,D106,D115,D124,D133,D142,D151,D169,D160,D178,D187,D196,D205,D214,D241)</f>
        <v>#VALUE!</v>
      </c>
      <c r="E256" s="9" t="e">
        <f>SUBTOTAL(9,E7,E16,E25,E34,E43,E52,E61,E70,E79,E88,E97,E106,E115,E124,E133,E142,E151,E169,E160,E178,E187,E196,E205,E214,E241)</f>
        <v>#VALUE!</v>
      </c>
      <c r="F256" s="9">
        <f t="shared" ref="F256:K256" si="384">SUBTOTAL(9,F7,F16,F25,F34,F43,F52,F61,F70,F79,F88,F97,F106,F115,F124,F133,F142,F151,F169,F160,F178,F187,F196,F205,F214,F241)</f>
        <v>0</v>
      </c>
      <c r="G256" s="9">
        <f t="shared" si="384"/>
        <v>17</v>
      </c>
      <c r="H256" s="9">
        <f t="shared" si="384"/>
        <v>14</v>
      </c>
      <c r="I256" s="9">
        <f t="shared" si="384"/>
        <v>3</v>
      </c>
      <c r="J256" s="9">
        <f t="shared" si="384"/>
        <v>0</v>
      </c>
      <c r="K256" s="9">
        <f t="shared" si="384"/>
        <v>0</v>
      </c>
    </row>
    <row r="257" spans="1:11" x14ac:dyDescent="0.2">
      <c r="A257" s="5"/>
      <c r="B257" s="53" t="e">
        <f>'Цех  Кеги'!#REF!</f>
        <v>#REF!</v>
      </c>
      <c r="D257" s="14">
        <f>SUM(E257:K257)</f>
        <v>29</v>
      </c>
      <c r="E257" s="9">
        <f>HLOOKUP(E$3,'Цех  Кеги'!$B$2:$KS$63,60,0)</f>
        <v>0</v>
      </c>
      <c r="F257" s="9">
        <f>HLOOKUP(F$3,'Цех  Кеги'!$B$2:$KS$63,60,0)</f>
        <v>0</v>
      </c>
      <c r="G257" s="9">
        <f>HLOOKUP(G$3,'Цех  Кеги'!$B$2:$KS$63,60,0)</f>
        <v>19</v>
      </c>
      <c r="H257" s="9">
        <f>HLOOKUP(H$3,'Цех  Кеги'!$B$2:$KS$63,60,0)</f>
        <v>7</v>
      </c>
      <c r="I257" s="9">
        <f>HLOOKUP(I$3,'Цех  Кеги'!$B$2:$KS$63,60,0)</f>
        <v>3</v>
      </c>
      <c r="J257" s="9">
        <f>HLOOKUP(J$3,'Цех  Кеги'!$B$2:$KS$63,60,0)</f>
        <v>0</v>
      </c>
      <c r="K257" s="9">
        <f>HLOOKUP(K$3,'Цех  Кеги'!$B$2:$KS$63,60,0)</f>
        <v>0</v>
      </c>
    </row>
  </sheetData>
  <mergeCells count="1">
    <mergeCell ref="D1:K1"/>
  </mergeCells>
  <phoneticPr fontId="1" type="noConversion"/>
  <conditionalFormatting sqref="A256:A257 A148:A151 A139:A142 A130:A133 A121:A124 A112:A115 A103:A106 A94:A97 A85:A88 A76:A79 A247:A250 A166:A169 A157:A160 A184:A187 A175:A178">
    <cfRule type="cellIs" dxfId="122" priority="45548" operator="greaterThan">
      <formula>0</formula>
    </cfRule>
  </conditionalFormatting>
  <conditionalFormatting sqref="B7 B256:B257 B16 B25 B34 B43 B52 B61 B70 B79 B88 B97 B106 B115 B124 B133 B142 B151 B160 B169 B178 B187 B250">
    <cfRule type="cellIs" dxfId="121" priority="31301" operator="greaterThan">
      <formula>0</formula>
    </cfRule>
  </conditionalFormatting>
  <conditionalFormatting sqref="A193:A196">
    <cfRule type="cellIs" dxfId="120" priority="4779" operator="greaterThan">
      <formula>0</formula>
    </cfRule>
  </conditionalFormatting>
  <conditionalFormatting sqref="A202:A205">
    <cfRule type="cellIs" dxfId="119" priority="4684" operator="greaterThan">
      <formula>0</formula>
    </cfRule>
  </conditionalFormatting>
  <conditionalFormatting sqref="A211:A214">
    <cfRule type="cellIs" dxfId="118" priority="4589" operator="greaterThan">
      <formula>0</formula>
    </cfRule>
  </conditionalFormatting>
  <conditionalFormatting sqref="A238:A241">
    <cfRule type="cellIs" dxfId="117" priority="4494" operator="greaterThan">
      <formula>0</formula>
    </cfRule>
  </conditionalFormatting>
  <conditionalFormatting sqref="A220:A223">
    <cfRule type="cellIs" dxfId="116" priority="2397" operator="greaterThan">
      <formula>0</formula>
    </cfRule>
  </conditionalFormatting>
  <conditionalFormatting sqref="B196">
    <cfRule type="cellIs" dxfId="115" priority="1695" operator="greaterThan">
      <formula>0</formula>
    </cfRule>
  </conditionalFormatting>
  <conditionalFormatting sqref="B205">
    <cfRule type="cellIs" dxfId="114" priority="1694" operator="greaterThan">
      <formula>0</formula>
    </cfRule>
  </conditionalFormatting>
  <conditionalFormatting sqref="B214">
    <cfRule type="cellIs" dxfId="113" priority="1693" operator="greaterThan">
      <formula>0</formula>
    </cfRule>
  </conditionalFormatting>
  <conditionalFormatting sqref="B223">
    <cfRule type="cellIs" dxfId="112" priority="1692" operator="greaterThan">
      <formula>0</formula>
    </cfRule>
  </conditionalFormatting>
  <conditionalFormatting sqref="B241">
    <cfRule type="cellIs" dxfId="111" priority="1691" operator="greaterThan">
      <formula>0</formula>
    </cfRule>
  </conditionalFormatting>
  <conditionalFormatting sqref="A229:A232">
    <cfRule type="cellIs" dxfId="110" priority="1260" operator="greaterThan">
      <formula>0</formula>
    </cfRule>
  </conditionalFormatting>
  <conditionalFormatting sqref="B232">
    <cfRule type="cellIs" dxfId="109" priority="989" operator="greaterThan">
      <formula>0</formula>
    </cfRule>
  </conditionalFormatting>
  <conditionalFormatting sqref="E55:K55 E53:K53 E8:K8 E10:K10 E19:K19 E17:K17 E28:K28 E26:K26 E37:K37 E35:K35 E46:K46 E44:K44 E64:K64 E62:K62 E73:K73 E71:K71 E82:K82 E80:K80 E91:K91 E89:K89 E100:K100 E98:K98 E109:K109 E107:K107 E118:K118 E116:K116 E127:K127 E125:K125 E136:K136 E134:K134 E152:K152 E154:K154 E251:K251 E253:K253 E170:K170 E172:K172 E161:K161 E163:K163 E190:K190 E188:K188 E179:K179 E181:K181 E145:K145 E143:K143">
    <cfRule type="cellIs" dxfId="108" priority="448" stopIfTrue="1" operator="lessThan">
      <formula>0</formula>
    </cfRule>
  </conditionalFormatting>
  <conditionalFormatting sqref="D102 D27:K27 D29:K29 D126:K126 D182:K182 D117:K117 D119:K119 D108:K108 D110:K110 D99:K99 D101:K101 D90:K90 D92:K92 D81:K81 D83:K83 D72:K72 D74:K74 D63:K63 D65:K65 D54:K54 D56:K56 D45:K45 D47:K47 D36:K36 D38:K38 D18:K18 D20:K20 D9:K9 D11:K11 D135:K135 D137:K137 D144:K144 D146:K146 D153:K153 D155:K155 D252:K252 D254:K254 D171:K171 D173:K173 D162:K162 D164:K164 D189:K189 D191:K191 D180:K180 D128:K128">
    <cfRule type="cellIs" dxfId="107" priority="446" operator="lessThan">
      <formula>0</formula>
    </cfRule>
    <cfRule type="cellIs" dxfId="106" priority="447" operator="greaterThan">
      <formula>0</formula>
    </cfRule>
  </conditionalFormatting>
  <conditionalFormatting sqref="D52 D43 D34 D257">
    <cfRule type="cellIs" dxfId="105" priority="445" operator="greaterThan">
      <formula>0</formula>
    </cfRule>
  </conditionalFormatting>
  <conditionalFormatting sqref="D8 D10 D17 D19 D26 D28">
    <cfRule type="cellIs" dxfId="104" priority="436" stopIfTrue="1" operator="lessThan">
      <formula>0</formula>
    </cfRule>
  </conditionalFormatting>
  <conditionalFormatting sqref="D198:K198 D200:K200">
    <cfRule type="cellIs" dxfId="103" priority="417" operator="lessThan">
      <formula>0</formula>
    </cfRule>
    <cfRule type="cellIs" dxfId="102" priority="418" operator="greaterThan">
      <formula>0</formula>
    </cfRule>
  </conditionalFormatting>
  <conditionalFormatting sqref="D207:K207 D209:K209">
    <cfRule type="cellIs" dxfId="101" priority="399" operator="lessThan">
      <formula>0</formula>
    </cfRule>
    <cfRule type="cellIs" dxfId="100" priority="400" operator="greaterThan">
      <formula>0</formula>
    </cfRule>
  </conditionalFormatting>
  <conditionalFormatting sqref="D216:K216 D218:K218">
    <cfRule type="cellIs" dxfId="99" priority="381" operator="lessThan">
      <formula>0</formula>
    </cfRule>
    <cfRule type="cellIs" dxfId="98" priority="382" operator="greaterThan">
      <formula>0</formula>
    </cfRule>
  </conditionalFormatting>
  <conditionalFormatting sqref="D243:K243 D245:K245">
    <cfRule type="cellIs" dxfId="97" priority="364" operator="lessThan">
      <formula>0</formula>
    </cfRule>
    <cfRule type="cellIs" dxfId="96" priority="365" operator="greaterThan">
      <formula>0</formula>
    </cfRule>
  </conditionalFormatting>
  <conditionalFormatting sqref="E197:K197 E199:K199">
    <cfRule type="cellIs" dxfId="95" priority="358" stopIfTrue="1" operator="lessThan">
      <formula>0</formula>
    </cfRule>
  </conditionalFormatting>
  <conditionalFormatting sqref="E206:K206 E208:K208">
    <cfRule type="cellIs" dxfId="94" priority="357" stopIfTrue="1" operator="lessThan">
      <formula>0</formula>
    </cfRule>
  </conditionalFormatting>
  <conditionalFormatting sqref="E217:K217 E215:K215">
    <cfRule type="cellIs" dxfId="93" priority="356" stopIfTrue="1" operator="lessThan">
      <formula>0</formula>
    </cfRule>
  </conditionalFormatting>
  <conditionalFormatting sqref="E244:K244 E242:K242">
    <cfRule type="cellIs" dxfId="92" priority="355" stopIfTrue="1" operator="lessThan">
      <formula>0</formula>
    </cfRule>
  </conditionalFormatting>
  <conditionalFormatting sqref="E241:K241">
    <cfRule type="cellIs" dxfId="91" priority="354" operator="greaterThan">
      <formula>0</formula>
    </cfRule>
  </conditionalFormatting>
  <conditionalFormatting sqref="E250:K250">
    <cfRule type="cellIs" dxfId="90" priority="353" operator="greaterThan">
      <formula>0</formula>
    </cfRule>
  </conditionalFormatting>
  <conditionalFormatting sqref="E257:K257">
    <cfRule type="cellIs" dxfId="89" priority="352" operator="greaterThan">
      <formula>0</formula>
    </cfRule>
  </conditionalFormatting>
  <conditionalFormatting sqref="E256:K256">
    <cfRule type="cellIs" dxfId="88" priority="351" operator="greaterThan">
      <formula>0</formula>
    </cfRule>
  </conditionalFormatting>
  <conditionalFormatting sqref="D256">
    <cfRule type="cellIs" dxfId="87" priority="350" operator="greaterThan">
      <formula>0</formula>
    </cfRule>
  </conditionalFormatting>
  <conditionalFormatting sqref="D151">
    <cfRule type="cellIs" dxfId="86" priority="346" operator="lessThan">
      <formula>0</formula>
    </cfRule>
    <cfRule type="cellIs" dxfId="85" priority="347" operator="greaterThan">
      <formula>0</formula>
    </cfRule>
  </conditionalFormatting>
  <conditionalFormatting sqref="D115">
    <cfRule type="cellIs" dxfId="84" priority="340" operator="lessThan">
      <formula>0</formula>
    </cfRule>
    <cfRule type="cellIs" dxfId="83" priority="341" operator="greaterThan">
      <formula>0</formula>
    </cfRule>
  </conditionalFormatting>
  <conditionalFormatting sqref="D106">
    <cfRule type="cellIs" dxfId="82" priority="336" operator="lessThan">
      <formula>0</formula>
    </cfRule>
    <cfRule type="cellIs" dxfId="81" priority="337" operator="greaterThan">
      <formula>0</formula>
    </cfRule>
  </conditionalFormatting>
  <conditionalFormatting sqref="D97">
    <cfRule type="cellIs" dxfId="80" priority="330" operator="lessThan">
      <formula>0</formula>
    </cfRule>
    <cfRule type="cellIs" dxfId="79" priority="331" operator="greaterThan">
      <formula>0</formula>
    </cfRule>
  </conditionalFormatting>
  <conditionalFormatting sqref="D7">
    <cfRule type="cellIs" dxfId="78" priority="320" operator="lessThan">
      <formula>0</formula>
    </cfRule>
    <cfRule type="cellIs" dxfId="77" priority="321" operator="greaterThan">
      <formula>0</formula>
    </cfRule>
  </conditionalFormatting>
  <conditionalFormatting sqref="D16">
    <cfRule type="cellIs" dxfId="76" priority="310" operator="lessThan">
      <formula>0</formula>
    </cfRule>
    <cfRule type="cellIs" dxfId="75" priority="311" operator="greaterThan">
      <formula>0</formula>
    </cfRule>
  </conditionalFormatting>
  <conditionalFormatting sqref="D25">
    <cfRule type="cellIs" dxfId="74" priority="300" operator="lessThan">
      <formula>0</formula>
    </cfRule>
    <cfRule type="cellIs" dxfId="73" priority="301" operator="greaterThan">
      <formula>0</formula>
    </cfRule>
  </conditionalFormatting>
  <conditionalFormatting sqref="D79">
    <cfRule type="cellIs" dxfId="72" priority="286" operator="lessThan">
      <formula>0</formula>
    </cfRule>
    <cfRule type="cellIs" dxfId="71" priority="287" operator="greaterThan">
      <formula>0</formula>
    </cfRule>
  </conditionalFormatting>
  <conditionalFormatting sqref="D70">
    <cfRule type="cellIs" dxfId="70" priority="276" operator="lessThan">
      <formula>0</formula>
    </cfRule>
    <cfRule type="cellIs" dxfId="69" priority="277" operator="greaterThan">
      <formula>0</formula>
    </cfRule>
  </conditionalFormatting>
  <conditionalFormatting sqref="D61">
    <cfRule type="cellIs" dxfId="68" priority="266" operator="lessThan">
      <formula>0</formula>
    </cfRule>
    <cfRule type="cellIs" dxfId="67" priority="267" operator="greaterThan">
      <formula>0</formula>
    </cfRule>
  </conditionalFormatting>
  <conditionalFormatting sqref="D88">
    <cfRule type="cellIs" dxfId="66" priority="256" operator="lessThan">
      <formula>0</formula>
    </cfRule>
    <cfRule type="cellIs" dxfId="65" priority="257" operator="greaterThan">
      <formula>0</formula>
    </cfRule>
  </conditionalFormatting>
  <conditionalFormatting sqref="D124">
    <cfRule type="cellIs" dxfId="64" priority="234" operator="lessThan">
      <formula>0</formula>
    </cfRule>
    <cfRule type="cellIs" dxfId="63" priority="235" operator="greaterThan">
      <formula>0</formula>
    </cfRule>
  </conditionalFormatting>
  <conditionalFormatting sqref="D133">
    <cfRule type="cellIs" dxfId="62" priority="224" operator="lessThan">
      <formula>0</formula>
    </cfRule>
    <cfRule type="cellIs" dxfId="61" priority="225" operator="greaterThan">
      <formula>0</formula>
    </cfRule>
  </conditionalFormatting>
  <conditionalFormatting sqref="D142">
    <cfRule type="cellIs" dxfId="60" priority="214" operator="lessThan">
      <formula>0</formula>
    </cfRule>
    <cfRule type="cellIs" dxfId="59" priority="215" operator="greaterThan">
      <formula>0</formula>
    </cfRule>
  </conditionalFormatting>
  <conditionalFormatting sqref="D160">
    <cfRule type="cellIs" dxfId="58" priority="200" operator="lessThan">
      <formula>0</formula>
    </cfRule>
    <cfRule type="cellIs" dxfId="57" priority="201" operator="greaterThan">
      <formula>0</formula>
    </cfRule>
  </conditionalFormatting>
  <conditionalFormatting sqref="D169">
    <cfRule type="cellIs" dxfId="56" priority="190" operator="lessThan">
      <formula>0</formula>
    </cfRule>
    <cfRule type="cellIs" dxfId="55" priority="191" operator="greaterThan">
      <formula>0</formula>
    </cfRule>
  </conditionalFormatting>
  <conditionalFormatting sqref="D178">
    <cfRule type="cellIs" dxfId="54" priority="180" operator="lessThan">
      <formula>0</formula>
    </cfRule>
    <cfRule type="cellIs" dxfId="53" priority="181" operator="greaterThan">
      <formula>0</formula>
    </cfRule>
  </conditionalFormatting>
  <conditionalFormatting sqref="D187">
    <cfRule type="cellIs" dxfId="52" priority="170" operator="lessThan">
      <formula>0</formula>
    </cfRule>
    <cfRule type="cellIs" dxfId="51" priority="171" operator="greaterThan">
      <formula>0</formula>
    </cfRule>
  </conditionalFormatting>
  <conditionalFormatting sqref="D196">
    <cfRule type="cellIs" dxfId="50" priority="160" operator="lessThan">
      <formula>0</formula>
    </cfRule>
    <cfRule type="cellIs" dxfId="49" priority="161" operator="greaterThan">
      <formula>0</formula>
    </cfRule>
  </conditionalFormatting>
  <conditionalFormatting sqref="D205">
    <cfRule type="cellIs" dxfId="48" priority="150" operator="lessThan">
      <formula>0</formula>
    </cfRule>
    <cfRule type="cellIs" dxfId="47" priority="151" operator="greaterThan">
      <formula>0</formula>
    </cfRule>
  </conditionalFormatting>
  <conditionalFormatting sqref="D214">
    <cfRule type="cellIs" dxfId="46" priority="140" operator="lessThan">
      <formula>0</formula>
    </cfRule>
    <cfRule type="cellIs" dxfId="45" priority="141" operator="greaterThan">
      <formula>0</formula>
    </cfRule>
  </conditionalFormatting>
  <conditionalFormatting sqref="D241">
    <cfRule type="cellIs" dxfId="44" priority="130" operator="lessThan">
      <formula>0</formula>
    </cfRule>
    <cfRule type="cellIs" dxfId="43" priority="131" operator="greaterThan">
      <formula>0</formula>
    </cfRule>
  </conditionalFormatting>
  <conditionalFormatting sqref="D250">
    <cfRule type="cellIs" dxfId="42" priority="120" operator="lessThan">
      <formula>0</formula>
    </cfRule>
    <cfRule type="cellIs" dxfId="41" priority="121" operator="greaterThan">
      <formula>0</formula>
    </cfRule>
  </conditionalFormatting>
  <conditionalFormatting sqref="D225:K225 D227:K227">
    <cfRule type="cellIs" dxfId="40" priority="104" operator="lessThan">
      <formula>0</formula>
    </cfRule>
    <cfRule type="cellIs" dxfId="39" priority="105" operator="greaterThan">
      <formula>0</formula>
    </cfRule>
  </conditionalFormatting>
  <conditionalFormatting sqref="D223">
    <cfRule type="cellIs" dxfId="38" priority="93" operator="lessThan">
      <formula>0</formula>
    </cfRule>
    <cfRule type="cellIs" dxfId="37" priority="94" operator="greaterThan">
      <formula>0</formula>
    </cfRule>
  </conditionalFormatting>
  <conditionalFormatting sqref="E223:K223">
    <cfRule type="cellIs" dxfId="36" priority="88" operator="greaterThan">
      <formula>0</formula>
    </cfRule>
  </conditionalFormatting>
  <conditionalFormatting sqref="E224:K224 E226:K226">
    <cfRule type="cellIs" dxfId="35" priority="87" stopIfTrue="1" operator="lessThan">
      <formula>0</formula>
    </cfRule>
  </conditionalFormatting>
  <conditionalFormatting sqref="D234:K234 D236:K236">
    <cfRule type="cellIs" dxfId="34" priority="48" operator="lessThan">
      <formula>0</formula>
    </cfRule>
    <cfRule type="cellIs" dxfId="33" priority="49" operator="greaterThan">
      <formula>0</formula>
    </cfRule>
  </conditionalFormatting>
  <conditionalFormatting sqref="D232">
    <cfRule type="cellIs" dxfId="32" priority="37" operator="lessThan">
      <formula>0</formula>
    </cfRule>
    <cfRule type="cellIs" dxfId="31" priority="38" operator="greaterThan">
      <formula>0</formula>
    </cfRule>
  </conditionalFormatting>
  <conditionalFormatting sqref="E232:K232">
    <cfRule type="cellIs" dxfId="30" priority="31" operator="greaterThan">
      <formula>0</formula>
    </cfRule>
  </conditionalFormatting>
  <conditionalFormatting sqref="E233:K233 E235:K235">
    <cfRule type="cellIs" dxfId="29" priority="30" stopIfTrue="1" operator="lessThan">
      <formula>0</formula>
    </cfRule>
  </conditionalFormatting>
  <conditionalFormatting sqref="E7:K7">
    <cfRule type="cellIs" dxfId="28" priority="29" operator="greaterThan">
      <formula>0</formula>
    </cfRule>
  </conditionalFormatting>
  <conditionalFormatting sqref="E16:K16">
    <cfRule type="cellIs" dxfId="27" priority="28" operator="greaterThan">
      <formula>0</formula>
    </cfRule>
  </conditionalFormatting>
  <conditionalFormatting sqref="E25:K25">
    <cfRule type="cellIs" dxfId="26" priority="27" operator="greaterThan">
      <formula>0</formula>
    </cfRule>
  </conditionalFormatting>
  <conditionalFormatting sqref="E34:K34">
    <cfRule type="cellIs" dxfId="25" priority="26" operator="greaterThan">
      <formula>0</formula>
    </cfRule>
  </conditionalFormatting>
  <conditionalFormatting sqref="E43:K43">
    <cfRule type="cellIs" dxfId="24" priority="25" operator="greaterThan">
      <formula>0</formula>
    </cfRule>
  </conditionalFormatting>
  <conditionalFormatting sqref="E52:K52">
    <cfRule type="cellIs" dxfId="23" priority="24" operator="greaterThan">
      <formula>0</formula>
    </cfRule>
  </conditionalFormatting>
  <conditionalFormatting sqref="E61:K61">
    <cfRule type="cellIs" dxfId="22" priority="23" operator="greaterThan">
      <formula>0</formula>
    </cfRule>
  </conditionalFormatting>
  <conditionalFormatting sqref="E70:K70">
    <cfRule type="cellIs" dxfId="21" priority="22" operator="greaterThan">
      <formula>0</formula>
    </cfRule>
  </conditionalFormatting>
  <conditionalFormatting sqref="E79:K79">
    <cfRule type="cellIs" dxfId="20" priority="21" operator="greaterThan">
      <formula>0</formula>
    </cfRule>
  </conditionalFormatting>
  <conditionalFormatting sqref="E88:K88">
    <cfRule type="cellIs" dxfId="19" priority="20" operator="greaterThan">
      <formula>0</formula>
    </cfRule>
  </conditionalFormatting>
  <conditionalFormatting sqref="E97:K97">
    <cfRule type="cellIs" dxfId="18" priority="19" operator="greaterThan">
      <formula>0</formula>
    </cfRule>
  </conditionalFormatting>
  <conditionalFormatting sqref="E106:K106">
    <cfRule type="cellIs" dxfId="17" priority="18" operator="greaterThan">
      <formula>0</formula>
    </cfRule>
  </conditionalFormatting>
  <conditionalFormatting sqref="E115:K115">
    <cfRule type="cellIs" dxfId="16" priority="17" operator="greaterThan">
      <formula>0</formula>
    </cfRule>
  </conditionalFormatting>
  <conditionalFormatting sqref="E124:K124">
    <cfRule type="cellIs" dxfId="15" priority="16" operator="greaterThan">
      <formula>0</formula>
    </cfRule>
  </conditionalFormatting>
  <conditionalFormatting sqref="E124:K124">
    <cfRule type="cellIs" dxfId="14" priority="15" operator="greaterThan">
      <formula>0</formula>
    </cfRule>
  </conditionalFormatting>
  <conditionalFormatting sqref="E133:K133">
    <cfRule type="cellIs" dxfId="13" priority="14" operator="greaterThan">
      <formula>0</formula>
    </cfRule>
  </conditionalFormatting>
  <conditionalFormatting sqref="E142:K142">
    <cfRule type="cellIs" dxfId="12" priority="13" operator="greaterThan">
      <formula>0</formula>
    </cfRule>
  </conditionalFormatting>
  <conditionalFormatting sqref="E151:K151">
    <cfRule type="cellIs" dxfId="11" priority="12" operator="greaterThan">
      <formula>0</formula>
    </cfRule>
  </conditionalFormatting>
  <conditionalFormatting sqref="E160:K160">
    <cfRule type="cellIs" dxfId="10" priority="11" operator="greaterThan">
      <formula>0</formula>
    </cfRule>
  </conditionalFormatting>
  <conditionalFormatting sqref="E169:K169">
    <cfRule type="cellIs" dxfId="9" priority="10" operator="greaterThan">
      <formula>0</formula>
    </cfRule>
  </conditionalFormatting>
  <conditionalFormatting sqref="E178:K178">
    <cfRule type="cellIs" dxfId="8" priority="9" operator="greaterThan">
      <formula>0</formula>
    </cfRule>
  </conditionalFormatting>
  <conditionalFormatting sqref="E187:K187">
    <cfRule type="cellIs" dxfId="7" priority="8" operator="greaterThan">
      <formula>0</formula>
    </cfRule>
  </conditionalFormatting>
  <conditionalFormatting sqref="E196:K196">
    <cfRule type="cellIs" dxfId="6" priority="7" operator="greaterThan">
      <formula>0</formula>
    </cfRule>
  </conditionalFormatting>
  <conditionalFormatting sqref="E205:K205">
    <cfRule type="cellIs" dxfId="5" priority="6" operator="greaterThan">
      <formula>0</formula>
    </cfRule>
  </conditionalFormatting>
  <conditionalFormatting sqref="E214:K214">
    <cfRule type="cellIs" dxfId="4" priority="5" operator="greaterThan">
      <formula>0</formula>
    </cfRule>
  </conditionalFormatting>
  <conditionalFormatting sqref="D253 D251 D244 D242 D235 D233 D226 D224 D217 D215 D208 D206 D199 D197 D190 D188 D181 D179 D172 D170 D163 D161 D154 D152 D145 D143 D136 D134 D127 D125 D118 D116 D109 D107 D100 D98 D91 D89 D82 D80 D73 D71 D64 D62 D55 D53 D46 D44 D37 D35">
    <cfRule type="cellIs" dxfId="3" priority="1" stopIfTrue="1" operator="lessThan">
      <formula>0</formula>
    </cfRule>
  </conditionalFormatting>
  <printOptions horizontalCentered="1"/>
  <pageMargins left="0" right="0" top="0.78740157480314965" bottom="0.59055118110236227" header="0.39370078740157483" footer="0.31496062992125984"/>
  <pageSetup paperSize="9" scale="70" orientation="portrait" r:id="rId1"/>
  <headerFooter alignWithMargins="0">
    <oddHeader>&amp;C&amp;20Расчёт_2008_СПб_Комплекты Бут_ПЭТ</oddHeader>
    <oddFooter>Подготовил: Булычев С.В. &amp;D&amp;RСтраница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70C0"/>
  </sheetPr>
  <dimension ref="A1:CE63"/>
  <sheetViews>
    <sheetView tabSelected="1" zoomScale="90" zoomScaleNormal="90" workbookViewId="0">
      <pane xSplit="1" ySplit="4" topLeftCell="B5" activePane="bottomRight" state="frozen"/>
      <selection pane="topRight" activeCell="D1" sqref="D1"/>
      <selection pane="bottomLeft" activeCell="A4" sqref="A4"/>
      <selection pane="bottomRight" activeCell="B4" sqref="B4"/>
    </sheetView>
  </sheetViews>
  <sheetFormatPr defaultRowHeight="9.75" outlineLevelRow="1" x14ac:dyDescent="0.2"/>
  <cols>
    <col min="1" max="1" width="54" style="3" customWidth="1"/>
    <col min="2" max="2" width="10" style="2" customWidth="1"/>
    <col min="3" max="3" width="9.140625" style="2" customWidth="1"/>
    <col min="4" max="4" width="8.42578125" style="2" customWidth="1"/>
    <col min="5" max="5" width="9.140625" style="2" customWidth="1"/>
    <col min="6" max="7" width="9.28515625" style="2" customWidth="1"/>
    <col min="8" max="8" width="10.85546875" style="2" customWidth="1"/>
    <col min="9" max="16384" width="9.140625" style="2"/>
  </cols>
  <sheetData>
    <row r="1" spans="1:83" ht="29.25" customHeight="1" x14ac:dyDescent="0.3">
      <c r="A1" s="125" t="s">
        <v>61</v>
      </c>
      <c r="B1" s="128"/>
      <c r="C1" s="128"/>
      <c r="D1" s="128"/>
      <c r="E1" s="128"/>
      <c r="F1" s="128"/>
      <c r="G1" s="128"/>
      <c r="H1" s="128"/>
    </row>
    <row r="2" spans="1:83" ht="15" customHeight="1" x14ac:dyDescent="0.2">
      <c r="A2" s="118" t="s">
        <v>60</v>
      </c>
      <c r="B2" s="129">
        <v>41309</v>
      </c>
      <c r="C2" s="129">
        <v>41310</v>
      </c>
      <c r="D2" s="129">
        <v>41311</v>
      </c>
      <c r="E2" s="129">
        <v>41312</v>
      </c>
      <c r="F2" s="129">
        <v>41313</v>
      </c>
      <c r="G2" s="129">
        <v>41314</v>
      </c>
      <c r="H2" s="129">
        <v>41315</v>
      </c>
      <c r="I2" s="1">
        <v>41316</v>
      </c>
      <c r="J2" s="1">
        <v>41317</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s="3" customFormat="1" ht="15.75" customHeight="1" x14ac:dyDescent="0.2">
      <c r="A3" s="118" t="s">
        <v>59</v>
      </c>
      <c r="B3" s="15" t="e">
        <f>[1]план!$D$6:$F$6</f>
        <v>#VALUE!</v>
      </c>
      <c r="C3" s="15"/>
      <c r="D3" s="15"/>
      <c r="E3" s="15"/>
      <c r="F3" s="15"/>
      <c r="G3" s="15"/>
      <c r="H3" s="15"/>
    </row>
    <row r="4" spans="1:83" s="3" customFormat="1" ht="18.75" customHeight="1" x14ac:dyDescent="0.2">
      <c r="A4" s="119" t="str">
        <f>'[2]Grid data export'!$B211</f>
        <v>_Asahi Super Dry Кеги 30</v>
      </c>
      <c r="B4" s="124" t="str">
        <f>IFERROR(INDEX([3]График!$E$10:$W$46,MATCH($A4,[3]График!$A$10:$A$46,0),1+MATCH(B$2,[3]График!$D$6:$X$6,0)),0)</f>
        <v/>
      </c>
      <c r="C4" s="124" t="str">
        <f>IFERROR(INDEX([3]График!$E$10:$W$46,MATCH($A4,[3]График!$A$10:$A$46,0),1+MATCH(C$2,[3]График!$D$6:$X$6,0)),0)</f>
        <v/>
      </c>
      <c r="D4" s="124" t="str">
        <f>IFERROR(INDEX([3]График!$E$10:$W$46,MATCH($A4,[3]График!$A$10:$A$46,0),1+MATCH(D$2,[3]График!$D$6:$X$6,0)),0)</f>
        <v/>
      </c>
      <c r="E4" s="124" t="str">
        <f>IFERROR(INDEX([3]График!$E$10:$W$46,MATCH($A4,[3]График!$A$10:$A$46,0),1+MATCH(E$2,[3]График!$D$6:$X$6,0)),0)</f>
        <v/>
      </c>
      <c r="F4" s="124" t="str">
        <f>IFERROR(INDEX([3]График!$E$10:$W$46,MATCH($A4,[3]График!$A$10:$A$46,0),1+MATCH(F$2,[3]График!$D$6:$X$6,0)),0)</f>
        <v/>
      </c>
      <c r="G4" s="124" t="str">
        <f>IFERROR(INDEX([3]График!$E$10:$W$46,MATCH($A4,[3]График!$A$10:$A$46,0),1+MATCH(G$2,[3]График!$D$6:$X$6,0)),0)</f>
        <v/>
      </c>
      <c r="H4" s="124">
        <f>IFERROR(INDEX([3]График!$E$10:$W$46,MATCH($A4,[3]График!$A$10:$A$46,0),1+MATCH(H$2,[3]График!$D$6:$X$6,0)),0)</f>
        <v>0</v>
      </c>
    </row>
    <row r="5" spans="1:83" s="3" customFormat="1" ht="18.75" customHeight="1" x14ac:dyDescent="0.2">
      <c r="A5" s="120" t="str">
        <f>'[2]Grid data export'!$B212</f>
        <v>_Carlsberg Кеги 30</v>
      </c>
      <c r="B5" s="124" t="str">
        <f>IFERROR(INDEX([3]График!$E$10:$W$46,MATCH($A5,[3]График!$A$10:$A$46,0),1+MATCH(B$2,[3]График!$D$6:$X$6,0)),0)</f>
        <v/>
      </c>
      <c r="C5" s="124" t="str">
        <f>IFERROR(INDEX([3]График!$E$10:$W$46,MATCH($A5,[3]График!$A$10:$A$46,0),1+MATCH(C$2,[3]График!$D$6:$X$6,0)),0)</f>
        <v/>
      </c>
      <c r="D5" s="124">
        <f>IFERROR(INDEX([3]График!$E$10:$W$46,MATCH($A5,[3]График!$A$10:$A$46,0),1+MATCH(D$2,[3]График!$D$6:$X$6,0)),0)</f>
        <v>3</v>
      </c>
      <c r="E5" s="124" t="str">
        <f>IFERROR(INDEX([3]График!$E$10:$W$46,MATCH($A5,[3]График!$A$10:$A$46,0),1+MATCH(E$2,[3]График!$D$6:$X$6,0)),0)</f>
        <v/>
      </c>
      <c r="F5" s="124" t="str">
        <f>IFERROR(INDEX([3]График!$E$10:$W$46,MATCH($A5,[3]График!$A$10:$A$46,0),1+MATCH(F$2,[3]График!$D$6:$X$6,0)),0)</f>
        <v/>
      </c>
      <c r="G5" s="124" t="str">
        <f>IFERROR(INDEX([3]График!$E$10:$W$46,MATCH($A5,[3]График!$A$10:$A$46,0),1+MATCH(G$2,[3]График!$D$6:$X$6,0)),0)</f>
        <v/>
      </c>
      <c r="H5" s="124">
        <f>IFERROR(INDEX([3]График!$E$10:$W$46,MATCH($A5,[3]График!$A$10:$A$46,0),1+MATCH(H$2,[3]График!$D$6:$X$6,0)),0)</f>
        <v>0</v>
      </c>
    </row>
    <row r="6" spans="1:83" s="3" customFormat="1" ht="18.75" customHeight="1" x14ac:dyDescent="0.2">
      <c r="A6" s="120" t="str">
        <f>'[2]Grid data export'!$B213</f>
        <v>_Holsten Weiss Кеги 30</v>
      </c>
      <c r="B6" s="124" t="str">
        <f>IFERROR(INDEX([3]График!$E$10:$W$46,MATCH($A6,[3]График!$A$10:$A$46,0),1+MATCH(B$2,[3]График!$D$6:$X$6,0)),0)</f>
        <v/>
      </c>
      <c r="C6" s="124" t="str">
        <f>IFERROR(INDEX([3]График!$E$10:$W$46,MATCH($A6,[3]График!$A$10:$A$46,0),1+MATCH(C$2,[3]График!$D$6:$X$6,0)),0)</f>
        <v/>
      </c>
      <c r="D6" s="124" t="str">
        <f>IFERROR(INDEX([3]График!$E$10:$W$46,MATCH($A6,[3]График!$A$10:$A$46,0),1+MATCH(D$2,[3]График!$D$6:$X$6,0)),0)</f>
        <v/>
      </c>
      <c r="E6" s="124" t="str">
        <f>IFERROR(INDEX([3]График!$E$10:$W$46,MATCH($A6,[3]График!$A$10:$A$46,0),1+MATCH(E$2,[3]График!$D$6:$X$6,0)),0)</f>
        <v/>
      </c>
      <c r="F6" s="124">
        <f>IFERROR(INDEX([3]График!$E$10:$W$46,MATCH($A6,[3]График!$A$10:$A$46,0),1+MATCH(F$2,[3]График!$D$6:$X$6,0)),0)</f>
        <v>3</v>
      </c>
      <c r="G6" s="124" t="str">
        <f>IFERROR(INDEX([3]График!$E$10:$W$46,MATCH($A6,[3]График!$A$10:$A$46,0),1+MATCH(G$2,[3]График!$D$6:$X$6,0)),0)</f>
        <v/>
      </c>
      <c r="H6" s="124">
        <f>IFERROR(INDEX([3]График!$E$10:$W$46,MATCH($A6,[3]График!$A$10:$A$46,0),1+MATCH(H$2,[3]График!$D$6:$X$6,0)),0)</f>
        <v>0</v>
      </c>
    </row>
    <row r="7" spans="1:83" s="3" customFormat="1" ht="18.75" customHeight="1" x14ac:dyDescent="0.2">
      <c r="A7" s="120" t="str">
        <f>'[2]Grid data export'!$B214</f>
        <v>_Holsten Кеги 30</v>
      </c>
      <c r="B7" s="124">
        <f>IFERROR(INDEX([3]График!$E$10:$W$46,MATCH($A7,[3]График!$A$10:$A$46,0),1+MATCH(B$2,[3]График!$D$6:$X$6,0)),0)</f>
        <v>0</v>
      </c>
      <c r="C7" s="124">
        <f>IFERROR(INDEX([3]График!$E$10:$W$46,MATCH($A7,[3]График!$A$10:$A$46,0),1+MATCH(C$2,[3]График!$D$6:$X$6,0)),0)</f>
        <v>0</v>
      </c>
      <c r="D7" s="124">
        <f>IFERROR(INDEX([3]График!$E$10:$W$46,MATCH($A7,[3]График!$A$10:$A$46,0),1+MATCH(D$2,[3]График!$D$6:$X$6,0)),0)</f>
        <v>0</v>
      </c>
      <c r="E7" s="124">
        <f>IFERROR(INDEX([3]График!$E$10:$W$46,MATCH($A7,[3]График!$A$10:$A$46,0),1+MATCH(E$2,[3]График!$D$6:$X$6,0)),0)</f>
        <v>0</v>
      </c>
      <c r="F7" s="124">
        <f>IFERROR(INDEX([3]График!$E$10:$W$46,MATCH($A7,[3]График!$A$10:$A$46,0),1+MATCH(F$2,[3]График!$D$6:$X$6,0)),0)</f>
        <v>0</v>
      </c>
      <c r="G7" s="124">
        <f>IFERROR(INDEX([3]График!$E$10:$W$46,MATCH($A7,[3]График!$A$10:$A$46,0),1+MATCH(G$2,[3]График!$D$6:$X$6,0)),0)</f>
        <v>0</v>
      </c>
      <c r="H7" s="124">
        <f>IFERROR(INDEX([3]График!$E$10:$W$46,MATCH($A7,[3]График!$A$10:$A$46,0),1+MATCH(H$2,[3]График!$D$6:$X$6,0)),0)</f>
        <v>0</v>
      </c>
    </row>
    <row r="8" spans="1:83" s="3" customFormat="1" ht="18.75" customHeight="1" x14ac:dyDescent="0.2">
      <c r="A8" s="120" t="str">
        <f>'[2]Grid data export'!$B215</f>
        <v>_Kronenbourg 1664 Кеги 30</v>
      </c>
      <c r="B8" s="124">
        <f>IFERROR(INDEX([3]График!$E$10:$W$46,MATCH($A8,[3]График!$A$10:$A$46,0),1+MATCH(B$2,[3]График!$D$6:$X$6,0)),0)</f>
        <v>0</v>
      </c>
      <c r="C8" s="124">
        <f>IFERROR(INDEX([3]График!$E$10:$W$46,MATCH($A8,[3]График!$A$10:$A$46,0),1+MATCH(C$2,[3]График!$D$6:$X$6,0)),0)</f>
        <v>0</v>
      </c>
      <c r="D8" s="124">
        <f>IFERROR(INDEX([3]График!$E$10:$W$46,MATCH($A8,[3]График!$A$10:$A$46,0),1+MATCH(D$2,[3]График!$D$6:$X$6,0)),0)</f>
        <v>0</v>
      </c>
      <c r="E8" s="124">
        <f>IFERROR(INDEX([3]График!$E$10:$W$46,MATCH($A8,[3]График!$A$10:$A$46,0),1+MATCH(E$2,[3]График!$D$6:$X$6,0)),0)</f>
        <v>0</v>
      </c>
      <c r="F8" s="124">
        <f>IFERROR(INDEX([3]График!$E$10:$W$46,MATCH($A8,[3]График!$A$10:$A$46,0),1+MATCH(F$2,[3]График!$D$6:$X$6,0)),0)</f>
        <v>0</v>
      </c>
      <c r="G8" s="124">
        <f>IFERROR(INDEX([3]График!$E$10:$W$46,MATCH($A8,[3]График!$A$10:$A$46,0),1+MATCH(G$2,[3]График!$D$6:$X$6,0)),0)</f>
        <v>0</v>
      </c>
      <c r="H8" s="124">
        <f>IFERROR(INDEX([3]График!$E$10:$W$46,MATCH($A8,[3]График!$A$10:$A$46,0),1+MATCH(H$2,[3]График!$D$6:$X$6,0)),0)</f>
        <v>0</v>
      </c>
    </row>
    <row r="9" spans="1:83" s="3" customFormat="1" ht="18.75" customHeight="1" x14ac:dyDescent="0.2">
      <c r="A9" s="120" t="str">
        <f>'[2]Grid data export'!$B216</f>
        <v>_Kronenbourg Blanc Кеги 30</v>
      </c>
      <c r="B9" s="124" t="str">
        <f>IFERROR(INDEX([3]График!$E$10:$W$46,MATCH($A9,[3]График!$A$10:$A$46,0),1+MATCH(B$2,[3]График!$D$6:$X$6,0)),0)</f>
        <v/>
      </c>
      <c r="C9" s="124" t="str">
        <f>IFERROR(INDEX([3]График!$E$10:$W$46,MATCH($A9,[3]График!$A$10:$A$46,0),1+MATCH(C$2,[3]График!$D$6:$X$6,0)),0)</f>
        <v/>
      </c>
      <c r="D9" s="124" t="str">
        <f>IFERROR(INDEX([3]График!$E$10:$W$46,MATCH($A9,[3]График!$A$10:$A$46,0),1+MATCH(D$2,[3]График!$D$6:$X$6,0)),0)</f>
        <v/>
      </c>
      <c r="E9" s="124" t="str">
        <f>IFERROR(INDEX([3]График!$E$10:$W$46,MATCH($A9,[3]График!$A$10:$A$46,0),1+MATCH(E$2,[3]График!$D$6:$X$6,0)),0)</f>
        <v/>
      </c>
      <c r="F9" s="124" t="str">
        <f>IFERROR(INDEX([3]График!$E$10:$W$46,MATCH($A9,[3]График!$A$10:$A$46,0),1+MATCH(F$2,[3]График!$D$6:$X$6,0)),0)</f>
        <v/>
      </c>
      <c r="G9" s="124" t="str">
        <f>IFERROR(INDEX([3]График!$E$10:$W$46,MATCH($A9,[3]График!$A$10:$A$46,0),1+MATCH(G$2,[3]График!$D$6:$X$6,0)),0)</f>
        <v/>
      </c>
      <c r="H9" s="124">
        <f>IFERROR(INDEX([3]График!$E$10:$W$46,MATCH($A9,[3]График!$A$10:$A$46,0),1+MATCH(H$2,[3]График!$D$6:$X$6,0)),0)</f>
        <v>0</v>
      </c>
    </row>
    <row r="10" spans="1:83" s="3" customFormat="1" ht="18.75" customHeight="1" x14ac:dyDescent="0.2">
      <c r="A10" s="120" t="str">
        <f>'[2]Grid data export'!$B217</f>
        <v>_Old Bobby Ale Кеги 30</v>
      </c>
      <c r="B10" s="124">
        <f>IFERROR(INDEX([3]График!$E$10:$W$46,MATCH($A10,[3]График!$A$10:$A$46,0),1+MATCH(B$2,[3]График!$D$6:$X$6,0)),0)</f>
        <v>0</v>
      </c>
      <c r="C10" s="124">
        <f>IFERROR(INDEX([3]График!$E$10:$W$46,MATCH($A10,[3]График!$A$10:$A$46,0),1+MATCH(C$2,[3]График!$D$6:$X$6,0)),0)</f>
        <v>0</v>
      </c>
      <c r="D10" s="124">
        <f>IFERROR(INDEX([3]График!$E$10:$W$46,MATCH($A10,[3]График!$A$10:$A$46,0),1+MATCH(D$2,[3]График!$D$6:$X$6,0)),0)</f>
        <v>0</v>
      </c>
      <c r="E10" s="124">
        <f>IFERROR(INDEX([3]График!$E$10:$W$46,MATCH($A10,[3]График!$A$10:$A$46,0),1+MATCH(E$2,[3]График!$D$6:$X$6,0)),0)</f>
        <v>0</v>
      </c>
      <c r="F10" s="124">
        <f>IFERROR(INDEX([3]График!$E$10:$W$46,MATCH($A10,[3]График!$A$10:$A$46,0),1+MATCH(F$2,[3]График!$D$6:$X$6,0)),0)</f>
        <v>0</v>
      </c>
      <c r="G10" s="124">
        <f>IFERROR(INDEX([3]График!$E$10:$W$46,MATCH($A10,[3]График!$A$10:$A$46,0),1+MATCH(G$2,[3]График!$D$6:$X$6,0)),0)</f>
        <v>0</v>
      </c>
      <c r="H10" s="124">
        <f>IFERROR(INDEX([3]График!$E$10:$W$46,MATCH($A10,[3]График!$A$10:$A$46,0),1+MATCH(H$2,[3]График!$D$6:$X$6,0)),0)</f>
        <v>0</v>
      </c>
    </row>
    <row r="11" spans="1:83" s="3" customFormat="1" ht="18.75" customHeight="1" x14ac:dyDescent="0.2">
      <c r="A11" s="120" t="str">
        <f>'[2]Grid data export'!$B218</f>
        <v>_Tuborg Black Кеги 30</v>
      </c>
      <c r="B11" s="124">
        <f>IFERROR(INDEX([3]График!$E$10:$W$46,MATCH($A11,[3]График!$A$10:$A$46,0),1+MATCH(B$2,[3]График!$D$6:$X$6,0)),0)</f>
        <v>0</v>
      </c>
      <c r="C11" s="124">
        <f>IFERROR(INDEX([3]График!$E$10:$W$46,MATCH($A11,[3]График!$A$10:$A$46,0),1+MATCH(C$2,[3]График!$D$6:$X$6,0)),0)</f>
        <v>0</v>
      </c>
      <c r="D11" s="124">
        <f>IFERROR(INDEX([3]График!$E$10:$W$46,MATCH($A11,[3]График!$A$10:$A$46,0),1+MATCH(D$2,[3]График!$D$6:$X$6,0)),0)</f>
        <v>0</v>
      </c>
      <c r="E11" s="124">
        <f>IFERROR(INDEX([3]График!$E$10:$W$46,MATCH($A11,[3]График!$A$10:$A$46,0),1+MATCH(E$2,[3]График!$D$6:$X$6,0)),0)</f>
        <v>0</v>
      </c>
      <c r="F11" s="124">
        <f>IFERROR(INDEX([3]График!$E$10:$W$46,MATCH($A11,[3]График!$A$10:$A$46,0),1+MATCH(F$2,[3]График!$D$6:$X$6,0)),0)</f>
        <v>0</v>
      </c>
      <c r="G11" s="124">
        <f>IFERROR(INDEX([3]График!$E$10:$W$46,MATCH($A11,[3]График!$A$10:$A$46,0),1+MATCH(G$2,[3]График!$D$6:$X$6,0)),0)</f>
        <v>0</v>
      </c>
      <c r="H11" s="124">
        <f>IFERROR(INDEX([3]График!$E$10:$W$46,MATCH($A11,[3]График!$A$10:$A$46,0),1+MATCH(H$2,[3]График!$D$6:$X$6,0)),0)</f>
        <v>0</v>
      </c>
    </row>
    <row r="12" spans="1:83" s="3" customFormat="1" ht="18.75" customHeight="1" x14ac:dyDescent="0.2">
      <c r="A12" s="120" t="str">
        <f>'[2]Grid data export'!$B219</f>
        <v>_Tuborg Green Кеги 30</v>
      </c>
      <c r="B12" s="124">
        <f>IFERROR(INDEX([3]График!$E$10:$W$46,MATCH($A12,[3]График!$A$10:$A$46,0),1+MATCH(B$2,[3]График!$D$6:$X$6,0)),0)</f>
        <v>0</v>
      </c>
      <c r="C12" s="124">
        <f>IFERROR(INDEX([3]График!$E$10:$W$46,MATCH($A12,[3]График!$A$10:$A$46,0),1+MATCH(C$2,[3]График!$D$6:$X$6,0)),0)</f>
        <v>0</v>
      </c>
      <c r="D12" s="124">
        <f>IFERROR(INDEX([3]График!$E$10:$W$46,MATCH($A12,[3]График!$A$10:$A$46,0),1+MATCH(D$2,[3]График!$D$6:$X$6,0)),0)</f>
        <v>0</v>
      </c>
      <c r="E12" s="124">
        <f>IFERROR(INDEX([3]График!$E$10:$W$46,MATCH($A12,[3]График!$A$10:$A$46,0),1+MATCH(E$2,[3]График!$D$6:$X$6,0)),0)</f>
        <v>0</v>
      </c>
      <c r="F12" s="124">
        <f>IFERROR(INDEX([3]График!$E$10:$W$46,MATCH($A12,[3]График!$A$10:$A$46,0),1+MATCH(F$2,[3]График!$D$6:$X$6,0)),0)</f>
        <v>0</v>
      </c>
      <c r="G12" s="124">
        <f>IFERROR(INDEX([3]График!$E$10:$W$46,MATCH($A12,[3]График!$A$10:$A$46,0),1+MATCH(G$2,[3]График!$D$6:$X$6,0)),0)</f>
        <v>0</v>
      </c>
      <c r="H12" s="124">
        <f>IFERROR(INDEX([3]График!$E$10:$W$46,MATCH($A12,[3]График!$A$10:$A$46,0),1+MATCH(H$2,[3]График!$D$6:$X$6,0)),0)</f>
        <v>0</v>
      </c>
    </row>
    <row r="13" spans="1:83" s="3" customFormat="1" ht="18.75" customHeight="1" x14ac:dyDescent="0.2">
      <c r="A13" s="120" t="str">
        <f>'[2]Grid data export'!$B220</f>
        <v>_Zatecky Gus Cerny Кеги 30</v>
      </c>
      <c r="B13" s="124" t="str">
        <f>IFERROR(INDEX([3]График!$E$10:$W$46,MATCH($A13,[3]График!$A$10:$A$46,0),1+MATCH(B$2,[3]График!$D$6:$X$6,0)),0)</f>
        <v/>
      </c>
      <c r="C13" s="124" t="str">
        <f>IFERROR(INDEX([3]График!$E$10:$W$46,MATCH($A13,[3]График!$A$10:$A$46,0),1+MATCH(C$2,[3]График!$D$6:$X$6,0)),0)</f>
        <v/>
      </c>
      <c r="D13" s="124">
        <f>IFERROR(INDEX([3]График!$E$10:$W$46,MATCH($A13,[3]График!$A$10:$A$46,0),1+MATCH(D$2,[3]График!$D$6:$X$6,0)),0)</f>
        <v>3</v>
      </c>
      <c r="E13" s="124" t="str">
        <f>IFERROR(INDEX([3]График!$E$10:$W$46,MATCH($A13,[3]График!$A$10:$A$46,0),1+MATCH(E$2,[3]График!$D$6:$X$6,0)),0)</f>
        <v/>
      </c>
      <c r="F13" s="124" t="str">
        <f>IFERROR(INDEX([3]График!$E$10:$W$46,MATCH($A13,[3]График!$A$10:$A$46,0),1+MATCH(F$2,[3]График!$D$6:$X$6,0)),0)</f>
        <v/>
      </c>
      <c r="G13" s="124" t="str">
        <f>IFERROR(INDEX([3]График!$E$10:$W$46,MATCH($A13,[3]График!$A$10:$A$46,0),1+MATCH(G$2,[3]График!$D$6:$X$6,0)),0)</f>
        <v/>
      </c>
      <c r="H13" s="124">
        <f>IFERROR(INDEX([3]График!$E$10:$W$46,MATCH($A13,[3]График!$A$10:$A$46,0),1+MATCH(H$2,[3]График!$D$6:$X$6,0)),0)</f>
        <v>0</v>
      </c>
    </row>
    <row r="14" spans="1:83" s="3" customFormat="1" ht="18.75" customHeight="1" x14ac:dyDescent="0.2">
      <c r="A14" s="120" t="str">
        <f>'[2]Grid data export'!$B221</f>
        <v>_Zatecky Gus Кеги 30</v>
      </c>
      <c r="B14" s="124">
        <f>IFERROR(INDEX([3]График!$E$10:$W$46,MATCH($A14,[3]График!$A$10:$A$46,0),1+MATCH(B$2,[3]График!$D$6:$X$6,0)),0)</f>
        <v>0</v>
      </c>
      <c r="C14" s="124">
        <f>IFERROR(INDEX([3]График!$E$10:$W$46,MATCH($A14,[3]График!$A$10:$A$46,0),1+MATCH(C$2,[3]График!$D$6:$X$6,0)),0)</f>
        <v>0</v>
      </c>
      <c r="D14" s="124">
        <f>IFERROR(INDEX([3]График!$E$10:$W$46,MATCH($A14,[3]График!$A$10:$A$46,0),1+MATCH(D$2,[3]График!$D$6:$X$6,0)),0)</f>
        <v>0</v>
      </c>
      <c r="E14" s="124">
        <f>IFERROR(INDEX([3]График!$E$10:$W$46,MATCH($A14,[3]График!$A$10:$A$46,0),1+MATCH(E$2,[3]График!$D$6:$X$6,0)),0)</f>
        <v>0</v>
      </c>
      <c r="F14" s="124">
        <f>IFERROR(INDEX([3]График!$E$10:$W$46,MATCH($A14,[3]График!$A$10:$A$46,0),1+MATCH(F$2,[3]График!$D$6:$X$6,0)),0)</f>
        <v>0</v>
      </c>
      <c r="G14" s="124">
        <f>IFERROR(INDEX([3]График!$E$10:$W$46,MATCH($A14,[3]График!$A$10:$A$46,0),1+MATCH(G$2,[3]График!$D$6:$X$6,0)),0)</f>
        <v>0</v>
      </c>
      <c r="H14" s="124">
        <f>IFERROR(INDEX([3]График!$E$10:$W$46,MATCH($A14,[3]График!$A$10:$A$46,0),1+MATCH(H$2,[3]График!$D$6:$X$6,0)),0)</f>
        <v>0</v>
      </c>
    </row>
    <row r="15" spans="1:83" s="3" customFormat="1" ht="18.75" customHeight="1" x14ac:dyDescent="0.2">
      <c r="A15" s="120" t="str">
        <f>'[2]Grid data export'!$B222</f>
        <v>_Арзик Кеги 30</v>
      </c>
      <c r="B15" s="124" t="str">
        <f>IFERROR(INDEX([3]График!$E$10:$W$46,MATCH($A15,[3]График!$A$10:$A$46,0),1+MATCH(B$2,[3]График!$D$6:$X$6,0)),0)</f>
        <v/>
      </c>
      <c r="C15" s="124" t="str">
        <f>IFERROR(INDEX([3]График!$E$10:$W$46,MATCH($A15,[3]График!$A$10:$A$46,0),1+MATCH(C$2,[3]График!$D$6:$X$6,0)),0)</f>
        <v/>
      </c>
      <c r="D15" s="124">
        <f>IFERROR(INDEX([3]График!$E$10:$W$46,MATCH($A15,[3]График!$A$10:$A$46,0),1+MATCH(D$2,[3]График!$D$6:$X$6,0)),0)</f>
        <v>1</v>
      </c>
      <c r="E15" s="124" t="str">
        <f>IFERROR(INDEX([3]График!$E$10:$W$46,MATCH($A15,[3]График!$A$10:$A$46,0),1+MATCH(E$2,[3]График!$D$6:$X$6,0)),0)</f>
        <v/>
      </c>
      <c r="F15" s="124" t="str">
        <f>IFERROR(INDEX([3]График!$E$10:$W$46,MATCH($A15,[3]График!$A$10:$A$46,0),1+MATCH(F$2,[3]График!$D$6:$X$6,0)),0)</f>
        <v/>
      </c>
      <c r="G15" s="124" t="str">
        <f>IFERROR(INDEX([3]График!$E$10:$W$46,MATCH($A15,[3]График!$A$10:$A$46,0),1+MATCH(G$2,[3]График!$D$6:$X$6,0)),0)</f>
        <v/>
      </c>
      <c r="H15" s="124">
        <f>IFERROR(INDEX([3]График!$E$10:$W$46,MATCH($A15,[3]График!$A$10:$A$46,0),1+MATCH(H$2,[3]График!$D$6:$X$6,0)),0)</f>
        <v>0</v>
      </c>
    </row>
    <row r="16" spans="1:83" s="3" customFormat="1" ht="18.75" customHeight="1" x14ac:dyDescent="0.2">
      <c r="A16" s="120" t="str">
        <f>'[2]Grid data export'!$B223</f>
        <v>_Арсенальное Живое Кеги 30</v>
      </c>
      <c r="B16" s="124" t="str">
        <f>IFERROR(INDEX([3]График!$E$10:$W$46,MATCH($A16,[3]График!$A$10:$A$46,0),1+MATCH(B$2,[3]График!$D$6:$X$6,0)),0)</f>
        <v/>
      </c>
      <c r="C16" s="124" t="str">
        <f>IFERROR(INDEX([3]График!$E$10:$W$46,MATCH($A16,[3]График!$A$10:$A$46,0),1+MATCH(C$2,[3]График!$D$6:$X$6,0)),0)</f>
        <v/>
      </c>
      <c r="D16" s="124">
        <f>IFERROR(INDEX([3]График!$E$10:$W$46,MATCH($A16,[3]График!$A$10:$A$46,0),1+MATCH(D$2,[3]График!$D$6:$X$6,0)),0)</f>
        <v>1</v>
      </c>
      <c r="E16" s="124" t="str">
        <f>IFERROR(INDEX([3]График!$E$10:$W$46,MATCH($A16,[3]График!$A$10:$A$46,0),1+MATCH(E$2,[3]График!$D$6:$X$6,0)),0)</f>
        <v/>
      </c>
      <c r="F16" s="124" t="str">
        <f>IFERROR(INDEX([3]График!$E$10:$W$46,MATCH($A16,[3]График!$A$10:$A$46,0),1+MATCH(F$2,[3]График!$D$6:$X$6,0)),0)</f>
        <v/>
      </c>
      <c r="G16" s="124" t="str">
        <f>IFERROR(INDEX([3]График!$E$10:$W$46,MATCH($A16,[3]График!$A$10:$A$46,0),1+MATCH(G$2,[3]График!$D$6:$X$6,0)),0)</f>
        <v/>
      </c>
      <c r="H16" s="124">
        <f>IFERROR(INDEX([3]График!$E$10:$W$46,MATCH($A16,[3]График!$A$10:$A$46,0),1+MATCH(H$2,[3]График!$D$6:$X$6,0)),0)</f>
        <v>0</v>
      </c>
    </row>
    <row r="17" spans="1:8" s="3" customFormat="1" ht="18.75" customHeight="1" x14ac:dyDescent="0.2">
      <c r="A17" s="120" t="str">
        <f>'[2]Grid data export'!$B224</f>
        <v>_Арсенальное Классическое Кеги 30</v>
      </c>
      <c r="B17" s="124">
        <f>IFERROR(INDEX([3]График!$E$10:$W$46,MATCH($A17,[3]График!$A$10:$A$46,0),1+MATCH(B$2,[3]График!$D$6:$X$6,0)),0)</f>
        <v>0</v>
      </c>
      <c r="C17" s="124">
        <f>IFERROR(INDEX([3]График!$E$10:$W$46,MATCH($A17,[3]График!$A$10:$A$46,0),1+MATCH(C$2,[3]График!$D$6:$X$6,0)),0)</f>
        <v>0</v>
      </c>
      <c r="D17" s="124">
        <f>IFERROR(INDEX([3]График!$E$10:$W$46,MATCH($A17,[3]График!$A$10:$A$46,0),1+MATCH(D$2,[3]График!$D$6:$X$6,0)),0)</f>
        <v>0</v>
      </c>
      <c r="E17" s="124">
        <f>IFERROR(INDEX([3]График!$E$10:$W$46,MATCH($A17,[3]График!$A$10:$A$46,0),1+MATCH(E$2,[3]График!$D$6:$X$6,0)),0)</f>
        <v>0</v>
      </c>
      <c r="F17" s="124">
        <f>IFERROR(INDEX([3]График!$E$10:$W$46,MATCH($A17,[3]График!$A$10:$A$46,0),1+MATCH(F$2,[3]График!$D$6:$X$6,0)),0)</f>
        <v>0</v>
      </c>
      <c r="G17" s="124">
        <f>IFERROR(INDEX([3]График!$E$10:$W$46,MATCH($A17,[3]График!$A$10:$A$46,0),1+MATCH(G$2,[3]График!$D$6:$X$6,0)),0)</f>
        <v>0</v>
      </c>
      <c r="H17" s="124">
        <f>IFERROR(INDEX([3]График!$E$10:$W$46,MATCH($A17,[3]График!$A$10:$A$46,0),1+MATCH(H$2,[3]График!$D$6:$X$6,0)),0)</f>
        <v>0</v>
      </c>
    </row>
    <row r="18" spans="1:8" s="3" customFormat="1" ht="18.75" customHeight="1" x14ac:dyDescent="0.2">
      <c r="A18" s="120" t="str">
        <f>'[2]Grid data export'!$B225</f>
        <v>_Арсенальное Традиционное Кеги 30</v>
      </c>
      <c r="B18" s="124" t="str">
        <f>IFERROR(INDEX([3]График!$E$10:$W$46,MATCH($A18,[3]График!$A$10:$A$46,0),1+MATCH(B$2,[3]График!$D$6:$X$6,0)),0)</f>
        <v/>
      </c>
      <c r="C18" s="124" t="str">
        <f>IFERROR(INDEX([3]График!$E$10:$W$46,MATCH($A18,[3]График!$A$10:$A$46,0),1+MATCH(C$2,[3]График!$D$6:$X$6,0)),0)</f>
        <v/>
      </c>
      <c r="D18" s="124">
        <f>IFERROR(INDEX([3]График!$E$10:$W$46,MATCH($A18,[3]График!$A$10:$A$46,0),1+MATCH(D$2,[3]График!$D$6:$X$6,0)),0)</f>
        <v>2</v>
      </c>
      <c r="E18" s="124" t="str">
        <f>IFERROR(INDEX([3]График!$E$10:$W$46,MATCH($A18,[3]График!$A$10:$A$46,0),1+MATCH(E$2,[3]График!$D$6:$X$6,0)),0)</f>
        <v/>
      </c>
      <c r="F18" s="124" t="str">
        <f>IFERROR(INDEX([3]График!$E$10:$W$46,MATCH($A18,[3]График!$A$10:$A$46,0),1+MATCH(F$2,[3]График!$D$6:$X$6,0)),0)</f>
        <v/>
      </c>
      <c r="G18" s="124" t="str">
        <f>IFERROR(INDEX([3]График!$E$10:$W$46,MATCH($A18,[3]График!$A$10:$A$46,0),1+MATCH(G$2,[3]График!$D$6:$X$6,0)),0)</f>
        <v/>
      </c>
      <c r="H18" s="124">
        <f>IFERROR(INDEX([3]График!$E$10:$W$46,MATCH($A18,[3]График!$A$10:$A$46,0),1+MATCH(H$2,[3]График!$D$6:$X$6,0)),0)</f>
        <v>0</v>
      </c>
    </row>
    <row r="19" spans="1:8" s="3" customFormat="1" ht="18.75" customHeight="1" x14ac:dyDescent="0.2">
      <c r="A19" s="120" t="str">
        <f>'[2]Grid data export'!$B226</f>
        <v>_Балтика №3 Кеги 30</v>
      </c>
      <c r="B19" s="124" t="str">
        <f>IFERROR(INDEX([3]График!$E$10:$W$46,MATCH($A19,[3]График!$A$10:$A$46,0),1+MATCH(B$2,[3]График!$D$6:$X$6,0)),0)</f>
        <v/>
      </c>
      <c r="C19" s="124" t="str">
        <f>IFERROR(INDEX([3]График!$E$10:$W$46,MATCH($A19,[3]График!$A$10:$A$46,0),1+MATCH(C$2,[3]График!$D$6:$X$6,0)),0)</f>
        <v/>
      </c>
      <c r="D19" s="124" t="str">
        <f>IFERROR(INDEX([3]График!$E$10:$W$46,MATCH($A19,[3]График!$A$10:$A$46,0),1+MATCH(D$2,[3]График!$D$6:$X$6,0)),0)</f>
        <v/>
      </c>
      <c r="E19" s="124" t="str">
        <f>IFERROR(INDEX([3]График!$E$10:$W$46,MATCH($A19,[3]График!$A$10:$A$46,0),1+MATCH(E$2,[3]График!$D$6:$X$6,0)),0)</f>
        <v/>
      </c>
      <c r="F19" s="124" t="str">
        <f>IFERROR(INDEX([3]График!$E$10:$W$46,MATCH($A19,[3]График!$A$10:$A$46,0),1+MATCH(F$2,[3]График!$D$6:$X$6,0)),0)</f>
        <v/>
      </c>
      <c r="G19" s="124" t="str">
        <f>IFERROR(INDEX([3]График!$E$10:$W$46,MATCH($A19,[3]График!$A$10:$A$46,0),1+MATCH(G$2,[3]График!$D$6:$X$6,0)),0)</f>
        <v/>
      </c>
      <c r="H19" s="124">
        <f>IFERROR(INDEX([3]График!$E$10:$W$46,MATCH($A19,[3]График!$A$10:$A$46,0),1+MATCH(H$2,[3]График!$D$6:$X$6,0)),0)</f>
        <v>0</v>
      </c>
    </row>
    <row r="20" spans="1:8" s="3" customFormat="1" ht="18.75" customHeight="1" x14ac:dyDescent="0.2">
      <c r="A20" s="120" t="str">
        <f>'[2]Grid data export'!$B227</f>
        <v>_Балтика №7 Кеги 30</v>
      </c>
      <c r="B20" s="124" t="str">
        <f>IFERROR(INDEX([3]График!$E$10:$W$46,MATCH($A20,[3]График!$A$10:$A$46,0),1+MATCH(B$2,[3]График!$D$6:$X$6,0)),0)</f>
        <v/>
      </c>
      <c r="C20" s="124" t="str">
        <f>IFERROR(INDEX([3]График!$E$10:$W$46,MATCH($A20,[3]График!$A$10:$A$46,0),1+MATCH(C$2,[3]График!$D$6:$X$6,0)),0)</f>
        <v/>
      </c>
      <c r="D20" s="124">
        <f>IFERROR(INDEX([3]График!$E$10:$W$46,MATCH($A20,[3]График!$A$10:$A$46,0),1+MATCH(D$2,[3]График!$D$6:$X$6,0)),0)</f>
        <v>6</v>
      </c>
      <c r="E20" s="124" t="str">
        <f>IFERROR(INDEX([3]График!$E$10:$W$46,MATCH($A20,[3]График!$A$10:$A$46,0),1+MATCH(E$2,[3]График!$D$6:$X$6,0)),0)</f>
        <v/>
      </c>
      <c r="F20" s="124" t="str">
        <f>IFERROR(INDEX([3]График!$E$10:$W$46,MATCH($A20,[3]График!$A$10:$A$46,0),1+MATCH(F$2,[3]График!$D$6:$X$6,0)),0)</f>
        <v/>
      </c>
      <c r="G20" s="124" t="str">
        <f>IFERROR(INDEX([3]График!$E$10:$W$46,MATCH($A20,[3]График!$A$10:$A$46,0),1+MATCH(G$2,[3]График!$D$6:$X$6,0)),0)</f>
        <v/>
      </c>
      <c r="H20" s="124">
        <f>IFERROR(INDEX([3]График!$E$10:$W$46,MATCH($A20,[3]График!$A$10:$A$46,0),1+MATCH(H$2,[3]График!$D$6:$X$6,0)),0)</f>
        <v>0</v>
      </c>
    </row>
    <row r="21" spans="1:8" s="3" customFormat="1" ht="18.75" customHeight="1" x14ac:dyDescent="0.2">
      <c r="A21" s="120" t="str">
        <f>'[2]Grid data export'!$B228</f>
        <v>_Балтика №8 Кеги 30</v>
      </c>
      <c r="B21" s="124">
        <f>IFERROR(INDEX([3]График!$E$10:$W$46,MATCH($A21,[3]График!$A$10:$A$46,0),1+MATCH(B$2,[3]График!$D$6:$X$6,0)),0)</f>
        <v>0</v>
      </c>
      <c r="C21" s="124">
        <f>IFERROR(INDEX([3]График!$E$10:$W$46,MATCH($A21,[3]График!$A$10:$A$46,0),1+MATCH(C$2,[3]График!$D$6:$X$6,0)),0)</f>
        <v>0</v>
      </c>
      <c r="D21" s="124">
        <f>IFERROR(INDEX([3]График!$E$10:$W$46,MATCH($A21,[3]График!$A$10:$A$46,0),1+MATCH(D$2,[3]График!$D$6:$X$6,0)),0)</f>
        <v>0</v>
      </c>
      <c r="E21" s="124">
        <f>IFERROR(INDEX([3]График!$E$10:$W$46,MATCH($A21,[3]График!$A$10:$A$46,0),1+MATCH(E$2,[3]График!$D$6:$X$6,0)),0)</f>
        <v>0</v>
      </c>
      <c r="F21" s="124">
        <f>IFERROR(INDEX([3]График!$E$10:$W$46,MATCH($A21,[3]График!$A$10:$A$46,0),1+MATCH(F$2,[3]График!$D$6:$X$6,0)),0)</f>
        <v>0</v>
      </c>
      <c r="G21" s="124">
        <f>IFERROR(INDEX([3]График!$E$10:$W$46,MATCH($A21,[3]График!$A$10:$A$46,0),1+MATCH(G$2,[3]График!$D$6:$X$6,0)),0)</f>
        <v>0</v>
      </c>
      <c r="H21" s="124">
        <f>IFERROR(INDEX([3]График!$E$10:$W$46,MATCH($A21,[3]График!$A$10:$A$46,0),1+MATCH(H$2,[3]График!$D$6:$X$6,0)),0)</f>
        <v>0</v>
      </c>
    </row>
    <row r="22" spans="1:8" s="3" customFormat="1" ht="18.75" customHeight="1" x14ac:dyDescent="0.2">
      <c r="A22" s="120" t="str">
        <f>'[2]Grid data export'!$B229</f>
        <v>_Балтика Разливное Нефильтрованное Кеги 30</v>
      </c>
      <c r="B22" s="124" t="str">
        <f>IFERROR(INDEX([3]График!$E$10:$W$46,MATCH($A22,[3]График!$A$10:$A$46,0),1+MATCH(B$2,[3]График!$D$6:$X$6,0)),0)</f>
        <v/>
      </c>
      <c r="C22" s="124" t="str">
        <f>IFERROR(INDEX([3]График!$E$10:$W$46,MATCH($A22,[3]График!$A$10:$A$46,0),1+MATCH(C$2,[3]График!$D$6:$X$6,0)),0)</f>
        <v/>
      </c>
      <c r="D22" s="124">
        <f>IFERROR(INDEX([3]График!$E$10:$W$46,MATCH($A22,[3]График!$A$10:$A$46,0),1+MATCH(D$2,[3]График!$D$6:$X$6,0)),0)</f>
        <v>3</v>
      </c>
      <c r="E22" s="124" t="str">
        <f>IFERROR(INDEX([3]График!$E$10:$W$46,MATCH($A22,[3]График!$A$10:$A$46,0),1+MATCH(E$2,[3]График!$D$6:$X$6,0)),0)</f>
        <v/>
      </c>
      <c r="F22" s="124" t="str">
        <f>IFERROR(INDEX([3]График!$E$10:$W$46,MATCH($A22,[3]График!$A$10:$A$46,0),1+MATCH(F$2,[3]График!$D$6:$X$6,0)),0)</f>
        <v/>
      </c>
      <c r="G22" s="124" t="str">
        <f>IFERROR(INDEX([3]График!$E$10:$W$46,MATCH($A22,[3]График!$A$10:$A$46,0),1+MATCH(G$2,[3]График!$D$6:$X$6,0)),0)</f>
        <v/>
      </c>
      <c r="H22" s="124">
        <f>IFERROR(INDEX([3]График!$E$10:$W$46,MATCH($A22,[3]График!$A$10:$A$46,0),1+MATCH(H$2,[3]График!$D$6:$X$6,0)),0)</f>
        <v>0</v>
      </c>
    </row>
    <row r="23" spans="1:8" s="3" customFormat="1" ht="18.75" customHeight="1" x14ac:dyDescent="0.2">
      <c r="A23" s="120" t="str">
        <f>'[2]Grid data export'!$B230</f>
        <v>_Дон Живое Кеги 30</v>
      </c>
      <c r="B23" s="124" t="str">
        <f>IFERROR(INDEX([3]График!$E$10:$W$46,MATCH($A23,[3]График!$A$10:$A$46,0),1+MATCH(B$2,[3]График!$D$6:$X$6,0)),0)</f>
        <v/>
      </c>
      <c r="C23" s="124" t="str">
        <f>IFERROR(INDEX([3]График!$E$10:$W$46,MATCH($A23,[3]График!$A$10:$A$46,0),1+MATCH(C$2,[3]График!$D$6:$X$6,0)),0)</f>
        <v/>
      </c>
      <c r="D23" s="124" t="str">
        <f>IFERROR(INDEX([3]График!$E$10:$W$46,MATCH($A23,[3]График!$A$10:$A$46,0),1+MATCH(D$2,[3]График!$D$6:$X$6,0)),0)</f>
        <v/>
      </c>
      <c r="E23" s="124" t="str">
        <f>IFERROR(INDEX([3]График!$E$10:$W$46,MATCH($A23,[3]График!$A$10:$A$46,0),1+MATCH(E$2,[3]График!$D$6:$X$6,0)),0)</f>
        <v/>
      </c>
      <c r="F23" s="124" t="str">
        <f>IFERROR(INDEX([3]График!$E$10:$W$46,MATCH($A23,[3]График!$A$10:$A$46,0),1+MATCH(F$2,[3]График!$D$6:$X$6,0)),0)</f>
        <v/>
      </c>
      <c r="G23" s="124" t="str">
        <f>IFERROR(INDEX([3]График!$E$10:$W$46,MATCH($A23,[3]График!$A$10:$A$46,0),1+MATCH(G$2,[3]График!$D$6:$X$6,0)),0)</f>
        <v/>
      </c>
      <c r="H23" s="124">
        <f>IFERROR(INDEX([3]График!$E$10:$W$46,MATCH($A23,[3]График!$A$10:$A$46,0),1+MATCH(H$2,[3]График!$D$6:$X$6,0)),0)</f>
        <v>0</v>
      </c>
    </row>
    <row r="24" spans="1:8" s="3" customFormat="1" ht="18.75" customHeight="1" x14ac:dyDescent="0.2">
      <c r="A24" s="120" t="str">
        <f>'[2]Grid data export'!$B231</f>
        <v>_Жигулевское Кеги 30</v>
      </c>
      <c r="B24" s="124" t="str">
        <f>IFERROR(INDEX([3]График!$E$10:$W$46,MATCH($A24,[3]График!$A$10:$A$46,0),1+MATCH(B$2,[3]График!$D$6:$X$6,0)),0)</f>
        <v/>
      </c>
      <c r="C24" s="124" t="str">
        <f>IFERROR(INDEX([3]График!$E$10:$W$46,MATCH($A24,[3]График!$A$10:$A$46,0),1+MATCH(C$2,[3]График!$D$6:$X$6,0)),0)</f>
        <v/>
      </c>
      <c r="D24" s="124" t="str">
        <f>IFERROR(INDEX([3]График!$E$10:$W$46,MATCH($A24,[3]График!$A$10:$A$46,0),1+MATCH(D$2,[3]График!$D$6:$X$6,0)),0)</f>
        <v/>
      </c>
      <c r="E24" s="124" t="str">
        <f>IFERROR(INDEX([3]График!$E$10:$W$46,MATCH($A24,[3]График!$A$10:$A$46,0),1+MATCH(E$2,[3]График!$D$6:$X$6,0)),0)</f>
        <v/>
      </c>
      <c r="F24" s="124" t="str">
        <f>IFERROR(INDEX([3]График!$E$10:$W$46,MATCH($A24,[3]График!$A$10:$A$46,0),1+MATCH(F$2,[3]График!$D$6:$X$6,0)),0)</f>
        <v/>
      </c>
      <c r="G24" s="124" t="str">
        <f>IFERROR(INDEX([3]График!$E$10:$W$46,MATCH($A24,[3]График!$A$10:$A$46,0),1+MATCH(G$2,[3]График!$D$6:$X$6,0)),0)</f>
        <v/>
      </c>
      <c r="H24" s="124">
        <f>IFERROR(INDEX([3]График!$E$10:$W$46,MATCH($A24,[3]График!$A$10:$A$46,0),1+MATCH(H$2,[3]График!$D$6:$X$6,0)),0)</f>
        <v>0</v>
      </c>
    </row>
    <row r="25" spans="1:8" s="3" customFormat="1" ht="18.75" customHeight="1" x14ac:dyDescent="0.2">
      <c r="A25" s="120" t="str">
        <f>'[2]Grid data export'!$B232</f>
        <v>_Купеческое Живое Кеги 30</v>
      </c>
      <c r="B25" s="124">
        <f>IFERROR(INDEX([3]График!$E$10:$W$46,MATCH($A25,[3]График!$A$10:$A$46,0),1+MATCH(B$2,[3]График!$D$6:$X$6,0)),0)</f>
        <v>0</v>
      </c>
      <c r="C25" s="124">
        <f>IFERROR(INDEX([3]График!$E$10:$W$46,MATCH($A25,[3]График!$A$10:$A$46,0),1+MATCH(C$2,[3]График!$D$6:$X$6,0)),0)</f>
        <v>0</v>
      </c>
      <c r="D25" s="124">
        <f>IFERROR(INDEX([3]График!$E$10:$W$46,MATCH($A25,[3]График!$A$10:$A$46,0),1+MATCH(D$2,[3]График!$D$6:$X$6,0)),0)</f>
        <v>0</v>
      </c>
      <c r="E25" s="124">
        <f>IFERROR(INDEX([3]График!$E$10:$W$46,MATCH($A25,[3]График!$A$10:$A$46,0),1+MATCH(E$2,[3]График!$D$6:$X$6,0)),0)</f>
        <v>0</v>
      </c>
      <c r="F25" s="124">
        <f>IFERROR(INDEX([3]График!$E$10:$W$46,MATCH($A25,[3]График!$A$10:$A$46,0),1+MATCH(F$2,[3]График!$D$6:$X$6,0)),0)</f>
        <v>0</v>
      </c>
      <c r="G25" s="124">
        <f>IFERROR(INDEX([3]График!$E$10:$W$46,MATCH($A25,[3]График!$A$10:$A$46,0),1+MATCH(G$2,[3]График!$D$6:$X$6,0)),0)</f>
        <v>0</v>
      </c>
      <c r="H25" s="124">
        <f>IFERROR(INDEX([3]График!$E$10:$W$46,MATCH($A25,[3]График!$A$10:$A$46,0),1+MATCH(H$2,[3]График!$D$6:$X$6,0)),0)</f>
        <v>0</v>
      </c>
    </row>
    <row r="26" spans="1:8" s="3" customFormat="1" ht="18.75" customHeight="1" x14ac:dyDescent="0.2">
      <c r="A26" s="120" t="str">
        <f>'[2]Grid data export'!$B233</f>
        <v>_Невское Живое нефильтрованное кеги 30</v>
      </c>
      <c r="B26" s="124">
        <f>IFERROR(INDEX([3]График!$E$10:$W$46,MATCH($A26,[3]График!$A$10:$A$46,0),1+MATCH(B$2,[3]График!$D$6:$X$6,0)),0)</f>
        <v>0</v>
      </c>
      <c r="C26" s="124">
        <f>IFERROR(INDEX([3]График!$E$10:$W$46,MATCH($A26,[3]График!$A$10:$A$46,0),1+MATCH(C$2,[3]График!$D$6:$X$6,0)),0)</f>
        <v>0</v>
      </c>
      <c r="D26" s="124">
        <f>IFERROR(INDEX([3]График!$E$10:$W$46,MATCH($A26,[3]График!$A$10:$A$46,0),1+MATCH(D$2,[3]График!$D$6:$X$6,0)),0)</f>
        <v>0</v>
      </c>
      <c r="E26" s="124">
        <f>IFERROR(INDEX([3]График!$E$10:$W$46,MATCH($A26,[3]График!$A$10:$A$46,0),1+MATCH(E$2,[3]График!$D$6:$X$6,0)),0)</f>
        <v>0</v>
      </c>
      <c r="F26" s="124">
        <f>IFERROR(INDEX([3]График!$E$10:$W$46,MATCH($A26,[3]График!$A$10:$A$46,0),1+MATCH(F$2,[3]График!$D$6:$X$6,0)),0)</f>
        <v>0</v>
      </c>
      <c r="G26" s="124">
        <f>IFERROR(INDEX([3]График!$E$10:$W$46,MATCH($A26,[3]График!$A$10:$A$46,0),1+MATCH(G$2,[3]График!$D$6:$X$6,0)),0)</f>
        <v>0</v>
      </c>
      <c r="H26" s="124">
        <f>IFERROR(INDEX([3]График!$E$10:$W$46,MATCH($A26,[3]График!$A$10:$A$46,0),1+MATCH(H$2,[3]График!$D$6:$X$6,0)),0)</f>
        <v>0</v>
      </c>
    </row>
    <row r="27" spans="1:8" s="3" customFormat="1" ht="18.75" customHeight="1" x14ac:dyDescent="0.2">
      <c r="A27" s="120" t="str">
        <f>'[2]Grid data export'!$B234</f>
        <v>_Невское классическое Кеги 30</v>
      </c>
      <c r="B27" s="124" t="str">
        <f>IFERROR(INDEX([3]График!$E$10:$W$46,MATCH($A27,[3]График!$A$10:$A$46,0),1+MATCH(B$2,[3]График!$D$6:$X$6,0)),0)</f>
        <v/>
      </c>
      <c r="C27" s="124" t="str">
        <f>IFERROR(INDEX([3]График!$E$10:$W$46,MATCH($A27,[3]График!$A$10:$A$46,0),1+MATCH(C$2,[3]График!$D$6:$X$6,0)),0)</f>
        <v/>
      </c>
      <c r="D27" s="124" t="str">
        <f>IFERROR(INDEX([3]График!$E$10:$W$46,MATCH($A27,[3]График!$A$10:$A$46,0),1+MATCH(D$2,[3]График!$D$6:$X$6,0)),0)</f>
        <v/>
      </c>
      <c r="E27" s="124" t="str">
        <f>IFERROR(INDEX([3]График!$E$10:$W$46,MATCH($A27,[3]График!$A$10:$A$46,0),1+MATCH(E$2,[3]График!$D$6:$X$6,0)),0)</f>
        <v/>
      </c>
      <c r="F27" s="124" t="str">
        <f>IFERROR(INDEX([3]График!$E$10:$W$46,MATCH($A27,[3]График!$A$10:$A$46,0),1+MATCH(F$2,[3]График!$D$6:$X$6,0)),0)</f>
        <v/>
      </c>
      <c r="G27" s="124" t="str">
        <f>IFERROR(INDEX([3]График!$E$10:$W$46,MATCH($A27,[3]График!$A$10:$A$46,0),1+MATCH(G$2,[3]График!$D$6:$X$6,0)),0)</f>
        <v/>
      </c>
      <c r="H27" s="124">
        <f>IFERROR(INDEX([3]График!$E$10:$W$46,MATCH($A27,[3]График!$A$10:$A$46,0),1+MATCH(H$2,[3]График!$D$6:$X$6,0)),0)</f>
        <v>0</v>
      </c>
    </row>
    <row r="28" spans="1:8" s="3" customFormat="1" ht="18.75" customHeight="1" x14ac:dyDescent="0.2">
      <c r="A28" s="120" t="str">
        <f>'[2]Grid data export'!$B235</f>
        <v>_Самара Живое Кеги 30</v>
      </c>
      <c r="B28" s="124" t="str">
        <f>IFERROR(INDEX([3]График!$E$10:$W$46,MATCH($A28,[3]График!$A$10:$A$46,0),1+MATCH(B$2,[3]График!$D$6:$X$6,0)),0)</f>
        <v/>
      </c>
      <c r="C28" s="124" t="str">
        <f>IFERROR(INDEX([3]График!$E$10:$W$46,MATCH($A28,[3]График!$A$10:$A$46,0),1+MATCH(C$2,[3]График!$D$6:$X$6,0)),0)</f>
        <v/>
      </c>
      <c r="D28" s="124" t="str">
        <f>IFERROR(INDEX([3]График!$E$10:$W$46,MATCH($A28,[3]График!$A$10:$A$46,0),1+MATCH(D$2,[3]График!$D$6:$X$6,0)),0)</f>
        <v/>
      </c>
      <c r="E28" s="124" t="str">
        <f>IFERROR(INDEX([3]График!$E$10:$W$46,MATCH($A28,[3]График!$A$10:$A$46,0),1+MATCH(E$2,[3]График!$D$6:$X$6,0)),0)</f>
        <v/>
      </c>
      <c r="F28" s="124" t="str">
        <f>IFERROR(INDEX([3]График!$E$10:$W$46,MATCH($A28,[3]График!$A$10:$A$46,0),1+MATCH(F$2,[3]График!$D$6:$X$6,0)),0)</f>
        <v/>
      </c>
      <c r="G28" s="124" t="str">
        <f>IFERROR(INDEX([3]График!$E$10:$W$46,MATCH($A28,[3]График!$A$10:$A$46,0),1+MATCH(G$2,[3]График!$D$6:$X$6,0)),0)</f>
        <v/>
      </c>
      <c r="H28" s="124">
        <f>IFERROR(INDEX([3]График!$E$10:$W$46,MATCH($A28,[3]График!$A$10:$A$46,0),1+MATCH(H$2,[3]График!$D$6:$X$6,0)),0)</f>
        <v>0</v>
      </c>
    </row>
    <row r="29" spans="1:8" s="35" customFormat="1" ht="18.75" customHeight="1" x14ac:dyDescent="0.2">
      <c r="A29" s="120" t="str">
        <f>'[2]Grid data export'!$B236</f>
        <v>_Сибирский Бочонок Живое Кеги 30</v>
      </c>
      <c r="B29" s="124" t="str">
        <f>IFERROR(INDEX([3]График!$E$10:$W$46,MATCH($A29,[3]График!$A$10:$A$46,0),1+MATCH(B$2,[3]График!$D$6:$X$6,0)),0)</f>
        <v/>
      </c>
      <c r="C29" s="124" t="str">
        <f>IFERROR(INDEX([3]График!$E$10:$W$46,MATCH($A29,[3]График!$A$10:$A$46,0),1+MATCH(C$2,[3]График!$D$6:$X$6,0)),0)</f>
        <v/>
      </c>
      <c r="D29" s="124" t="str">
        <f>IFERROR(INDEX([3]График!$E$10:$W$46,MATCH($A29,[3]График!$A$10:$A$46,0),1+MATCH(D$2,[3]График!$D$6:$X$6,0)),0)</f>
        <v/>
      </c>
      <c r="E29" s="124" t="str">
        <f>IFERROR(INDEX([3]График!$E$10:$W$46,MATCH($A29,[3]График!$A$10:$A$46,0),1+MATCH(E$2,[3]График!$D$6:$X$6,0)),0)</f>
        <v/>
      </c>
      <c r="F29" s="124" t="str">
        <f>IFERROR(INDEX([3]График!$E$10:$W$46,MATCH($A29,[3]График!$A$10:$A$46,0),1+MATCH(F$2,[3]График!$D$6:$X$6,0)),0)</f>
        <v/>
      </c>
      <c r="G29" s="124" t="str">
        <f>IFERROR(INDEX([3]График!$E$10:$W$46,MATCH($A29,[3]График!$A$10:$A$46,0),1+MATCH(G$2,[3]График!$D$6:$X$6,0)),0)</f>
        <v/>
      </c>
      <c r="H29" s="124">
        <f>IFERROR(INDEX([3]График!$E$10:$W$46,MATCH($A29,[3]График!$A$10:$A$46,0),1+MATCH(H$2,[3]График!$D$6:$X$6,0)),0)</f>
        <v>0</v>
      </c>
    </row>
    <row r="30" spans="1:8" s="35" customFormat="1" ht="18.75" customHeight="1" x14ac:dyDescent="0.2">
      <c r="A30" s="120" t="str">
        <f>'[2]Grid data export'!$B237</f>
        <v>_Хлебный Край Традиционный Квас пастеризованный Кеги 30</v>
      </c>
      <c r="B30" s="124">
        <f>IFERROR(INDEX([3]График!$E$10:$W$46,MATCH($A30,[3]График!$A$10:$A$46,0),1+MATCH(B$2,[3]График!$D$6:$X$6,0)),0)</f>
        <v>0</v>
      </c>
      <c r="C30" s="124">
        <f>IFERROR(INDEX([3]График!$E$10:$W$46,MATCH($A30,[3]График!$A$10:$A$46,0),1+MATCH(C$2,[3]График!$D$6:$X$6,0)),0)</f>
        <v>0</v>
      </c>
      <c r="D30" s="124">
        <f>IFERROR(INDEX([3]График!$E$10:$W$46,MATCH($A30,[3]График!$A$10:$A$46,0),1+MATCH(D$2,[3]График!$D$6:$X$6,0)),0)</f>
        <v>0</v>
      </c>
      <c r="E30" s="124">
        <f>IFERROR(INDEX([3]График!$E$10:$W$46,MATCH($A30,[3]График!$A$10:$A$46,0),1+MATCH(E$2,[3]График!$D$6:$X$6,0)),0)</f>
        <v>0</v>
      </c>
      <c r="F30" s="124">
        <f>IFERROR(INDEX([3]График!$E$10:$W$46,MATCH($A30,[3]График!$A$10:$A$46,0),1+MATCH(F$2,[3]График!$D$6:$X$6,0)),0)</f>
        <v>0</v>
      </c>
      <c r="G30" s="124">
        <f>IFERROR(INDEX([3]График!$E$10:$W$46,MATCH($A30,[3]График!$A$10:$A$46,0),1+MATCH(G$2,[3]График!$D$6:$X$6,0)),0)</f>
        <v>0</v>
      </c>
      <c r="H30" s="124">
        <f>IFERROR(INDEX([3]График!$E$10:$W$46,MATCH($A30,[3]График!$A$10:$A$46,0),1+MATCH(H$2,[3]График!$D$6:$X$6,0)),0)</f>
        <v>0</v>
      </c>
    </row>
    <row r="31" spans="1:8" s="35" customFormat="1" ht="18.75" customHeight="1" x14ac:dyDescent="0.2">
      <c r="A31" s="120" t="str">
        <f>'[2]Grid data export'!$B238</f>
        <v>_Челябинское Живое Кеги 30</v>
      </c>
      <c r="B31" s="124">
        <f>IFERROR(INDEX([3]График!$E$10:$W$46,MATCH($A31,[3]График!$A$10:$A$46,0),1+MATCH(B$2,[3]График!$D$6:$X$6,0)),0)</f>
        <v>0</v>
      </c>
      <c r="C31" s="124">
        <f>IFERROR(INDEX([3]График!$E$10:$W$46,MATCH($A31,[3]График!$A$10:$A$46,0),1+MATCH(C$2,[3]График!$D$6:$X$6,0)),0)</f>
        <v>0</v>
      </c>
      <c r="D31" s="124">
        <f>IFERROR(INDEX([3]График!$E$10:$W$46,MATCH($A31,[3]График!$A$10:$A$46,0),1+MATCH(D$2,[3]График!$D$6:$X$6,0)),0)</f>
        <v>0</v>
      </c>
      <c r="E31" s="124">
        <f>IFERROR(INDEX([3]График!$E$10:$W$46,MATCH($A31,[3]График!$A$10:$A$46,0),1+MATCH(E$2,[3]График!$D$6:$X$6,0)),0)</f>
        <v>0</v>
      </c>
      <c r="F31" s="124">
        <f>IFERROR(INDEX([3]График!$E$10:$W$46,MATCH($A31,[3]График!$A$10:$A$46,0),1+MATCH(F$2,[3]График!$D$6:$X$6,0)),0)</f>
        <v>0</v>
      </c>
      <c r="G31" s="124">
        <f>IFERROR(INDEX([3]График!$E$10:$W$46,MATCH($A31,[3]График!$A$10:$A$46,0),1+MATCH(G$2,[3]График!$D$6:$X$6,0)),0)</f>
        <v>0</v>
      </c>
      <c r="H31" s="124">
        <f>IFERROR(INDEX([3]График!$E$10:$W$46,MATCH($A31,[3]График!$A$10:$A$46,0),1+MATCH(H$2,[3]График!$D$6:$X$6,0)),0)</f>
        <v>0</v>
      </c>
    </row>
    <row r="32" spans="1:8" s="35" customFormat="1" ht="18.75" customHeight="1" x14ac:dyDescent="0.2">
      <c r="A32" s="120" t="str">
        <f>'[2]Grid data export'!$B239</f>
        <v>Всего</v>
      </c>
      <c r="B32" s="124"/>
      <c r="C32" s="124"/>
      <c r="D32" s="124"/>
      <c r="E32" s="124"/>
      <c r="F32" s="124"/>
      <c r="G32" s="124"/>
      <c r="H32" s="124"/>
    </row>
    <row r="33" spans="1:8" s="40" customFormat="1" ht="18.75" customHeight="1" x14ac:dyDescent="0.2">
      <c r="A33" s="116"/>
      <c r="B33" s="39" t="e">
        <f t="shared" ref="B33:H33" si="0">B3</f>
        <v>#VALUE!</v>
      </c>
      <c r="C33" s="39">
        <f t="shared" si="0"/>
        <v>0</v>
      </c>
      <c r="D33" s="39">
        <f t="shared" si="0"/>
        <v>0</v>
      </c>
      <c r="E33" s="39">
        <f t="shared" si="0"/>
        <v>0</v>
      </c>
      <c r="F33" s="39">
        <f t="shared" si="0"/>
        <v>0</v>
      </c>
      <c r="G33" s="39">
        <f t="shared" si="0"/>
        <v>0</v>
      </c>
      <c r="H33" s="39">
        <f t="shared" si="0"/>
        <v>0</v>
      </c>
    </row>
    <row r="34" spans="1:8" s="33" customFormat="1" ht="17.25" customHeight="1" x14ac:dyDescent="0.2">
      <c r="A34" s="116" t="s">
        <v>33</v>
      </c>
      <c r="B34" s="121">
        <f>SUMIF($A$4:$A$32,$A34,B$4:B$32)</f>
        <v>0</v>
      </c>
      <c r="C34" s="121">
        <f t="shared" ref="C34:H34" si="1">SUMIF($A$4:$A$32,$A34,C$4:C$32)</f>
        <v>0</v>
      </c>
      <c r="D34" s="121">
        <f t="shared" si="1"/>
        <v>0</v>
      </c>
      <c r="E34" s="121">
        <f t="shared" si="1"/>
        <v>0</v>
      </c>
      <c r="F34" s="121">
        <f t="shared" si="1"/>
        <v>0</v>
      </c>
      <c r="G34" s="121">
        <f t="shared" si="1"/>
        <v>0</v>
      </c>
      <c r="H34" s="121">
        <f t="shared" si="1"/>
        <v>0</v>
      </c>
    </row>
    <row r="35" spans="1:8" ht="15" customHeight="1" x14ac:dyDescent="0.2">
      <c r="A35" s="116" t="s">
        <v>34</v>
      </c>
      <c r="B35" s="121">
        <f t="shared" ref="B35:H60" si="2">SUMIF($A$4:$A$32,$A35,B$4:B$32)</f>
        <v>0</v>
      </c>
      <c r="C35" s="121">
        <f t="shared" si="2"/>
        <v>0</v>
      </c>
      <c r="D35" s="121">
        <f t="shared" si="2"/>
        <v>3</v>
      </c>
      <c r="E35" s="121">
        <f t="shared" si="2"/>
        <v>0</v>
      </c>
      <c r="F35" s="121">
        <f t="shared" si="2"/>
        <v>0</v>
      </c>
      <c r="G35" s="121">
        <f t="shared" si="2"/>
        <v>0</v>
      </c>
      <c r="H35" s="121">
        <f t="shared" si="2"/>
        <v>0</v>
      </c>
    </row>
    <row r="36" spans="1:8" ht="15" customHeight="1" x14ac:dyDescent="0.2">
      <c r="A36" s="116" t="s">
        <v>35</v>
      </c>
      <c r="B36" s="121">
        <f t="shared" si="2"/>
        <v>0</v>
      </c>
      <c r="C36" s="121">
        <f t="shared" si="2"/>
        <v>0</v>
      </c>
      <c r="D36" s="121">
        <f t="shared" si="2"/>
        <v>0</v>
      </c>
      <c r="E36" s="121">
        <f t="shared" si="2"/>
        <v>0</v>
      </c>
      <c r="F36" s="121">
        <f t="shared" si="2"/>
        <v>3</v>
      </c>
      <c r="G36" s="121">
        <f t="shared" si="2"/>
        <v>0</v>
      </c>
      <c r="H36" s="121">
        <f t="shared" si="2"/>
        <v>0</v>
      </c>
    </row>
    <row r="37" spans="1:8" ht="15" customHeight="1" x14ac:dyDescent="0.2">
      <c r="A37" s="116" t="s">
        <v>36</v>
      </c>
      <c r="B37" s="121">
        <f t="shared" si="2"/>
        <v>0</v>
      </c>
      <c r="C37" s="121">
        <f t="shared" si="2"/>
        <v>0</v>
      </c>
      <c r="D37" s="121">
        <f t="shared" si="2"/>
        <v>0</v>
      </c>
      <c r="E37" s="121">
        <f t="shared" si="2"/>
        <v>0</v>
      </c>
      <c r="F37" s="121">
        <f t="shared" si="2"/>
        <v>0</v>
      </c>
      <c r="G37" s="121">
        <f t="shared" si="2"/>
        <v>0</v>
      </c>
      <c r="H37" s="121">
        <f t="shared" si="2"/>
        <v>0</v>
      </c>
    </row>
    <row r="38" spans="1:8" ht="15" customHeight="1" x14ac:dyDescent="0.2">
      <c r="A38" s="116" t="s">
        <v>37</v>
      </c>
      <c r="B38" s="121">
        <f t="shared" si="2"/>
        <v>0</v>
      </c>
      <c r="C38" s="121">
        <f t="shared" si="2"/>
        <v>0</v>
      </c>
      <c r="D38" s="121">
        <f t="shared" si="2"/>
        <v>0</v>
      </c>
      <c r="E38" s="121">
        <f t="shared" si="2"/>
        <v>0</v>
      </c>
      <c r="F38" s="121">
        <f t="shared" si="2"/>
        <v>0</v>
      </c>
      <c r="G38" s="121">
        <f t="shared" si="2"/>
        <v>0</v>
      </c>
      <c r="H38" s="121">
        <f t="shared" si="2"/>
        <v>0</v>
      </c>
    </row>
    <row r="39" spans="1:8" ht="15" customHeight="1" x14ac:dyDescent="0.2">
      <c r="A39" s="116" t="s">
        <v>38</v>
      </c>
      <c r="B39" s="121">
        <f t="shared" si="2"/>
        <v>0</v>
      </c>
      <c r="C39" s="121">
        <f t="shared" si="2"/>
        <v>0</v>
      </c>
      <c r="D39" s="121">
        <f t="shared" si="2"/>
        <v>0</v>
      </c>
      <c r="E39" s="121">
        <f t="shared" si="2"/>
        <v>0</v>
      </c>
      <c r="F39" s="121">
        <f t="shared" si="2"/>
        <v>0</v>
      </c>
      <c r="G39" s="121">
        <f t="shared" si="2"/>
        <v>0</v>
      </c>
      <c r="H39" s="121">
        <f t="shared" si="2"/>
        <v>0</v>
      </c>
    </row>
    <row r="40" spans="1:8" ht="15" customHeight="1" x14ac:dyDescent="0.2">
      <c r="A40" s="116" t="s">
        <v>39</v>
      </c>
      <c r="B40" s="121">
        <f t="shared" si="2"/>
        <v>0</v>
      </c>
      <c r="C40" s="121">
        <f t="shared" si="2"/>
        <v>0</v>
      </c>
      <c r="D40" s="121">
        <f t="shared" si="2"/>
        <v>0</v>
      </c>
      <c r="E40" s="121">
        <f t="shared" si="2"/>
        <v>0</v>
      </c>
      <c r="F40" s="121">
        <f>SUMIF($A$4:$A$32,$A40,F$4:F$32)</f>
        <v>0</v>
      </c>
      <c r="G40" s="121">
        <f t="shared" si="2"/>
        <v>0</v>
      </c>
      <c r="H40" s="121">
        <f t="shared" si="2"/>
        <v>0</v>
      </c>
    </row>
    <row r="41" spans="1:8" ht="15" customHeight="1" x14ac:dyDescent="0.2">
      <c r="A41" s="116" t="s">
        <v>40</v>
      </c>
      <c r="B41" s="121">
        <f t="shared" si="2"/>
        <v>0</v>
      </c>
      <c r="C41" s="121">
        <f t="shared" si="2"/>
        <v>0</v>
      </c>
      <c r="D41" s="121">
        <f t="shared" si="2"/>
        <v>0</v>
      </c>
      <c r="E41" s="121">
        <f t="shared" si="2"/>
        <v>0</v>
      </c>
      <c r="F41" s="121">
        <f t="shared" si="2"/>
        <v>0</v>
      </c>
      <c r="G41" s="121">
        <f t="shared" si="2"/>
        <v>0</v>
      </c>
      <c r="H41" s="121">
        <f t="shared" si="2"/>
        <v>0</v>
      </c>
    </row>
    <row r="42" spans="1:8" ht="15" customHeight="1" x14ac:dyDescent="0.2">
      <c r="A42" s="116" t="s">
        <v>41</v>
      </c>
      <c r="B42" s="121">
        <f t="shared" si="2"/>
        <v>0</v>
      </c>
      <c r="C42" s="121">
        <f t="shared" si="2"/>
        <v>0</v>
      </c>
      <c r="D42" s="121">
        <f t="shared" si="2"/>
        <v>0</v>
      </c>
      <c r="E42" s="121">
        <v>7</v>
      </c>
      <c r="F42" s="121">
        <f t="shared" si="2"/>
        <v>0</v>
      </c>
      <c r="G42" s="121">
        <f t="shared" si="2"/>
        <v>0</v>
      </c>
      <c r="H42" s="121">
        <f t="shared" si="2"/>
        <v>0</v>
      </c>
    </row>
    <row r="43" spans="1:8" ht="15" customHeight="1" x14ac:dyDescent="0.2">
      <c r="A43" s="116" t="s">
        <v>42</v>
      </c>
      <c r="B43" s="121">
        <f t="shared" si="2"/>
        <v>0</v>
      </c>
      <c r="C43" s="121">
        <f t="shared" si="2"/>
        <v>0</v>
      </c>
      <c r="D43" s="121">
        <f t="shared" si="2"/>
        <v>3</v>
      </c>
      <c r="E43" s="121">
        <f t="shared" si="2"/>
        <v>0</v>
      </c>
      <c r="F43" s="121">
        <f t="shared" si="2"/>
        <v>0</v>
      </c>
      <c r="G43" s="121">
        <f t="shared" si="2"/>
        <v>0</v>
      </c>
      <c r="H43" s="121">
        <f t="shared" si="2"/>
        <v>0</v>
      </c>
    </row>
    <row r="44" spans="1:8" ht="15" customHeight="1" x14ac:dyDescent="0.2">
      <c r="A44" s="116" t="s">
        <v>43</v>
      </c>
      <c r="B44" s="121">
        <f t="shared" si="2"/>
        <v>0</v>
      </c>
      <c r="C44" s="121">
        <f t="shared" si="2"/>
        <v>0</v>
      </c>
      <c r="D44" s="121">
        <f t="shared" si="2"/>
        <v>0</v>
      </c>
      <c r="E44" s="121">
        <f t="shared" si="2"/>
        <v>0</v>
      </c>
      <c r="F44" s="121">
        <f t="shared" si="2"/>
        <v>0</v>
      </c>
      <c r="G44" s="121">
        <f t="shared" si="2"/>
        <v>0</v>
      </c>
      <c r="H44" s="121">
        <f t="shared" si="2"/>
        <v>0</v>
      </c>
    </row>
    <row r="45" spans="1:8" ht="15" customHeight="1" x14ac:dyDescent="0.2">
      <c r="A45" s="116" t="s">
        <v>44</v>
      </c>
      <c r="B45" s="121">
        <f t="shared" si="2"/>
        <v>0</v>
      </c>
      <c r="C45" s="121">
        <f t="shared" si="2"/>
        <v>0</v>
      </c>
      <c r="D45" s="121">
        <f t="shared" si="2"/>
        <v>1</v>
      </c>
      <c r="E45" s="121">
        <f t="shared" si="2"/>
        <v>0</v>
      </c>
      <c r="F45" s="121">
        <f t="shared" si="2"/>
        <v>0</v>
      </c>
      <c r="G45" s="121">
        <f t="shared" si="2"/>
        <v>0</v>
      </c>
      <c r="H45" s="121">
        <f t="shared" si="2"/>
        <v>0</v>
      </c>
    </row>
    <row r="46" spans="1:8" ht="15" customHeight="1" x14ac:dyDescent="0.2">
      <c r="A46" s="116" t="s">
        <v>45</v>
      </c>
      <c r="B46" s="121">
        <f t="shared" si="2"/>
        <v>0</v>
      </c>
      <c r="C46" s="121">
        <f t="shared" si="2"/>
        <v>0</v>
      </c>
      <c r="D46" s="121">
        <f t="shared" si="2"/>
        <v>1</v>
      </c>
      <c r="E46" s="121">
        <f t="shared" si="2"/>
        <v>0</v>
      </c>
      <c r="F46" s="121">
        <f t="shared" si="2"/>
        <v>0</v>
      </c>
      <c r="G46" s="121">
        <f t="shared" si="2"/>
        <v>0</v>
      </c>
      <c r="H46" s="121">
        <f t="shared" si="2"/>
        <v>0</v>
      </c>
    </row>
    <row r="47" spans="1:8" ht="15" customHeight="1" x14ac:dyDescent="0.2">
      <c r="A47" s="116" t="s">
        <v>46</v>
      </c>
      <c r="B47" s="121">
        <f t="shared" si="2"/>
        <v>0</v>
      </c>
      <c r="C47" s="121">
        <f t="shared" si="2"/>
        <v>0</v>
      </c>
      <c r="D47" s="121">
        <f t="shared" si="2"/>
        <v>0</v>
      </c>
      <c r="E47" s="121">
        <f t="shared" si="2"/>
        <v>0</v>
      </c>
      <c r="F47" s="121">
        <f t="shared" si="2"/>
        <v>0</v>
      </c>
      <c r="G47" s="121">
        <f t="shared" si="2"/>
        <v>0</v>
      </c>
      <c r="H47" s="121">
        <f t="shared" si="2"/>
        <v>0</v>
      </c>
    </row>
    <row r="48" spans="1:8" ht="15" customHeight="1" x14ac:dyDescent="0.2">
      <c r="A48" s="116" t="s">
        <v>47</v>
      </c>
      <c r="B48" s="121">
        <f t="shared" si="2"/>
        <v>0</v>
      </c>
      <c r="C48" s="121">
        <f t="shared" si="2"/>
        <v>0</v>
      </c>
      <c r="D48" s="121">
        <f t="shared" si="2"/>
        <v>2</v>
      </c>
      <c r="E48" s="121">
        <f t="shared" si="2"/>
        <v>0</v>
      </c>
      <c r="F48" s="121">
        <f t="shared" si="2"/>
        <v>0</v>
      </c>
      <c r="G48" s="121">
        <f t="shared" si="2"/>
        <v>0</v>
      </c>
      <c r="H48" s="121">
        <f t="shared" si="2"/>
        <v>0</v>
      </c>
    </row>
    <row r="49" spans="1:8" ht="15" customHeight="1" x14ac:dyDescent="0.2">
      <c r="A49" s="116" t="s">
        <v>48</v>
      </c>
      <c r="B49" s="121">
        <f t="shared" si="2"/>
        <v>0</v>
      </c>
      <c r="C49" s="121">
        <f t="shared" si="2"/>
        <v>0</v>
      </c>
      <c r="D49" s="121">
        <f t="shared" si="2"/>
        <v>0</v>
      </c>
      <c r="E49" s="121">
        <f t="shared" si="2"/>
        <v>0</v>
      </c>
      <c r="F49" s="121">
        <f t="shared" si="2"/>
        <v>0</v>
      </c>
      <c r="G49" s="121">
        <f t="shared" si="2"/>
        <v>0</v>
      </c>
      <c r="H49" s="121">
        <f t="shared" si="2"/>
        <v>0</v>
      </c>
    </row>
    <row r="50" spans="1:8" ht="15" customHeight="1" x14ac:dyDescent="0.2">
      <c r="A50" s="116" t="s">
        <v>49</v>
      </c>
      <c r="B50" s="121">
        <f t="shared" si="2"/>
        <v>0</v>
      </c>
      <c r="C50" s="121">
        <f t="shared" si="2"/>
        <v>0</v>
      </c>
      <c r="D50" s="121">
        <f t="shared" si="2"/>
        <v>6</v>
      </c>
      <c r="E50" s="121">
        <f t="shared" si="2"/>
        <v>0</v>
      </c>
      <c r="F50" s="121">
        <f t="shared" si="2"/>
        <v>0</v>
      </c>
      <c r="G50" s="121">
        <f t="shared" si="2"/>
        <v>0</v>
      </c>
      <c r="H50" s="121">
        <f t="shared" si="2"/>
        <v>0</v>
      </c>
    </row>
    <row r="51" spans="1:8" ht="15" customHeight="1" x14ac:dyDescent="0.2">
      <c r="A51" s="116" t="s">
        <v>50</v>
      </c>
      <c r="B51" s="121">
        <f t="shared" si="2"/>
        <v>0</v>
      </c>
      <c r="C51" s="121">
        <f t="shared" si="2"/>
        <v>0</v>
      </c>
      <c r="D51" s="121">
        <f t="shared" si="2"/>
        <v>0</v>
      </c>
      <c r="E51" s="121">
        <f t="shared" si="2"/>
        <v>0</v>
      </c>
      <c r="F51" s="121">
        <f t="shared" si="2"/>
        <v>0</v>
      </c>
      <c r="G51" s="121">
        <f t="shared" si="2"/>
        <v>0</v>
      </c>
      <c r="H51" s="121">
        <f t="shared" si="2"/>
        <v>0</v>
      </c>
    </row>
    <row r="52" spans="1:8" ht="15" customHeight="1" x14ac:dyDescent="0.2">
      <c r="A52" s="116" t="s">
        <v>51</v>
      </c>
      <c r="B52" s="121">
        <f t="shared" si="2"/>
        <v>0</v>
      </c>
      <c r="C52" s="121">
        <f t="shared" si="2"/>
        <v>0</v>
      </c>
      <c r="D52" s="121">
        <f t="shared" si="2"/>
        <v>3</v>
      </c>
      <c r="E52" s="121">
        <f t="shared" si="2"/>
        <v>0</v>
      </c>
      <c r="F52" s="121">
        <f t="shared" si="2"/>
        <v>0</v>
      </c>
      <c r="G52" s="121">
        <f t="shared" si="2"/>
        <v>0</v>
      </c>
      <c r="H52" s="121">
        <f t="shared" si="2"/>
        <v>0</v>
      </c>
    </row>
    <row r="53" spans="1:8" ht="15" customHeight="1" x14ac:dyDescent="0.2">
      <c r="A53" s="116" t="s">
        <v>52</v>
      </c>
      <c r="B53" s="121">
        <f t="shared" si="2"/>
        <v>0</v>
      </c>
      <c r="C53" s="121">
        <f t="shared" si="2"/>
        <v>0</v>
      </c>
      <c r="D53" s="121">
        <f t="shared" si="2"/>
        <v>0</v>
      </c>
      <c r="E53" s="121">
        <f t="shared" si="2"/>
        <v>0</v>
      </c>
      <c r="F53" s="121">
        <f t="shared" si="2"/>
        <v>0</v>
      </c>
      <c r="G53" s="121">
        <f t="shared" si="2"/>
        <v>0</v>
      </c>
      <c r="H53" s="121">
        <f t="shared" si="2"/>
        <v>0</v>
      </c>
    </row>
    <row r="54" spans="1:8" s="3" customFormat="1" ht="15" customHeight="1" x14ac:dyDescent="0.2">
      <c r="A54" s="116" t="s">
        <v>53</v>
      </c>
      <c r="B54" s="121">
        <f t="shared" si="2"/>
        <v>0</v>
      </c>
      <c r="C54" s="121">
        <f t="shared" si="2"/>
        <v>0</v>
      </c>
      <c r="D54" s="121">
        <f t="shared" si="2"/>
        <v>0</v>
      </c>
      <c r="E54" s="121">
        <f t="shared" si="2"/>
        <v>0</v>
      </c>
      <c r="F54" s="121">
        <f t="shared" si="2"/>
        <v>0</v>
      </c>
      <c r="G54" s="121">
        <f t="shared" si="2"/>
        <v>0</v>
      </c>
      <c r="H54" s="121">
        <f t="shared" si="2"/>
        <v>0</v>
      </c>
    </row>
    <row r="55" spans="1:8" s="3" customFormat="1" ht="15" customHeight="1" x14ac:dyDescent="0.2">
      <c r="A55" s="116" t="s">
        <v>54</v>
      </c>
      <c r="B55" s="121">
        <f t="shared" si="2"/>
        <v>0</v>
      </c>
      <c r="C55" s="121">
        <f t="shared" si="2"/>
        <v>0</v>
      </c>
      <c r="D55" s="121">
        <f t="shared" si="2"/>
        <v>0</v>
      </c>
      <c r="E55" s="121">
        <f t="shared" si="2"/>
        <v>0</v>
      </c>
      <c r="F55" s="121">
        <f t="shared" si="2"/>
        <v>0</v>
      </c>
      <c r="G55" s="121">
        <f t="shared" si="2"/>
        <v>0</v>
      </c>
      <c r="H55" s="121">
        <f t="shared" si="2"/>
        <v>0</v>
      </c>
    </row>
    <row r="56" spans="1:8" s="3" customFormat="1" ht="15" customHeight="1" x14ac:dyDescent="0.2">
      <c r="A56" s="116" t="s">
        <v>55</v>
      </c>
      <c r="B56" s="121">
        <f t="shared" si="2"/>
        <v>0</v>
      </c>
      <c r="C56" s="121">
        <f t="shared" si="2"/>
        <v>0</v>
      </c>
      <c r="D56" s="121">
        <f t="shared" si="2"/>
        <v>0</v>
      </c>
      <c r="E56" s="121">
        <f t="shared" si="2"/>
        <v>0</v>
      </c>
      <c r="F56" s="121">
        <f t="shared" si="2"/>
        <v>0</v>
      </c>
      <c r="G56" s="121">
        <f t="shared" si="2"/>
        <v>0</v>
      </c>
      <c r="H56" s="121">
        <f t="shared" si="2"/>
        <v>0</v>
      </c>
    </row>
    <row r="57" spans="1:8" s="3" customFormat="1" ht="15" customHeight="1" x14ac:dyDescent="0.2">
      <c r="A57" s="116" t="s">
        <v>56</v>
      </c>
      <c r="B57" s="121">
        <f t="shared" si="2"/>
        <v>0</v>
      </c>
      <c r="C57" s="121">
        <f t="shared" si="2"/>
        <v>0</v>
      </c>
      <c r="D57" s="121">
        <f t="shared" si="2"/>
        <v>0</v>
      </c>
      <c r="E57" s="121">
        <f t="shared" si="2"/>
        <v>0</v>
      </c>
      <c r="F57" s="121">
        <f t="shared" si="2"/>
        <v>0</v>
      </c>
      <c r="G57" s="121">
        <f t="shared" si="2"/>
        <v>0</v>
      </c>
      <c r="H57" s="121">
        <f t="shared" si="2"/>
        <v>0</v>
      </c>
    </row>
    <row r="58" spans="1:8" s="3" customFormat="1" ht="15" customHeight="1" x14ac:dyDescent="0.2">
      <c r="A58" s="116" t="s">
        <v>57</v>
      </c>
      <c r="B58" s="121">
        <f t="shared" si="2"/>
        <v>0</v>
      </c>
      <c r="C58" s="121">
        <f t="shared" si="2"/>
        <v>0</v>
      </c>
      <c r="D58" s="121">
        <f t="shared" si="2"/>
        <v>0</v>
      </c>
      <c r="E58" s="121">
        <f t="shared" si="2"/>
        <v>0</v>
      </c>
      <c r="F58" s="121">
        <f t="shared" si="2"/>
        <v>0</v>
      </c>
      <c r="G58" s="121">
        <f t="shared" si="2"/>
        <v>0</v>
      </c>
      <c r="H58" s="121">
        <f t="shared" si="2"/>
        <v>0</v>
      </c>
    </row>
    <row r="59" spans="1:8" s="3" customFormat="1" ht="15" customHeight="1" x14ac:dyDescent="0.2">
      <c r="A59" s="116" t="s">
        <v>58</v>
      </c>
      <c r="B59" s="121">
        <f t="shared" si="2"/>
        <v>0</v>
      </c>
      <c r="C59" s="121">
        <f t="shared" si="2"/>
        <v>0</v>
      </c>
      <c r="D59" s="121">
        <f t="shared" si="2"/>
        <v>0</v>
      </c>
      <c r="E59" s="121">
        <f t="shared" si="2"/>
        <v>0</v>
      </c>
      <c r="F59" s="121">
        <f t="shared" si="2"/>
        <v>0</v>
      </c>
      <c r="G59" s="121">
        <f t="shared" si="2"/>
        <v>0</v>
      </c>
      <c r="H59" s="121">
        <f t="shared" si="2"/>
        <v>0</v>
      </c>
    </row>
    <row r="60" spans="1:8" s="3" customFormat="1" ht="15" customHeight="1" x14ac:dyDescent="0.2">
      <c r="A60" s="111"/>
      <c r="B60" s="121">
        <f t="shared" si="2"/>
        <v>0</v>
      </c>
      <c r="C60" s="121">
        <f t="shared" si="2"/>
        <v>0</v>
      </c>
      <c r="D60" s="121">
        <f t="shared" si="2"/>
        <v>0</v>
      </c>
      <c r="E60" s="121">
        <f t="shared" si="2"/>
        <v>0</v>
      </c>
      <c r="F60" s="121">
        <f t="shared" si="2"/>
        <v>0</v>
      </c>
      <c r="G60" s="121">
        <f t="shared" si="2"/>
        <v>0</v>
      </c>
      <c r="H60" s="121">
        <f t="shared" si="2"/>
        <v>0</v>
      </c>
    </row>
    <row r="61" spans="1:8" s="37" customFormat="1" ht="18.75" customHeight="1" outlineLevel="1" x14ac:dyDescent="0.25">
      <c r="A61" s="36" t="s">
        <v>3</v>
      </c>
      <c r="B61" s="122">
        <f t="shared" ref="B61:H61" si="3">SUM(B34:B60)</f>
        <v>0</v>
      </c>
      <c r="C61" s="122">
        <f t="shared" si="3"/>
        <v>0</v>
      </c>
      <c r="D61" s="122">
        <f t="shared" si="3"/>
        <v>19</v>
      </c>
      <c r="E61" s="122">
        <f t="shared" si="3"/>
        <v>7</v>
      </c>
      <c r="F61" s="122">
        <f>SUM(F34:F60)</f>
        <v>3</v>
      </c>
      <c r="G61" s="122">
        <f t="shared" si="3"/>
        <v>0</v>
      </c>
      <c r="H61" s="122">
        <f t="shared" si="3"/>
        <v>0</v>
      </c>
    </row>
    <row r="62" spans="1:8" s="35" customFormat="1" ht="16.5" customHeight="1" x14ac:dyDescent="0.25">
      <c r="A62" s="34" t="s">
        <v>2</v>
      </c>
      <c r="B62" s="123">
        <f t="shared" ref="B62:H62" si="4">SUM(B34:B60)</f>
        <v>0</v>
      </c>
      <c r="C62" s="123">
        <f t="shared" si="4"/>
        <v>0</v>
      </c>
      <c r="D62" s="123">
        <f t="shared" si="4"/>
        <v>19</v>
      </c>
      <c r="E62" s="123">
        <f t="shared" si="4"/>
        <v>7</v>
      </c>
      <c r="F62" s="123">
        <f t="shared" si="4"/>
        <v>3</v>
      </c>
      <c r="G62" s="123">
        <f t="shared" si="4"/>
        <v>0</v>
      </c>
      <c r="H62" s="123">
        <f t="shared" si="4"/>
        <v>0</v>
      </c>
    </row>
    <row r="63" spans="1:8" s="35" customFormat="1" ht="15" customHeight="1" x14ac:dyDescent="0.25">
      <c r="A63" s="38" t="s">
        <v>1</v>
      </c>
      <c r="B63" s="123">
        <f>B62-B32</f>
        <v>0</v>
      </c>
      <c r="C63" s="123">
        <f t="shared" ref="C63:H63" si="5">C62-C32</f>
        <v>0</v>
      </c>
      <c r="D63" s="123">
        <f t="shared" si="5"/>
        <v>19</v>
      </c>
      <c r="E63" s="123">
        <f>E62-E32</f>
        <v>7</v>
      </c>
      <c r="F63" s="123">
        <f t="shared" si="5"/>
        <v>3</v>
      </c>
      <c r="G63" s="123">
        <f t="shared" si="5"/>
        <v>0</v>
      </c>
      <c r="H63" s="123">
        <f t="shared" si="5"/>
        <v>0</v>
      </c>
    </row>
  </sheetData>
  <phoneticPr fontId="1" type="noConversion"/>
  <conditionalFormatting sqref="B63:XFD63">
    <cfRule type="cellIs" dxfId="2" priority="11937" stopIfTrue="1" operator="notEqual">
      <formula>0</formula>
    </cfRule>
  </conditionalFormatting>
  <conditionalFormatting sqref="B63:H63">
    <cfRule type="cellIs" dxfId="1" priority="12" operator="greaterThan">
      <formula>0</formula>
    </cfRule>
  </conditionalFormatting>
  <conditionalFormatting sqref="A63">
    <cfRule type="cellIs" dxfId="0" priority="1" stopIfTrue="1" operator="notEqual">
      <formula>0</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Комплекты Кеги</vt:lpstr>
      <vt:lpstr>Цех  Кеги</vt:lpstr>
      <vt:lpstr>'Комплекты Кеги'!Область_печати</vt:lpstr>
    </vt:vector>
  </TitlesOfParts>
  <Company>Vena Brewery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Булычев С.В.</dc:creator>
  <cp:lastModifiedBy>Andrew</cp:lastModifiedBy>
  <cp:lastPrinted>2008-11-13T13:53:58Z</cp:lastPrinted>
  <dcterms:created xsi:type="dcterms:W3CDTF">2008-02-20T09:18:53Z</dcterms:created>
  <dcterms:modified xsi:type="dcterms:W3CDTF">2013-01-22T04:57:51Z</dcterms:modified>
</cp:coreProperties>
</file>