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5" sheetId="3" r:id="rId1"/>
    <sheet name="6" sheetId="20" r:id="rId2"/>
    <sheet name="7" sheetId="5" r:id="rId3"/>
    <sheet name="8" sheetId="4" r:id="rId4"/>
    <sheet name="9" sheetId="6" r:id="rId5"/>
    <sheet name="10" sheetId="7" r:id="rId6"/>
    <sheet name="11" sheetId="8" r:id="rId7"/>
    <sheet name="12" sheetId="9" r:id="rId8"/>
    <sheet name="13" sheetId="10" r:id="rId9"/>
    <sheet name="14" sheetId="11" r:id="rId10"/>
    <sheet name="15" sheetId="12" r:id="rId11"/>
    <sheet name="16" sheetId="13" r:id="rId12"/>
    <sheet name="17" sheetId="14" r:id="rId13"/>
    <sheet name="18" sheetId="15" r:id="rId14"/>
    <sheet name="19" sheetId="16" r:id="rId15"/>
    <sheet name="20" sheetId="17" r:id="rId16"/>
    <sheet name="21" sheetId="18" r:id="rId17"/>
    <sheet name="22" sheetId="19" r:id="rId1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8" l="1"/>
  <c r="G3" i="18"/>
  <c r="E4" i="11"/>
  <c r="E5" i="11"/>
  <c r="E6" i="11"/>
  <c r="E7" i="11"/>
  <c r="E8" i="11"/>
  <c r="E9" i="11"/>
  <c r="E10" i="11"/>
  <c r="E11" i="11"/>
  <c r="E12" i="11"/>
  <c r="E3" i="11"/>
  <c r="D4" i="11"/>
  <c r="D5" i="11"/>
  <c r="D6" i="11"/>
  <c r="D7" i="11"/>
  <c r="D8" i="11"/>
  <c r="D9" i="11"/>
  <c r="D10" i="11"/>
  <c r="D11" i="11"/>
  <c r="D12" i="11"/>
  <c r="D3" i="11"/>
  <c r="C4" i="11"/>
  <c r="C5" i="11"/>
  <c r="C6" i="11"/>
  <c r="C7" i="11"/>
  <c r="C8" i="11"/>
  <c r="C9" i="11"/>
  <c r="C10" i="11"/>
  <c r="C11" i="11"/>
  <c r="C12" i="11"/>
  <c r="C3" i="11"/>
  <c r="B4" i="11"/>
  <c r="B5" i="11"/>
  <c r="B6" i="11"/>
  <c r="B7" i="11"/>
  <c r="B8" i="11"/>
  <c r="B9" i="11"/>
  <c r="B10" i="11"/>
  <c r="B11" i="11"/>
  <c r="B12" i="11"/>
  <c r="B3" i="11"/>
  <c r="M4" i="9"/>
  <c r="M5" i="9"/>
  <c r="M6" i="9"/>
  <c r="M7" i="9"/>
  <c r="M8" i="9"/>
  <c r="M9" i="9"/>
  <c r="M10" i="9"/>
  <c r="M11" i="9"/>
  <c r="M12" i="9"/>
  <c r="M3" i="9"/>
  <c r="L4" i="9"/>
  <c r="L5" i="9"/>
  <c r="L6" i="9"/>
  <c r="L7" i="9"/>
  <c r="L8" i="9"/>
  <c r="L9" i="9"/>
  <c r="L10" i="9"/>
  <c r="L11" i="9"/>
  <c r="L12" i="9"/>
  <c r="L3" i="9"/>
  <c r="C20" i="9"/>
  <c r="C21" i="9"/>
  <c r="C22" i="9"/>
  <c r="C23" i="9"/>
  <c r="C24" i="9"/>
  <c r="C25" i="9"/>
  <c r="C26" i="9"/>
  <c r="C27" i="9"/>
  <c r="C28" i="9"/>
  <c r="C19" i="9"/>
  <c r="B20" i="9"/>
  <c r="B21" i="9"/>
  <c r="B22" i="9"/>
  <c r="B23" i="9"/>
  <c r="B24" i="9"/>
  <c r="B25" i="9"/>
  <c r="B26" i="9"/>
  <c r="B27" i="9"/>
  <c r="B28" i="9"/>
  <c r="B19" i="9"/>
  <c r="C4" i="9"/>
  <c r="C5" i="9"/>
  <c r="C6" i="9"/>
  <c r="C7" i="9"/>
  <c r="C8" i="9"/>
  <c r="C9" i="9"/>
  <c r="C10" i="9"/>
  <c r="C11" i="9"/>
  <c r="C12" i="9"/>
  <c r="C3" i="9"/>
  <c r="B4" i="9"/>
  <c r="B5" i="9"/>
  <c r="B6" i="9"/>
  <c r="B7" i="9"/>
  <c r="B8" i="9"/>
  <c r="B9" i="9"/>
  <c r="B10" i="9"/>
  <c r="B11" i="9"/>
  <c r="B12" i="9"/>
  <c r="B3" i="9"/>
  <c r="B13" i="9"/>
  <c r="G5" i="8"/>
  <c r="G6" i="8"/>
  <c r="G7" i="8"/>
  <c r="G8" i="8"/>
  <c r="G9" i="8"/>
  <c r="G10" i="8"/>
  <c r="G11" i="8"/>
  <c r="G12" i="8"/>
  <c r="G13" i="8"/>
  <c r="G4" i="8"/>
  <c r="E5" i="8"/>
  <c r="E6" i="8"/>
  <c r="E7" i="8"/>
  <c r="E8" i="8"/>
  <c r="E9" i="8"/>
  <c r="E10" i="8"/>
  <c r="E11" i="8"/>
  <c r="E12" i="8"/>
  <c r="E13" i="8"/>
  <c r="E4" i="8"/>
  <c r="C5" i="8"/>
  <c r="C6" i="8"/>
  <c r="C7" i="8"/>
  <c r="C8" i="8"/>
  <c r="C9" i="8"/>
  <c r="C10" i="8"/>
  <c r="C11" i="8"/>
  <c r="C12" i="8"/>
  <c r="C13" i="8"/>
  <c r="C4" i="8"/>
  <c r="D12" i="7"/>
  <c r="E12" i="7"/>
  <c r="C12" i="7"/>
  <c r="D11" i="7"/>
  <c r="E11" i="7"/>
  <c r="C11" i="7"/>
  <c r="D10" i="7"/>
  <c r="E10" i="7"/>
  <c r="C10" i="7"/>
  <c r="D9" i="7"/>
  <c r="E9" i="7"/>
  <c r="C9" i="7"/>
  <c r="D8" i="7"/>
  <c r="E8" i="7"/>
  <c r="C8" i="7"/>
  <c r="D7" i="7"/>
  <c r="E7" i="7"/>
  <c r="C7" i="7"/>
  <c r="D6" i="7"/>
  <c r="E6" i="7"/>
  <c r="C6" i="7"/>
  <c r="D5" i="7"/>
  <c r="E5" i="7"/>
  <c r="C5" i="7"/>
  <c r="O150" i="6"/>
  <c r="N150" i="6"/>
  <c r="M150" i="6"/>
  <c r="O133" i="6"/>
  <c r="N133" i="6"/>
  <c r="M133" i="6"/>
  <c r="O117" i="6"/>
  <c r="N117" i="6"/>
  <c r="M117" i="6"/>
  <c r="O101" i="6"/>
  <c r="N101" i="6"/>
  <c r="M101" i="6"/>
  <c r="O85" i="6"/>
  <c r="N85" i="6"/>
  <c r="M85" i="6"/>
  <c r="O69" i="6"/>
  <c r="N69" i="6"/>
  <c r="M69" i="6"/>
  <c r="O52" i="6"/>
  <c r="N52" i="6"/>
  <c r="M52" i="6"/>
  <c r="O35" i="6"/>
  <c r="N35" i="6"/>
  <c r="M35" i="6"/>
  <c r="N3" i="6"/>
  <c r="O3" i="6"/>
  <c r="D4" i="7"/>
  <c r="E4" i="7"/>
  <c r="C4" i="7"/>
  <c r="C3" i="7"/>
  <c r="N19" i="6"/>
  <c r="O19" i="6"/>
  <c r="M19" i="6"/>
  <c r="M3" i="6"/>
  <c r="D3" i="7"/>
  <c r="E3" i="7"/>
  <c r="B12" i="7"/>
  <c r="B11" i="7"/>
  <c r="B10" i="7"/>
  <c r="B9" i="7"/>
  <c r="B8" i="7"/>
  <c r="B7" i="7"/>
  <c r="B6" i="7"/>
  <c r="B5" i="7"/>
  <c r="B4" i="7"/>
  <c r="B3" i="7"/>
  <c r="D159" i="6"/>
  <c r="E159" i="6"/>
  <c r="H159" i="6" s="1"/>
  <c r="C159" i="6"/>
  <c r="D158" i="6"/>
  <c r="E158" i="6"/>
  <c r="C158" i="6"/>
  <c r="F158" i="6" s="1"/>
  <c r="D157" i="6"/>
  <c r="G157" i="6" s="1"/>
  <c r="E157" i="6"/>
  <c r="C157" i="6"/>
  <c r="D156" i="6"/>
  <c r="E156" i="6"/>
  <c r="C156" i="6"/>
  <c r="F156" i="6" s="1"/>
  <c r="D155" i="6"/>
  <c r="G155" i="6" s="1"/>
  <c r="E155" i="6"/>
  <c r="C155" i="6"/>
  <c r="D154" i="6"/>
  <c r="E154" i="6"/>
  <c r="C154" i="6"/>
  <c r="F154" i="6" s="1"/>
  <c r="D153" i="6"/>
  <c r="E153" i="6"/>
  <c r="H153" i="6" s="1"/>
  <c r="C153" i="6"/>
  <c r="D152" i="6"/>
  <c r="E152" i="6"/>
  <c r="C152" i="6"/>
  <c r="F152" i="6" s="1"/>
  <c r="D151" i="6"/>
  <c r="E151" i="6"/>
  <c r="H151" i="6" s="1"/>
  <c r="C151" i="6"/>
  <c r="D150" i="6"/>
  <c r="E150" i="6"/>
  <c r="H150" i="6" s="1"/>
  <c r="C150" i="6"/>
  <c r="F150" i="6" s="1"/>
  <c r="B162" i="6"/>
  <c r="G161" i="6"/>
  <c r="E161" i="6"/>
  <c r="H161" i="6" s="1"/>
  <c r="D161" i="6"/>
  <c r="C161" i="6"/>
  <c r="F161" i="6" s="1"/>
  <c r="G160" i="6"/>
  <c r="E160" i="6"/>
  <c r="H160" i="6" s="1"/>
  <c r="D160" i="6"/>
  <c r="C160" i="6"/>
  <c r="F160" i="6" s="1"/>
  <c r="G159" i="6"/>
  <c r="F159" i="6"/>
  <c r="G158" i="6"/>
  <c r="H158" i="6"/>
  <c r="H157" i="6"/>
  <c r="F157" i="6"/>
  <c r="G156" i="6"/>
  <c r="H156" i="6"/>
  <c r="H155" i="6"/>
  <c r="F155" i="6"/>
  <c r="G154" i="6"/>
  <c r="H154" i="6"/>
  <c r="G153" i="6"/>
  <c r="F153" i="6"/>
  <c r="G152" i="6"/>
  <c r="H152" i="6"/>
  <c r="G151" i="6"/>
  <c r="F151" i="6"/>
  <c r="G150" i="6"/>
  <c r="K133" i="6"/>
  <c r="I133" i="6"/>
  <c r="J133" i="6"/>
  <c r="G145" i="6"/>
  <c r="H145" i="6"/>
  <c r="F145" i="6"/>
  <c r="H144" i="6"/>
  <c r="G144" i="6"/>
  <c r="F144" i="6"/>
  <c r="D144" i="6"/>
  <c r="E144" i="6"/>
  <c r="C144" i="6"/>
  <c r="D143" i="6"/>
  <c r="E143" i="6"/>
  <c r="C143" i="6"/>
  <c r="D142" i="6"/>
  <c r="E142" i="6"/>
  <c r="C142" i="6"/>
  <c r="D141" i="6"/>
  <c r="G141" i="6" s="1"/>
  <c r="E141" i="6"/>
  <c r="C141" i="6"/>
  <c r="D140" i="6"/>
  <c r="E140" i="6"/>
  <c r="C140" i="6"/>
  <c r="D139" i="6"/>
  <c r="E139" i="6"/>
  <c r="C139" i="6"/>
  <c r="D138" i="6"/>
  <c r="G138" i="6" s="1"/>
  <c r="E138" i="6"/>
  <c r="C138" i="6"/>
  <c r="D137" i="6"/>
  <c r="E137" i="6"/>
  <c r="C137" i="6"/>
  <c r="D135" i="6"/>
  <c r="G135" i="6" s="1"/>
  <c r="E135" i="6"/>
  <c r="C135" i="6"/>
  <c r="F135" i="6" s="1"/>
  <c r="D134" i="6"/>
  <c r="G134" i="6" s="1"/>
  <c r="E134" i="6"/>
  <c r="C134" i="6"/>
  <c r="F134" i="6" s="1"/>
  <c r="D133" i="6"/>
  <c r="E133" i="6"/>
  <c r="C133" i="6"/>
  <c r="B145" i="6"/>
  <c r="H143" i="6"/>
  <c r="G143" i="6"/>
  <c r="F143" i="6"/>
  <c r="H142" i="6"/>
  <c r="F142" i="6"/>
  <c r="G142" i="6"/>
  <c r="H141" i="6"/>
  <c r="F141" i="6"/>
  <c r="H140" i="6"/>
  <c r="F140" i="6"/>
  <c r="G140" i="6"/>
  <c r="H139" i="6"/>
  <c r="F139" i="6"/>
  <c r="G139" i="6"/>
  <c r="H138" i="6"/>
  <c r="F138" i="6"/>
  <c r="H137" i="6"/>
  <c r="F137" i="6"/>
  <c r="G137" i="6"/>
  <c r="H136" i="6"/>
  <c r="F136" i="6"/>
  <c r="E136" i="6"/>
  <c r="D136" i="6"/>
  <c r="G136" i="6" s="1"/>
  <c r="C136" i="6"/>
  <c r="H135" i="6"/>
  <c r="H134" i="6"/>
  <c r="G133" i="6"/>
  <c r="H133" i="6"/>
  <c r="F133" i="6"/>
  <c r="D125" i="6"/>
  <c r="E125" i="6"/>
  <c r="C125" i="6"/>
  <c r="F125" i="6" s="1"/>
  <c r="D124" i="6"/>
  <c r="E124" i="6"/>
  <c r="C124" i="6"/>
  <c r="F124" i="6" s="1"/>
  <c r="D123" i="6"/>
  <c r="E123" i="6"/>
  <c r="C123" i="6"/>
  <c r="D122" i="6"/>
  <c r="E122" i="6"/>
  <c r="C122" i="6"/>
  <c r="D121" i="6"/>
  <c r="E121" i="6"/>
  <c r="C121" i="6"/>
  <c r="D120" i="6"/>
  <c r="E120" i="6"/>
  <c r="C120" i="6"/>
  <c r="D119" i="6"/>
  <c r="E119" i="6"/>
  <c r="C118" i="6"/>
  <c r="D117" i="6"/>
  <c r="G117" i="6" s="1"/>
  <c r="E117" i="6"/>
  <c r="C117" i="6"/>
  <c r="B128" i="6"/>
  <c r="H127" i="6"/>
  <c r="G127" i="6"/>
  <c r="F127" i="6"/>
  <c r="E126" i="6"/>
  <c r="H126" i="6" s="1"/>
  <c r="D126" i="6"/>
  <c r="G126" i="6" s="1"/>
  <c r="C126" i="6"/>
  <c r="F126" i="6" s="1"/>
  <c r="H125" i="6"/>
  <c r="G125" i="6"/>
  <c r="H124" i="6"/>
  <c r="G124" i="6"/>
  <c r="H123" i="6"/>
  <c r="G123" i="6"/>
  <c r="F123" i="6"/>
  <c r="H122" i="6"/>
  <c r="G122" i="6"/>
  <c r="F122" i="6"/>
  <c r="H121" i="6"/>
  <c r="G121" i="6"/>
  <c r="F121" i="6"/>
  <c r="H120" i="6"/>
  <c r="G120" i="6"/>
  <c r="F120" i="6"/>
  <c r="H119" i="6"/>
  <c r="G119" i="6"/>
  <c r="C119" i="6"/>
  <c r="F119" i="6" s="1"/>
  <c r="E118" i="6"/>
  <c r="H118" i="6" s="1"/>
  <c r="D118" i="6"/>
  <c r="G118" i="6" s="1"/>
  <c r="F118" i="6"/>
  <c r="H117" i="6"/>
  <c r="F117" i="6"/>
  <c r="D110" i="6"/>
  <c r="E110" i="6"/>
  <c r="C110" i="6"/>
  <c r="D109" i="6"/>
  <c r="E109" i="6"/>
  <c r="C109" i="6"/>
  <c r="D108" i="6"/>
  <c r="E108" i="6"/>
  <c r="C108" i="6"/>
  <c r="D107" i="6"/>
  <c r="E107" i="6"/>
  <c r="C107" i="6"/>
  <c r="D106" i="6"/>
  <c r="E106" i="6"/>
  <c r="C106" i="6"/>
  <c r="D105" i="6"/>
  <c r="E105" i="6"/>
  <c r="C105" i="6"/>
  <c r="D104" i="6"/>
  <c r="E104" i="6"/>
  <c r="C104" i="6"/>
  <c r="D103" i="6"/>
  <c r="E103" i="6"/>
  <c r="C103" i="6"/>
  <c r="D102" i="6"/>
  <c r="E102" i="6"/>
  <c r="C102" i="6"/>
  <c r="D101" i="6"/>
  <c r="E101" i="6"/>
  <c r="C101" i="6"/>
  <c r="D95" i="6"/>
  <c r="E95" i="6"/>
  <c r="C95" i="6"/>
  <c r="D94" i="6"/>
  <c r="E94" i="6"/>
  <c r="C94" i="6"/>
  <c r="D93" i="6"/>
  <c r="E93" i="6"/>
  <c r="C93" i="6"/>
  <c r="D92" i="6"/>
  <c r="E92" i="6"/>
  <c r="C92" i="6"/>
  <c r="D91" i="6"/>
  <c r="E91" i="6"/>
  <c r="C91" i="6"/>
  <c r="D90" i="6"/>
  <c r="E90" i="6"/>
  <c r="C90" i="6"/>
  <c r="D89" i="6"/>
  <c r="E89" i="6"/>
  <c r="C89" i="6"/>
  <c r="D88" i="6"/>
  <c r="E88" i="6"/>
  <c r="C88" i="6"/>
  <c r="D87" i="6"/>
  <c r="E87" i="6"/>
  <c r="C87" i="6"/>
  <c r="D86" i="6"/>
  <c r="E86" i="6"/>
  <c r="C86" i="6"/>
  <c r="D85" i="6"/>
  <c r="E85" i="6"/>
  <c r="C85" i="6"/>
  <c r="D78" i="6"/>
  <c r="E78" i="6"/>
  <c r="C78" i="6"/>
  <c r="D77" i="6"/>
  <c r="E77" i="6"/>
  <c r="C77" i="6"/>
  <c r="D76" i="6"/>
  <c r="E76" i="6"/>
  <c r="C76" i="6"/>
  <c r="D75" i="6"/>
  <c r="E75" i="6"/>
  <c r="C75" i="6"/>
  <c r="D74" i="6"/>
  <c r="E74" i="6"/>
  <c r="C74" i="6"/>
  <c r="D73" i="6"/>
  <c r="E73" i="6"/>
  <c r="C73" i="6"/>
  <c r="D72" i="6"/>
  <c r="E72" i="6"/>
  <c r="C72" i="6"/>
  <c r="D71" i="6"/>
  <c r="E71" i="6"/>
  <c r="C71" i="6"/>
  <c r="D70" i="6"/>
  <c r="E70" i="6"/>
  <c r="C70" i="6"/>
  <c r="D69" i="6"/>
  <c r="E69" i="6"/>
  <c r="C69" i="6"/>
  <c r="D61" i="6"/>
  <c r="E61" i="6"/>
  <c r="C61" i="6"/>
  <c r="D60" i="6"/>
  <c r="E60" i="6"/>
  <c r="C60" i="6"/>
  <c r="D59" i="6"/>
  <c r="E59" i="6"/>
  <c r="C59" i="6"/>
  <c r="D58" i="6"/>
  <c r="E58" i="6"/>
  <c r="C58" i="6"/>
  <c r="D57" i="6"/>
  <c r="E57" i="6"/>
  <c r="C57" i="6"/>
  <c r="D56" i="6"/>
  <c r="E56" i="6"/>
  <c r="C56" i="6"/>
  <c r="D55" i="6"/>
  <c r="E55" i="6"/>
  <c r="C55" i="6"/>
  <c r="D54" i="6"/>
  <c r="E54" i="6"/>
  <c r="C54" i="6"/>
  <c r="D53" i="6"/>
  <c r="E53" i="6"/>
  <c r="C53" i="6"/>
  <c r="D52" i="6"/>
  <c r="E52" i="6"/>
  <c r="C52" i="6"/>
  <c r="D44" i="6"/>
  <c r="E44" i="6"/>
  <c r="C44" i="6"/>
  <c r="D43" i="6"/>
  <c r="E43" i="6"/>
  <c r="C43" i="6"/>
  <c r="D42" i="6"/>
  <c r="E42" i="6"/>
  <c r="C42" i="6"/>
  <c r="D41" i="6"/>
  <c r="E41" i="6"/>
  <c r="C41" i="6"/>
  <c r="D40" i="6"/>
  <c r="E40" i="6"/>
  <c r="C40" i="6"/>
  <c r="D39" i="6"/>
  <c r="E39" i="6"/>
  <c r="C39" i="6"/>
  <c r="D38" i="6"/>
  <c r="E38" i="6"/>
  <c r="C38" i="6"/>
  <c r="D37" i="6"/>
  <c r="E37" i="6"/>
  <c r="C37" i="6"/>
  <c r="D36" i="6"/>
  <c r="E36" i="6"/>
  <c r="C36" i="6"/>
  <c r="D35" i="6"/>
  <c r="E35" i="6"/>
  <c r="C35" i="6"/>
  <c r="H28" i="6"/>
  <c r="H29" i="6"/>
  <c r="G28" i="6"/>
  <c r="G29" i="6"/>
  <c r="F28" i="6"/>
  <c r="F29" i="6"/>
  <c r="D29" i="6"/>
  <c r="E29" i="6"/>
  <c r="C29" i="6"/>
  <c r="D28" i="6"/>
  <c r="E28" i="6"/>
  <c r="C28" i="6"/>
  <c r="D27" i="6"/>
  <c r="E27" i="6"/>
  <c r="C27" i="6"/>
  <c r="D26" i="6"/>
  <c r="E26" i="6"/>
  <c r="C26" i="6"/>
  <c r="D25" i="6"/>
  <c r="E25" i="6"/>
  <c r="C25" i="6"/>
  <c r="D24" i="6"/>
  <c r="E24" i="6"/>
  <c r="C24" i="6"/>
  <c r="D23" i="6"/>
  <c r="E23" i="6"/>
  <c r="C23" i="6"/>
  <c r="D22" i="6"/>
  <c r="E22" i="6"/>
  <c r="C22" i="6"/>
  <c r="D21" i="6"/>
  <c r="E21" i="6"/>
  <c r="C21" i="6"/>
  <c r="D20" i="6"/>
  <c r="E20" i="6"/>
  <c r="C20" i="6"/>
  <c r="D19" i="6"/>
  <c r="E19" i="6"/>
  <c r="C19" i="6"/>
  <c r="C11" i="6"/>
  <c r="D10" i="6"/>
  <c r="E10" i="6"/>
  <c r="C10" i="6"/>
  <c r="D9" i="6"/>
  <c r="E9" i="6"/>
  <c r="C9" i="6"/>
  <c r="D7" i="6"/>
  <c r="E7" i="6"/>
  <c r="D8" i="6"/>
  <c r="E8" i="6"/>
  <c r="C8" i="6"/>
  <c r="C7" i="6"/>
  <c r="D6" i="6"/>
  <c r="E6" i="6"/>
  <c r="C6" i="6"/>
  <c r="D5" i="6"/>
  <c r="E5" i="6"/>
  <c r="C5" i="6"/>
  <c r="D4" i="6"/>
  <c r="E4" i="6"/>
  <c r="C4" i="6"/>
  <c r="D3" i="6"/>
  <c r="E3" i="6"/>
  <c r="C3" i="6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4" i="4"/>
  <c r="X13" i="5"/>
  <c r="Y13" i="5"/>
  <c r="Z13" i="5"/>
  <c r="AA13" i="5"/>
  <c r="W13" i="5"/>
  <c r="V13" i="5"/>
  <c r="X8" i="5"/>
  <c r="Y8" i="5"/>
  <c r="Z8" i="5"/>
  <c r="AA8" i="5"/>
  <c r="W8" i="5"/>
  <c r="V8" i="5"/>
  <c r="X3" i="5"/>
  <c r="Y3" i="5"/>
  <c r="Z3" i="5"/>
  <c r="AA3" i="5"/>
  <c r="W3" i="5"/>
  <c r="V3" i="5"/>
  <c r="N13" i="5"/>
  <c r="O13" i="5"/>
  <c r="P13" i="5"/>
  <c r="Q13" i="5"/>
  <c r="R13" i="5"/>
  <c r="M13" i="5"/>
  <c r="L13" i="5"/>
  <c r="N8" i="5"/>
  <c r="O8" i="5"/>
  <c r="P8" i="5"/>
  <c r="Q8" i="5"/>
  <c r="M8" i="5"/>
  <c r="L8" i="5"/>
  <c r="N3" i="5"/>
  <c r="O3" i="5"/>
  <c r="P3" i="5"/>
  <c r="Q3" i="5"/>
  <c r="M3" i="5"/>
  <c r="L3" i="5"/>
  <c r="D13" i="5"/>
  <c r="E13" i="5"/>
  <c r="F13" i="5"/>
  <c r="G13" i="5"/>
  <c r="C13" i="5"/>
  <c r="B13" i="5"/>
  <c r="D8" i="5"/>
  <c r="E8" i="5"/>
  <c r="F8" i="5"/>
  <c r="G8" i="5"/>
  <c r="C8" i="5"/>
  <c r="B8" i="5"/>
  <c r="D3" i="5"/>
  <c r="E3" i="5"/>
  <c r="F3" i="5"/>
  <c r="G3" i="5"/>
  <c r="C3" i="5"/>
  <c r="B3" i="5"/>
  <c r="S5" i="20"/>
  <c r="S4" i="20"/>
  <c r="S3" i="20"/>
  <c r="M5" i="20"/>
  <c r="M4" i="20"/>
  <c r="M3" i="20"/>
  <c r="G4" i="20"/>
  <c r="G5" i="20"/>
  <c r="G3" i="20"/>
  <c r="AF5" i="3"/>
  <c r="AF7" i="3"/>
  <c r="AF9" i="3"/>
  <c r="AF11" i="3"/>
  <c r="AF13" i="3"/>
  <c r="AF15" i="3"/>
  <c r="AF17" i="3"/>
  <c r="AF19" i="3"/>
  <c r="AF21" i="3"/>
  <c r="AF3" i="3"/>
  <c r="F162" i="6" l="1"/>
  <c r="I150" i="6" s="1"/>
  <c r="G162" i="6"/>
  <c r="J150" i="6" s="1"/>
  <c r="H162" i="6"/>
  <c r="K150" i="6" s="1"/>
  <c r="G128" i="6"/>
  <c r="J117" i="6" s="1"/>
  <c r="F128" i="6"/>
  <c r="H128" i="6"/>
  <c r="I117" i="6"/>
  <c r="K117" i="6"/>
  <c r="G3" i="11"/>
  <c r="H3" i="11"/>
  <c r="G4" i="11"/>
  <c r="H4" i="11"/>
  <c r="G5" i="11"/>
  <c r="H5" i="11"/>
  <c r="G6" i="11"/>
  <c r="H6" i="11"/>
  <c r="G7" i="11"/>
  <c r="H7" i="11"/>
  <c r="G8" i="11"/>
  <c r="H8" i="11"/>
  <c r="G9" i="11"/>
  <c r="H9" i="11"/>
  <c r="G10" i="11"/>
  <c r="H10" i="11"/>
  <c r="G11" i="11"/>
  <c r="H11" i="11"/>
  <c r="G12" i="11"/>
  <c r="H12" i="11"/>
  <c r="F4" i="11"/>
  <c r="F5" i="11"/>
  <c r="F6" i="11"/>
  <c r="F7" i="11"/>
  <c r="F8" i="11"/>
  <c r="F9" i="11"/>
  <c r="F10" i="11"/>
  <c r="F11" i="11"/>
  <c r="F12" i="11"/>
  <c r="F3" i="11"/>
  <c r="G29" i="19" l="1"/>
  <c r="G30" i="19"/>
  <c r="G31" i="19"/>
  <c r="G32" i="19"/>
  <c r="G33" i="19"/>
  <c r="G34" i="19"/>
  <c r="G35" i="19"/>
  <c r="G36" i="19"/>
  <c r="G37" i="19"/>
  <c r="G28" i="19"/>
  <c r="E29" i="19"/>
  <c r="E30" i="19"/>
  <c r="E31" i="19"/>
  <c r="E32" i="19"/>
  <c r="E33" i="19"/>
  <c r="E34" i="19"/>
  <c r="E35" i="19"/>
  <c r="E36" i="19"/>
  <c r="E37" i="19"/>
  <c r="G16" i="19"/>
  <c r="G17" i="19"/>
  <c r="G18" i="19"/>
  <c r="G19" i="19"/>
  <c r="G20" i="19"/>
  <c r="G21" i="19"/>
  <c r="G22" i="19"/>
  <c r="G23" i="19"/>
  <c r="G24" i="19"/>
  <c r="G15" i="19"/>
  <c r="E16" i="19"/>
  <c r="E17" i="19"/>
  <c r="E18" i="19"/>
  <c r="E19" i="19"/>
  <c r="E20" i="19"/>
  <c r="E21" i="19"/>
  <c r="E22" i="19"/>
  <c r="E23" i="19"/>
  <c r="E24" i="19"/>
  <c r="E15" i="19"/>
  <c r="E28" i="19" s="1"/>
  <c r="G3" i="19"/>
  <c r="G4" i="19"/>
  <c r="G5" i="19"/>
  <c r="G6" i="19"/>
  <c r="G7" i="19"/>
  <c r="G8" i="19"/>
  <c r="G9" i="19"/>
  <c r="G10" i="19"/>
  <c r="G11" i="19"/>
  <c r="G2" i="19"/>
  <c r="E3" i="19"/>
  <c r="E4" i="19"/>
  <c r="E42" i="19" s="1"/>
  <c r="E5" i="19"/>
  <c r="E6" i="19"/>
  <c r="E44" i="19" s="1"/>
  <c r="E7" i="19"/>
  <c r="E8" i="19"/>
  <c r="E46" i="19" s="1"/>
  <c r="E9" i="19"/>
  <c r="E10" i="19"/>
  <c r="E48" i="19" s="1"/>
  <c r="E11" i="19"/>
  <c r="E2" i="19"/>
  <c r="E49" i="19" l="1"/>
  <c r="E47" i="19"/>
  <c r="E45" i="19"/>
  <c r="E43" i="19"/>
  <c r="E41" i="19"/>
  <c r="E12" i="19"/>
  <c r="E40" i="19"/>
  <c r="G12" i="19"/>
  <c r="C29" i="19"/>
  <c r="C30" i="19"/>
  <c r="C31" i="19"/>
  <c r="C32" i="19"/>
  <c r="C33" i="19"/>
  <c r="C34" i="19"/>
  <c r="C35" i="19"/>
  <c r="C36" i="19"/>
  <c r="C37" i="19"/>
  <c r="C28" i="19"/>
  <c r="B29" i="19"/>
  <c r="B30" i="19"/>
  <c r="B31" i="19"/>
  <c r="B32" i="19"/>
  <c r="B33" i="19"/>
  <c r="B34" i="19"/>
  <c r="B35" i="19"/>
  <c r="B36" i="19"/>
  <c r="B37" i="19"/>
  <c r="B28" i="19"/>
  <c r="B38" i="19" s="1"/>
  <c r="G38" i="19"/>
  <c r="H37" i="19" s="1"/>
  <c r="E38" i="19"/>
  <c r="F37" i="19" s="1"/>
  <c r="C16" i="19"/>
  <c r="C17" i="19"/>
  <c r="C18" i="19"/>
  <c r="C19" i="19"/>
  <c r="C20" i="19"/>
  <c r="C21" i="19"/>
  <c r="C22" i="19"/>
  <c r="C23" i="19"/>
  <c r="C24" i="19"/>
  <c r="C15" i="19"/>
  <c r="B16" i="19"/>
  <c r="B17" i="19"/>
  <c r="B18" i="19"/>
  <c r="B19" i="19"/>
  <c r="B20" i="19"/>
  <c r="B21" i="19"/>
  <c r="B22" i="19"/>
  <c r="B23" i="19"/>
  <c r="B24" i="19"/>
  <c r="B15" i="19"/>
  <c r="G25" i="19"/>
  <c r="H23" i="19" s="1"/>
  <c r="E25" i="19"/>
  <c r="F17" i="19" s="1"/>
  <c r="B3" i="19"/>
  <c r="B4" i="19"/>
  <c r="B5" i="19"/>
  <c r="B6" i="19"/>
  <c r="B7" i="19"/>
  <c r="B8" i="19"/>
  <c r="B9" i="19"/>
  <c r="B10" i="19"/>
  <c r="B11" i="19"/>
  <c r="B2" i="19"/>
  <c r="C3" i="19"/>
  <c r="C4" i="19"/>
  <c r="C5" i="19"/>
  <c r="C6" i="19"/>
  <c r="C7" i="19"/>
  <c r="C8" i="19"/>
  <c r="C9" i="19"/>
  <c r="C10" i="19"/>
  <c r="C11" i="19"/>
  <c r="C2" i="19"/>
  <c r="R11" i="18"/>
  <c r="T11" i="18" s="1"/>
  <c r="J5" i="18"/>
  <c r="L5" i="18" s="1"/>
  <c r="J9" i="18"/>
  <c r="L9" i="18" s="1"/>
  <c r="B11" i="18"/>
  <c r="D11" i="18" s="1"/>
  <c r="K9" i="15"/>
  <c r="K11" i="15"/>
  <c r="K12" i="15"/>
  <c r="C11" i="15"/>
  <c r="G4" i="14"/>
  <c r="G5" i="14"/>
  <c r="G6" i="14"/>
  <c r="G7" i="14"/>
  <c r="G8" i="14"/>
  <c r="G9" i="14"/>
  <c r="G10" i="14"/>
  <c r="G11" i="14"/>
  <c r="G12" i="14"/>
  <c r="G3" i="14"/>
  <c r="F4" i="14"/>
  <c r="F5" i="14"/>
  <c r="C4" i="16" s="1"/>
  <c r="F6" i="14"/>
  <c r="F7" i="14"/>
  <c r="C6" i="16" s="1"/>
  <c r="F8" i="14"/>
  <c r="F9" i="14"/>
  <c r="C8" i="16" s="1"/>
  <c r="F10" i="14"/>
  <c r="F11" i="14"/>
  <c r="C10" i="16" s="1"/>
  <c r="F12" i="14"/>
  <c r="F3" i="14"/>
  <c r="C2" i="16" s="1"/>
  <c r="E4" i="14"/>
  <c r="C3" i="16" s="1"/>
  <c r="E5" i="14"/>
  <c r="E6" i="14"/>
  <c r="C5" i="16" s="1"/>
  <c r="E7" i="14"/>
  <c r="E8" i="14"/>
  <c r="C7" i="16" s="1"/>
  <c r="E9" i="14"/>
  <c r="E10" i="14"/>
  <c r="C9" i="16" s="1"/>
  <c r="E11" i="14"/>
  <c r="E12" i="14"/>
  <c r="C11" i="16" s="1"/>
  <c r="E3" i="14"/>
  <c r="C3" i="14"/>
  <c r="J3" i="18" s="1"/>
  <c r="L3" i="18" s="1"/>
  <c r="D4" i="14"/>
  <c r="R4" i="18" s="1"/>
  <c r="T4" i="18" s="1"/>
  <c r="D5" i="14"/>
  <c r="R5" i="18" s="1"/>
  <c r="T5" i="18" s="1"/>
  <c r="D6" i="14"/>
  <c r="R6" i="18" s="1"/>
  <c r="T6" i="18" s="1"/>
  <c r="D7" i="14"/>
  <c r="K7" i="15" s="1"/>
  <c r="D8" i="14"/>
  <c r="K8" i="15" s="1"/>
  <c r="D9" i="14"/>
  <c r="R9" i="18" s="1"/>
  <c r="T9" i="18" s="1"/>
  <c r="D10" i="14"/>
  <c r="R10" i="18" s="1"/>
  <c r="T10" i="18" s="1"/>
  <c r="D11" i="14"/>
  <c r="D12" i="14"/>
  <c r="R12" i="18" s="1"/>
  <c r="T12" i="18" s="1"/>
  <c r="D3" i="14"/>
  <c r="K3" i="15" s="1"/>
  <c r="C4" i="14"/>
  <c r="J4" i="18" s="1"/>
  <c r="L4" i="18" s="1"/>
  <c r="C5" i="14"/>
  <c r="G5" i="15" s="1"/>
  <c r="C6" i="14"/>
  <c r="G6" i="15" s="1"/>
  <c r="C7" i="14"/>
  <c r="J7" i="18" s="1"/>
  <c r="L7" i="18" s="1"/>
  <c r="C8" i="14"/>
  <c r="J8" i="18" s="1"/>
  <c r="L8" i="18" s="1"/>
  <c r="C9" i="14"/>
  <c r="G9" i="15" s="1"/>
  <c r="C10" i="14"/>
  <c r="J10" i="18" s="1"/>
  <c r="L10" i="18" s="1"/>
  <c r="C11" i="14"/>
  <c r="J11" i="18" s="1"/>
  <c r="L11" i="18" s="1"/>
  <c r="C12" i="14"/>
  <c r="J12" i="18" s="1"/>
  <c r="L12" i="18" s="1"/>
  <c r="B4" i="14"/>
  <c r="C4" i="15" s="1"/>
  <c r="B5" i="14"/>
  <c r="B5" i="18" s="1"/>
  <c r="D5" i="18" s="1"/>
  <c r="B6" i="14"/>
  <c r="C6" i="15" s="1"/>
  <c r="B7" i="14"/>
  <c r="B7" i="18" s="1"/>
  <c r="D7" i="18" s="1"/>
  <c r="B8" i="14"/>
  <c r="C8" i="15" s="1"/>
  <c r="B9" i="14"/>
  <c r="B9" i="18" s="1"/>
  <c r="D9" i="18" s="1"/>
  <c r="B10" i="14"/>
  <c r="C10" i="15" s="1"/>
  <c r="B11" i="14"/>
  <c r="B12" i="14"/>
  <c r="B12" i="18" s="1"/>
  <c r="D12" i="18" s="1"/>
  <c r="B3" i="14"/>
  <c r="C3" i="15" s="1"/>
  <c r="H4" i="19" l="1"/>
  <c r="H6" i="19"/>
  <c r="H8" i="19"/>
  <c r="H10" i="19"/>
  <c r="H3" i="19"/>
  <c r="H5" i="19"/>
  <c r="H7" i="19"/>
  <c r="H9" i="19"/>
  <c r="H11" i="19"/>
  <c r="H2" i="19"/>
  <c r="F4" i="19"/>
  <c r="F6" i="19"/>
  <c r="F8" i="19"/>
  <c r="I8" i="19" s="1"/>
  <c r="F10" i="19"/>
  <c r="F3" i="19"/>
  <c r="F5" i="19"/>
  <c r="F7" i="19"/>
  <c r="F9" i="19"/>
  <c r="F11" i="19"/>
  <c r="F2" i="19"/>
  <c r="I2" i="19" s="1"/>
  <c r="C38" i="19"/>
  <c r="D28" i="19" s="1"/>
  <c r="C12" i="19"/>
  <c r="D3" i="19" s="1"/>
  <c r="D5" i="19"/>
  <c r="D9" i="19"/>
  <c r="D4" i="19"/>
  <c r="I4" i="19" s="1"/>
  <c r="D8" i="19"/>
  <c r="D2" i="19"/>
  <c r="B25" i="19"/>
  <c r="B12" i="19"/>
  <c r="K10" i="15"/>
  <c r="R8" i="18"/>
  <c r="T8" i="18" s="1"/>
  <c r="R7" i="18"/>
  <c r="T7" i="18" s="1"/>
  <c r="K6" i="15"/>
  <c r="K5" i="15"/>
  <c r="K4" i="15"/>
  <c r="R3" i="18"/>
  <c r="T3" i="18" s="1"/>
  <c r="G12" i="15"/>
  <c r="B10" i="16"/>
  <c r="C11" i="17" s="1"/>
  <c r="G11" i="15"/>
  <c r="G10" i="15"/>
  <c r="B9" i="16"/>
  <c r="C10" i="17" s="1"/>
  <c r="G8" i="15"/>
  <c r="B7" i="16" s="1"/>
  <c r="C8" i="17" s="1"/>
  <c r="G7" i="15"/>
  <c r="B5" i="16"/>
  <c r="C6" i="17" s="1"/>
  <c r="J6" i="18"/>
  <c r="L6" i="18" s="1"/>
  <c r="G4" i="15"/>
  <c r="B3" i="16" s="1"/>
  <c r="C4" i="17" s="1"/>
  <c r="G3" i="15"/>
  <c r="B2" i="16"/>
  <c r="C3" i="17" s="1"/>
  <c r="C12" i="15"/>
  <c r="B11" i="16" s="1"/>
  <c r="C12" i="17" s="1"/>
  <c r="B10" i="18"/>
  <c r="D10" i="18" s="1"/>
  <c r="C9" i="15"/>
  <c r="B8" i="16" s="1"/>
  <c r="C9" i="17" s="1"/>
  <c r="B8" i="18"/>
  <c r="D8" i="18" s="1"/>
  <c r="C7" i="15"/>
  <c r="B6" i="16" s="1"/>
  <c r="C7" i="17" s="1"/>
  <c r="B6" i="18"/>
  <c r="D6" i="18" s="1"/>
  <c r="C5" i="15"/>
  <c r="B4" i="16" s="1"/>
  <c r="C5" i="17" s="1"/>
  <c r="B4" i="18"/>
  <c r="D4" i="18" s="1"/>
  <c r="B3" i="18"/>
  <c r="D3" i="18" s="1"/>
  <c r="C12" i="16"/>
  <c r="H30" i="19"/>
  <c r="H34" i="19"/>
  <c r="H28" i="19"/>
  <c r="H32" i="19"/>
  <c r="H36" i="19"/>
  <c r="H29" i="19"/>
  <c r="H31" i="19"/>
  <c r="H33" i="19"/>
  <c r="H35" i="19"/>
  <c r="F28" i="19"/>
  <c r="F30" i="19"/>
  <c r="F32" i="19"/>
  <c r="F34" i="19"/>
  <c r="F36" i="19"/>
  <c r="F29" i="19"/>
  <c r="F31" i="19"/>
  <c r="F33" i="19"/>
  <c r="F35" i="19"/>
  <c r="H16" i="19"/>
  <c r="H18" i="19"/>
  <c r="H20" i="19"/>
  <c r="H22" i="19"/>
  <c r="H24" i="19"/>
  <c r="H15" i="19"/>
  <c r="H17" i="19"/>
  <c r="H19" i="19"/>
  <c r="H21" i="19"/>
  <c r="F22" i="19"/>
  <c r="F18" i="19"/>
  <c r="F24" i="19"/>
  <c r="F20" i="19"/>
  <c r="F16" i="19"/>
  <c r="F15" i="19"/>
  <c r="F23" i="19"/>
  <c r="F21" i="19"/>
  <c r="F19" i="19"/>
  <c r="C25" i="19"/>
  <c r="F4" i="12"/>
  <c r="F5" i="12"/>
  <c r="F6" i="12"/>
  <c r="F7" i="12"/>
  <c r="F8" i="12"/>
  <c r="F9" i="12"/>
  <c r="F10" i="12"/>
  <c r="F11" i="12"/>
  <c r="F12" i="12"/>
  <c r="F3" i="12"/>
  <c r="D4" i="12"/>
  <c r="D5" i="12"/>
  <c r="D6" i="12"/>
  <c r="D7" i="12"/>
  <c r="D8" i="12"/>
  <c r="D9" i="12"/>
  <c r="D10" i="12"/>
  <c r="D11" i="12"/>
  <c r="D12" i="12"/>
  <c r="D3" i="12"/>
  <c r="B4" i="12"/>
  <c r="B5" i="12"/>
  <c r="B6" i="12"/>
  <c r="B7" i="12"/>
  <c r="B8" i="12"/>
  <c r="B9" i="12"/>
  <c r="B10" i="12"/>
  <c r="B11" i="12"/>
  <c r="B12" i="12"/>
  <c r="B3" i="12"/>
  <c r="F12" i="19" l="1"/>
  <c r="I3" i="19"/>
  <c r="D30" i="19"/>
  <c r="I30" i="19" s="1"/>
  <c r="D32" i="19"/>
  <c r="I32" i="19" s="1"/>
  <c r="D34" i="19"/>
  <c r="D36" i="19"/>
  <c r="I36" i="19" s="1"/>
  <c r="D29" i="19"/>
  <c r="I29" i="19" s="1"/>
  <c r="D31" i="19"/>
  <c r="I31" i="19" s="1"/>
  <c r="D33" i="19"/>
  <c r="D35" i="19"/>
  <c r="I35" i="19" s="1"/>
  <c r="D37" i="19"/>
  <c r="I37" i="19" s="1"/>
  <c r="I34" i="19"/>
  <c r="D16" i="19"/>
  <c r="D18" i="19"/>
  <c r="D20" i="19"/>
  <c r="I20" i="19" s="1"/>
  <c r="D22" i="19"/>
  <c r="I22" i="19" s="1"/>
  <c r="D24" i="19"/>
  <c r="I24" i="19" s="1"/>
  <c r="D17" i="19"/>
  <c r="I17" i="19" s="1"/>
  <c r="D19" i="19"/>
  <c r="I19" i="19" s="1"/>
  <c r="D21" i="19"/>
  <c r="D23" i="19"/>
  <c r="I23" i="19"/>
  <c r="I18" i="19"/>
  <c r="D15" i="19"/>
  <c r="D10" i="19"/>
  <c r="I10" i="19" s="1"/>
  <c r="D6" i="19"/>
  <c r="D11" i="19"/>
  <c r="D7" i="19"/>
  <c r="D12" i="19"/>
  <c r="B12" i="16"/>
  <c r="D4" i="16" s="1"/>
  <c r="B5" i="17" s="1"/>
  <c r="E5" i="17" s="1"/>
  <c r="H38" i="19"/>
  <c r="I33" i="19"/>
  <c r="F38" i="19"/>
  <c r="H25" i="19"/>
  <c r="I16" i="19"/>
  <c r="I21" i="19"/>
  <c r="F25" i="19"/>
  <c r="I15" i="19"/>
  <c r="H12" i="19"/>
  <c r="I7" i="19"/>
  <c r="I11" i="19"/>
  <c r="I6" i="19"/>
  <c r="I5" i="19"/>
  <c r="I9" i="19"/>
  <c r="D38" i="19"/>
  <c r="I28" i="19"/>
  <c r="C13" i="11"/>
  <c r="D13" i="11"/>
  <c r="E13" i="11"/>
  <c r="F13" i="11"/>
  <c r="B13" i="12" s="1"/>
  <c r="G13" i="11"/>
  <c r="D13" i="12" s="1"/>
  <c r="H13" i="11"/>
  <c r="F13" i="12" s="1"/>
  <c r="B13" i="11"/>
  <c r="E3" i="10"/>
  <c r="C4" i="13" s="1"/>
  <c r="G12" i="10"/>
  <c r="D13" i="13" s="1"/>
  <c r="G11" i="10"/>
  <c r="D12" i="13" s="1"/>
  <c r="G10" i="10"/>
  <c r="D11" i="13" s="1"/>
  <c r="G9" i="10"/>
  <c r="D10" i="13" s="1"/>
  <c r="G8" i="10"/>
  <c r="D9" i="13" s="1"/>
  <c r="G7" i="10"/>
  <c r="D8" i="13" s="1"/>
  <c r="G6" i="10"/>
  <c r="D7" i="13" s="1"/>
  <c r="G5" i="10"/>
  <c r="D6" i="13" s="1"/>
  <c r="G4" i="10"/>
  <c r="D5" i="13" s="1"/>
  <c r="G3" i="10"/>
  <c r="D4" i="13" s="1"/>
  <c r="E12" i="10"/>
  <c r="C13" i="13" s="1"/>
  <c r="E11" i="10"/>
  <c r="C12" i="13" s="1"/>
  <c r="E10" i="10"/>
  <c r="C11" i="13" s="1"/>
  <c r="E9" i="10"/>
  <c r="C10" i="13" s="1"/>
  <c r="E8" i="10"/>
  <c r="C9" i="13" s="1"/>
  <c r="E7" i="10"/>
  <c r="C8" i="13" s="1"/>
  <c r="E6" i="10"/>
  <c r="C7" i="13" s="1"/>
  <c r="E5" i="10"/>
  <c r="C6" i="13" s="1"/>
  <c r="E4" i="10"/>
  <c r="C5" i="13" s="1"/>
  <c r="D13" i="10"/>
  <c r="F13" i="10"/>
  <c r="C4" i="10"/>
  <c r="B5" i="13" s="1"/>
  <c r="C5" i="10"/>
  <c r="B6" i="13" s="1"/>
  <c r="C6" i="10"/>
  <c r="B7" i="13" s="1"/>
  <c r="C7" i="10"/>
  <c r="B8" i="13" s="1"/>
  <c r="C8" i="10"/>
  <c r="B9" i="13" s="1"/>
  <c r="C9" i="10"/>
  <c r="B10" i="13" s="1"/>
  <c r="C10" i="10"/>
  <c r="B11" i="13" s="1"/>
  <c r="C11" i="10"/>
  <c r="B12" i="13" s="1"/>
  <c r="C12" i="10"/>
  <c r="B13" i="13" s="1"/>
  <c r="C3" i="10"/>
  <c r="B4" i="13" s="1"/>
  <c r="B13" i="10"/>
  <c r="I25" i="19" l="1"/>
  <c r="D25" i="19"/>
  <c r="D2" i="16"/>
  <c r="B3" i="17" s="1"/>
  <c r="D5" i="16"/>
  <c r="B6" i="17" s="1"/>
  <c r="D6" i="17" s="1"/>
  <c r="D8" i="16"/>
  <c r="B9" i="17" s="1"/>
  <c r="E9" i="17" s="1"/>
  <c r="D5" i="17"/>
  <c r="D9" i="16"/>
  <c r="B10" i="17" s="1"/>
  <c r="D11" i="16"/>
  <c r="B12" i="17" s="1"/>
  <c r="D3" i="16"/>
  <c r="D6" i="16"/>
  <c r="B7" i="17" s="1"/>
  <c r="D7" i="16"/>
  <c r="B8" i="17" s="1"/>
  <c r="D10" i="16"/>
  <c r="B11" i="17" s="1"/>
  <c r="I12" i="19"/>
  <c r="I38" i="19"/>
  <c r="C13" i="10"/>
  <c r="B14" i="13" s="1"/>
  <c r="G13" i="10"/>
  <c r="D14" i="13" s="1"/>
  <c r="E13" i="10"/>
  <c r="C14" i="13" s="1"/>
  <c r="J15" i="19" s="1"/>
  <c r="M13" i="9"/>
  <c r="O5" i="9" s="1"/>
  <c r="R5" i="9" s="1"/>
  <c r="L13" i="9"/>
  <c r="N5" i="9" s="1"/>
  <c r="C29" i="9"/>
  <c r="E20" i="9" s="1"/>
  <c r="H20" i="9" s="1"/>
  <c r="B29" i="9"/>
  <c r="D20" i="9" s="1"/>
  <c r="G20" i="9" s="1"/>
  <c r="E10" i="9"/>
  <c r="H10" i="9" s="1"/>
  <c r="C13" i="9"/>
  <c r="E6" i="9" s="1"/>
  <c r="H6" i="9" s="1"/>
  <c r="D5" i="9"/>
  <c r="C14" i="8"/>
  <c r="E13" i="14" s="1"/>
  <c r="D14" i="8"/>
  <c r="C13" i="14" s="1"/>
  <c r="E14" i="8"/>
  <c r="F13" i="14" s="1"/>
  <c r="F14" i="8"/>
  <c r="D13" i="14" s="1"/>
  <c r="G14" i="8"/>
  <c r="G13" i="14" s="1"/>
  <c r="B14" i="8"/>
  <c r="B13" i="14" s="1"/>
  <c r="B14" i="7"/>
  <c r="H12" i="7"/>
  <c r="G12" i="7"/>
  <c r="F12" i="7"/>
  <c r="H11" i="7"/>
  <c r="G11" i="7"/>
  <c r="F11" i="7"/>
  <c r="H10" i="7"/>
  <c r="G10" i="7"/>
  <c r="F10" i="7"/>
  <c r="H9" i="7"/>
  <c r="G9" i="7"/>
  <c r="F9" i="7"/>
  <c r="H8" i="7"/>
  <c r="G8" i="7"/>
  <c r="F8" i="7"/>
  <c r="H7" i="7"/>
  <c r="G7" i="7"/>
  <c r="F7" i="7"/>
  <c r="H6" i="7"/>
  <c r="G6" i="7"/>
  <c r="F6" i="7"/>
  <c r="H5" i="7"/>
  <c r="G5" i="7"/>
  <c r="F5" i="7"/>
  <c r="H4" i="7"/>
  <c r="G4" i="7"/>
  <c r="F4" i="7"/>
  <c r="H3" i="7"/>
  <c r="G3" i="7"/>
  <c r="F3" i="7"/>
  <c r="G3" i="12" l="1"/>
  <c r="J6" i="12" s="1"/>
  <c r="G7" i="13" s="1"/>
  <c r="J28" i="19"/>
  <c r="K35" i="19" s="1"/>
  <c r="J11" i="12"/>
  <c r="G12" i="13" s="1"/>
  <c r="L12" i="13" s="1"/>
  <c r="E3" i="12"/>
  <c r="I9" i="12" s="1"/>
  <c r="F10" i="13" s="1"/>
  <c r="K10" i="13" s="1"/>
  <c r="K18" i="19"/>
  <c r="K22" i="19"/>
  <c r="K23" i="19"/>
  <c r="K15" i="19"/>
  <c r="K19" i="19"/>
  <c r="K17" i="19"/>
  <c r="K16" i="19"/>
  <c r="K20" i="19"/>
  <c r="K24" i="19"/>
  <c r="K21" i="19"/>
  <c r="J2" i="19"/>
  <c r="K9" i="19" s="1"/>
  <c r="C3" i="12"/>
  <c r="P5" i="9"/>
  <c r="N12" i="9"/>
  <c r="Q12" i="9" s="1"/>
  <c r="N8" i="9"/>
  <c r="Q8" i="9" s="1"/>
  <c r="N4" i="9"/>
  <c r="Q4" i="9" s="1"/>
  <c r="N10" i="9"/>
  <c r="Q10" i="9" s="1"/>
  <c r="N6" i="9"/>
  <c r="Q6" i="9" s="1"/>
  <c r="E19" i="9"/>
  <c r="H19" i="9" s="1"/>
  <c r="E21" i="9"/>
  <c r="H21" i="9" s="1"/>
  <c r="E25" i="9"/>
  <c r="H25" i="9" s="1"/>
  <c r="E27" i="9"/>
  <c r="H27" i="9" s="1"/>
  <c r="E23" i="9"/>
  <c r="H23" i="9" s="1"/>
  <c r="D10" i="9"/>
  <c r="D6" i="9"/>
  <c r="D12" i="9"/>
  <c r="G12" i="9" s="1"/>
  <c r="D8" i="9"/>
  <c r="G8" i="9" s="1"/>
  <c r="D4" i="9"/>
  <c r="G4" i="9" s="1"/>
  <c r="G5" i="9"/>
  <c r="E5" i="9"/>
  <c r="H5" i="9" s="1"/>
  <c r="E7" i="9"/>
  <c r="H7" i="9" s="1"/>
  <c r="E9" i="9"/>
  <c r="H9" i="9" s="1"/>
  <c r="E11" i="9"/>
  <c r="H11" i="9" s="1"/>
  <c r="E3" i="9"/>
  <c r="E12" i="9"/>
  <c r="H12" i="9" s="1"/>
  <c r="E8" i="9"/>
  <c r="H8" i="9" s="1"/>
  <c r="E4" i="9"/>
  <c r="H4" i="9" s="1"/>
  <c r="D19" i="9"/>
  <c r="D27" i="9"/>
  <c r="G27" i="9" s="1"/>
  <c r="D25" i="9"/>
  <c r="D23" i="9"/>
  <c r="G23" i="9" s="1"/>
  <c r="D21" i="9"/>
  <c r="O12" i="9"/>
  <c r="R12" i="9" s="1"/>
  <c r="O10" i="9"/>
  <c r="R10" i="9" s="1"/>
  <c r="O8" i="9"/>
  <c r="R8" i="9" s="1"/>
  <c r="O6" i="9"/>
  <c r="R6" i="9" s="1"/>
  <c r="O4" i="9"/>
  <c r="R4" i="9" s="1"/>
  <c r="D3" i="9"/>
  <c r="D11" i="9"/>
  <c r="D9" i="9"/>
  <c r="D7" i="9"/>
  <c r="D28" i="9"/>
  <c r="G28" i="9" s="1"/>
  <c r="D26" i="9"/>
  <c r="G26" i="9" s="1"/>
  <c r="D24" i="9"/>
  <c r="G24" i="9" s="1"/>
  <c r="D22" i="9"/>
  <c r="G22" i="9" s="1"/>
  <c r="E28" i="9"/>
  <c r="H28" i="9" s="1"/>
  <c r="E26" i="9"/>
  <c r="H26" i="9" s="1"/>
  <c r="E24" i="9"/>
  <c r="H24" i="9" s="1"/>
  <c r="E22" i="9"/>
  <c r="H22" i="9" s="1"/>
  <c r="H29" i="9" s="1"/>
  <c r="N3" i="9"/>
  <c r="N11" i="9"/>
  <c r="N9" i="9"/>
  <c r="N7" i="9"/>
  <c r="O3" i="9"/>
  <c r="O11" i="9"/>
  <c r="R11" i="9" s="1"/>
  <c r="O9" i="9"/>
  <c r="R9" i="9" s="1"/>
  <c r="O7" i="9"/>
  <c r="R7" i="9" s="1"/>
  <c r="E6" i="17"/>
  <c r="E3" i="17"/>
  <c r="D3" i="17"/>
  <c r="D9" i="17"/>
  <c r="D8" i="17"/>
  <c r="E8" i="17"/>
  <c r="B4" i="17"/>
  <c r="D12" i="16"/>
  <c r="E10" i="17"/>
  <c r="D10" i="17"/>
  <c r="E11" i="17"/>
  <c r="D11" i="17"/>
  <c r="E7" i="17"/>
  <c r="D7" i="17"/>
  <c r="E12" i="17"/>
  <c r="D12" i="17"/>
  <c r="J3" i="14"/>
  <c r="J5" i="14"/>
  <c r="J7" i="14"/>
  <c r="J9" i="14"/>
  <c r="J11" i="14"/>
  <c r="J4" i="14"/>
  <c r="J6" i="14"/>
  <c r="J8" i="14"/>
  <c r="J10" i="14"/>
  <c r="J12" i="14"/>
  <c r="I3" i="14"/>
  <c r="I5" i="14"/>
  <c r="I7" i="14"/>
  <c r="I9" i="14"/>
  <c r="I11" i="14"/>
  <c r="I4" i="14"/>
  <c r="I6" i="14"/>
  <c r="I8" i="14"/>
  <c r="I10" i="14"/>
  <c r="I12" i="14"/>
  <c r="H6" i="14"/>
  <c r="H8" i="14"/>
  <c r="H10" i="14"/>
  <c r="H12" i="14"/>
  <c r="H3" i="14"/>
  <c r="H7" i="14"/>
  <c r="H11" i="14"/>
  <c r="H5" i="14"/>
  <c r="H9" i="14"/>
  <c r="H4" i="14"/>
  <c r="K29" i="19"/>
  <c r="K10" i="19"/>
  <c r="Q3" i="9"/>
  <c r="Q5" i="9"/>
  <c r="Q9" i="9"/>
  <c r="P3" i="9"/>
  <c r="G19" i="9"/>
  <c r="F21" i="9"/>
  <c r="G21" i="9"/>
  <c r="F25" i="9"/>
  <c r="G25" i="9"/>
  <c r="F27" i="9"/>
  <c r="F20" i="9"/>
  <c r="F24" i="9"/>
  <c r="F28" i="9"/>
  <c r="F19" i="9"/>
  <c r="G14" i="7"/>
  <c r="J3" i="7" s="1"/>
  <c r="F14" i="7"/>
  <c r="I3" i="7" s="1"/>
  <c r="H14" i="7"/>
  <c r="K3" i="7" s="1"/>
  <c r="B112" i="6"/>
  <c r="H111" i="6"/>
  <c r="G111" i="6"/>
  <c r="F111" i="6"/>
  <c r="H110" i="6"/>
  <c r="G110" i="6"/>
  <c r="F110" i="6"/>
  <c r="H109" i="6"/>
  <c r="G109" i="6"/>
  <c r="F109" i="6"/>
  <c r="H108" i="6"/>
  <c r="G108" i="6"/>
  <c r="F108" i="6"/>
  <c r="H107" i="6"/>
  <c r="G107" i="6"/>
  <c r="F107" i="6"/>
  <c r="H106" i="6"/>
  <c r="G106" i="6"/>
  <c r="F106" i="6"/>
  <c r="H105" i="6"/>
  <c r="G105" i="6"/>
  <c r="F105" i="6"/>
  <c r="H104" i="6"/>
  <c r="G104" i="6"/>
  <c r="F104" i="6"/>
  <c r="H103" i="6"/>
  <c r="G103" i="6"/>
  <c r="F103" i="6"/>
  <c r="H102" i="6"/>
  <c r="G102" i="6"/>
  <c r="F102" i="6"/>
  <c r="H101" i="6"/>
  <c r="G101" i="6"/>
  <c r="F101" i="6"/>
  <c r="B96" i="6"/>
  <c r="H95" i="6"/>
  <c r="G95" i="6"/>
  <c r="F95" i="6"/>
  <c r="H94" i="6"/>
  <c r="G94" i="6"/>
  <c r="F94" i="6"/>
  <c r="H93" i="6"/>
  <c r="G93" i="6"/>
  <c r="F93" i="6"/>
  <c r="H92" i="6"/>
  <c r="G92" i="6"/>
  <c r="F92" i="6"/>
  <c r="H91" i="6"/>
  <c r="G91" i="6"/>
  <c r="F91" i="6"/>
  <c r="H90" i="6"/>
  <c r="G90" i="6"/>
  <c r="F90" i="6"/>
  <c r="H89" i="6"/>
  <c r="G89" i="6"/>
  <c r="F89" i="6"/>
  <c r="H88" i="6"/>
  <c r="G88" i="6"/>
  <c r="F88" i="6"/>
  <c r="H87" i="6"/>
  <c r="G87" i="6"/>
  <c r="F87" i="6"/>
  <c r="H86" i="6"/>
  <c r="G86" i="6"/>
  <c r="F86" i="6"/>
  <c r="H85" i="6"/>
  <c r="G85" i="6"/>
  <c r="F85" i="6"/>
  <c r="B80" i="6"/>
  <c r="H79" i="6"/>
  <c r="G79" i="6"/>
  <c r="F79" i="6"/>
  <c r="H78" i="6"/>
  <c r="G78" i="6"/>
  <c r="F78" i="6"/>
  <c r="H77" i="6"/>
  <c r="G77" i="6"/>
  <c r="F77" i="6"/>
  <c r="H76" i="6"/>
  <c r="G76" i="6"/>
  <c r="F76" i="6"/>
  <c r="H75" i="6"/>
  <c r="G75" i="6"/>
  <c r="F75" i="6"/>
  <c r="H74" i="6"/>
  <c r="G74" i="6"/>
  <c r="F74" i="6"/>
  <c r="H73" i="6"/>
  <c r="G73" i="6"/>
  <c r="F73" i="6"/>
  <c r="H72" i="6"/>
  <c r="G72" i="6"/>
  <c r="F72" i="6"/>
  <c r="H71" i="6"/>
  <c r="G71" i="6"/>
  <c r="F71" i="6"/>
  <c r="H70" i="6"/>
  <c r="G70" i="6"/>
  <c r="F70" i="6"/>
  <c r="H69" i="6"/>
  <c r="G69" i="6"/>
  <c r="F69" i="6"/>
  <c r="H62" i="6"/>
  <c r="G62" i="6"/>
  <c r="F62" i="6"/>
  <c r="B63" i="6"/>
  <c r="H61" i="6"/>
  <c r="G61" i="6"/>
  <c r="F61" i="6"/>
  <c r="H60" i="6"/>
  <c r="G60" i="6"/>
  <c r="F60" i="6"/>
  <c r="H59" i="6"/>
  <c r="G59" i="6"/>
  <c r="F59" i="6"/>
  <c r="H58" i="6"/>
  <c r="G58" i="6"/>
  <c r="F58" i="6"/>
  <c r="H57" i="6"/>
  <c r="G57" i="6"/>
  <c r="F57" i="6"/>
  <c r="H56" i="6"/>
  <c r="G56" i="6"/>
  <c r="F56" i="6"/>
  <c r="H55" i="6"/>
  <c r="G55" i="6"/>
  <c r="F55" i="6"/>
  <c r="H54" i="6"/>
  <c r="G54" i="6"/>
  <c r="F54" i="6"/>
  <c r="H53" i="6"/>
  <c r="G53" i="6"/>
  <c r="F53" i="6"/>
  <c r="H52" i="6"/>
  <c r="G52" i="6"/>
  <c r="F52" i="6"/>
  <c r="K3" i="19" l="1"/>
  <c r="K31" i="19"/>
  <c r="K11" i="19"/>
  <c r="K4" i="19"/>
  <c r="K7" i="19"/>
  <c r="J4" i="12"/>
  <c r="G5" i="13" s="1"/>
  <c r="J12" i="12"/>
  <c r="G13" i="13" s="1"/>
  <c r="J7" i="12"/>
  <c r="G8" i="13" s="1"/>
  <c r="K30" i="19"/>
  <c r="K33" i="19"/>
  <c r="K37" i="19"/>
  <c r="M12" i="13"/>
  <c r="J5" i="12"/>
  <c r="G6" i="13" s="1"/>
  <c r="J3" i="12"/>
  <c r="J8" i="12"/>
  <c r="G9" i="13" s="1"/>
  <c r="J9" i="12"/>
  <c r="G10" i="13" s="1"/>
  <c r="J10" i="12"/>
  <c r="G11" i="13" s="1"/>
  <c r="K28" i="19"/>
  <c r="K36" i="19"/>
  <c r="K34" i="19"/>
  <c r="K32" i="19"/>
  <c r="I7" i="12"/>
  <c r="F8" i="13" s="1"/>
  <c r="I10" i="12"/>
  <c r="F11" i="13" s="1"/>
  <c r="I8" i="12"/>
  <c r="F9" i="13" s="1"/>
  <c r="I12" i="12"/>
  <c r="F13" i="13" s="1"/>
  <c r="I5" i="12"/>
  <c r="F6" i="13" s="1"/>
  <c r="J10" i="13"/>
  <c r="I3" i="12"/>
  <c r="F4" i="13" s="1"/>
  <c r="I6" i="12"/>
  <c r="F7" i="13" s="1"/>
  <c r="I4" i="12"/>
  <c r="F5" i="13" s="1"/>
  <c r="I11" i="12"/>
  <c r="F12" i="13" s="1"/>
  <c r="K25" i="19"/>
  <c r="K6" i="19"/>
  <c r="K2" i="19"/>
  <c r="K8" i="19"/>
  <c r="K5" i="19"/>
  <c r="H4" i="12"/>
  <c r="E5" i="13" s="1"/>
  <c r="H5" i="12"/>
  <c r="E6" i="13" s="1"/>
  <c r="H7" i="12"/>
  <c r="E8" i="13" s="1"/>
  <c r="H8" i="12"/>
  <c r="E9" i="13" s="1"/>
  <c r="H6" i="12"/>
  <c r="E7" i="13" s="1"/>
  <c r="H7" i="13" s="1"/>
  <c r="H11" i="12"/>
  <c r="E12" i="13" s="1"/>
  <c r="H9" i="12"/>
  <c r="E10" i="13" s="1"/>
  <c r="H12" i="12"/>
  <c r="E13" i="13" s="1"/>
  <c r="H10" i="12"/>
  <c r="E11" i="13" s="1"/>
  <c r="H3" i="12"/>
  <c r="P6" i="9"/>
  <c r="P10" i="9"/>
  <c r="F23" i="9"/>
  <c r="D29" i="9"/>
  <c r="F6" i="9"/>
  <c r="G6" i="9"/>
  <c r="F10" i="9"/>
  <c r="G10" i="9"/>
  <c r="P7" i="9"/>
  <c r="P11" i="9"/>
  <c r="G7" i="9"/>
  <c r="F7" i="9"/>
  <c r="G11" i="9"/>
  <c r="F11" i="9"/>
  <c r="F4" i="9"/>
  <c r="F12" i="9"/>
  <c r="E29" i="9"/>
  <c r="F26" i="9"/>
  <c r="F22" i="9"/>
  <c r="P12" i="9"/>
  <c r="P8" i="9"/>
  <c r="P4" i="9"/>
  <c r="Q11" i="9"/>
  <c r="Q7" i="9"/>
  <c r="O13" i="9"/>
  <c r="R3" i="9"/>
  <c r="R13" i="9" s="1"/>
  <c r="P9" i="9"/>
  <c r="N13" i="9"/>
  <c r="G9" i="9"/>
  <c r="F9" i="9"/>
  <c r="D13" i="9"/>
  <c r="G3" i="9"/>
  <c r="F3" i="9"/>
  <c r="E13" i="9"/>
  <c r="H3" i="9"/>
  <c r="H13" i="9" s="1"/>
  <c r="F8" i="9"/>
  <c r="F5" i="9"/>
  <c r="E4" i="17"/>
  <c r="D4" i="17"/>
  <c r="S12" i="18"/>
  <c r="U12" i="18" s="1"/>
  <c r="J12" i="15"/>
  <c r="S8" i="18"/>
  <c r="U8" i="18" s="1"/>
  <c r="J8" i="15"/>
  <c r="S4" i="18"/>
  <c r="U4" i="18" s="1"/>
  <c r="J4" i="15"/>
  <c r="S9" i="18"/>
  <c r="U9" i="18" s="1"/>
  <c r="J9" i="15"/>
  <c r="S5" i="18"/>
  <c r="U5" i="18" s="1"/>
  <c r="J5" i="15"/>
  <c r="S10" i="18"/>
  <c r="U10" i="18" s="1"/>
  <c r="J10" i="15"/>
  <c r="S6" i="18"/>
  <c r="U6" i="18" s="1"/>
  <c r="J6" i="15"/>
  <c r="S11" i="18"/>
  <c r="U11" i="18" s="1"/>
  <c r="J11" i="15"/>
  <c r="S7" i="18"/>
  <c r="U7" i="18" s="1"/>
  <c r="J7" i="15"/>
  <c r="J13" i="14"/>
  <c r="S3" i="18"/>
  <c r="U3" i="18" s="1"/>
  <c r="J3" i="15"/>
  <c r="K12" i="18"/>
  <c r="M12" i="18" s="1"/>
  <c r="F12" i="15"/>
  <c r="K8" i="18"/>
  <c r="M8" i="18" s="1"/>
  <c r="F8" i="15"/>
  <c r="I13" i="14"/>
  <c r="K4" i="18"/>
  <c r="M4" i="18" s="1"/>
  <c r="F4" i="15"/>
  <c r="F9" i="15"/>
  <c r="K9" i="18"/>
  <c r="M9" i="18" s="1"/>
  <c r="F5" i="15"/>
  <c r="K5" i="18"/>
  <c r="M5" i="18" s="1"/>
  <c r="K10" i="18"/>
  <c r="M10" i="18" s="1"/>
  <c r="F10" i="15"/>
  <c r="K6" i="18"/>
  <c r="M6" i="18" s="1"/>
  <c r="F6" i="15"/>
  <c r="F11" i="15"/>
  <c r="K11" i="18"/>
  <c r="M11" i="18" s="1"/>
  <c r="F7" i="15"/>
  <c r="K7" i="18"/>
  <c r="M7" i="18" s="1"/>
  <c r="F3" i="15"/>
  <c r="K3" i="18"/>
  <c r="M3" i="18" s="1"/>
  <c r="C4" i="18"/>
  <c r="E4" i="18" s="1"/>
  <c r="B4" i="15"/>
  <c r="C5" i="18"/>
  <c r="E5" i="18" s="1"/>
  <c r="B5" i="15"/>
  <c r="C7" i="18"/>
  <c r="E7" i="18" s="1"/>
  <c r="B7" i="15"/>
  <c r="C12" i="18"/>
  <c r="E12" i="18" s="1"/>
  <c r="B12" i="15"/>
  <c r="C8" i="18"/>
  <c r="E8" i="18" s="1"/>
  <c r="B8" i="15"/>
  <c r="C9" i="18"/>
  <c r="E9" i="18" s="1"/>
  <c r="B9" i="15"/>
  <c r="C11" i="18"/>
  <c r="E11" i="18" s="1"/>
  <c r="B11" i="15"/>
  <c r="C3" i="18"/>
  <c r="E3" i="18" s="1"/>
  <c r="H13" i="14"/>
  <c r="B3" i="15"/>
  <c r="C10" i="18"/>
  <c r="E10" i="18" s="1"/>
  <c r="B10" i="15"/>
  <c r="C6" i="18"/>
  <c r="E6" i="18" s="1"/>
  <c r="B6" i="15"/>
  <c r="M7" i="13"/>
  <c r="L7" i="13"/>
  <c r="I7" i="13"/>
  <c r="F29" i="9"/>
  <c r="G29" i="9"/>
  <c r="G112" i="6"/>
  <c r="J101" i="6" s="1"/>
  <c r="F112" i="6"/>
  <c r="I101" i="6" s="1"/>
  <c r="H112" i="6"/>
  <c r="K101" i="6" s="1"/>
  <c r="F96" i="6"/>
  <c r="I85" i="6" s="1"/>
  <c r="H96" i="6"/>
  <c r="K85" i="6" s="1"/>
  <c r="G96" i="6"/>
  <c r="J85" i="6" s="1"/>
  <c r="F80" i="6"/>
  <c r="I69" i="6" s="1"/>
  <c r="H80" i="6"/>
  <c r="K69" i="6" s="1"/>
  <c r="G80" i="6"/>
  <c r="J69" i="6" s="1"/>
  <c r="G63" i="6"/>
  <c r="J52" i="6" s="1"/>
  <c r="F63" i="6"/>
  <c r="I52" i="6" s="1"/>
  <c r="H63" i="6"/>
  <c r="K52" i="6" s="1"/>
  <c r="H44" i="6"/>
  <c r="G44" i="6"/>
  <c r="F44" i="6"/>
  <c r="H43" i="6"/>
  <c r="G43" i="6"/>
  <c r="F43" i="6"/>
  <c r="H42" i="6"/>
  <c r="G42" i="6"/>
  <c r="F42" i="6"/>
  <c r="H41" i="6"/>
  <c r="G41" i="6"/>
  <c r="F41" i="6"/>
  <c r="H40" i="6"/>
  <c r="G40" i="6"/>
  <c r="F40" i="6"/>
  <c r="H39" i="6"/>
  <c r="G39" i="6"/>
  <c r="F39" i="6"/>
  <c r="H38" i="6"/>
  <c r="G38" i="6"/>
  <c r="F38" i="6"/>
  <c r="H37" i="6"/>
  <c r="G37" i="6"/>
  <c r="F37" i="6"/>
  <c r="H36" i="6"/>
  <c r="B46" i="6"/>
  <c r="B30" i="6"/>
  <c r="G20" i="6"/>
  <c r="H19" i="6"/>
  <c r="H27" i="6"/>
  <c r="G27" i="6"/>
  <c r="F27" i="6"/>
  <c r="H26" i="6"/>
  <c r="G26" i="6"/>
  <c r="F26" i="6"/>
  <c r="H25" i="6"/>
  <c r="G25" i="6"/>
  <c r="F25" i="6"/>
  <c r="H24" i="6"/>
  <c r="G24" i="6"/>
  <c r="F24" i="6"/>
  <c r="H23" i="6"/>
  <c r="G23" i="6"/>
  <c r="F23" i="6"/>
  <c r="H22" i="6"/>
  <c r="G22" i="6"/>
  <c r="F22" i="6"/>
  <c r="H21" i="6"/>
  <c r="G21" i="6"/>
  <c r="F21" i="6"/>
  <c r="H20" i="6"/>
  <c r="F20" i="6"/>
  <c r="G19" i="6"/>
  <c r="G3" i="6"/>
  <c r="H3" i="6"/>
  <c r="G4" i="6"/>
  <c r="H4" i="6"/>
  <c r="G5" i="6"/>
  <c r="H5" i="6"/>
  <c r="G6" i="6"/>
  <c r="H6" i="6"/>
  <c r="G7" i="6"/>
  <c r="H7" i="6"/>
  <c r="G8" i="6"/>
  <c r="H8" i="6"/>
  <c r="G9" i="6"/>
  <c r="H9" i="6"/>
  <c r="G10" i="6"/>
  <c r="H10" i="6"/>
  <c r="G11" i="6"/>
  <c r="H11" i="6"/>
  <c r="G12" i="6"/>
  <c r="H12" i="6"/>
  <c r="G13" i="6"/>
  <c r="H13" i="6"/>
  <c r="F4" i="6"/>
  <c r="F5" i="6"/>
  <c r="F6" i="6"/>
  <c r="F7" i="6"/>
  <c r="F8" i="6"/>
  <c r="F9" i="6"/>
  <c r="F10" i="6"/>
  <c r="F11" i="6"/>
  <c r="F12" i="6"/>
  <c r="F13" i="6"/>
  <c r="F3" i="6"/>
  <c r="B14" i="6"/>
  <c r="M11" i="13" l="1"/>
  <c r="L11" i="13"/>
  <c r="M9" i="13"/>
  <c r="L9" i="13"/>
  <c r="M6" i="13"/>
  <c r="L6" i="13"/>
  <c r="M13" i="13"/>
  <c r="L13" i="13"/>
  <c r="M10" i="13"/>
  <c r="L10" i="13"/>
  <c r="G4" i="13"/>
  <c r="J13" i="12"/>
  <c r="G14" i="13" s="1"/>
  <c r="M8" i="13"/>
  <c r="L8" i="13"/>
  <c r="M5" i="13"/>
  <c r="L5" i="13"/>
  <c r="K38" i="19"/>
  <c r="J8" i="13"/>
  <c r="K8" i="13"/>
  <c r="J6" i="13"/>
  <c r="K6" i="13"/>
  <c r="K11" i="13"/>
  <c r="J11" i="13"/>
  <c r="J9" i="13"/>
  <c r="K9" i="13"/>
  <c r="K13" i="13"/>
  <c r="J13" i="13"/>
  <c r="I13" i="12"/>
  <c r="F14" i="13" s="1"/>
  <c r="J12" i="13"/>
  <c r="K12" i="13"/>
  <c r="J7" i="13"/>
  <c r="K7" i="13"/>
  <c r="K5" i="13"/>
  <c r="J5" i="13"/>
  <c r="K4" i="13"/>
  <c r="J4" i="13"/>
  <c r="K12" i="19"/>
  <c r="E4" i="13"/>
  <c r="H13" i="12"/>
  <c r="E14" i="13" s="1"/>
  <c r="H13" i="13"/>
  <c r="I13" i="13"/>
  <c r="I12" i="13"/>
  <c r="H12" i="13"/>
  <c r="H9" i="13"/>
  <c r="I9" i="13"/>
  <c r="I6" i="13"/>
  <c r="H6" i="13"/>
  <c r="H11" i="13"/>
  <c r="I11" i="13"/>
  <c r="I10" i="13"/>
  <c r="H10" i="13"/>
  <c r="I8" i="13"/>
  <c r="H8" i="13"/>
  <c r="H5" i="13"/>
  <c r="I5" i="13"/>
  <c r="Q13" i="9"/>
  <c r="L15" i="9" s="1"/>
  <c r="N15" i="9" s="1"/>
  <c r="P15" i="9" s="1"/>
  <c r="P13" i="9"/>
  <c r="F13" i="9"/>
  <c r="G13" i="9"/>
  <c r="W3" i="18"/>
  <c r="V3" i="18"/>
  <c r="M7" i="15"/>
  <c r="L7" i="15"/>
  <c r="M11" i="15"/>
  <c r="L11" i="15"/>
  <c r="L6" i="15"/>
  <c r="M6" i="15"/>
  <c r="L10" i="15"/>
  <c r="M10" i="15"/>
  <c r="L5" i="15"/>
  <c r="M5" i="15"/>
  <c r="L9" i="15"/>
  <c r="M9" i="15"/>
  <c r="L4" i="15"/>
  <c r="M4" i="15"/>
  <c r="L8" i="15"/>
  <c r="M8" i="15"/>
  <c r="L12" i="15"/>
  <c r="M12" i="15"/>
  <c r="M3" i="15"/>
  <c r="L3" i="15"/>
  <c r="W7" i="18"/>
  <c r="V7" i="18"/>
  <c r="W11" i="18"/>
  <c r="V11" i="18"/>
  <c r="V6" i="18"/>
  <c r="W6" i="18"/>
  <c r="V10" i="18"/>
  <c r="W10" i="18"/>
  <c r="W5" i="18"/>
  <c r="V5" i="18"/>
  <c r="W9" i="18"/>
  <c r="V9" i="18"/>
  <c r="V4" i="18"/>
  <c r="W4" i="18"/>
  <c r="V8" i="18"/>
  <c r="W8" i="18"/>
  <c r="V12" i="18"/>
  <c r="W12" i="18"/>
  <c r="O3" i="18"/>
  <c r="N3" i="18"/>
  <c r="N7" i="18"/>
  <c r="O7" i="18"/>
  <c r="N11" i="18"/>
  <c r="O11" i="18"/>
  <c r="I6" i="15"/>
  <c r="H6" i="15"/>
  <c r="I10" i="15"/>
  <c r="H10" i="15"/>
  <c r="N5" i="18"/>
  <c r="O5" i="18"/>
  <c r="N9" i="18"/>
  <c r="O9" i="18"/>
  <c r="I4" i="15"/>
  <c r="H4" i="15"/>
  <c r="N8" i="18"/>
  <c r="O8" i="18"/>
  <c r="N12" i="18"/>
  <c r="O12" i="18"/>
  <c r="I3" i="15"/>
  <c r="H3" i="15"/>
  <c r="I7" i="15"/>
  <c r="H7" i="15"/>
  <c r="I11" i="15"/>
  <c r="H11" i="15"/>
  <c r="N6" i="18"/>
  <c r="O6" i="18"/>
  <c r="N10" i="18"/>
  <c r="O10" i="18"/>
  <c r="I5" i="15"/>
  <c r="H5" i="15"/>
  <c r="I9" i="15"/>
  <c r="H9" i="15"/>
  <c r="N4" i="18"/>
  <c r="O4" i="18"/>
  <c r="I8" i="15"/>
  <c r="H8" i="15"/>
  <c r="I12" i="15"/>
  <c r="H12" i="15"/>
  <c r="G6" i="18"/>
  <c r="F6" i="18"/>
  <c r="G10" i="18"/>
  <c r="F10" i="18"/>
  <c r="E11" i="15"/>
  <c r="D11" i="15"/>
  <c r="D9" i="15"/>
  <c r="E9" i="15"/>
  <c r="E8" i="15"/>
  <c r="D8" i="15"/>
  <c r="E12" i="15"/>
  <c r="D12" i="15"/>
  <c r="E7" i="15"/>
  <c r="D7" i="15"/>
  <c r="D5" i="15"/>
  <c r="E5" i="15"/>
  <c r="E4" i="15"/>
  <c r="D4" i="15"/>
  <c r="E6" i="15"/>
  <c r="D6" i="15"/>
  <c r="E10" i="15"/>
  <c r="D10" i="15"/>
  <c r="D3" i="15"/>
  <c r="E3" i="15"/>
  <c r="F3" i="18"/>
  <c r="G11" i="18"/>
  <c r="F11" i="18"/>
  <c r="G9" i="18"/>
  <c r="F9" i="18"/>
  <c r="G8" i="18"/>
  <c r="F8" i="18"/>
  <c r="G12" i="18"/>
  <c r="F12" i="18"/>
  <c r="G7" i="18"/>
  <c r="F7" i="18"/>
  <c r="G5" i="18"/>
  <c r="F5" i="18"/>
  <c r="F4" i="18"/>
  <c r="F14" i="6"/>
  <c r="I3" i="6" s="1"/>
  <c r="G14" i="6"/>
  <c r="J3" i="6" s="1"/>
  <c r="H14" i="6"/>
  <c r="K3" i="6" s="1"/>
  <c r="B31" i="9"/>
  <c r="D31" i="9" s="1"/>
  <c r="F31" i="9" s="1"/>
  <c r="G35" i="6"/>
  <c r="G46" i="6" s="1"/>
  <c r="J35" i="6" s="1"/>
  <c r="G36" i="6"/>
  <c r="F35" i="6"/>
  <c r="H35" i="6"/>
  <c r="H46" i="6" s="1"/>
  <c r="K35" i="6" s="1"/>
  <c r="F36" i="6"/>
  <c r="G30" i="6"/>
  <c r="J19" i="6" s="1"/>
  <c r="F19" i="6"/>
  <c r="F30" i="6" s="1"/>
  <c r="I19" i="6" s="1"/>
  <c r="H30" i="6"/>
  <c r="K19" i="6" s="1"/>
  <c r="AA14" i="5"/>
  <c r="AA15" i="5" s="1"/>
  <c r="Z14" i="5"/>
  <c r="Z15" i="5" s="1"/>
  <c r="Y14" i="5"/>
  <c r="Y15" i="5" s="1"/>
  <c r="X14" i="5"/>
  <c r="X15" i="5" s="1"/>
  <c r="W14" i="5"/>
  <c r="W15" i="5" s="1"/>
  <c r="AA9" i="5"/>
  <c r="AA10" i="5" s="1"/>
  <c r="Z9" i="5"/>
  <c r="Z10" i="5" s="1"/>
  <c r="Y9" i="5"/>
  <c r="Y10" i="5" s="1"/>
  <c r="X9" i="5"/>
  <c r="X10" i="5" s="1"/>
  <c r="W9" i="5"/>
  <c r="W10" i="5" s="1"/>
  <c r="AA4" i="5"/>
  <c r="AA5" i="5" s="1"/>
  <c r="Z4" i="5"/>
  <c r="Z5" i="5" s="1"/>
  <c r="Y4" i="5"/>
  <c r="Y5" i="5" s="1"/>
  <c r="X4" i="5"/>
  <c r="X5" i="5" s="1"/>
  <c r="W4" i="5"/>
  <c r="W5" i="5" s="1"/>
  <c r="Q14" i="5"/>
  <c r="Q15" i="5" s="1"/>
  <c r="P14" i="5"/>
  <c r="P15" i="5" s="1"/>
  <c r="O14" i="5"/>
  <c r="O15" i="5" s="1"/>
  <c r="N14" i="5"/>
  <c r="N15" i="5" s="1"/>
  <c r="M14" i="5"/>
  <c r="M15" i="5" s="1"/>
  <c r="Q9" i="5"/>
  <c r="Q10" i="5" s="1"/>
  <c r="P9" i="5"/>
  <c r="P10" i="5" s="1"/>
  <c r="O9" i="5"/>
  <c r="O10" i="5" s="1"/>
  <c r="N9" i="5"/>
  <c r="N10" i="5" s="1"/>
  <c r="M9" i="5"/>
  <c r="M10" i="5" s="1"/>
  <c r="Q4" i="5"/>
  <c r="Q5" i="5" s="1"/>
  <c r="P4" i="5"/>
  <c r="P5" i="5" s="1"/>
  <c r="O4" i="5"/>
  <c r="O5" i="5" s="1"/>
  <c r="N4" i="5"/>
  <c r="N5" i="5" s="1"/>
  <c r="M4" i="5"/>
  <c r="M5" i="5" s="1"/>
  <c r="G14" i="5"/>
  <c r="G15" i="5" s="1"/>
  <c r="F14" i="5"/>
  <c r="F15" i="5" s="1"/>
  <c r="E14" i="5"/>
  <c r="E15" i="5" s="1"/>
  <c r="D14" i="5"/>
  <c r="D15" i="5" s="1"/>
  <c r="C14" i="5"/>
  <c r="C15" i="5" s="1"/>
  <c r="G9" i="5"/>
  <c r="G10" i="5" s="1"/>
  <c r="F9" i="5"/>
  <c r="F10" i="5" s="1"/>
  <c r="E9" i="5"/>
  <c r="E10" i="5" s="1"/>
  <c r="D9" i="5"/>
  <c r="D10" i="5" s="1"/>
  <c r="C9" i="5"/>
  <c r="C10" i="5" s="1"/>
  <c r="D4" i="5"/>
  <c r="D5" i="5" s="1"/>
  <c r="E4" i="5"/>
  <c r="E5" i="5" s="1"/>
  <c r="F4" i="5"/>
  <c r="F5" i="5" s="1"/>
  <c r="G4" i="5"/>
  <c r="G5" i="5" s="1"/>
  <c r="C4" i="5"/>
  <c r="C5" i="5" s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4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5" i="4"/>
  <c r="C4" i="4"/>
  <c r="L4" i="13" l="1"/>
  <c r="L14" i="13" s="1"/>
  <c r="M4" i="13"/>
  <c r="M14" i="13" s="1"/>
  <c r="J14" i="13"/>
  <c r="K14" i="13"/>
  <c r="I4" i="13"/>
  <c r="I14" i="13" s="1"/>
  <c r="H4" i="13"/>
  <c r="H14" i="13" s="1"/>
  <c r="B15" i="9"/>
  <c r="D15" i="9" s="1"/>
  <c r="F15" i="9" s="1"/>
  <c r="B11" i="5"/>
  <c r="D11" i="5" s="1"/>
  <c r="F11" i="5" s="1"/>
  <c r="V16" i="5"/>
  <c r="X16" i="5" s="1"/>
  <c r="AB16" i="5" s="1"/>
  <c r="L16" i="5"/>
  <c r="N16" i="5" s="1"/>
  <c r="P16" i="5" s="1"/>
  <c r="F46" i="6"/>
  <c r="I35" i="6" s="1"/>
  <c r="Z16" i="5"/>
  <c r="V11" i="5"/>
  <c r="X11" i="5" s="1"/>
  <c r="V6" i="5"/>
  <c r="X6" i="5" s="1"/>
  <c r="L11" i="5"/>
  <c r="N11" i="5" s="1"/>
  <c r="L6" i="5"/>
  <c r="N6" i="5" s="1"/>
  <c r="B16" i="5"/>
  <c r="D16" i="5" s="1"/>
  <c r="B6" i="5"/>
  <c r="D6" i="5" s="1"/>
  <c r="H6" i="5" s="1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B23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B8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B4" i="3"/>
  <c r="C4" i="3"/>
  <c r="H11" i="5" l="1"/>
  <c r="R16" i="5"/>
  <c r="AF23" i="3"/>
  <c r="H24" i="3" s="1"/>
  <c r="AF8" i="3"/>
  <c r="AF10" i="3"/>
  <c r="AF12" i="3"/>
  <c r="AF16" i="3"/>
  <c r="AF18" i="3"/>
  <c r="AF20" i="3"/>
  <c r="AF22" i="3"/>
  <c r="AF14" i="3"/>
  <c r="AF6" i="3"/>
  <c r="AF4" i="3"/>
  <c r="Z11" i="5"/>
  <c r="AB11" i="5"/>
  <c r="Z6" i="5"/>
  <c r="AB6" i="5"/>
  <c r="P11" i="5"/>
  <c r="R11" i="5"/>
  <c r="P6" i="5"/>
  <c r="R6" i="5"/>
  <c r="F16" i="5"/>
  <c r="H16" i="5"/>
  <c r="F6" i="5"/>
  <c r="B24" i="3" l="1"/>
  <c r="X24" i="3"/>
  <c r="W24" i="3"/>
  <c r="Z24" i="3"/>
  <c r="J24" i="3"/>
  <c r="F24" i="3"/>
  <c r="L24" i="3"/>
  <c r="K24" i="3"/>
  <c r="R24" i="3"/>
  <c r="AE24" i="3"/>
  <c r="P24" i="3"/>
  <c r="E24" i="3"/>
  <c r="S24" i="3"/>
  <c r="C24" i="3"/>
  <c r="Y24" i="3"/>
  <c r="M24" i="3"/>
  <c r="U24" i="3"/>
  <c r="AA24" i="3"/>
  <c r="D24" i="3"/>
  <c r="N24" i="3"/>
  <c r="T24" i="3"/>
  <c r="AD24" i="3"/>
  <c r="I24" i="3"/>
  <c r="O24" i="3"/>
  <c r="V24" i="3"/>
  <c r="AB24" i="3"/>
  <c r="G24" i="3"/>
  <c r="Q24" i="3"/>
  <c r="AC24" i="3"/>
  <c r="AF24" i="3" l="1"/>
</calcChain>
</file>

<file path=xl/sharedStrings.xml><?xml version="1.0" encoding="utf-8"?>
<sst xmlns="http://schemas.openxmlformats.org/spreadsheetml/2006/main" count="584" uniqueCount="155">
  <si>
    <t>N хоз-в</t>
  </si>
  <si>
    <t>Индексы группы почв</t>
  </si>
  <si>
    <t>0139</t>
  </si>
  <si>
    <t>0141</t>
  </si>
  <si>
    <t>0142</t>
  </si>
  <si>
    <t>0143</t>
  </si>
  <si>
    <t>0146</t>
  </si>
  <si>
    <t>0149</t>
  </si>
  <si>
    <t>0211</t>
  </si>
  <si>
    <t>0212</t>
  </si>
  <si>
    <t>0220</t>
  </si>
  <si>
    <t>0242</t>
  </si>
  <si>
    <t>0251</t>
  </si>
  <si>
    <t>0282</t>
  </si>
  <si>
    <t>0283</t>
  </si>
  <si>
    <t>0286</t>
  </si>
  <si>
    <t>0287</t>
  </si>
  <si>
    <t>0288</t>
  </si>
  <si>
    <t>0303</t>
  </si>
  <si>
    <t>0307</t>
  </si>
  <si>
    <t>0318</t>
  </si>
  <si>
    <t>0418</t>
  </si>
  <si>
    <t>0526</t>
  </si>
  <si>
    <t>0527</t>
  </si>
  <si>
    <t>0532</t>
  </si>
  <si>
    <t>0533</t>
  </si>
  <si>
    <t>0849</t>
  </si>
  <si>
    <t>0900</t>
  </si>
  <si>
    <t>0941</t>
  </si>
  <si>
    <t>10098</t>
  </si>
  <si>
    <t>10143</t>
  </si>
  <si>
    <t>10161</t>
  </si>
  <si>
    <t>всего пашни и %</t>
  </si>
  <si>
    <t>всего</t>
  </si>
  <si>
    <t>урож</t>
  </si>
  <si>
    <t>балл</t>
  </si>
  <si>
    <t>ср урож.</t>
  </si>
  <si>
    <t>M</t>
  </si>
  <si>
    <t>X</t>
  </si>
  <si>
    <t>X2</t>
  </si>
  <si>
    <t>σ</t>
  </si>
  <si>
    <t>m</t>
  </si>
  <si>
    <t>P%</t>
  </si>
  <si>
    <t>t</t>
  </si>
  <si>
    <t>индексы групп почв</t>
  </si>
  <si>
    <t>площадь групп почв</t>
  </si>
  <si>
    <t>Баллы оценки групп почв</t>
  </si>
  <si>
    <t>зерновые</t>
  </si>
  <si>
    <t>сах свекла</t>
  </si>
  <si>
    <t>подсолнечник</t>
  </si>
  <si>
    <t>BxP</t>
  </si>
  <si>
    <t>BзxP</t>
  </si>
  <si>
    <t>BсxP</t>
  </si>
  <si>
    <t>BпxP</t>
  </si>
  <si>
    <t>баллы оценки хоз-в</t>
  </si>
  <si>
    <t>141</t>
  </si>
  <si>
    <t>282</t>
  </si>
  <si>
    <t>288</t>
  </si>
  <si>
    <t>318</t>
  </si>
  <si>
    <t>526</t>
  </si>
  <si>
    <t>533</t>
  </si>
  <si>
    <t>900</t>
  </si>
  <si>
    <t>139</t>
  </si>
  <si>
    <t>146</t>
  </si>
  <si>
    <t>242</t>
  </si>
  <si>
    <t>283</t>
  </si>
  <si>
    <t>303</t>
  </si>
  <si>
    <t>418</t>
  </si>
  <si>
    <t>527</t>
  </si>
  <si>
    <t>849</t>
  </si>
  <si>
    <t>212</t>
  </si>
  <si>
    <t>251</t>
  </si>
  <si>
    <t>286</t>
  </si>
  <si>
    <t>287</t>
  </si>
  <si>
    <t>307</t>
  </si>
  <si>
    <t>532</t>
  </si>
  <si>
    <t>941</t>
  </si>
  <si>
    <t>142</t>
  </si>
  <si>
    <t>149</t>
  </si>
  <si>
    <t>220</t>
  </si>
  <si>
    <t>211</t>
  </si>
  <si>
    <t>хозяйства района</t>
  </si>
  <si>
    <t>Площадь пашни P, га</t>
  </si>
  <si>
    <t>Баллы оценки хоз-ва</t>
  </si>
  <si>
    <t>баллы оценки пашни р-на</t>
  </si>
  <si>
    <t>1</t>
  </si>
  <si>
    <t>хоз-ва р-на</t>
  </si>
  <si>
    <t>Урожайность и оценка</t>
  </si>
  <si>
    <t>урож-ть</t>
  </si>
  <si>
    <t>средн.</t>
  </si>
  <si>
    <t>хоз-ва</t>
  </si>
  <si>
    <t>баллы</t>
  </si>
  <si>
    <t>отклон балл.</t>
  </si>
  <si>
    <t>отклон урож.</t>
  </si>
  <si>
    <t>произв. Откл.</t>
  </si>
  <si>
    <t>кв. откл. Балл</t>
  </si>
  <si>
    <t>кв. откл. Урож</t>
  </si>
  <si>
    <t>r</t>
  </si>
  <si>
    <t>за 5 лет</t>
  </si>
  <si>
    <t>по плану</t>
  </si>
  <si>
    <t>итого</t>
  </si>
  <si>
    <t>баллы оценки</t>
  </si>
  <si>
    <t>зерн</t>
  </si>
  <si>
    <t>сах св</t>
  </si>
  <si>
    <t>подсол</t>
  </si>
  <si>
    <t>площадь кад пашни</t>
  </si>
  <si>
    <t>площадь кад. Пашни по условиям выращивания культур.</t>
  </si>
  <si>
    <t>сах свек</t>
  </si>
  <si>
    <t>подсолн</t>
  </si>
  <si>
    <t>план объем закупок</t>
  </si>
  <si>
    <t>Планируемый объем закупок, т</t>
  </si>
  <si>
    <t>без учета оценки</t>
  </si>
  <si>
    <t>с учетом оценки</t>
  </si>
  <si>
    <t>Разница</t>
  </si>
  <si>
    <t>-</t>
  </si>
  <si>
    <t>+</t>
  </si>
  <si>
    <t>средн</t>
  </si>
  <si>
    <t>ср фак урож</t>
  </si>
  <si>
    <t>балл оц по усл выр куль</t>
  </si>
  <si>
    <t>рсч урож</t>
  </si>
  <si>
    <t>урож-ть зерн</t>
  </si>
  <si>
    <t>расч</t>
  </si>
  <si>
    <t>факт</t>
  </si>
  <si>
    <t>±</t>
  </si>
  <si>
    <t>К=Уф/Ур</t>
  </si>
  <si>
    <t>урож-ть сах св</t>
  </si>
  <si>
    <t>урож-ть подсол</t>
  </si>
  <si>
    <t>ср фак ур соп</t>
  </si>
  <si>
    <t>стр балл оц</t>
  </si>
  <si>
    <t>расч урож соп</t>
  </si>
  <si>
    <t>урож-ть куль сопост</t>
  </si>
  <si>
    <t>отклон Рт от Рф</t>
  </si>
  <si>
    <t>га</t>
  </si>
  <si>
    <t>%</t>
  </si>
  <si>
    <t>Уф</t>
  </si>
  <si>
    <t>Ур</t>
  </si>
  <si>
    <t>Рф</t>
  </si>
  <si>
    <t>Рт</t>
  </si>
  <si>
    <t>площадь посева</t>
  </si>
  <si>
    <t>баллы хоз-в</t>
  </si>
  <si>
    <t>индексы плодородия</t>
  </si>
  <si>
    <t>кол-во трудоспос-х</t>
  </si>
  <si>
    <t>индексы трудообеспеченности</t>
  </si>
  <si>
    <t>материально-денежные ресурсы</t>
  </si>
  <si>
    <t>индекс обеспеченности мат-ден рес-ми</t>
  </si>
  <si>
    <t>совокупный индекс ресурсооб</t>
  </si>
  <si>
    <t>плановое задание по хоз-ву</t>
  </si>
  <si>
    <t>цена деления на ед-цу сопоставимой площ-ди</t>
  </si>
  <si>
    <t>индекс гр почв</t>
  </si>
  <si>
    <t>ср</t>
  </si>
  <si>
    <t>обозн крит и призн</t>
  </si>
  <si>
    <t>показатели ср урож-ти культур по годам</t>
  </si>
  <si>
    <t>индекс</t>
  </si>
  <si>
    <t>урож культур и оценка групп почв по усл. Выр-я</t>
  </si>
  <si>
    <t>переписывать без знака минус, т.е. "-164,7" писать "164,7"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</si>
</sst>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"/>
    <numFmt numFmtId="166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2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0" fillId="0" borderId="0" xfId="0" applyAlignment="1"/>
    <xf numFmtId="0" fontId="1" fillId="0" borderId="0" xfId="0" applyFont="1"/>
    <xf numFmtId="0" fontId="0" fillId="0" borderId="0" xfId="0" applyAlignment="1">
      <alignment textRotation="90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66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4"/>
  <sheetViews>
    <sheetView workbookViewId="0">
      <pane xSplit="1" ySplit="2" topLeftCell="O3" activePane="bottomRight" state="frozen"/>
      <selection pane="topRight" activeCell="B1" sqref="B1"/>
      <selection pane="bottomLeft" activeCell="A3" sqref="A3"/>
      <selection pane="bottomRight" activeCell="B2" sqref="B2:AE2"/>
    </sheetView>
  </sheetViews>
  <sheetFormatPr defaultRowHeight="15" x14ac:dyDescent="0.25"/>
  <sheetData>
    <row r="1" spans="1:32" x14ac:dyDescent="0.25">
      <c r="A1" s="22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 t="s">
        <v>32</v>
      </c>
    </row>
    <row r="2" spans="1:32" ht="27.75" customHeight="1" x14ac:dyDescent="0.25">
      <c r="A2" s="22"/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23"/>
    </row>
    <row r="3" spans="1:32" x14ac:dyDescent="0.25">
      <c r="A3" s="21">
        <v>1</v>
      </c>
      <c r="B3">
        <v>1582</v>
      </c>
      <c r="C3">
        <v>0</v>
      </c>
      <c r="D3">
        <v>2327</v>
      </c>
      <c r="F3">
        <v>0</v>
      </c>
      <c r="G3">
        <v>289</v>
      </c>
      <c r="J3">
        <v>0</v>
      </c>
      <c r="K3">
        <v>156</v>
      </c>
      <c r="N3">
        <v>0</v>
      </c>
      <c r="P3">
        <v>430</v>
      </c>
      <c r="Q3">
        <v>0</v>
      </c>
      <c r="T3">
        <v>290</v>
      </c>
      <c r="U3">
        <v>0</v>
      </c>
      <c r="W3">
        <v>370</v>
      </c>
      <c r="X3">
        <v>0</v>
      </c>
      <c r="Y3">
        <v>290</v>
      </c>
      <c r="AA3">
        <v>83</v>
      </c>
      <c r="AB3">
        <v>0</v>
      </c>
      <c r="AC3">
        <v>0</v>
      </c>
      <c r="AD3">
        <v>156</v>
      </c>
      <c r="AE3">
        <v>0</v>
      </c>
      <c r="AF3">
        <f>SUM(B3:AE3)</f>
        <v>5973</v>
      </c>
    </row>
    <row r="4" spans="1:32" x14ac:dyDescent="0.25">
      <c r="A4" s="21"/>
      <c r="B4" s="2">
        <f>B3/($AF3/100)</f>
        <v>26.485853005190023</v>
      </c>
      <c r="C4" s="2">
        <f>C3/($AF3/100)</f>
        <v>0</v>
      </c>
      <c r="D4" s="2">
        <f t="shared" ref="D4:AE4" si="0">D3/($AF3/100)</f>
        <v>38.958647245940064</v>
      </c>
      <c r="E4" s="2">
        <f t="shared" si="0"/>
        <v>0</v>
      </c>
      <c r="F4" s="2">
        <f t="shared" si="0"/>
        <v>0</v>
      </c>
      <c r="G4" s="2">
        <f t="shared" si="0"/>
        <v>4.8384396450694798</v>
      </c>
      <c r="H4" s="2">
        <f t="shared" si="0"/>
        <v>0</v>
      </c>
      <c r="I4" s="2">
        <f t="shared" si="0"/>
        <v>0</v>
      </c>
      <c r="J4" s="2">
        <f t="shared" si="0"/>
        <v>0</v>
      </c>
      <c r="K4" s="2">
        <f t="shared" si="0"/>
        <v>2.6117528879959822</v>
      </c>
      <c r="L4" s="2">
        <f t="shared" si="0"/>
        <v>0</v>
      </c>
      <c r="M4" s="2">
        <f t="shared" si="0"/>
        <v>0</v>
      </c>
      <c r="N4" s="2">
        <f t="shared" si="0"/>
        <v>0</v>
      </c>
      <c r="O4" s="2">
        <f t="shared" si="0"/>
        <v>0</v>
      </c>
      <c r="P4" s="2">
        <f t="shared" si="0"/>
        <v>7.1990624476812322</v>
      </c>
      <c r="Q4" s="2">
        <f t="shared" si="0"/>
        <v>0</v>
      </c>
      <c r="R4" s="2">
        <f t="shared" si="0"/>
        <v>0</v>
      </c>
      <c r="S4" s="2">
        <f t="shared" si="0"/>
        <v>0</v>
      </c>
      <c r="T4" s="2">
        <f t="shared" si="0"/>
        <v>4.8551816507617618</v>
      </c>
      <c r="U4" s="2">
        <f t="shared" si="0"/>
        <v>0</v>
      </c>
      <c r="V4" s="2">
        <f t="shared" si="0"/>
        <v>0</v>
      </c>
      <c r="W4" s="2">
        <f t="shared" si="0"/>
        <v>6.1945421061443167</v>
      </c>
      <c r="X4" s="2">
        <f t="shared" si="0"/>
        <v>0</v>
      </c>
      <c r="Y4" s="2">
        <f t="shared" si="0"/>
        <v>4.8551816507617618</v>
      </c>
      <c r="Z4" s="2">
        <f t="shared" si="0"/>
        <v>0</v>
      </c>
      <c r="AA4" s="2">
        <f t="shared" si="0"/>
        <v>1.3895864724594007</v>
      </c>
      <c r="AB4" s="2">
        <f t="shared" si="0"/>
        <v>0</v>
      </c>
      <c r="AC4" s="2">
        <f t="shared" si="0"/>
        <v>0</v>
      </c>
      <c r="AD4" s="2">
        <f t="shared" si="0"/>
        <v>2.6117528879959822</v>
      </c>
      <c r="AE4" s="2">
        <f t="shared" si="0"/>
        <v>0</v>
      </c>
      <c r="AF4" s="2">
        <f>SUM(B4:AE4)</f>
        <v>99.999999999999986</v>
      </c>
    </row>
    <row r="5" spans="1:32" x14ac:dyDescent="0.25">
      <c r="A5" s="21">
        <v>2</v>
      </c>
      <c r="B5">
        <v>471</v>
      </c>
      <c r="D5">
        <v>0</v>
      </c>
      <c r="F5">
        <v>1792</v>
      </c>
      <c r="G5">
        <v>0</v>
      </c>
      <c r="H5">
        <v>379</v>
      </c>
      <c r="K5">
        <v>0</v>
      </c>
      <c r="L5">
        <v>275</v>
      </c>
      <c r="M5">
        <v>0</v>
      </c>
      <c r="O5">
        <v>176</v>
      </c>
      <c r="R5">
        <v>86</v>
      </c>
      <c r="S5">
        <v>0</v>
      </c>
      <c r="U5">
        <v>153</v>
      </c>
      <c r="V5">
        <v>320</v>
      </c>
      <c r="X5">
        <v>0</v>
      </c>
      <c r="Z5">
        <v>450</v>
      </c>
      <c r="AC5">
        <v>340</v>
      </c>
      <c r="AD5">
        <v>0</v>
      </c>
      <c r="AE5">
        <v>178</v>
      </c>
      <c r="AF5">
        <f t="shared" ref="AF5:AF24" si="1">SUM(B5:AE5)</f>
        <v>4620</v>
      </c>
    </row>
    <row r="6" spans="1:32" x14ac:dyDescent="0.25">
      <c r="A6" s="21"/>
      <c r="B6" s="2">
        <f>B5/($AF5/100)</f>
        <v>10.194805194805195</v>
      </c>
      <c r="C6" s="2">
        <f t="shared" ref="C6" si="2">C5/($AF5/100)</f>
        <v>0</v>
      </c>
      <c r="D6" s="2">
        <f t="shared" ref="D6" si="3">D5/($AF5/100)</f>
        <v>0</v>
      </c>
      <c r="E6" s="2">
        <f t="shared" ref="E6" si="4">E5/($AF5/100)</f>
        <v>0</v>
      </c>
      <c r="F6" s="2">
        <f t="shared" ref="F6" si="5">F5/($AF5/100)</f>
        <v>38.787878787878789</v>
      </c>
      <c r="G6" s="2">
        <f t="shared" ref="G6" si="6">G5/($AF5/100)</f>
        <v>0</v>
      </c>
      <c r="H6" s="2">
        <f t="shared" ref="H6" si="7">H5/($AF5/100)</f>
        <v>8.2034632034632029</v>
      </c>
      <c r="I6" s="2">
        <f t="shared" ref="I6" si="8">I5/($AF5/100)</f>
        <v>0</v>
      </c>
      <c r="J6" s="2">
        <f t="shared" ref="J6" si="9">J5/($AF5/100)</f>
        <v>0</v>
      </c>
      <c r="K6" s="2">
        <f t="shared" ref="K6" si="10">K5/($AF5/100)</f>
        <v>0</v>
      </c>
      <c r="L6" s="2">
        <f t="shared" ref="L6" si="11">L5/($AF5/100)</f>
        <v>5.9523809523809517</v>
      </c>
      <c r="M6" s="2">
        <f t="shared" ref="M6" si="12">M5/($AF5/100)</f>
        <v>0</v>
      </c>
      <c r="N6" s="2">
        <f t="shared" ref="N6" si="13">N5/($AF5/100)</f>
        <v>0</v>
      </c>
      <c r="O6" s="2">
        <f t="shared" ref="O6" si="14">O5/($AF5/100)</f>
        <v>3.8095238095238093</v>
      </c>
      <c r="P6" s="2">
        <f t="shared" ref="P6" si="15">P5/($AF5/100)</f>
        <v>0</v>
      </c>
      <c r="Q6" s="2">
        <f t="shared" ref="Q6" si="16">Q5/($AF5/100)</f>
        <v>0</v>
      </c>
      <c r="R6" s="2">
        <f t="shared" ref="R6" si="17">R5/($AF5/100)</f>
        <v>1.8614718614718613</v>
      </c>
      <c r="S6" s="2">
        <f t="shared" ref="S6" si="18">S5/($AF5/100)</f>
        <v>0</v>
      </c>
      <c r="T6" s="2">
        <f t="shared" ref="T6" si="19">T5/($AF5/100)</f>
        <v>0</v>
      </c>
      <c r="U6" s="2">
        <f t="shared" ref="U6" si="20">U5/($AF5/100)</f>
        <v>3.3116883116883113</v>
      </c>
      <c r="V6" s="2">
        <f t="shared" ref="V6" si="21">V5/($AF5/100)</f>
        <v>6.9264069264069263</v>
      </c>
      <c r="W6" s="2">
        <f t="shared" ref="W6" si="22">W5/($AF5/100)</f>
        <v>0</v>
      </c>
      <c r="X6" s="2">
        <f t="shared" ref="X6" si="23">X5/($AF5/100)</f>
        <v>0</v>
      </c>
      <c r="Y6" s="2">
        <f t="shared" ref="Y6" si="24">Y5/($AF5/100)</f>
        <v>0</v>
      </c>
      <c r="Z6" s="2">
        <f t="shared" ref="Z6" si="25">Z5/($AF5/100)</f>
        <v>9.7402597402597397</v>
      </c>
      <c r="AA6" s="2">
        <f t="shared" ref="AA6" si="26">AA5/($AF5/100)</f>
        <v>0</v>
      </c>
      <c r="AB6" s="2">
        <f t="shared" ref="AB6" si="27">AB5/($AF5/100)</f>
        <v>0</v>
      </c>
      <c r="AC6" s="2">
        <f t="shared" ref="AC6" si="28">AC5/($AF5/100)</f>
        <v>7.3593073593073592</v>
      </c>
      <c r="AD6" s="2">
        <f t="shared" ref="AD6" si="29">AD5/($AF5/100)</f>
        <v>0</v>
      </c>
      <c r="AE6" s="2">
        <f t="shared" ref="AE6" si="30">AE5/($AF5/100)</f>
        <v>3.8528138528138527</v>
      </c>
      <c r="AF6" s="2">
        <f t="shared" si="1"/>
        <v>100</v>
      </c>
    </row>
    <row r="7" spans="1:32" x14ac:dyDescent="0.25">
      <c r="A7" s="21">
        <v>3</v>
      </c>
      <c r="B7">
        <v>2535</v>
      </c>
      <c r="E7">
        <v>0</v>
      </c>
      <c r="F7">
        <v>3834</v>
      </c>
      <c r="I7">
        <v>759</v>
      </c>
      <c r="K7">
        <v>168</v>
      </c>
      <c r="L7">
        <v>0</v>
      </c>
      <c r="P7">
        <v>0</v>
      </c>
      <c r="Q7">
        <v>635</v>
      </c>
      <c r="T7">
        <v>0</v>
      </c>
      <c r="U7">
        <v>290</v>
      </c>
      <c r="W7">
        <v>540</v>
      </c>
      <c r="Y7">
        <v>280</v>
      </c>
      <c r="AB7">
        <v>285</v>
      </c>
      <c r="AD7">
        <v>0</v>
      </c>
      <c r="AE7">
        <v>390</v>
      </c>
      <c r="AF7">
        <f t="shared" si="1"/>
        <v>9716</v>
      </c>
    </row>
    <row r="8" spans="1:32" x14ac:dyDescent="0.25">
      <c r="A8" s="21"/>
      <c r="B8" s="2">
        <f>B7/($AF7/100)</f>
        <v>26.090983944009881</v>
      </c>
      <c r="C8" s="2">
        <f t="shared" ref="C8:AE8" si="31">C7/($AF7/100)</f>
        <v>0</v>
      </c>
      <c r="D8" s="2">
        <f t="shared" si="31"/>
        <v>0</v>
      </c>
      <c r="E8" s="2">
        <f t="shared" si="31"/>
        <v>0</v>
      </c>
      <c r="F8" s="2">
        <f t="shared" si="31"/>
        <v>39.460683408810212</v>
      </c>
      <c r="G8" s="2">
        <f t="shared" si="31"/>
        <v>0</v>
      </c>
      <c r="H8" s="2">
        <f t="shared" si="31"/>
        <v>0</v>
      </c>
      <c r="I8" s="2">
        <f t="shared" si="31"/>
        <v>7.8118567311650891</v>
      </c>
      <c r="J8" s="2">
        <f t="shared" si="31"/>
        <v>0</v>
      </c>
      <c r="K8" s="2">
        <f t="shared" si="31"/>
        <v>1.7291066282420751</v>
      </c>
      <c r="L8" s="2">
        <f t="shared" si="31"/>
        <v>0</v>
      </c>
      <c r="M8" s="2">
        <f t="shared" si="31"/>
        <v>0</v>
      </c>
      <c r="N8" s="2">
        <f t="shared" si="31"/>
        <v>0</v>
      </c>
      <c r="O8" s="2">
        <f t="shared" si="31"/>
        <v>0</v>
      </c>
      <c r="P8" s="2">
        <f t="shared" si="31"/>
        <v>0</v>
      </c>
      <c r="Q8" s="2">
        <f t="shared" si="31"/>
        <v>6.5356113627007</v>
      </c>
      <c r="R8" s="2">
        <f t="shared" si="31"/>
        <v>0</v>
      </c>
      <c r="S8" s="2">
        <f t="shared" si="31"/>
        <v>0</v>
      </c>
      <c r="T8" s="2">
        <f t="shared" si="31"/>
        <v>0</v>
      </c>
      <c r="U8" s="2">
        <f t="shared" si="31"/>
        <v>2.984767393989296</v>
      </c>
      <c r="V8" s="2">
        <f t="shared" si="31"/>
        <v>0</v>
      </c>
      <c r="W8" s="2">
        <f t="shared" si="31"/>
        <v>5.5578427336352414</v>
      </c>
      <c r="X8" s="2">
        <f t="shared" si="31"/>
        <v>0</v>
      </c>
      <c r="Y8" s="2">
        <f t="shared" si="31"/>
        <v>2.8818443804034581</v>
      </c>
      <c r="Z8" s="2">
        <f t="shared" si="31"/>
        <v>0</v>
      </c>
      <c r="AA8" s="2">
        <f t="shared" si="31"/>
        <v>0</v>
      </c>
      <c r="AB8" s="2">
        <f t="shared" si="31"/>
        <v>2.9333058871963771</v>
      </c>
      <c r="AC8" s="2">
        <f t="shared" si="31"/>
        <v>0</v>
      </c>
      <c r="AD8" s="2">
        <f t="shared" si="31"/>
        <v>0</v>
      </c>
      <c r="AE8" s="2">
        <f t="shared" si="31"/>
        <v>4.013997529847674</v>
      </c>
      <c r="AF8" s="2">
        <f t="shared" si="1"/>
        <v>100.00000000000003</v>
      </c>
    </row>
    <row r="9" spans="1:32" x14ac:dyDescent="0.25">
      <c r="A9" s="21">
        <v>4</v>
      </c>
      <c r="B9">
        <v>770</v>
      </c>
      <c r="C9">
        <v>0</v>
      </c>
      <c r="D9">
        <v>547</v>
      </c>
      <c r="F9">
        <v>0</v>
      </c>
      <c r="G9">
        <v>2916</v>
      </c>
      <c r="J9">
        <v>0</v>
      </c>
      <c r="K9">
        <v>0</v>
      </c>
      <c r="M9">
        <v>757</v>
      </c>
      <c r="N9">
        <v>0</v>
      </c>
      <c r="O9">
        <v>289</v>
      </c>
      <c r="P9">
        <v>0</v>
      </c>
      <c r="R9">
        <v>497</v>
      </c>
      <c r="S9">
        <v>0</v>
      </c>
      <c r="U9">
        <v>150</v>
      </c>
      <c r="V9">
        <v>270</v>
      </c>
      <c r="X9">
        <v>0</v>
      </c>
      <c r="AA9">
        <v>392</v>
      </c>
      <c r="AE9">
        <v>284</v>
      </c>
      <c r="AF9">
        <f t="shared" si="1"/>
        <v>6872</v>
      </c>
    </row>
    <row r="10" spans="1:32" x14ac:dyDescent="0.25">
      <c r="A10" s="21"/>
      <c r="B10" s="2">
        <f>B9/($AF9/100)</f>
        <v>11.20488940628638</v>
      </c>
      <c r="C10" s="2">
        <f t="shared" ref="C10" si="32">C9/($AF9/100)</f>
        <v>0</v>
      </c>
      <c r="D10" s="2">
        <f t="shared" ref="D10" si="33">D9/($AF9/100)</f>
        <v>7.959837019790454</v>
      </c>
      <c r="E10" s="2">
        <f t="shared" ref="E10" si="34">E9/($AF9/100)</f>
        <v>0</v>
      </c>
      <c r="F10" s="2">
        <f t="shared" ref="F10" si="35">F9/($AF9/100)</f>
        <v>0</v>
      </c>
      <c r="G10" s="2">
        <f t="shared" ref="G10" si="36">G9/($AF9/100)</f>
        <v>42.433061699650757</v>
      </c>
      <c r="H10" s="2">
        <f t="shared" ref="H10" si="37">H9/($AF9/100)</f>
        <v>0</v>
      </c>
      <c r="I10" s="2">
        <f t="shared" ref="I10" si="38">I9/($AF9/100)</f>
        <v>0</v>
      </c>
      <c r="J10" s="2">
        <f t="shared" ref="J10" si="39">J9/($AF9/100)</f>
        <v>0</v>
      </c>
      <c r="K10" s="2">
        <f t="shared" ref="K10" si="40">K9/($AF9/100)</f>
        <v>0</v>
      </c>
      <c r="L10" s="2">
        <f t="shared" ref="L10" si="41">L9/($AF9/100)</f>
        <v>0</v>
      </c>
      <c r="M10" s="2">
        <f t="shared" ref="M10" si="42">M9/($AF9/100)</f>
        <v>11.015715948777649</v>
      </c>
      <c r="N10" s="2">
        <f t="shared" ref="N10" si="43">N9/($AF9/100)</f>
        <v>0</v>
      </c>
      <c r="O10" s="2">
        <f t="shared" ref="O10" si="44">O9/($AF9/100)</f>
        <v>4.2054714784633296</v>
      </c>
      <c r="P10" s="2">
        <f t="shared" ref="P10" si="45">P9/($AF9/100)</f>
        <v>0</v>
      </c>
      <c r="Q10" s="2">
        <f t="shared" ref="Q10" si="46">Q9/($AF9/100)</f>
        <v>0</v>
      </c>
      <c r="R10" s="2">
        <f t="shared" ref="R10" si="47">R9/($AF9/100)</f>
        <v>7.2322467986030272</v>
      </c>
      <c r="S10" s="2">
        <f t="shared" ref="S10" si="48">S9/($AF9/100)</f>
        <v>0</v>
      </c>
      <c r="T10" s="2">
        <f t="shared" ref="T10" si="49">T9/($AF9/100)</f>
        <v>0</v>
      </c>
      <c r="U10" s="2">
        <f t="shared" ref="U10" si="50">U9/($AF9/100)</f>
        <v>2.1827706635622817</v>
      </c>
      <c r="V10" s="2">
        <f t="shared" ref="V10" si="51">V9/($AF9/100)</f>
        <v>3.9289871944121071</v>
      </c>
      <c r="W10" s="2">
        <f t="shared" ref="W10" si="52">W9/($AF9/100)</f>
        <v>0</v>
      </c>
      <c r="X10" s="2">
        <f t="shared" ref="X10" si="53">X9/($AF9/100)</f>
        <v>0</v>
      </c>
      <c r="Y10" s="2">
        <f t="shared" ref="Y10" si="54">Y9/($AF9/100)</f>
        <v>0</v>
      </c>
      <c r="Z10" s="2">
        <f t="shared" ref="Z10" si="55">Z9/($AF9/100)</f>
        <v>0</v>
      </c>
      <c r="AA10" s="2">
        <f t="shared" ref="AA10" si="56">AA9/($AF9/100)</f>
        <v>5.7043073341094299</v>
      </c>
      <c r="AB10" s="2">
        <f t="shared" ref="AB10" si="57">AB9/($AF9/100)</f>
        <v>0</v>
      </c>
      <c r="AC10" s="2">
        <f t="shared" ref="AC10" si="58">AC9/($AF9/100)</f>
        <v>0</v>
      </c>
      <c r="AD10" s="2">
        <f t="shared" ref="AD10" si="59">AD9/($AF9/100)</f>
        <v>0</v>
      </c>
      <c r="AE10" s="2">
        <f t="shared" ref="AE10" si="60">AE9/($AF9/100)</f>
        <v>4.1327124563445867</v>
      </c>
      <c r="AF10" s="2">
        <f t="shared" si="1"/>
        <v>100</v>
      </c>
    </row>
    <row r="11" spans="1:32" x14ac:dyDescent="0.25">
      <c r="A11" s="21">
        <v>5</v>
      </c>
      <c r="B11">
        <v>3250</v>
      </c>
      <c r="C11">
        <v>0</v>
      </c>
      <c r="D11">
        <v>0</v>
      </c>
      <c r="E11">
        <v>0</v>
      </c>
      <c r="F11">
        <v>1686</v>
      </c>
      <c r="H11">
        <v>0</v>
      </c>
      <c r="J11">
        <v>154</v>
      </c>
      <c r="K11">
        <v>0</v>
      </c>
      <c r="M11">
        <v>0</v>
      </c>
      <c r="O11">
        <v>191</v>
      </c>
      <c r="Q11">
        <v>171</v>
      </c>
      <c r="T11">
        <v>854</v>
      </c>
      <c r="V11">
        <v>0</v>
      </c>
      <c r="W11">
        <v>347</v>
      </c>
      <c r="Y11">
        <v>150</v>
      </c>
      <c r="AA11">
        <v>0</v>
      </c>
      <c r="AB11">
        <v>194</v>
      </c>
      <c r="AD11">
        <v>0</v>
      </c>
      <c r="AE11">
        <v>544</v>
      </c>
      <c r="AF11">
        <f t="shared" si="1"/>
        <v>7541</v>
      </c>
    </row>
    <row r="12" spans="1:32" x14ac:dyDescent="0.25">
      <c r="A12" s="21"/>
      <c r="B12" s="2">
        <f>B11/($AF11/100)</f>
        <v>43.097732396233923</v>
      </c>
      <c r="C12" s="2">
        <f t="shared" ref="C12" si="61">C11/($AF11/100)</f>
        <v>0</v>
      </c>
      <c r="D12" s="2">
        <f t="shared" ref="D12" si="62">D11/($AF11/100)</f>
        <v>0</v>
      </c>
      <c r="E12" s="2">
        <f t="shared" ref="E12" si="63">E11/($AF11/100)</f>
        <v>0</v>
      </c>
      <c r="F12" s="2">
        <f t="shared" ref="F12" si="64">F11/($AF11/100)</f>
        <v>22.357777483092431</v>
      </c>
      <c r="G12" s="2">
        <f t="shared" ref="G12" si="65">G11/($AF11/100)</f>
        <v>0</v>
      </c>
      <c r="H12" s="2">
        <f t="shared" ref="H12" si="66">H11/($AF11/100)</f>
        <v>0</v>
      </c>
      <c r="I12" s="2">
        <f t="shared" ref="I12" si="67">I11/($AF11/100)</f>
        <v>0</v>
      </c>
      <c r="J12" s="2">
        <f t="shared" ref="J12" si="68">J11/($AF11/100)</f>
        <v>2.042169473544623</v>
      </c>
      <c r="K12" s="2">
        <f t="shared" ref="K12" si="69">K11/($AF11/100)</f>
        <v>0</v>
      </c>
      <c r="L12" s="2">
        <f t="shared" ref="L12" si="70">L11/($AF11/100)</f>
        <v>0</v>
      </c>
      <c r="M12" s="2">
        <f t="shared" ref="M12" si="71">M11/($AF11/100)</f>
        <v>0</v>
      </c>
      <c r="N12" s="2">
        <f t="shared" ref="N12" si="72">N11/($AF11/100)</f>
        <v>0</v>
      </c>
      <c r="O12" s="2">
        <f t="shared" ref="O12" si="73">O11/($AF11/100)</f>
        <v>2.5328205808248243</v>
      </c>
      <c r="P12" s="2">
        <f t="shared" ref="P12" si="74">P11/($AF11/100)</f>
        <v>0</v>
      </c>
      <c r="Q12" s="2">
        <f t="shared" ref="Q12" si="75">Q11/($AF11/100)</f>
        <v>2.2676037660787696</v>
      </c>
      <c r="R12" s="2">
        <f t="shared" ref="R12" si="76">R11/($AF11/100)</f>
        <v>0</v>
      </c>
      <c r="S12" s="2">
        <f t="shared" ref="S12" si="77">S11/($AF11/100)</f>
        <v>0</v>
      </c>
      <c r="T12" s="2">
        <f t="shared" ref="T12" si="78">T11/($AF11/100)</f>
        <v>11.324757989656545</v>
      </c>
      <c r="U12" s="2">
        <f t="shared" ref="U12" si="79">U11/($AF11/100)</f>
        <v>0</v>
      </c>
      <c r="V12" s="2">
        <f t="shared" ref="V12" si="80">V11/($AF11/100)</f>
        <v>0</v>
      </c>
      <c r="W12" s="2">
        <f t="shared" ref="W12" si="81">W11/($AF11/100)</f>
        <v>4.6015117358440527</v>
      </c>
      <c r="X12" s="2">
        <f t="shared" ref="X12" si="82">X11/($AF11/100)</f>
        <v>0</v>
      </c>
      <c r="Y12" s="2">
        <f t="shared" ref="Y12" si="83">Y11/($AF11/100)</f>
        <v>1.9891261105954119</v>
      </c>
      <c r="Z12" s="2">
        <f t="shared" ref="Z12" si="84">Z11/($AF11/100)</f>
        <v>0</v>
      </c>
      <c r="AA12" s="2">
        <f t="shared" ref="AA12" si="85">AA11/($AF11/100)</f>
        <v>0</v>
      </c>
      <c r="AB12" s="2">
        <f t="shared" ref="AB12" si="86">AB11/($AF11/100)</f>
        <v>2.5726031030367325</v>
      </c>
      <c r="AC12" s="2">
        <f t="shared" ref="AC12" si="87">AC11/($AF11/100)</f>
        <v>0</v>
      </c>
      <c r="AD12" s="2">
        <f t="shared" ref="AD12" si="88">AD11/($AF11/100)</f>
        <v>0</v>
      </c>
      <c r="AE12" s="2">
        <f t="shared" ref="AE12" si="89">AE11/($AF11/100)</f>
        <v>7.2138973610926937</v>
      </c>
      <c r="AF12" s="2">
        <f t="shared" si="1"/>
        <v>99.999999999999986</v>
      </c>
    </row>
    <row r="13" spans="1:32" x14ac:dyDescent="0.25">
      <c r="A13" s="21">
        <v>6</v>
      </c>
      <c r="B13">
        <v>1995</v>
      </c>
      <c r="D13">
        <v>570</v>
      </c>
      <c r="F13">
        <v>0</v>
      </c>
      <c r="G13">
        <v>794</v>
      </c>
      <c r="K13">
        <v>382</v>
      </c>
      <c r="M13">
        <v>476</v>
      </c>
      <c r="N13">
        <v>0</v>
      </c>
      <c r="O13">
        <v>583</v>
      </c>
      <c r="R13">
        <v>0</v>
      </c>
      <c r="T13">
        <v>330</v>
      </c>
      <c r="U13">
        <v>0</v>
      </c>
      <c r="V13">
        <v>1100</v>
      </c>
      <c r="W13">
        <v>0</v>
      </c>
      <c r="X13">
        <v>830</v>
      </c>
      <c r="Z13">
        <v>654</v>
      </c>
      <c r="AC13">
        <v>344</v>
      </c>
      <c r="AE13">
        <v>0</v>
      </c>
      <c r="AF13">
        <f t="shared" si="1"/>
        <v>8058</v>
      </c>
    </row>
    <row r="14" spans="1:32" x14ac:dyDescent="0.25">
      <c r="A14" s="21"/>
      <c r="B14" s="2">
        <f>B13/($AF13/100)</f>
        <v>24.75800446760983</v>
      </c>
      <c r="C14" s="2">
        <f t="shared" ref="C14" si="90">C13/($AF13/100)</f>
        <v>0</v>
      </c>
      <c r="D14" s="2">
        <f t="shared" ref="D14" si="91">D13/($AF13/100)</f>
        <v>7.0737155621742369</v>
      </c>
      <c r="E14" s="2">
        <f t="shared" ref="E14" si="92">E13/($AF13/100)</f>
        <v>0</v>
      </c>
      <c r="F14" s="2">
        <f t="shared" ref="F14" si="93">F13/($AF13/100)</f>
        <v>0</v>
      </c>
      <c r="G14" s="2">
        <f t="shared" ref="G14" si="94">G13/($AF13/100)</f>
        <v>9.8535616778356907</v>
      </c>
      <c r="H14" s="2">
        <f t="shared" ref="H14" si="95">H13/($AF13/100)</f>
        <v>0</v>
      </c>
      <c r="I14" s="2">
        <f t="shared" ref="I14" si="96">I13/($AF13/100)</f>
        <v>0</v>
      </c>
      <c r="J14" s="2">
        <f t="shared" ref="J14" si="97">J13/($AF13/100)</f>
        <v>0</v>
      </c>
      <c r="K14" s="2">
        <f t="shared" ref="K14" si="98">K13/($AF13/100)</f>
        <v>4.740630429386945</v>
      </c>
      <c r="L14" s="2">
        <f t="shared" ref="L14" si="99">L13/($AF13/100)</f>
        <v>0</v>
      </c>
      <c r="M14" s="2">
        <f t="shared" ref="M14" si="100">M13/($AF13/100)</f>
        <v>5.9071729957805905</v>
      </c>
      <c r="N14" s="2">
        <f t="shared" ref="N14" si="101">N13/($AF13/100)</f>
        <v>0</v>
      </c>
      <c r="O14" s="2">
        <f t="shared" ref="O14" si="102">O13/($AF13/100)</f>
        <v>7.2350459171010177</v>
      </c>
      <c r="P14" s="2">
        <f t="shared" ref="P14" si="103">P13/($AF13/100)</f>
        <v>0</v>
      </c>
      <c r="Q14" s="2">
        <f t="shared" ref="Q14" si="104">Q13/($AF13/100)</f>
        <v>0</v>
      </c>
      <c r="R14" s="2">
        <f t="shared" ref="R14" si="105">R13/($AF13/100)</f>
        <v>0</v>
      </c>
      <c r="S14" s="2">
        <f t="shared" ref="S14" si="106">S13/($AF13/100)</f>
        <v>0</v>
      </c>
      <c r="T14" s="2">
        <f t="shared" ref="T14" si="107">T13/($AF13/100)</f>
        <v>4.0953090096798217</v>
      </c>
      <c r="U14" s="2">
        <f t="shared" ref="U14" si="108">U13/($AF13/100)</f>
        <v>0</v>
      </c>
      <c r="V14" s="2">
        <f t="shared" ref="V14" si="109">V13/($AF13/100)</f>
        <v>13.651030032266071</v>
      </c>
      <c r="W14" s="2">
        <f t="shared" ref="W14" si="110">W13/($AF13/100)</f>
        <v>0</v>
      </c>
      <c r="X14" s="2">
        <f t="shared" ref="X14" si="111">X13/($AF13/100)</f>
        <v>10.300322660709854</v>
      </c>
      <c r="Y14" s="2">
        <f t="shared" ref="Y14" si="112">Y13/($AF13/100)</f>
        <v>0</v>
      </c>
      <c r="Z14" s="2">
        <f t="shared" ref="Z14" si="113">Z13/($AF13/100)</f>
        <v>8.1161578555472822</v>
      </c>
      <c r="AA14" s="2">
        <f t="shared" ref="AA14" si="114">AA13/($AF13/100)</f>
        <v>0</v>
      </c>
      <c r="AB14" s="2">
        <f t="shared" ref="AB14" si="115">AB13/($AF13/100)</f>
        <v>0</v>
      </c>
      <c r="AC14" s="2">
        <f t="shared" ref="AC14" si="116">AC13/($AF13/100)</f>
        <v>4.2690493919086627</v>
      </c>
      <c r="AD14" s="2">
        <f t="shared" ref="AD14" si="117">AD13/($AF13/100)</f>
        <v>0</v>
      </c>
      <c r="AE14" s="2">
        <f t="shared" ref="AE14" si="118">AE13/($AF13/100)</f>
        <v>0</v>
      </c>
      <c r="AF14" s="2">
        <f t="shared" si="1"/>
        <v>100.00000000000001</v>
      </c>
    </row>
    <row r="15" spans="1:32" x14ac:dyDescent="0.25">
      <c r="A15" s="21">
        <v>7</v>
      </c>
      <c r="C15">
        <v>4984</v>
      </c>
      <c r="E15">
        <v>0</v>
      </c>
      <c r="F15">
        <v>1357</v>
      </c>
      <c r="I15">
        <v>0</v>
      </c>
      <c r="J15">
        <v>310</v>
      </c>
      <c r="L15">
        <v>0</v>
      </c>
      <c r="M15">
        <v>424</v>
      </c>
      <c r="O15">
        <v>0</v>
      </c>
      <c r="P15">
        <v>0</v>
      </c>
      <c r="R15">
        <v>285</v>
      </c>
      <c r="S15">
        <v>0</v>
      </c>
      <c r="U15">
        <v>315</v>
      </c>
      <c r="V15">
        <v>740</v>
      </c>
      <c r="X15">
        <v>644</v>
      </c>
      <c r="AA15">
        <v>117</v>
      </c>
      <c r="AB15">
        <v>0</v>
      </c>
      <c r="AC15">
        <v>0</v>
      </c>
      <c r="AD15">
        <v>0</v>
      </c>
      <c r="AE15">
        <v>189</v>
      </c>
      <c r="AF15">
        <f t="shared" si="1"/>
        <v>9365</v>
      </c>
    </row>
    <row r="16" spans="1:32" x14ac:dyDescent="0.25">
      <c r="A16" s="21"/>
      <c r="B16" s="2">
        <f>B15/($AF15/100)</f>
        <v>0</v>
      </c>
      <c r="C16" s="2">
        <f t="shared" ref="C16" si="119">C15/($AF15/100)</f>
        <v>53.219434063000527</v>
      </c>
      <c r="D16" s="2">
        <f t="shared" ref="D16" si="120">D15/($AF15/100)</f>
        <v>0</v>
      </c>
      <c r="E16" s="2">
        <f t="shared" ref="E16" si="121">E15/($AF15/100)</f>
        <v>0</v>
      </c>
      <c r="F16" s="2">
        <f t="shared" ref="F16" si="122">F15/($AF15/100)</f>
        <v>14.490122797650827</v>
      </c>
      <c r="G16" s="2">
        <f t="shared" ref="G16" si="123">G15/($AF15/100)</f>
        <v>0</v>
      </c>
      <c r="H16" s="2">
        <f t="shared" ref="H16" si="124">H15/($AF15/100)</f>
        <v>0</v>
      </c>
      <c r="I16" s="2">
        <f t="shared" ref="I16" si="125">I15/($AF15/100)</f>
        <v>0</v>
      </c>
      <c r="J16" s="2">
        <f t="shared" ref="J16" si="126">J15/($AF15/100)</f>
        <v>3.3101975440469831</v>
      </c>
      <c r="K16" s="2">
        <f t="shared" ref="K16" si="127">K15/($AF15/100)</f>
        <v>0</v>
      </c>
      <c r="L16" s="2">
        <f t="shared" ref="L16" si="128">L15/($AF15/100)</f>
        <v>0</v>
      </c>
      <c r="M16" s="2">
        <f t="shared" ref="M16" si="129">M15/($AF15/100)</f>
        <v>4.5274959957287768</v>
      </c>
      <c r="N16" s="2">
        <f t="shared" ref="N16" si="130">N15/($AF15/100)</f>
        <v>0</v>
      </c>
      <c r="O16" s="2">
        <f t="shared" ref="O16" si="131">O15/($AF15/100)</f>
        <v>0</v>
      </c>
      <c r="P16" s="2">
        <f t="shared" ref="P16" si="132">P15/($AF15/100)</f>
        <v>0</v>
      </c>
      <c r="Q16" s="2">
        <f t="shared" ref="Q16" si="133">Q15/($AF15/100)</f>
        <v>0</v>
      </c>
      <c r="R16" s="2">
        <f t="shared" ref="R16" si="134">R15/($AF15/100)</f>
        <v>3.0432461292044848</v>
      </c>
      <c r="S16" s="2">
        <f t="shared" ref="S16" si="135">S15/($AF15/100)</f>
        <v>0</v>
      </c>
      <c r="T16" s="2">
        <f t="shared" ref="T16" si="136">T15/($AF15/100)</f>
        <v>0</v>
      </c>
      <c r="U16" s="2">
        <f t="shared" ref="U16" si="137">U15/($AF15/100)</f>
        <v>3.3635878270154831</v>
      </c>
      <c r="V16" s="2">
        <f t="shared" ref="V16" si="138">V15/($AF15/100)</f>
        <v>7.9017618793379603</v>
      </c>
      <c r="W16" s="2">
        <f t="shared" ref="W16" si="139">W15/($AF15/100)</f>
        <v>0</v>
      </c>
      <c r="X16" s="2">
        <f t="shared" ref="X16" si="140">X15/($AF15/100)</f>
        <v>6.876668446342765</v>
      </c>
      <c r="Y16" s="2">
        <f t="shared" ref="Y16" si="141">Y15/($AF15/100)</f>
        <v>0</v>
      </c>
      <c r="Z16" s="2">
        <f t="shared" ref="Z16" si="142">Z15/($AF15/100)</f>
        <v>0</v>
      </c>
      <c r="AA16" s="2">
        <f t="shared" ref="AA16" si="143">AA15/($AF15/100)</f>
        <v>1.2493326214628937</v>
      </c>
      <c r="AB16" s="2">
        <f t="shared" ref="AB16" si="144">AB15/($AF15/100)</f>
        <v>0</v>
      </c>
      <c r="AC16" s="2">
        <f t="shared" ref="AC16" si="145">AC15/($AF15/100)</f>
        <v>0</v>
      </c>
      <c r="AD16" s="2">
        <f t="shared" ref="AD16" si="146">AD15/($AF15/100)</f>
        <v>0</v>
      </c>
      <c r="AE16" s="2">
        <f t="shared" ref="AE16" si="147">AE15/($AF15/100)</f>
        <v>2.0181526962092899</v>
      </c>
      <c r="AF16" s="2">
        <f t="shared" si="1"/>
        <v>99.999999999999986</v>
      </c>
    </row>
    <row r="17" spans="1:32" x14ac:dyDescent="0.25">
      <c r="A17" s="21">
        <v>8</v>
      </c>
      <c r="B17">
        <v>990</v>
      </c>
      <c r="D17">
        <v>0</v>
      </c>
      <c r="F17">
        <v>4430</v>
      </c>
      <c r="G17">
        <v>0</v>
      </c>
      <c r="J17">
        <v>0</v>
      </c>
      <c r="K17">
        <v>1073</v>
      </c>
      <c r="M17">
        <v>870</v>
      </c>
      <c r="N17">
        <v>0</v>
      </c>
      <c r="Q17">
        <v>0</v>
      </c>
      <c r="S17">
        <v>210</v>
      </c>
      <c r="T17">
        <v>113</v>
      </c>
      <c r="V17">
        <v>0</v>
      </c>
      <c r="W17">
        <v>0</v>
      </c>
      <c r="X17">
        <v>210</v>
      </c>
      <c r="Z17">
        <v>0</v>
      </c>
      <c r="AB17">
        <v>513</v>
      </c>
      <c r="AD17">
        <v>670</v>
      </c>
      <c r="AF17">
        <f t="shared" si="1"/>
        <v>9079</v>
      </c>
    </row>
    <row r="18" spans="1:32" x14ac:dyDescent="0.25">
      <c r="A18" s="21"/>
      <c r="B18" s="2">
        <f>B17/($AF17/100)</f>
        <v>10.904284612842824</v>
      </c>
      <c r="C18" s="2">
        <f t="shared" ref="C18" si="148">C17/($AF17/100)</f>
        <v>0</v>
      </c>
      <c r="D18" s="2">
        <f t="shared" ref="D18" si="149">D17/($AF17/100)</f>
        <v>0</v>
      </c>
      <c r="E18" s="2">
        <f t="shared" ref="E18" si="150">E17/($AF17/100)</f>
        <v>0</v>
      </c>
      <c r="F18" s="2">
        <f t="shared" ref="F18" si="151">F17/($AF17/100)</f>
        <v>48.793920035246167</v>
      </c>
      <c r="G18" s="2">
        <f t="shared" ref="G18" si="152">G17/($AF17/100)</f>
        <v>0</v>
      </c>
      <c r="H18" s="2">
        <f t="shared" ref="H18" si="153">H17/($AF17/100)</f>
        <v>0</v>
      </c>
      <c r="I18" s="2">
        <f t="shared" ref="I18" si="154">I17/($AF17/100)</f>
        <v>0</v>
      </c>
      <c r="J18" s="2">
        <f t="shared" ref="J18" si="155">J17/($AF17/100)</f>
        <v>0</v>
      </c>
      <c r="K18" s="2">
        <f t="shared" ref="K18" si="156">K17/($AF17/100)</f>
        <v>11.818482211697322</v>
      </c>
      <c r="L18" s="2">
        <f t="shared" ref="L18" si="157">L17/($AF17/100)</f>
        <v>0</v>
      </c>
      <c r="M18" s="2">
        <f t="shared" ref="M18" si="158">M17/($AF17/100)</f>
        <v>9.5825531446194514</v>
      </c>
      <c r="N18" s="2">
        <f t="shared" ref="N18" si="159">N17/($AF17/100)</f>
        <v>0</v>
      </c>
      <c r="O18" s="2">
        <f t="shared" ref="O18" si="160">O17/($AF17/100)</f>
        <v>0</v>
      </c>
      <c r="P18" s="2">
        <f t="shared" ref="P18" si="161">P17/($AF17/100)</f>
        <v>0</v>
      </c>
      <c r="Q18" s="2">
        <f t="shared" ref="Q18" si="162">Q17/($AF17/100)</f>
        <v>0</v>
      </c>
      <c r="R18" s="2">
        <f t="shared" ref="R18" si="163">R17/($AF17/100)</f>
        <v>0</v>
      </c>
      <c r="S18" s="2">
        <f t="shared" ref="S18" si="164">S17/($AF17/100)</f>
        <v>2.3130300693909018</v>
      </c>
      <c r="T18" s="2">
        <f t="shared" ref="T18" si="165">T17/($AF17/100)</f>
        <v>1.2446304659103424</v>
      </c>
      <c r="U18" s="2">
        <f t="shared" ref="U18" si="166">U17/($AF17/100)</f>
        <v>0</v>
      </c>
      <c r="V18" s="2">
        <f t="shared" ref="V18" si="167">V17/($AF17/100)</f>
        <v>0</v>
      </c>
      <c r="W18" s="2">
        <f t="shared" ref="W18" si="168">W17/($AF17/100)</f>
        <v>0</v>
      </c>
      <c r="X18" s="2">
        <f t="shared" ref="X18" si="169">X17/($AF17/100)</f>
        <v>2.3130300693909018</v>
      </c>
      <c r="Y18" s="2">
        <f t="shared" ref="Y18" si="170">Y17/($AF17/100)</f>
        <v>0</v>
      </c>
      <c r="Z18" s="2">
        <f t="shared" ref="Z18" si="171">Z17/($AF17/100)</f>
        <v>0</v>
      </c>
      <c r="AA18" s="2">
        <f t="shared" ref="AA18" si="172">AA17/($AF17/100)</f>
        <v>0</v>
      </c>
      <c r="AB18" s="2">
        <f t="shared" ref="AB18" si="173">AB17/($AF17/100)</f>
        <v>5.650402026654918</v>
      </c>
      <c r="AC18" s="2">
        <f t="shared" ref="AC18" si="174">AC17/($AF17/100)</f>
        <v>0</v>
      </c>
      <c r="AD18" s="2">
        <f t="shared" ref="AD18" si="175">AD17/($AF17/100)</f>
        <v>7.3796673642471635</v>
      </c>
      <c r="AE18" s="2">
        <f t="shared" ref="AE18" si="176">AE17/($AF17/100)</f>
        <v>0</v>
      </c>
      <c r="AF18" s="2">
        <f t="shared" si="1"/>
        <v>100.00000000000001</v>
      </c>
    </row>
    <row r="19" spans="1:32" x14ac:dyDescent="0.25">
      <c r="A19" s="21">
        <v>9</v>
      </c>
      <c r="B19">
        <v>4189</v>
      </c>
      <c r="C19">
        <v>0</v>
      </c>
      <c r="F19">
        <v>1440</v>
      </c>
      <c r="I19">
        <v>57</v>
      </c>
      <c r="K19">
        <v>0</v>
      </c>
      <c r="L19">
        <v>230</v>
      </c>
      <c r="N19">
        <v>757</v>
      </c>
      <c r="O19">
        <v>487</v>
      </c>
      <c r="P19">
        <v>743</v>
      </c>
      <c r="Q19">
        <v>0</v>
      </c>
      <c r="R19">
        <v>540</v>
      </c>
      <c r="S19">
        <v>0</v>
      </c>
      <c r="U19">
        <v>0</v>
      </c>
      <c r="V19">
        <v>830</v>
      </c>
      <c r="X19">
        <v>598</v>
      </c>
      <c r="Z19">
        <v>524</v>
      </c>
      <c r="AA19">
        <v>0</v>
      </c>
      <c r="AD19">
        <v>0</v>
      </c>
      <c r="AE19">
        <v>113</v>
      </c>
      <c r="AF19">
        <f t="shared" si="1"/>
        <v>10508</v>
      </c>
    </row>
    <row r="20" spans="1:32" x14ac:dyDescent="0.25">
      <c r="A20" s="21"/>
      <c r="B20" s="2">
        <f>B19/($AF19/100)</f>
        <v>39.864864864864863</v>
      </c>
      <c r="C20" s="2">
        <f t="shared" ref="C20" si="177">C19/($AF19/100)</f>
        <v>0</v>
      </c>
      <c r="D20" s="2">
        <f t="shared" ref="D20" si="178">D19/($AF19/100)</f>
        <v>0</v>
      </c>
      <c r="E20" s="2">
        <f t="shared" ref="E20" si="179">E19/($AF19/100)</f>
        <v>0</v>
      </c>
      <c r="F20" s="2">
        <f t="shared" ref="F20" si="180">F19/($AF19/100)</f>
        <v>13.703844689760183</v>
      </c>
      <c r="G20" s="2">
        <f t="shared" ref="G20" si="181">G19/($AF19/100)</f>
        <v>0</v>
      </c>
      <c r="H20" s="2">
        <f t="shared" ref="H20" si="182">H19/($AF19/100)</f>
        <v>0</v>
      </c>
      <c r="I20" s="2">
        <f t="shared" ref="I20" si="183">I19/($AF19/100)</f>
        <v>0.54244385230300729</v>
      </c>
      <c r="J20" s="2">
        <f t="shared" ref="J20" si="184">J19/($AF19/100)</f>
        <v>0</v>
      </c>
      <c r="K20" s="2">
        <f t="shared" ref="K20" si="185">K19/($AF19/100)</f>
        <v>0</v>
      </c>
      <c r="L20" s="2">
        <f t="shared" ref="L20" si="186">L19/($AF19/100)</f>
        <v>2.1888085268366959</v>
      </c>
      <c r="M20" s="2">
        <f t="shared" ref="M20" si="187">M19/($AF19/100)</f>
        <v>0</v>
      </c>
      <c r="N20" s="2">
        <f t="shared" ref="N20" si="188">N19/($AF19/100)</f>
        <v>7.2040350209364297</v>
      </c>
      <c r="O20" s="2">
        <f t="shared" ref="O20" si="189">O19/($AF19/100)</f>
        <v>4.6345641416063952</v>
      </c>
      <c r="P20" s="2">
        <f t="shared" ref="P20" si="190">P19/($AF19/100)</f>
        <v>7.0708031975637606</v>
      </c>
      <c r="Q20" s="2">
        <f t="shared" ref="Q20" si="191">Q19/($AF19/100)</f>
        <v>0</v>
      </c>
      <c r="R20" s="2">
        <f t="shared" ref="R20" si="192">R19/($AF19/100)</f>
        <v>5.138941758660069</v>
      </c>
      <c r="S20" s="2">
        <f t="shared" ref="S20" si="193">S19/($AF19/100)</f>
        <v>0</v>
      </c>
      <c r="T20" s="2">
        <f t="shared" ref="T20" si="194">T19/($AF19/100)</f>
        <v>0</v>
      </c>
      <c r="U20" s="2">
        <f t="shared" ref="U20" si="195">U19/($AF19/100)</f>
        <v>0</v>
      </c>
      <c r="V20" s="2">
        <f t="shared" ref="V20" si="196">V19/($AF19/100)</f>
        <v>7.8987438142367719</v>
      </c>
      <c r="W20" s="2">
        <f t="shared" ref="W20" si="197">W19/($AF19/100)</f>
        <v>0</v>
      </c>
      <c r="X20" s="2">
        <f t="shared" ref="X20" si="198">X19/($AF19/100)</f>
        <v>5.6909021697754092</v>
      </c>
      <c r="Y20" s="2">
        <f t="shared" ref="Y20" si="199">Y19/($AF19/100)</f>
        <v>0</v>
      </c>
      <c r="Z20" s="2">
        <f t="shared" ref="Z20" si="200">Z19/($AF19/100)</f>
        <v>4.9866768176627332</v>
      </c>
      <c r="AA20" s="2">
        <f t="shared" ref="AA20" si="201">AA19/($AF19/100)</f>
        <v>0</v>
      </c>
      <c r="AB20" s="2">
        <f t="shared" ref="AB20" si="202">AB19/($AF19/100)</f>
        <v>0</v>
      </c>
      <c r="AC20" s="2">
        <f t="shared" ref="AC20" si="203">AC19/($AF19/100)</f>
        <v>0</v>
      </c>
      <c r="AD20" s="2">
        <f t="shared" ref="AD20" si="204">AD19/($AF19/100)</f>
        <v>0</v>
      </c>
      <c r="AE20" s="2">
        <f t="shared" ref="AE20" si="205">AE19/($AF19/100)</f>
        <v>1.075371145793681</v>
      </c>
      <c r="AF20" s="2">
        <f t="shared" si="1"/>
        <v>99.999999999999986</v>
      </c>
    </row>
    <row r="21" spans="1:32" x14ac:dyDescent="0.25">
      <c r="A21" s="21">
        <v>10</v>
      </c>
      <c r="B21">
        <v>1680</v>
      </c>
      <c r="D21">
        <v>0</v>
      </c>
      <c r="G21">
        <v>4038</v>
      </c>
      <c r="H21">
        <v>0</v>
      </c>
      <c r="I21">
        <v>0</v>
      </c>
      <c r="J21">
        <v>219</v>
      </c>
      <c r="N21">
        <v>0</v>
      </c>
      <c r="O21">
        <v>339</v>
      </c>
      <c r="Q21">
        <v>0</v>
      </c>
      <c r="R21">
        <v>560</v>
      </c>
      <c r="T21">
        <v>784</v>
      </c>
      <c r="V21">
        <v>549</v>
      </c>
      <c r="Z21">
        <v>312</v>
      </c>
      <c r="AB21">
        <v>115</v>
      </c>
      <c r="AC21">
        <v>0</v>
      </c>
      <c r="AD21">
        <v>213</v>
      </c>
      <c r="AE21">
        <v>0</v>
      </c>
      <c r="AF21">
        <f t="shared" si="1"/>
        <v>8809</v>
      </c>
    </row>
    <row r="22" spans="1:32" x14ac:dyDescent="0.25">
      <c r="A22" s="21"/>
      <c r="B22" s="2">
        <f>B21/($AF21/100)</f>
        <v>19.071404245657849</v>
      </c>
      <c r="C22" s="2">
        <f t="shared" ref="C22" si="206">C21/($AF21/100)</f>
        <v>0</v>
      </c>
      <c r="D22" s="2">
        <f t="shared" ref="D22" si="207">D21/($AF21/100)</f>
        <v>0</v>
      </c>
      <c r="E22" s="2">
        <f t="shared" ref="E22" si="208">E21/($AF21/100)</f>
        <v>0</v>
      </c>
      <c r="F22" s="2">
        <f t="shared" ref="F22" si="209">F21/($AF21/100)</f>
        <v>0</v>
      </c>
      <c r="G22" s="2">
        <f t="shared" ref="G22" si="210">G21/($AF21/100)</f>
        <v>45.839482347599045</v>
      </c>
      <c r="H22" s="2">
        <f t="shared" ref="H22" si="211">H21/($AF21/100)</f>
        <v>0</v>
      </c>
      <c r="I22" s="2">
        <f t="shared" ref="I22" si="212">I21/($AF21/100)</f>
        <v>0</v>
      </c>
      <c r="J22" s="2">
        <f t="shared" ref="J22" si="213">J21/($AF21/100)</f>
        <v>2.486093767737541</v>
      </c>
      <c r="K22" s="2">
        <f t="shared" ref="K22" si="214">K21/($AF21/100)</f>
        <v>0</v>
      </c>
      <c r="L22" s="2">
        <f t="shared" ref="L22" si="215">L21/($AF21/100)</f>
        <v>0</v>
      </c>
      <c r="M22" s="2">
        <f t="shared" ref="M22" si="216">M21/($AF21/100)</f>
        <v>0</v>
      </c>
      <c r="N22" s="2">
        <f t="shared" ref="N22" si="217">N21/($AF21/100)</f>
        <v>0</v>
      </c>
      <c r="O22" s="2">
        <f t="shared" ref="O22" si="218">O21/($AF21/100)</f>
        <v>3.8483369281416731</v>
      </c>
      <c r="P22" s="2">
        <f t="shared" ref="P22" si="219">P21/($AF21/100)</f>
        <v>0</v>
      </c>
      <c r="Q22" s="2">
        <f t="shared" ref="Q22" si="220">Q21/($AF21/100)</f>
        <v>0</v>
      </c>
      <c r="R22" s="2">
        <f t="shared" ref="R22" si="221">R21/($AF21/100)</f>
        <v>6.3571347485526166</v>
      </c>
      <c r="S22" s="2">
        <f t="shared" ref="S22" si="222">S21/($AF21/100)</f>
        <v>0</v>
      </c>
      <c r="T22" s="2">
        <f t="shared" ref="T22" si="223">T21/($AF21/100)</f>
        <v>8.8999886479736627</v>
      </c>
      <c r="U22" s="2">
        <f t="shared" ref="U22" si="224">U21/($AF21/100)</f>
        <v>0</v>
      </c>
      <c r="V22" s="2">
        <f t="shared" ref="V22" si="225">V21/($AF21/100)</f>
        <v>6.2322624588489042</v>
      </c>
      <c r="W22" s="2">
        <f t="shared" ref="W22" si="226">W21/($AF21/100)</f>
        <v>0</v>
      </c>
      <c r="X22" s="2">
        <f t="shared" ref="X22" si="227">X21/($AF21/100)</f>
        <v>0</v>
      </c>
      <c r="Y22" s="2">
        <f t="shared" ref="Y22" si="228">Y21/($AF21/100)</f>
        <v>0</v>
      </c>
      <c r="Z22" s="2">
        <f t="shared" ref="Z22" si="229">Z21/($AF21/100)</f>
        <v>3.5418322170507435</v>
      </c>
      <c r="AA22" s="2">
        <f t="shared" ref="AA22" si="230">AA21/($AF21/100)</f>
        <v>0</v>
      </c>
      <c r="AB22" s="2">
        <f t="shared" ref="AB22" si="231">AB21/($AF21/100)</f>
        <v>1.3054830287206265</v>
      </c>
      <c r="AC22" s="2">
        <f t="shared" ref="AC22" si="232">AC21/($AF21/100)</f>
        <v>0</v>
      </c>
      <c r="AD22" s="2">
        <f t="shared" ref="AD22" si="233">AD21/($AF21/100)</f>
        <v>2.4179816097173346</v>
      </c>
      <c r="AE22" s="2">
        <f t="shared" ref="AE22" si="234">AE21/($AF21/100)</f>
        <v>0</v>
      </c>
      <c r="AF22" s="2">
        <f t="shared" si="1"/>
        <v>99.999999999999986</v>
      </c>
    </row>
    <row r="23" spans="1:32" x14ac:dyDescent="0.25">
      <c r="A23" s="21" t="s">
        <v>33</v>
      </c>
      <c r="B23">
        <f>SUM(B3,B5,B7,B9,B11,B13,B15,B17,B19,B21)</f>
        <v>17462</v>
      </c>
      <c r="C23">
        <f t="shared" ref="C23:AE23" si="235">SUM(C3,C5,C7,C9,C11,C13,C15,C17,C19,C21)</f>
        <v>4984</v>
      </c>
      <c r="D23">
        <f t="shared" si="235"/>
        <v>3444</v>
      </c>
      <c r="E23">
        <f t="shared" si="235"/>
        <v>0</v>
      </c>
      <c r="F23">
        <f t="shared" si="235"/>
        <v>14539</v>
      </c>
      <c r="G23">
        <f t="shared" si="235"/>
        <v>8037</v>
      </c>
      <c r="H23">
        <f t="shared" si="235"/>
        <v>379</v>
      </c>
      <c r="I23">
        <f t="shared" si="235"/>
        <v>816</v>
      </c>
      <c r="J23">
        <f t="shared" si="235"/>
        <v>683</v>
      </c>
      <c r="K23">
        <f t="shared" si="235"/>
        <v>1779</v>
      </c>
      <c r="L23">
        <f t="shared" si="235"/>
        <v>505</v>
      </c>
      <c r="M23">
        <f t="shared" si="235"/>
        <v>2527</v>
      </c>
      <c r="N23">
        <f t="shared" si="235"/>
        <v>757</v>
      </c>
      <c r="O23">
        <f t="shared" si="235"/>
        <v>2065</v>
      </c>
      <c r="P23">
        <f t="shared" si="235"/>
        <v>1173</v>
      </c>
      <c r="Q23">
        <f t="shared" si="235"/>
        <v>806</v>
      </c>
      <c r="R23">
        <f t="shared" si="235"/>
        <v>1968</v>
      </c>
      <c r="S23">
        <f t="shared" si="235"/>
        <v>210</v>
      </c>
      <c r="T23">
        <f t="shared" si="235"/>
        <v>2371</v>
      </c>
      <c r="U23">
        <f t="shared" si="235"/>
        <v>908</v>
      </c>
      <c r="V23">
        <f t="shared" si="235"/>
        <v>3809</v>
      </c>
      <c r="W23">
        <f t="shared" si="235"/>
        <v>1257</v>
      </c>
      <c r="X23">
        <f t="shared" si="235"/>
        <v>2282</v>
      </c>
      <c r="Y23">
        <f t="shared" si="235"/>
        <v>720</v>
      </c>
      <c r="Z23">
        <f t="shared" si="235"/>
        <v>1940</v>
      </c>
      <c r="AA23">
        <f t="shared" si="235"/>
        <v>592</v>
      </c>
      <c r="AB23">
        <f t="shared" si="235"/>
        <v>1107</v>
      </c>
      <c r="AC23">
        <f t="shared" si="235"/>
        <v>684</v>
      </c>
      <c r="AD23">
        <f t="shared" si="235"/>
        <v>1039</v>
      </c>
      <c r="AE23">
        <f t="shared" si="235"/>
        <v>1698</v>
      </c>
      <c r="AF23">
        <f t="shared" si="1"/>
        <v>80541</v>
      </c>
    </row>
    <row r="24" spans="1:32" x14ac:dyDescent="0.25">
      <c r="A24" s="21"/>
      <c r="B24" s="2">
        <f>B23/($AF23/100)</f>
        <v>21.680883028519638</v>
      </c>
      <c r="C24" s="2">
        <f t="shared" ref="C24:AE24" si="236">C23/($AF23/100)</f>
        <v>6.1881526179213076</v>
      </c>
      <c r="D24" s="2">
        <f t="shared" si="236"/>
        <v>4.2760829887883194</v>
      </c>
      <c r="E24" s="2">
        <f t="shared" si="236"/>
        <v>0</v>
      </c>
      <c r="F24" s="2">
        <f t="shared" si="236"/>
        <v>18.051675544132802</v>
      </c>
      <c r="G24" s="2">
        <f t="shared" si="236"/>
        <v>9.9787685774946926</v>
      </c>
      <c r="H24" s="2">
        <f t="shared" si="236"/>
        <v>0.47056778535156008</v>
      </c>
      <c r="I24" s="2">
        <f t="shared" si="236"/>
        <v>1.0131485827094275</v>
      </c>
      <c r="J24" s="2">
        <f t="shared" si="236"/>
        <v>0.84801529655703312</v>
      </c>
      <c r="K24" s="2">
        <f t="shared" si="236"/>
        <v>2.2088129027451857</v>
      </c>
      <c r="L24" s="2">
        <f t="shared" si="236"/>
        <v>0.62700984591698639</v>
      </c>
      <c r="M24" s="2">
        <f t="shared" si="236"/>
        <v>3.1375324368954942</v>
      </c>
      <c r="N24" s="2">
        <f t="shared" si="236"/>
        <v>0.93989396704783901</v>
      </c>
      <c r="O24" s="2">
        <f t="shared" si="236"/>
        <v>2.5639115481555979</v>
      </c>
      <c r="P24" s="2">
        <f t="shared" si="236"/>
        <v>1.4564010876448021</v>
      </c>
      <c r="Q24" s="2">
        <f t="shared" si="236"/>
        <v>1.0007325461566159</v>
      </c>
      <c r="R24" s="2">
        <f t="shared" si="236"/>
        <v>2.4434759935933252</v>
      </c>
      <c r="S24" s="2">
        <f t="shared" si="236"/>
        <v>0.26073676760904385</v>
      </c>
      <c r="T24" s="2">
        <f t="shared" si="236"/>
        <v>2.9438422666716333</v>
      </c>
      <c r="U24" s="2">
        <f t="shared" si="236"/>
        <v>1.1273761189952944</v>
      </c>
      <c r="V24" s="2">
        <f t="shared" si="236"/>
        <v>4.7292683229659431</v>
      </c>
      <c r="W24" s="2">
        <f t="shared" si="236"/>
        <v>1.5606957946884197</v>
      </c>
      <c r="X24" s="2">
        <f t="shared" si="236"/>
        <v>2.8333395413516098</v>
      </c>
      <c r="Y24" s="2">
        <f t="shared" si="236"/>
        <v>0.89395463180243606</v>
      </c>
      <c r="Z24" s="2">
        <f t="shared" si="236"/>
        <v>2.4087110912454528</v>
      </c>
      <c r="AA24" s="2">
        <f t="shared" si="236"/>
        <v>0.73502936392644747</v>
      </c>
      <c r="AB24" s="2">
        <f t="shared" si="236"/>
        <v>1.3744552463962454</v>
      </c>
      <c r="AC24" s="2">
        <f t="shared" si="236"/>
        <v>0.84925690021231426</v>
      </c>
      <c r="AD24" s="2">
        <f t="shared" si="236"/>
        <v>1.2900261978371266</v>
      </c>
      <c r="AE24" s="2">
        <f t="shared" si="236"/>
        <v>2.1082430066674118</v>
      </c>
      <c r="AF24" s="2">
        <f t="shared" si="1"/>
        <v>100</v>
      </c>
    </row>
    <row r="25" spans="1:32" x14ac:dyDescent="0.25">
      <c r="A25" s="4"/>
    </row>
    <row r="26" spans="1:32" x14ac:dyDescent="0.25">
      <c r="A26" s="4"/>
    </row>
    <row r="27" spans="1:32" x14ac:dyDescent="0.25">
      <c r="A27" s="4"/>
    </row>
    <row r="28" spans="1:32" x14ac:dyDescent="0.25">
      <c r="A28" s="4"/>
    </row>
    <row r="29" spans="1:32" x14ac:dyDescent="0.25">
      <c r="A29" s="4"/>
    </row>
    <row r="30" spans="1:32" x14ac:dyDescent="0.25">
      <c r="A30" s="4"/>
    </row>
    <row r="31" spans="1:32" x14ac:dyDescent="0.25">
      <c r="A31" s="4"/>
    </row>
    <row r="32" spans="1:32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22"/>
    </row>
    <row r="36" spans="1:1" x14ac:dyDescent="0.25">
      <c r="A36" s="22"/>
    </row>
    <row r="37" spans="1:1" x14ac:dyDescent="0.25">
      <c r="A37" s="22"/>
    </row>
    <row r="38" spans="1:1" x14ac:dyDescent="0.25">
      <c r="A38" s="22"/>
    </row>
    <row r="39" spans="1:1" x14ac:dyDescent="0.25">
      <c r="A39" s="22"/>
    </row>
    <row r="40" spans="1:1" x14ac:dyDescent="0.25">
      <c r="A40" s="22"/>
    </row>
    <row r="41" spans="1:1" x14ac:dyDescent="0.25">
      <c r="A41" s="22"/>
    </row>
    <row r="42" spans="1:1" x14ac:dyDescent="0.25">
      <c r="A42" s="22"/>
    </row>
    <row r="43" spans="1:1" x14ac:dyDescent="0.25">
      <c r="A43" s="22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  <row r="51" spans="1:1" x14ac:dyDescent="0.25">
      <c r="A51" s="22"/>
    </row>
    <row r="52" spans="1:1" x14ac:dyDescent="0.25">
      <c r="A52" s="22"/>
    </row>
    <row r="53" spans="1:1" x14ac:dyDescent="0.25">
      <c r="A53" s="22"/>
    </row>
    <row r="54" spans="1:1" x14ac:dyDescent="0.25">
      <c r="A54" s="22"/>
    </row>
    <row r="55" spans="1:1" x14ac:dyDescent="0.25">
      <c r="A55" s="22"/>
    </row>
    <row r="56" spans="1:1" x14ac:dyDescent="0.25">
      <c r="A56" s="22"/>
    </row>
    <row r="57" spans="1:1" x14ac:dyDescent="0.25">
      <c r="A57" s="22"/>
    </row>
    <row r="58" spans="1:1" x14ac:dyDescent="0.25">
      <c r="A58" s="22"/>
    </row>
    <row r="59" spans="1:1" x14ac:dyDescent="0.25">
      <c r="A59" s="22"/>
    </row>
    <row r="60" spans="1:1" x14ac:dyDescent="0.25">
      <c r="A60" s="22"/>
    </row>
    <row r="61" spans="1:1" x14ac:dyDescent="0.25">
      <c r="A61" s="22"/>
    </row>
    <row r="62" spans="1:1" x14ac:dyDescent="0.25">
      <c r="A62" s="22"/>
    </row>
    <row r="63" spans="1:1" x14ac:dyDescent="0.25">
      <c r="A63" s="22"/>
    </row>
    <row r="64" spans="1:1" x14ac:dyDescent="0.25">
      <c r="A64" s="22"/>
    </row>
  </sheetData>
  <mergeCells count="29">
    <mergeCell ref="A57:A58"/>
    <mergeCell ref="A59:A60"/>
    <mergeCell ref="A61:A62"/>
    <mergeCell ref="A63:A64"/>
    <mergeCell ref="A45:A46"/>
    <mergeCell ref="A47:A48"/>
    <mergeCell ref="A49:A50"/>
    <mergeCell ref="A51:A52"/>
    <mergeCell ref="A53:A54"/>
    <mergeCell ref="A55:A56"/>
    <mergeCell ref="A35:A36"/>
    <mergeCell ref="A37:A38"/>
    <mergeCell ref="A39:A40"/>
    <mergeCell ref="A41:A42"/>
    <mergeCell ref="A43:A44"/>
    <mergeCell ref="A21:A22"/>
    <mergeCell ref="A23:A24"/>
    <mergeCell ref="A9:A10"/>
    <mergeCell ref="A11:A12"/>
    <mergeCell ref="A13:A14"/>
    <mergeCell ref="A15:A16"/>
    <mergeCell ref="A17:A18"/>
    <mergeCell ref="A19:A20"/>
    <mergeCell ref="A7:A8"/>
    <mergeCell ref="B1:AE1"/>
    <mergeCell ref="A1:A2"/>
    <mergeCell ref="AF1:AF2"/>
    <mergeCell ref="A3:A4"/>
    <mergeCell ref="A5:A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3" sqref="C3"/>
    </sheetView>
  </sheetViews>
  <sheetFormatPr defaultRowHeight="15" x14ac:dyDescent="0.25"/>
  <sheetData>
    <row r="1" spans="1:8" x14ac:dyDescent="0.25">
      <c r="A1" s="26" t="s">
        <v>90</v>
      </c>
      <c r="B1" s="23" t="s">
        <v>82</v>
      </c>
      <c r="C1" s="21" t="s">
        <v>101</v>
      </c>
      <c r="D1" s="21"/>
      <c r="E1" s="21"/>
      <c r="F1" s="21" t="s">
        <v>105</v>
      </c>
      <c r="G1" s="21"/>
      <c r="H1" s="21"/>
    </row>
    <row r="2" spans="1:8" x14ac:dyDescent="0.25">
      <c r="A2" s="26"/>
      <c r="B2" s="23"/>
      <c r="C2" t="s">
        <v>102</v>
      </c>
      <c r="D2" t="s">
        <v>103</v>
      </c>
      <c r="E2" t="s">
        <v>104</v>
      </c>
      <c r="F2" t="s">
        <v>102</v>
      </c>
      <c r="G2" t="s">
        <v>103</v>
      </c>
      <c r="H2" t="s">
        <v>104</v>
      </c>
    </row>
    <row r="3" spans="1:8" x14ac:dyDescent="0.25">
      <c r="A3">
        <v>1</v>
      </c>
      <c r="B3" s="16">
        <f>'10'!B3</f>
        <v>5973</v>
      </c>
      <c r="C3" s="2">
        <f>'11'!C4</f>
        <v>35.357051397957477</v>
      </c>
      <c r="D3" s="2">
        <f>'11'!E4</f>
        <v>58.856624141972205</v>
      </c>
      <c r="E3" s="2">
        <f>'11'!G4</f>
        <v>29.401695295496399</v>
      </c>
      <c r="F3" s="1">
        <f>$B3*C3/100</f>
        <v>2111.8766799999999</v>
      </c>
      <c r="G3" s="1">
        <f t="shared" ref="G3:H12" si="0">$B3*D3/100</f>
        <v>3515.5061599999999</v>
      </c>
      <c r="H3" s="1">
        <f t="shared" si="0"/>
        <v>1756.16326</v>
      </c>
    </row>
    <row r="4" spans="1:8" x14ac:dyDescent="0.25">
      <c r="A4">
        <v>2</v>
      </c>
      <c r="B4" s="16">
        <f>'10'!B4</f>
        <v>4620</v>
      </c>
      <c r="C4" s="2">
        <f>'11'!C5</f>
        <v>37.12857229437229</v>
      </c>
      <c r="D4" s="2">
        <f>'11'!E5</f>
        <v>62.757269264069258</v>
      </c>
      <c r="E4" s="2">
        <f>'11'!G5</f>
        <v>30.490790909090908</v>
      </c>
      <c r="F4" s="1">
        <f t="shared" ref="F4:F12" si="1">$B4*C4/100</f>
        <v>1715.3400399999998</v>
      </c>
      <c r="G4" s="1">
        <f t="shared" si="0"/>
        <v>2899.3858399999999</v>
      </c>
      <c r="H4" s="1">
        <f t="shared" si="0"/>
        <v>1408.67454</v>
      </c>
    </row>
    <row r="5" spans="1:8" x14ac:dyDescent="0.25">
      <c r="A5">
        <v>3</v>
      </c>
      <c r="B5" s="16">
        <f>'10'!B5</f>
        <v>9716</v>
      </c>
      <c r="C5" s="2">
        <f>'11'!C6</f>
        <v>35.970568135034995</v>
      </c>
      <c r="D5" s="2">
        <f>'11'!E6</f>
        <v>60.265709345409647</v>
      </c>
      <c r="E5" s="2">
        <f>'11'!G6</f>
        <v>29.647975504322769</v>
      </c>
      <c r="F5" s="1">
        <f t="shared" si="1"/>
        <v>3494.9004000000004</v>
      </c>
      <c r="G5" s="1">
        <f t="shared" si="0"/>
        <v>5855.4163200000012</v>
      </c>
      <c r="H5" s="1">
        <f t="shared" si="0"/>
        <v>2880.5973000000004</v>
      </c>
    </row>
    <row r="6" spans="1:8" x14ac:dyDescent="0.25">
      <c r="A6">
        <v>4</v>
      </c>
      <c r="B6" s="16">
        <f>'10'!B6</f>
        <v>6872</v>
      </c>
      <c r="C6" s="2">
        <f>'11'!C7</f>
        <v>37.702442374854485</v>
      </c>
      <c r="D6" s="2">
        <f>'11'!E7</f>
        <v>64.2787497089639</v>
      </c>
      <c r="E6" s="2">
        <f>'11'!G7</f>
        <v>31.013662980209549</v>
      </c>
      <c r="F6" s="1">
        <f t="shared" si="1"/>
        <v>2590.9118400000002</v>
      </c>
      <c r="G6" s="1">
        <f t="shared" si="0"/>
        <v>4417.2356799999989</v>
      </c>
      <c r="H6" s="1">
        <f t="shared" si="0"/>
        <v>2131.2589200000002</v>
      </c>
    </row>
    <row r="7" spans="1:8" x14ac:dyDescent="0.25">
      <c r="A7">
        <v>5</v>
      </c>
      <c r="B7" s="16">
        <f>'10'!B7</f>
        <v>7541</v>
      </c>
      <c r="C7" s="2">
        <f>'11'!C8</f>
        <v>37.207257392918706</v>
      </c>
      <c r="D7" s="2">
        <f>'11'!E8</f>
        <v>62.972158599655209</v>
      </c>
      <c r="E7" s="2">
        <f>'11'!G8</f>
        <v>30.528513990186976</v>
      </c>
      <c r="F7" s="1">
        <f t="shared" si="1"/>
        <v>2805.7992799999997</v>
      </c>
      <c r="G7" s="1">
        <f t="shared" si="0"/>
        <v>4748.7304799999993</v>
      </c>
      <c r="H7" s="1">
        <f t="shared" si="0"/>
        <v>2302.1552399999996</v>
      </c>
    </row>
    <row r="8" spans="1:8" x14ac:dyDescent="0.25">
      <c r="A8">
        <v>6</v>
      </c>
      <c r="B8" s="16">
        <f>'10'!B8</f>
        <v>8058</v>
      </c>
      <c r="C8" s="2">
        <f>'11'!C9</f>
        <v>38.953911640605611</v>
      </c>
      <c r="D8" s="2">
        <f>'11'!E9</f>
        <v>66.847510052122118</v>
      </c>
      <c r="E8" s="2">
        <f>'11'!G9</f>
        <v>31.705809381980643</v>
      </c>
      <c r="F8" s="1">
        <f t="shared" si="1"/>
        <v>3138.9061999999999</v>
      </c>
      <c r="G8" s="1">
        <f t="shared" si="0"/>
        <v>5386.5723600000001</v>
      </c>
      <c r="H8" s="1">
        <f t="shared" si="0"/>
        <v>2554.85412</v>
      </c>
    </row>
    <row r="9" spans="1:8" x14ac:dyDescent="0.25">
      <c r="A9">
        <v>7</v>
      </c>
      <c r="B9" s="16">
        <f>'10'!B9</f>
        <v>9365</v>
      </c>
      <c r="C9" s="2">
        <f>'11'!C10</f>
        <v>35.570731446876664</v>
      </c>
      <c r="D9" s="2">
        <f>'11'!E10</f>
        <v>59.273064815803536</v>
      </c>
      <c r="E9" s="2">
        <f>'11'!G10</f>
        <v>29.337307207688205</v>
      </c>
      <c r="F9" s="1">
        <f t="shared" si="1"/>
        <v>3331.1989999999996</v>
      </c>
      <c r="G9" s="1">
        <f t="shared" si="0"/>
        <v>5550.922520000001</v>
      </c>
      <c r="H9" s="1">
        <f t="shared" si="0"/>
        <v>2747.4388200000003</v>
      </c>
    </row>
    <row r="10" spans="1:8" x14ac:dyDescent="0.25">
      <c r="A10">
        <v>8</v>
      </c>
      <c r="B10" s="16">
        <f>'10'!B10</f>
        <v>9079</v>
      </c>
      <c r="C10" s="2">
        <f>'11'!C11</f>
        <v>36.692944156845464</v>
      </c>
      <c r="D10" s="2">
        <f>'11'!E11</f>
        <v>64.823667364247157</v>
      </c>
      <c r="E10" s="2">
        <f>'11'!G11</f>
        <v>31.042015420200467</v>
      </c>
      <c r="F10" s="1">
        <f t="shared" si="1"/>
        <v>3331.3523999999998</v>
      </c>
      <c r="G10" s="1">
        <f t="shared" si="0"/>
        <v>5885.3407599999991</v>
      </c>
      <c r="H10" s="1">
        <f t="shared" si="0"/>
        <v>2818.3045800000004</v>
      </c>
    </row>
    <row r="11" spans="1:8" x14ac:dyDescent="0.25">
      <c r="A11">
        <v>9</v>
      </c>
      <c r="B11" s="16">
        <f>'10'!B11</f>
        <v>10508</v>
      </c>
      <c r="C11" s="2">
        <f>'11'!C12</f>
        <v>37.109450323562996</v>
      </c>
      <c r="D11" s="2">
        <f>'11'!E12</f>
        <v>62.774090216977555</v>
      </c>
      <c r="E11" s="2">
        <f>'11'!G12</f>
        <v>30.416633422154547</v>
      </c>
      <c r="F11" s="1">
        <f t="shared" si="1"/>
        <v>3899.4610399999992</v>
      </c>
      <c r="G11" s="1">
        <f t="shared" si="0"/>
        <v>6596.3014000000012</v>
      </c>
      <c r="H11" s="1">
        <f t="shared" si="0"/>
        <v>3196.1798399999998</v>
      </c>
    </row>
    <row r="12" spans="1:8" x14ac:dyDescent="0.25">
      <c r="A12">
        <v>10</v>
      </c>
      <c r="B12" s="16">
        <f>'10'!B12</f>
        <v>8809</v>
      </c>
      <c r="C12" s="2">
        <f>'11'!C13</f>
        <v>38.139116358269952</v>
      </c>
      <c r="D12" s="2">
        <f>'11'!E13</f>
        <v>65.481258258599169</v>
      </c>
      <c r="E12" s="2">
        <f>'11'!G13</f>
        <v>31.359911000113527</v>
      </c>
      <c r="F12" s="1">
        <f t="shared" si="1"/>
        <v>3359.6747600000003</v>
      </c>
      <c r="G12" s="1">
        <f t="shared" si="0"/>
        <v>5768.2440400000014</v>
      </c>
      <c r="H12" s="1">
        <f t="shared" si="0"/>
        <v>2762.4945600000005</v>
      </c>
    </row>
    <row r="13" spans="1:8" x14ac:dyDescent="0.25">
      <c r="A13" t="s">
        <v>100</v>
      </c>
      <c r="B13" s="16">
        <f>SUM(B3:B12)</f>
        <v>80541</v>
      </c>
      <c r="C13" s="1">
        <f t="shared" ref="C13:H13" si="2">SUM(C3:C12)</f>
        <v>369.83204552129865</v>
      </c>
      <c r="D13" s="1">
        <f t="shared" si="2"/>
        <v>628.33010176781977</v>
      </c>
      <c r="E13" s="1">
        <f t="shared" si="2"/>
        <v>304.94431511144398</v>
      </c>
      <c r="F13" s="1">
        <f t="shared" si="2"/>
        <v>29779.421639999997</v>
      </c>
      <c r="G13" s="1">
        <f t="shared" si="2"/>
        <v>50623.655559999999</v>
      </c>
      <c r="H13" s="1">
        <f t="shared" si="2"/>
        <v>24558.121180000002</v>
      </c>
    </row>
    <row r="14" spans="1:8" x14ac:dyDescent="0.25">
      <c r="B14" s="1"/>
      <c r="C14" s="1"/>
      <c r="D14" s="1"/>
      <c r="E14" s="1"/>
      <c r="F14" s="1"/>
      <c r="G14" s="1"/>
      <c r="H14" s="1"/>
    </row>
  </sheetData>
  <mergeCells count="4">
    <mergeCell ref="A1:A2"/>
    <mergeCell ref="B1:B2"/>
    <mergeCell ref="C1:E1"/>
    <mergeCell ref="F1:H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H13" sqref="H13"/>
    </sheetView>
  </sheetViews>
  <sheetFormatPr defaultRowHeight="15" x14ac:dyDescent="0.25"/>
  <sheetData>
    <row r="1" spans="1:13" x14ac:dyDescent="0.25">
      <c r="A1" s="26" t="s">
        <v>90</v>
      </c>
      <c r="B1" s="26" t="s">
        <v>106</v>
      </c>
      <c r="C1" s="26"/>
      <c r="D1" s="26"/>
      <c r="E1" s="26"/>
      <c r="F1" s="26"/>
      <c r="G1" s="26"/>
      <c r="H1" s="22" t="s">
        <v>109</v>
      </c>
      <c r="I1" s="22"/>
      <c r="J1" s="22"/>
    </row>
    <row r="2" spans="1:13" x14ac:dyDescent="0.25">
      <c r="A2" s="26"/>
      <c r="B2" s="22" t="s">
        <v>102</v>
      </c>
      <c r="C2" s="22"/>
      <c r="D2" s="22" t="s">
        <v>107</v>
      </c>
      <c r="E2" s="22"/>
      <c r="F2" s="22" t="s">
        <v>108</v>
      </c>
      <c r="G2" s="22"/>
      <c r="H2" s="4" t="s">
        <v>102</v>
      </c>
      <c r="I2" s="4" t="s">
        <v>107</v>
      </c>
      <c r="J2" s="4" t="s">
        <v>108</v>
      </c>
      <c r="K2" s="4"/>
      <c r="M2" s="4"/>
    </row>
    <row r="3" spans="1:13" x14ac:dyDescent="0.25">
      <c r="A3">
        <v>1</v>
      </c>
      <c r="B3" s="1">
        <f>'14'!F3</f>
        <v>2111.8766799999999</v>
      </c>
      <c r="C3" s="28">
        <f>'13'!C13/B13</f>
        <v>0.65018052513124647</v>
      </c>
      <c r="D3" s="1">
        <f>'14'!G3</f>
        <v>3515.5061599999999</v>
      </c>
      <c r="E3" s="28">
        <f>'13'!E13/D13</f>
        <v>3.8248600947141873</v>
      </c>
      <c r="F3" s="1">
        <f>'14'!H3</f>
        <v>1756.16326</v>
      </c>
      <c r="G3" s="28">
        <f>'13'!G13/F13</f>
        <v>0.77849603639752041</v>
      </c>
      <c r="H3" s="2">
        <f>B3*$C$3</f>
        <v>1373.1010888148332</v>
      </c>
      <c r="I3" s="2">
        <f>D3*$E3</f>
        <v>13446.319224105908</v>
      </c>
      <c r="J3" s="2">
        <f>F3*$G$3</f>
        <v>1367.166137176948</v>
      </c>
    </row>
    <row r="4" spans="1:13" x14ac:dyDescent="0.25">
      <c r="A4">
        <v>2</v>
      </c>
      <c r="B4" s="1">
        <f>'14'!F4</f>
        <v>1715.3400399999998</v>
      </c>
      <c r="C4" s="28"/>
      <c r="D4" s="1">
        <f>'14'!G4</f>
        <v>2899.3858399999999</v>
      </c>
      <c r="E4" s="28"/>
      <c r="F4" s="1">
        <f>'14'!H4</f>
        <v>1408.67454</v>
      </c>
      <c r="G4" s="28"/>
      <c r="H4" s="2">
        <f t="shared" ref="H4:H12" si="0">B4*$C$3</f>
        <v>1115.2806879858531</v>
      </c>
      <c r="I4" s="2">
        <f t="shared" ref="I4:I12" si="1">D4*E$3</f>
        <v>11089.745198595374</v>
      </c>
      <c r="J4" s="2">
        <f t="shared" ref="J4:J12" si="2">F4*$G$3</f>
        <v>1096.6475459641003</v>
      </c>
    </row>
    <row r="5" spans="1:13" x14ac:dyDescent="0.25">
      <c r="A5">
        <v>3</v>
      </c>
      <c r="B5" s="1">
        <f>'14'!F5</f>
        <v>3494.9004000000004</v>
      </c>
      <c r="C5" s="28"/>
      <c r="D5" s="1">
        <f>'14'!G5</f>
        <v>5855.4163200000012</v>
      </c>
      <c r="E5" s="28"/>
      <c r="F5" s="1">
        <f>'14'!H5</f>
        <v>2880.5973000000004</v>
      </c>
      <c r="G5" s="28"/>
      <c r="H5" s="2">
        <f t="shared" si="0"/>
        <v>2272.3161773534034</v>
      </c>
      <c r="I5" s="2">
        <f t="shared" si="1"/>
        <v>22396.148220306204</v>
      </c>
      <c r="J5" s="2">
        <f t="shared" si="2"/>
        <v>2242.5335805073992</v>
      </c>
    </row>
    <row r="6" spans="1:13" x14ac:dyDescent="0.25">
      <c r="A6">
        <v>4</v>
      </c>
      <c r="B6" s="1">
        <f>'14'!F6</f>
        <v>2590.9118400000002</v>
      </c>
      <c r="C6" s="28"/>
      <c r="D6" s="1">
        <f>'14'!G6</f>
        <v>4417.2356799999989</v>
      </c>
      <c r="E6" s="28"/>
      <c r="F6" s="1">
        <f>'14'!H6</f>
        <v>2131.2589200000002</v>
      </c>
      <c r="G6" s="28"/>
      <c r="H6" s="2">
        <f t="shared" si="0"/>
        <v>1684.5604206999642</v>
      </c>
      <c r="I6" s="2">
        <f t="shared" si="1"/>
        <v>16895.308481379685</v>
      </c>
      <c r="J6" s="2">
        <f t="shared" si="2"/>
        <v>1659.1766217568602</v>
      </c>
    </row>
    <row r="7" spans="1:13" x14ac:dyDescent="0.25">
      <c r="A7">
        <v>5</v>
      </c>
      <c r="B7" s="1">
        <f>'14'!F7</f>
        <v>2805.7992799999997</v>
      </c>
      <c r="C7" s="28"/>
      <c r="D7" s="1">
        <f>'14'!G7</f>
        <v>4748.7304799999993</v>
      </c>
      <c r="E7" s="28"/>
      <c r="F7" s="1">
        <f>'14'!H7</f>
        <v>2302.1552399999996</v>
      </c>
      <c r="G7" s="28"/>
      <c r="H7" s="2">
        <f t="shared" si="0"/>
        <v>1824.2760492832731</v>
      </c>
      <c r="I7" s="2">
        <f t="shared" si="1"/>
        <v>18163.229713504945</v>
      </c>
      <c r="J7" s="2">
        <f t="shared" si="2"/>
        <v>1792.2187295117819</v>
      </c>
    </row>
    <row r="8" spans="1:13" x14ac:dyDescent="0.25">
      <c r="A8">
        <v>6</v>
      </c>
      <c r="B8" s="1">
        <f>'14'!F8</f>
        <v>3138.9061999999999</v>
      </c>
      <c r="C8" s="28"/>
      <c r="D8" s="1">
        <f>'14'!G8</f>
        <v>5386.5723600000001</v>
      </c>
      <c r="E8" s="28"/>
      <c r="F8" s="1">
        <f>'14'!H8</f>
        <v>2554.85412</v>
      </c>
      <c r="G8" s="28"/>
      <c r="H8" s="2">
        <f t="shared" si="0"/>
        <v>2040.8556814537253</v>
      </c>
      <c r="I8" s="2">
        <f t="shared" si="1"/>
        <v>20602.885667054423</v>
      </c>
      <c r="J8" s="2">
        <f t="shared" si="2"/>
        <v>1988.943805993875</v>
      </c>
    </row>
    <row r="9" spans="1:13" x14ac:dyDescent="0.25">
      <c r="A9">
        <v>7</v>
      </c>
      <c r="B9" s="1">
        <f>'14'!F9</f>
        <v>3331.1989999999996</v>
      </c>
      <c r="C9" s="28"/>
      <c r="D9" s="1">
        <f>'14'!G9</f>
        <v>5550.922520000001</v>
      </c>
      <c r="E9" s="28"/>
      <c r="F9" s="1">
        <f>'14'!H9</f>
        <v>2747.4388200000003</v>
      </c>
      <c r="G9" s="28"/>
      <c r="H9" s="2">
        <f t="shared" si="0"/>
        <v>2165.8807151366827</v>
      </c>
      <c r="I9" s="2">
        <f t="shared" si="1"/>
        <v>21231.502035598318</v>
      </c>
      <c r="J9" s="2">
        <f t="shared" si="2"/>
        <v>2138.870231614681</v>
      </c>
    </row>
    <row r="10" spans="1:13" x14ac:dyDescent="0.25">
      <c r="A10">
        <v>8</v>
      </c>
      <c r="B10" s="1">
        <f>'14'!F10</f>
        <v>3331.3523999999998</v>
      </c>
      <c r="C10" s="28"/>
      <c r="D10" s="1">
        <f>'14'!G10</f>
        <v>5885.3407599999991</v>
      </c>
      <c r="E10" s="28"/>
      <c r="F10" s="1">
        <f>'14'!H10</f>
        <v>2818.3045800000004</v>
      </c>
      <c r="G10" s="28"/>
      <c r="H10" s="2">
        <f t="shared" si="0"/>
        <v>2165.9804528292379</v>
      </c>
      <c r="I10" s="2">
        <f t="shared" si="1"/>
        <v>22510.605016718862</v>
      </c>
      <c r="J10" s="2">
        <f t="shared" si="2"/>
        <v>2194.0389448909787</v>
      </c>
    </row>
    <row r="11" spans="1:13" x14ac:dyDescent="0.25">
      <c r="A11">
        <v>9</v>
      </c>
      <c r="B11" s="1">
        <f>'14'!F11</f>
        <v>3899.4610399999992</v>
      </c>
      <c r="C11" s="28"/>
      <c r="D11" s="1">
        <f>'14'!G11</f>
        <v>6596.3014000000012</v>
      </c>
      <c r="E11" s="28"/>
      <c r="F11" s="1">
        <f>'14'!H11</f>
        <v>3196.1798399999998</v>
      </c>
      <c r="G11" s="28"/>
      <c r="H11" s="2">
        <f t="shared" si="0"/>
        <v>2535.3536267160362</v>
      </c>
      <c r="I11" s="2">
        <f t="shared" si="1"/>
        <v>25229.929997567331</v>
      </c>
      <c r="J11" s="2">
        <f t="shared" si="2"/>
        <v>2488.2133370536608</v>
      </c>
    </row>
    <row r="12" spans="1:13" x14ac:dyDescent="0.25">
      <c r="A12">
        <v>10</v>
      </c>
      <c r="B12" s="1">
        <f>'14'!F12</f>
        <v>3359.6747600000003</v>
      </c>
      <c r="C12" s="28"/>
      <c r="D12" s="1">
        <f>'14'!G12</f>
        <v>5768.2440400000014</v>
      </c>
      <c r="E12" s="28"/>
      <c r="F12" s="1">
        <f>'14'!H12</f>
        <v>2762.4945600000005</v>
      </c>
      <c r="G12" s="28"/>
      <c r="H12" s="2">
        <f t="shared" si="0"/>
        <v>2184.3950997269949</v>
      </c>
      <c r="I12" s="2">
        <f t="shared" si="1"/>
        <v>22062.726445168952</v>
      </c>
      <c r="J12" s="2">
        <f t="shared" si="2"/>
        <v>2150.5910655297125</v>
      </c>
    </row>
    <row r="13" spans="1:13" x14ac:dyDescent="0.25">
      <c r="A13" t="s">
        <v>100</v>
      </c>
      <c r="B13" s="1">
        <f>'14'!F13</f>
        <v>29779.421639999997</v>
      </c>
      <c r="C13" s="28"/>
      <c r="D13" s="1">
        <f>'14'!G13</f>
        <v>50623.655559999999</v>
      </c>
      <c r="E13" s="28"/>
      <c r="F13" s="1">
        <f>'14'!H13</f>
        <v>24558.121180000002</v>
      </c>
      <c r="G13" s="28"/>
      <c r="H13" s="2">
        <f>SUM(H3:H12)</f>
        <v>19362</v>
      </c>
      <c r="I13" s="2">
        <f t="shared" ref="I13:J13" si="3">SUM(I3:I12)</f>
        <v>193628.4</v>
      </c>
      <c r="J13" s="2">
        <f t="shared" si="3"/>
        <v>19118.399999999998</v>
      </c>
    </row>
  </sheetData>
  <mergeCells count="9">
    <mergeCell ref="H1:J1"/>
    <mergeCell ref="C3:C13"/>
    <mergeCell ref="E3:E13"/>
    <mergeCell ref="G3:G13"/>
    <mergeCell ref="A1:A2"/>
    <mergeCell ref="B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J16" sqref="J16"/>
    </sheetView>
  </sheetViews>
  <sheetFormatPr defaultRowHeight="15" x14ac:dyDescent="0.25"/>
  <cols>
    <col min="2" max="2" width="10.42578125" customWidth="1"/>
    <col min="3" max="3" width="10.28515625" customWidth="1"/>
    <col min="5" max="5" width="10.7109375" customWidth="1"/>
    <col min="6" max="6" width="10.85546875" customWidth="1"/>
    <col min="7" max="7" width="9.5703125" customWidth="1"/>
  </cols>
  <sheetData>
    <row r="1" spans="1:13" x14ac:dyDescent="0.25">
      <c r="A1" s="26" t="s">
        <v>90</v>
      </c>
      <c r="B1" s="22" t="s">
        <v>110</v>
      </c>
      <c r="C1" s="22"/>
      <c r="D1" s="22"/>
      <c r="E1" s="22"/>
      <c r="F1" s="22"/>
      <c r="G1" s="22"/>
      <c r="H1" s="22" t="s">
        <v>113</v>
      </c>
      <c r="I1" s="22"/>
      <c r="J1" s="22"/>
      <c r="K1" s="22"/>
      <c r="L1" s="22"/>
      <c r="M1" s="22"/>
    </row>
    <row r="2" spans="1:13" x14ac:dyDescent="0.25">
      <c r="A2" s="26"/>
      <c r="B2" s="22" t="s">
        <v>111</v>
      </c>
      <c r="C2" s="22"/>
      <c r="D2" s="22"/>
      <c r="E2" s="22" t="s">
        <v>112</v>
      </c>
      <c r="F2" s="22"/>
      <c r="G2" s="22"/>
      <c r="H2" t="s">
        <v>115</v>
      </c>
      <c r="I2" t="s">
        <v>114</v>
      </c>
      <c r="J2" t="s">
        <v>115</v>
      </c>
      <c r="K2" t="s">
        <v>114</v>
      </c>
      <c r="L2" t="s">
        <v>115</v>
      </c>
      <c r="M2" t="s">
        <v>114</v>
      </c>
    </row>
    <row r="3" spans="1:13" x14ac:dyDescent="0.25">
      <c r="A3" s="26"/>
      <c r="B3" t="s">
        <v>47</v>
      </c>
      <c r="C3" t="s">
        <v>48</v>
      </c>
      <c r="D3" t="s">
        <v>108</v>
      </c>
      <c r="E3" t="s">
        <v>47</v>
      </c>
      <c r="F3" t="s">
        <v>48</v>
      </c>
      <c r="G3" t="s">
        <v>108</v>
      </c>
      <c r="H3" s="22" t="s">
        <v>102</v>
      </c>
      <c r="I3" s="22"/>
      <c r="J3" s="22" t="s">
        <v>48</v>
      </c>
      <c r="K3" s="22"/>
      <c r="L3" s="22" t="s">
        <v>108</v>
      </c>
      <c r="M3" s="22"/>
    </row>
    <row r="4" spans="1:13" x14ac:dyDescent="0.25">
      <c r="A4">
        <v>1</v>
      </c>
      <c r="B4">
        <f>'13'!C3</f>
        <v>1208.3999999999999</v>
      </c>
      <c r="C4">
        <f>'13'!E3</f>
        <v>12090</v>
      </c>
      <c r="D4">
        <f>'13'!G3</f>
        <v>1186.8</v>
      </c>
      <c r="E4" s="2">
        <f>'15'!H3</f>
        <v>1373.1010888148332</v>
      </c>
      <c r="F4" s="2">
        <f>'15'!I3</f>
        <v>13446.319224105908</v>
      </c>
      <c r="G4" s="2">
        <f>'15'!J3</f>
        <v>1367.166137176948</v>
      </c>
      <c r="H4" s="2">
        <f>IF(B4-E4&gt;0,B4-E4,0)</f>
        <v>0</v>
      </c>
      <c r="I4" s="2">
        <f>IF(B4-E4&lt;0,B4-E4,0)</f>
        <v>-164.70108881483338</v>
      </c>
      <c r="J4" s="2">
        <f>IF(C4-F4&gt;0,C4-F4,0)</f>
        <v>0</v>
      </c>
      <c r="K4" s="2">
        <f>IF(C4-F4&lt;0,C4-F4,0)</f>
        <v>-1356.3192241059078</v>
      </c>
      <c r="L4" s="2">
        <f>IF(D4-G4&gt;0,D4-G4,0)</f>
        <v>0</v>
      </c>
      <c r="M4" s="2">
        <f>IF(D4-G4&lt;0,D4-G4,0)</f>
        <v>-180.36613717694809</v>
      </c>
    </row>
    <row r="5" spans="1:13" x14ac:dyDescent="0.25">
      <c r="A5">
        <v>2</v>
      </c>
      <c r="B5">
        <f>'13'!C4</f>
        <v>886.8</v>
      </c>
      <c r="C5">
        <f>'13'!E4</f>
        <v>8877.6</v>
      </c>
      <c r="D5">
        <f>'13'!G4</f>
        <v>861.6</v>
      </c>
      <c r="E5" s="2">
        <f>'15'!H4</f>
        <v>1115.2806879858531</v>
      </c>
      <c r="F5" s="2">
        <f>'15'!I4</f>
        <v>11089.745198595374</v>
      </c>
      <c r="G5" s="2">
        <f>'15'!J4</f>
        <v>1096.6475459641003</v>
      </c>
      <c r="H5" s="2">
        <f t="shared" ref="H5:H13" si="0">IF(B5-E5&gt;0,B5-E5,0)</f>
        <v>0</v>
      </c>
      <c r="I5" s="2">
        <f t="shared" ref="I5:I13" si="1">IF(B5-E5&lt;0,B5-E5,0)</f>
        <v>-228.48068798585314</v>
      </c>
      <c r="J5" s="2">
        <f t="shared" ref="J5:J13" si="2">IF(C5-F5&gt;0,C5-F5,0)</f>
        <v>0</v>
      </c>
      <c r="K5" s="2">
        <f t="shared" ref="K5:K13" si="3">IF(C5-F5&lt;0,C5-F5,0)</f>
        <v>-2212.1451985953736</v>
      </c>
      <c r="L5" s="2">
        <f t="shared" ref="L5:L13" si="4">IF(D5-G5&gt;0,D5-G5,0)</f>
        <v>0</v>
      </c>
      <c r="M5" s="2">
        <f t="shared" ref="M5:M13" si="5">IF(D5-G5&lt;0,D5-G5,0)</f>
        <v>-235.04754596410032</v>
      </c>
    </row>
    <row r="6" spans="1:13" x14ac:dyDescent="0.25">
      <c r="A6">
        <v>3</v>
      </c>
      <c r="B6">
        <f>'13'!C5</f>
        <v>2736</v>
      </c>
      <c r="C6">
        <f>'13'!E5</f>
        <v>27363.599999999999</v>
      </c>
      <c r="D6">
        <f>'13'!G5</f>
        <v>2736</v>
      </c>
      <c r="E6" s="2">
        <f>'15'!H5</f>
        <v>2272.3161773534034</v>
      </c>
      <c r="F6" s="2">
        <f>'15'!I5</f>
        <v>22396.148220306204</v>
      </c>
      <c r="G6" s="2">
        <f>'15'!J5</f>
        <v>2242.5335805073992</v>
      </c>
      <c r="H6" s="2">
        <f t="shared" si="0"/>
        <v>463.68382264659658</v>
      </c>
      <c r="I6" s="2">
        <f t="shared" si="1"/>
        <v>0</v>
      </c>
      <c r="J6" s="2">
        <f t="shared" si="2"/>
        <v>4967.4517796937944</v>
      </c>
      <c r="K6" s="2">
        <f t="shared" si="3"/>
        <v>0</v>
      </c>
      <c r="L6" s="2">
        <f t="shared" si="4"/>
        <v>493.46641949260083</v>
      </c>
      <c r="M6" s="2">
        <f t="shared" si="5"/>
        <v>0</v>
      </c>
    </row>
    <row r="7" spans="1:13" x14ac:dyDescent="0.25">
      <c r="A7">
        <v>4</v>
      </c>
      <c r="B7">
        <f>'13'!C6</f>
        <v>1388.3999999999999</v>
      </c>
      <c r="C7">
        <f>'13'!E6</f>
        <v>13874.4</v>
      </c>
      <c r="D7">
        <f>'13'!G6</f>
        <v>1360.8</v>
      </c>
      <c r="E7" s="2">
        <f>'15'!H6</f>
        <v>1684.5604206999642</v>
      </c>
      <c r="F7" s="2">
        <f>'15'!I6</f>
        <v>16895.308481379685</v>
      </c>
      <c r="G7" s="2">
        <f>'15'!J6</f>
        <v>1659.1766217568602</v>
      </c>
      <c r="H7" s="2">
        <f t="shared" si="0"/>
        <v>0</v>
      </c>
      <c r="I7" s="2">
        <f t="shared" si="1"/>
        <v>-296.16042069996433</v>
      </c>
      <c r="J7" s="2">
        <f t="shared" si="2"/>
        <v>0</v>
      </c>
      <c r="K7" s="2">
        <f t="shared" si="3"/>
        <v>-3020.9084813796853</v>
      </c>
      <c r="L7" s="2">
        <f t="shared" si="4"/>
        <v>0</v>
      </c>
      <c r="M7" s="2">
        <f t="shared" si="5"/>
        <v>-298.37662175686023</v>
      </c>
    </row>
    <row r="8" spans="1:13" x14ac:dyDescent="0.25">
      <c r="A8">
        <v>5</v>
      </c>
      <c r="B8">
        <f>'13'!C7</f>
        <v>1954.8</v>
      </c>
      <c r="C8">
        <f>'13'!E7</f>
        <v>19545.599999999999</v>
      </c>
      <c r="D8">
        <f>'13'!G7</f>
        <v>1926</v>
      </c>
      <c r="E8" s="2">
        <f>'15'!H7</f>
        <v>1824.2760492832731</v>
      </c>
      <c r="F8" s="2">
        <f>'15'!I7</f>
        <v>18163.229713504945</v>
      </c>
      <c r="G8" s="2">
        <f>'15'!J7</f>
        <v>1792.2187295117819</v>
      </c>
      <c r="H8" s="2">
        <f t="shared" si="0"/>
        <v>130.52395071672686</v>
      </c>
      <c r="I8" s="2">
        <f t="shared" si="1"/>
        <v>0</v>
      </c>
      <c r="J8" s="2">
        <f t="shared" si="2"/>
        <v>1382.3702864950537</v>
      </c>
      <c r="K8" s="2">
        <f t="shared" si="3"/>
        <v>0</v>
      </c>
      <c r="L8" s="2">
        <f t="shared" si="4"/>
        <v>133.78127048821807</v>
      </c>
      <c r="M8" s="2">
        <f t="shared" si="5"/>
        <v>0</v>
      </c>
    </row>
    <row r="9" spans="1:13" x14ac:dyDescent="0.25">
      <c r="A9">
        <v>6</v>
      </c>
      <c r="B9">
        <f>'13'!C8</f>
        <v>1521.6</v>
      </c>
      <c r="C9">
        <f>'13'!E8</f>
        <v>15220.8</v>
      </c>
      <c r="D9">
        <f>'13'!G8</f>
        <v>1485.6</v>
      </c>
      <c r="E9" s="2">
        <f>'15'!H8</f>
        <v>2040.8556814537253</v>
      </c>
      <c r="F9" s="2">
        <f>'15'!I8</f>
        <v>20602.885667054423</v>
      </c>
      <c r="G9" s="2">
        <f>'15'!J8</f>
        <v>1988.943805993875</v>
      </c>
      <c r="H9" s="2">
        <f t="shared" si="0"/>
        <v>0</v>
      </c>
      <c r="I9" s="2">
        <f t="shared" si="1"/>
        <v>-519.2556814537254</v>
      </c>
      <c r="J9" s="2">
        <f t="shared" si="2"/>
        <v>0</v>
      </c>
      <c r="K9" s="2">
        <f t="shared" si="3"/>
        <v>-5382.0856670544235</v>
      </c>
      <c r="L9" s="2">
        <f t="shared" si="4"/>
        <v>0</v>
      </c>
      <c r="M9" s="2">
        <f t="shared" si="5"/>
        <v>-503.34380599387509</v>
      </c>
    </row>
    <row r="10" spans="1:13" x14ac:dyDescent="0.25">
      <c r="A10">
        <v>7</v>
      </c>
      <c r="B10">
        <f>'13'!C9</f>
        <v>2427.6</v>
      </c>
      <c r="C10">
        <f>'13'!E9</f>
        <v>24272.399999999998</v>
      </c>
      <c r="D10">
        <f>'13'!G9</f>
        <v>2402.4</v>
      </c>
      <c r="E10" s="2">
        <f>'15'!H9</f>
        <v>2165.8807151366827</v>
      </c>
      <c r="F10" s="2">
        <f>'15'!I9</f>
        <v>21231.502035598318</v>
      </c>
      <c r="G10" s="2">
        <f>'15'!J9</f>
        <v>2138.870231614681</v>
      </c>
      <c r="H10" s="2">
        <f t="shared" si="0"/>
        <v>261.71928486331717</v>
      </c>
      <c r="I10" s="2">
        <f t="shared" si="1"/>
        <v>0</v>
      </c>
      <c r="J10" s="2">
        <f t="shared" si="2"/>
        <v>3040.8979644016799</v>
      </c>
      <c r="K10" s="2">
        <f t="shared" si="3"/>
        <v>0</v>
      </c>
      <c r="L10" s="2">
        <f t="shared" si="4"/>
        <v>263.52976838531913</v>
      </c>
      <c r="M10" s="2">
        <f t="shared" si="5"/>
        <v>0</v>
      </c>
    </row>
    <row r="11" spans="1:13" x14ac:dyDescent="0.25">
      <c r="A11">
        <v>8</v>
      </c>
      <c r="B11">
        <f>'13'!C10</f>
        <v>2517.6</v>
      </c>
      <c r="C11">
        <f>'13'!E10</f>
        <v>25177.200000000001</v>
      </c>
      <c r="D11">
        <f>'13'!G10</f>
        <v>2496</v>
      </c>
      <c r="E11" s="2">
        <f>'15'!H10</f>
        <v>2165.9804528292379</v>
      </c>
      <c r="F11" s="2">
        <f>'15'!I10</f>
        <v>22510.605016718862</v>
      </c>
      <c r="G11" s="2">
        <f>'15'!J10</f>
        <v>2194.0389448909787</v>
      </c>
      <c r="H11" s="2">
        <f t="shared" si="0"/>
        <v>351.61954717076196</v>
      </c>
      <c r="I11" s="2">
        <f t="shared" si="1"/>
        <v>0</v>
      </c>
      <c r="J11" s="2">
        <f t="shared" si="2"/>
        <v>2666.5949832811384</v>
      </c>
      <c r="K11" s="2">
        <f t="shared" si="3"/>
        <v>0</v>
      </c>
      <c r="L11" s="2">
        <f t="shared" si="4"/>
        <v>301.96105510902134</v>
      </c>
      <c r="M11" s="2">
        <f t="shared" si="5"/>
        <v>0</v>
      </c>
    </row>
    <row r="12" spans="1:13" x14ac:dyDescent="0.25">
      <c r="A12">
        <v>9</v>
      </c>
      <c r="B12">
        <f>'13'!C11</f>
        <v>2456.4</v>
      </c>
      <c r="C12">
        <f>'13'!E11</f>
        <v>24564</v>
      </c>
      <c r="D12">
        <f>'13'!G11</f>
        <v>2424</v>
      </c>
      <c r="E12" s="2">
        <f>'15'!H11</f>
        <v>2535.3536267160362</v>
      </c>
      <c r="F12" s="2">
        <f>'15'!I11</f>
        <v>25229.929997567331</v>
      </c>
      <c r="G12" s="2">
        <f>'15'!J11</f>
        <v>2488.2133370536608</v>
      </c>
      <c r="H12" s="2">
        <f t="shared" si="0"/>
        <v>0</v>
      </c>
      <c r="I12" s="2">
        <f t="shared" si="1"/>
        <v>-78.953626716036069</v>
      </c>
      <c r="J12" s="2">
        <f t="shared" si="2"/>
        <v>0</v>
      </c>
      <c r="K12" s="2">
        <f t="shared" si="3"/>
        <v>-665.92999756733116</v>
      </c>
      <c r="L12" s="2">
        <f t="shared" si="4"/>
        <v>0</v>
      </c>
      <c r="M12" s="2">
        <f t="shared" si="5"/>
        <v>-64.21333705366078</v>
      </c>
    </row>
    <row r="13" spans="1:13" x14ac:dyDescent="0.25">
      <c r="A13">
        <v>10</v>
      </c>
      <c r="B13">
        <f>'13'!C12</f>
        <v>2264.4</v>
      </c>
      <c r="C13">
        <f>'13'!E12</f>
        <v>22642.799999999999</v>
      </c>
      <c r="D13">
        <f>'13'!G12</f>
        <v>2239.1999999999998</v>
      </c>
      <c r="E13" s="2">
        <f>'15'!H12</f>
        <v>2184.3950997269949</v>
      </c>
      <c r="F13" s="2">
        <f>'15'!I12</f>
        <v>22062.726445168952</v>
      </c>
      <c r="G13" s="2">
        <f>'15'!J12</f>
        <v>2150.5910655297125</v>
      </c>
      <c r="H13" s="2">
        <f t="shared" si="0"/>
        <v>80.004900273005205</v>
      </c>
      <c r="I13" s="2">
        <f t="shared" si="1"/>
        <v>0</v>
      </c>
      <c r="J13" s="2">
        <f t="shared" si="2"/>
        <v>580.07355483104766</v>
      </c>
      <c r="K13" s="2">
        <f t="shared" si="3"/>
        <v>0</v>
      </c>
      <c r="L13" s="2">
        <f t="shared" si="4"/>
        <v>88.608934470287295</v>
      </c>
      <c r="M13" s="2">
        <f t="shared" si="5"/>
        <v>0</v>
      </c>
    </row>
    <row r="14" spans="1:13" x14ac:dyDescent="0.25">
      <c r="A14" t="s">
        <v>100</v>
      </c>
      <c r="B14">
        <f>'13'!C13</f>
        <v>19362.000000000004</v>
      </c>
      <c r="C14">
        <f>'13'!E13</f>
        <v>193628.4</v>
      </c>
      <c r="D14">
        <f>'13'!G13</f>
        <v>19118.399999999998</v>
      </c>
      <c r="E14" s="2">
        <f>'15'!H13</f>
        <v>19362</v>
      </c>
      <c r="F14" s="2">
        <f>'15'!I13</f>
        <v>193628.4</v>
      </c>
      <c r="G14" s="2">
        <f>'15'!J13</f>
        <v>19118.399999999998</v>
      </c>
      <c r="H14" s="2">
        <f>SUM(H4:H13)</f>
        <v>1287.5515056704078</v>
      </c>
      <c r="I14" s="2">
        <f t="shared" ref="I14:M14" si="6">SUM(I4:I13)</f>
        <v>-1287.5515056704123</v>
      </c>
      <c r="J14" s="2">
        <f t="shared" si="6"/>
        <v>12637.388568702714</v>
      </c>
      <c r="K14" s="2">
        <f t="shared" si="6"/>
        <v>-12637.388568702721</v>
      </c>
      <c r="L14" s="2">
        <f t="shared" si="6"/>
        <v>1281.3474479454467</v>
      </c>
      <c r="M14" s="2">
        <f t="shared" si="6"/>
        <v>-1281.3474479454444</v>
      </c>
    </row>
    <row r="15" spans="1:13" x14ac:dyDescent="0.25">
      <c r="H15" s="22" t="s">
        <v>154</v>
      </c>
      <c r="I15" s="22"/>
      <c r="J15" s="22"/>
      <c r="K15" s="22"/>
      <c r="L15" s="22"/>
      <c r="M15" s="22"/>
    </row>
  </sheetData>
  <mergeCells count="9">
    <mergeCell ref="H15:M15"/>
    <mergeCell ref="A1:A3"/>
    <mergeCell ref="B1:G1"/>
    <mergeCell ref="B2:D2"/>
    <mergeCell ref="E2:G2"/>
    <mergeCell ref="H1:M1"/>
    <mergeCell ref="H3:I3"/>
    <mergeCell ref="J3:K3"/>
    <mergeCell ref="L3:M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12" sqref="J12"/>
    </sheetView>
  </sheetViews>
  <sheetFormatPr defaultRowHeight="15" x14ac:dyDescent="0.25"/>
  <sheetData>
    <row r="1" spans="1:10" x14ac:dyDescent="0.25">
      <c r="A1" s="26" t="s">
        <v>90</v>
      </c>
      <c r="B1" s="22" t="s">
        <v>117</v>
      </c>
      <c r="C1" s="22"/>
      <c r="D1" s="22"/>
      <c r="E1" s="22" t="s">
        <v>118</v>
      </c>
      <c r="F1" s="22"/>
      <c r="G1" s="22"/>
      <c r="H1" s="22" t="s">
        <v>119</v>
      </c>
      <c r="I1" s="22"/>
      <c r="J1" s="22"/>
    </row>
    <row r="2" spans="1:10" x14ac:dyDescent="0.25">
      <c r="A2" s="26"/>
      <c r="B2" t="s">
        <v>102</v>
      </c>
      <c r="C2" t="s">
        <v>103</v>
      </c>
      <c r="D2" t="s">
        <v>104</v>
      </c>
      <c r="E2" t="s">
        <v>102</v>
      </c>
      <c r="F2" t="s">
        <v>103</v>
      </c>
      <c r="G2" t="s">
        <v>104</v>
      </c>
      <c r="H2" t="s">
        <v>102</v>
      </c>
      <c r="I2" t="s">
        <v>103</v>
      </c>
      <c r="J2" t="s">
        <v>104</v>
      </c>
    </row>
    <row r="3" spans="1:10" x14ac:dyDescent="0.25">
      <c r="A3">
        <v>1</v>
      </c>
      <c r="B3">
        <f>'11'!B4</f>
        <v>19.899999999999999</v>
      </c>
      <c r="C3">
        <f>'11'!D4</f>
        <v>153.30000000000001</v>
      </c>
      <c r="D3">
        <f>'11'!F4</f>
        <v>14.2</v>
      </c>
      <c r="E3" s="2">
        <f>'11'!C4</f>
        <v>35.357051397957477</v>
      </c>
      <c r="F3" s="2">
        <f>'11'!E4</f>
        <v>58.856624141972205</v>
      </c>
      <c r="G3" s="2">
        <f>'11'!G4</f>
        <v>29.401695295496399</v>
      </c>
      <c r="H3" s="2">
        <f t="shared" ref="H3:J4" si="0">B$13/E$13*E3</f>
        <v>21.8166035818798</v>
      </c>
      <c r="I3" s="2">
        <f t="shared" si="0"/>
        <v>138.39027648476602</v>
      </c>
      <c r="J3" s="2">
        <f t="shared" si="0"/>
        <v>13.440474608271799</v>
      </c>
    </row>
    <row r="4" spans="1:10" x14ac:dyDescent="0.25">
      <c r="A4">
        <v>2</v>
      </c>
      <c r="B4">
        <f>'11'!B5</f>
        <v>25.7</v>
      </c>
      <c r="C4">
        <f>'11'!D5</f>
        <v>182.7</v>
      </c>
      <c r="D4">
        <f>'11'!F5</f>
        <v>16.100000000000001</v>
      </c>
      <c r="E4" s="2">
        <f>'11'!C5</f>
        <v>37.12857229437229</v>
      </c>
      <c r="F4" s="2">
        <f>'11'!E5</f>
        <v>62.757269264069258</v>
      </c>
      <c r="G4" s="2">
        <f>'11'!G5</f>
        <v>30.490790909090908</v>
      </c>
      <c r="H4" s="2">
        <f t="shared" si="0"/>
        <v>22.909697253608631</v>
      </c>
      <c r="I4" s="2">
        <f t="shared" si="0"/>
        <v>147.56190949609621</v>
      </c>
      <c r="J4" s="2">
        <f t="shared" si="0"/>
        <v>13.938335761969945</v>
      </c>
    </row>
    <row r="5" spans="1:10" x14ac:dyDescent="0.25">
      <c r="A5">
        <v>3</v>
      </c>
      <c r="B5">
        <f>'11'!B6</f>
        <v>25.2</v>
      </c>
      <c r="C5">
        <f>'11'!D6</f>
        <v>122.4</v>
      </c>
      <c r="D5">
        <f>'11'!F6</f>
        <v>12.3</v>
      </c>
      <c r="E5" s="2">
        <f>'11'!C6</f>
        <v>35.970568135034995</v>
      </c>
      <c r="F5" s="2">
        <f>'11'!E6</f>
        <v>60.265709345409647</v>
      </c>
      <c r="G5" s="2">
        <f>'11'!G6</f>
        <v>29.647975504322769</v>
      </c>
      <c r="H5" s="2">
        <f t="shared" ref="H5:J12" si="1">B$13/E$13*E5</f>
        <v>22.195166016088944</v>
      </c>
      <c r="I5" s="2">
        <f t="shared" si="1"/>
        <v>141.70347518987555</v>
      </c>
      <c r="J5" s="2">
        <f t="shared" si="1"/>
        <v>13.553057330457813</v>
      </c>
    </row>
    <row r="6" spans="1:10" x14ac:dyDescent="0.25">
      <c r="A6">
        <v>4</v>
      </c>
      <c r="B6">
        <f>'11'!B7</f>
        <v>24.8</v>
      </c>
      <c r="C6">
        <f>'11'!D7</f>
        <v>157.1</v>
      </c>
      <c r="D6">
        <f>'11'!F7</f>
        <v>14</v>
      </c>
      <c r="E6" s="2">
        <f>'11'!C7</f>
        <v>37.702442374854485</v>
      </c>
      <c r="F6" s="2">
        <f>'11'!E7</f>
        <v>64.2787497089639</v>
      </c>
      <c r="G6" s="2">
        <f>'11'!G7</f>
        <v>31.013662980209549</v>
      </c>
      <c r="H6" s="2">
        <f t="shared" si="1"/>
        <v>23.263796239761778</v>
      </c>
      <c r="I6" s="2">
        <f t="shared" si="1"/>
        <v>151.13938446182362</v>
      </c>
      <c r="J6" s="2">
        <f t="shared" si="1"/>
        <v>14.177357652531509</v>
      </c>
    </row>
    <row r="7" spans="1:10" x14ac:dyDescent="0.25">
      <c r="A7">
        <v>5</v>
      </c>
      <c r="B7">
        <f>'11'!B8</f>
        <v>23.4</v>
      </c>
      <c r="C7">
        <f>'11'!D8</f>
        <v>151.80000000000001</v>
      </c>
      <c r="D7">
        <f>'11'!F8</f>
        <v>14.4</v>
      </c>
      <c r="E7" s="2">
        <f>'11'!C8</f>
        <v>37.207257392918706</v>
      </c>
      <c r="F7" s="2">
        <f>'11'!E8</f>
        <v>62.972158599655209</v>
      </c>
      <c r="G7" s="2">
        <f>'11'!G8</f>
        <v>30.528513990186976</v>
      </c>
      <c r="H7" s="2">
        <f t="shared" si="1"/>
        <v>22.958248858873073</v>
      </c>
      <c r="I7" s="2">
        <f t="shared" si="1"/>
        <v>148.06718133251061</v>
      </c>
      <c r="J7" s="2">
        <f t="shared" si="1"/>
        <v>13.955580213642605</v>
      </c>
    </row>
    <row r="8" spans="1:10" x14ac:dyDescent="0.25">
      <c r="A8">
        <v>6</v>
      </c>
      <c r="B8">
        <f>'11'!B9</f>
        <v>23.1</v>
      </c>
      <c r="C8">
        <f>'11'!D9</f>
        <v>131.5</v>
      </c>
      <c r="D8">
        <f>'11'!F9</f>
        <v>13.8</v>
      </c>
      <c r="E8" s="2">
        <f>'11'!C9</f>
        <v>38.953911640605611</v>
      </c>
      <c r="F8" s="2">
        <f>'11'!E9</f>
        <v>66.847510052122118</v>
      </c>
      <c r="G8" s="2">
        <f>'11'!G9</f>
        <v>31.705809381980643</v>
      </c>
      <c r="H8" s="2">
        <f t="shared" si="1"/>
        <v>24.035998892027507</v>
      </c>
      <c r="I8" s="2">
        <f t="shared" si="1"/>
        <v>157.17934103927297</v>
      </c>
      <c r="J8" s="2">
        <f t="shared" si="1"/>
        <v>14.493760364848441</v>
      </c>
    </row>
    <row r="9" spans="1:10" x14ac:dyDescent="0.25">
      <c r="A9">
        <v>7</v>
      </c>
      <c r="B9">
        <f>'11'!B10</f>
        <v>20.7</v>
      </c>
      <c r="C9">
        <f>'11'!D10</f>
        <v>132.4</v>
      </c>
      <c r="D9">
        <f>'11'!F10</f>
        <v>13.5</v>
      </c>
      <c r="E9" s="2">
        <f>'11'!C10</f>
        <v>35.570731446876664</v>
      </c>
      <c r="F9" s="2">
        <f>'11'!E10</f>
        <v>59.273064815803536</v>
      </c>
      <c r="G9" s="2">
        <f>'11'!G10</f>
        <v>29.337307207688205</v>
      </c>
      <c r="H9" s="2">
        <f t="shared" si="1"/>
        <v>21.948452045943064</v>
      </c>
      <c r="I9" s="2">
        <f t="shared" si="1"/>
        <v>139.36945836668986</v>
      </c>
      <c r="J9" s="2">
        <f t="shared" si="1"/>
        <v>13.411040711669457</v>
      </c>
    </row>
    <row r="10" spans="1:10" x14ac:dyDescent="0.25">
      <c r="A10">
        <v>8</v>
      </c>
      <c r="B10">
        <f>'11'!B11</f>
        <v>21.7</v>
      </c>
      <c r="C10">
        <f>'11'!D11</f>
        <v>183.3</v>
      </c>
      <c r="D10">
        <f>'11'!F11</f>
        <v>13.5</v>
      </c>
      <c r="E10" s="2">
        <f>'11'!C11</f>
        <v>36.692944156845464</v>
      </c>
      <c r="F10" s="2">
        <f>'11'!E11</f>
        <v>64.823667364247157</v>
      </c>
      <c r="G10" s="2">
        <f>'11'!G11</f>
        <v>31.042015420200467</v>
      </c>
      <c r="H10" s="2">
        <f t="shared" si="1"/>
        <v>22.64089864032595</v>
      </c>
      <c r="I10" s="2">
        <f t="shared" si="1"/>
        <v>152.4206557898253</v>
      </c>
      <c r="J10" s="2">
        <f t="shared" si="1"/>
        <v>14.190318478291745</v>
      </c>
    </row>
    <row r="11" spans="1:10" x14ac:dyDescent="0.25">
      <c r="A11">
        <v>9</v>
      </c>
      <c r="B11">
        <f>'11'!B12</f>
        <v>21.4</v>
      </c>
      <c r="C11">
        <f>'11'!D12</f>
        <v>145.9</v>
      </c>
      <c r="D11">
        <f>'11'!F12</f>
        <v>14.1</v>
      </c>
      <c r="E11" s="2">
        <f>'11'!C12</f>
        <v>37.109450323562996</v>
      </c>
      <c r="F11" s="2">
        <f>'11'!E12</f>
        <v>62.774090216977555</v>
      </c>
      <c r="G11" s="2">
        <f>'11'!G12</f>
        <v>30.416633422154547</v>
      </c>
      <c r="H11" s="2">
        <f t="shared" si="1"/>
        <v>22.897898292995226</v>
      </c>
      <c r="I11" s="2">
        <f t="shared" si="1"/>
        <v>147.60146080162301</v>
      </c>
      <c r="J11" s="2">
        <f t="shared" si="1"/>
        <v>13.904435954147161</v>
      </c>
    </row>
    <row r="12" spans="1:10" x14ac:dyDescent="0.25">
      <c r="A12">
        <v>10</v>
      </c>
      <c r="B12">
        <f>'11'!B13</f>
        <v>22.3</v>
      </c>
      <c r="C12">
        <f>'11'!D13</f>
        <v>117</v>
      </c>
      <c r="D12">
        <f>'11'!F13</f>
        <v>13.5</v>
      </c>
      <c r="E12" s="2">
        <f>'11'!C13</f>
        <v>38.139116358269952</v>
      </c>
      <c r="F12" s="2">
        <f>'11'!E13</f>
        <v>65.481258258599169</v>
      </c>
      <c r="G12" s="2">
        <f>'11'!G13</f>
        <v>31.359911000113527</v>
      </c>
      <c r="H12" s="2">
        <f t="shared" si="1"/>
        <v>23.533240178496047</v>
      </c>
      <c r="I12" s="2">
        <f t="shared" si="1"/>
        <v>153.966857037517</v>
      </c>
      <c r="J12" s="2">
        <f t="shared" si="1"/>
        <v>14.335638924169496</v>
      </c>
    </row>
    <row r="13" spans="1:10" x14ac:dyDescent="0.25">
      <c r="A13" t="s">
        <v>116</v>
      </c>
      <c r="B13">
        <f>'11'!B14</f>
        <v>22.82</v>
      </c>
      <c r="C13">
        <f>'11'!D14</f>
        <v>147.74</v>
      </c>
      <c r="D13">
        <f>'11'!F14</f>
        <v>13.939999999999998</v>
      </c>
      <c r="E13" s="2">
        <f>'11'!C14</f>
        <v>36.983204552129862</v>
      </c>
      <c r="F13" s="2">
        <f>'11'!E14</f>
        <v>62.833010176781976</v>
      </c>
      <c r="G13" s="2">
        <f>'11'!G14</f>
        <v>30.494431511144398</v>
      </c>
      <c r="H13" s="2">
        <f>SUM(H3:H12)/10</f>
        <v>22.82</v>
      </c>
      <c r="I13" s="2">
        <f>SUM(I3:I12)/10</f>
        <v>147.74</v>
      </c>
      <c r="J13" s="2">
        <f>SUM(J3:J12)/10</f>
        <v>13.939999999999998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M3" sqref="M3"/>
    </sheetView>
  </sheetViews>
  <sheetFormatPr defaultRowHeight="15" x14ac:dyDescent="0.25"/>
  <sheetData>
    <row r="1" spans="1:13" x14ac:dyDescent="0.25">
      <c r="A1" s="26" t="s">
        <v>90</v>
      </c>
      <c r="B1" s="22" t="s">
        <v>120</v>
      </c>
      <c r="C1" s="22"/>
      <c r="D1" s="22"/>
      <c r="E1" s="22" t="s">
        <v>124</v>
      </c>
      <c r="F1" s="22" t="s">
        <v>125</v>
      </c>
      <c r="G1" s="22"/>
      <c r="H1" s="22"/>
      <c r="I1" s="22" t="s">
        <v>124</v>
      </c>
      <c r="J1" s="22" t="s">
        <v>126</v>
      </c>
      <c r="K1" s="22"/>
      <c r="L1" s="22"/>
      <c r="M1" s="22" t="s">
        <v>124</v>
      </c>
    </row>
    <row r="2" spans="1:13" x14ac:dyDescent="0.25">
      <c r="A2" s="26"/>
      <c r="B2" t="s">
        <v>121</v>
      </c>
      <c r="C2" t="s">
        <v>122</v>
      </c>
      <c r="D2" s="5" t="s">
        <v>123</v>
      </c>
      <c r="E2" s="22"/>
      <c r="F2" t="s">
        <v>121</v>
      </c>
      <c r="G2" t="s">
        <v>122</v>
      </c>
      <c r="H2" s="5" t="s">
        <v>123</v>
      </c>
      <c r="I2" s="22"/>
      <c r="J2" t="s">
        <v>121</v>
      </c>
      <c r="K2" t="s">
        <v>122</v>
      </c>
      <c r="L2" s="5" t="s">
        <v>123</v>
      </c>
      <c r="M2" s="22"/>
    </row>
    <row r="3" spans="1:13" x14ac:dyDescent="0.25">
      <c r="A3">
        <v>1</v>
      </c>
      <c r="B3" s="2">
        <f>'17'!H3</f>
        <v>21.8166035818798</v>
      </c>
      <c r="C3">
        <f>'17'!B3</f>
        <v>19.899999999999999</v>
      </c>
      <c r="D3" s="2">
        <f>C3-B3</f>
        <v>-1.9166035818798015</v>
      </c>
      <c r="E3" s="1">
        <f>C3/B3</f>
        <v>0.91214931441153957</v>
      </c>
      <c r="F3" s="2">
        <f>'17'!I3</f>
        <v>138.39027648476602</v>
      </c>
      <c r="G3">
        <f>'17'!C3</f>
        <v>153.30000000000001</v>
      </c>
      <c r="H3" s="2">
        <f>G3-F3</f>
        <v>14.909723515233992</v>
      </c>
      <c r="I3" s="1">
        <f>G3/F3</f>
        <v>1.1077367853721662</v>
      </c>
      <c r="J3" s="2">
        <f>'17'!J3</f>
        <v>13.440474608271799</v>
      </c>
      <c r="K3">
        <f>'17'!D3</f>
        <v>14.2</v>
      </c>
      <c r="L3" s="2">
        <f>K3-J3</f>
        <v>0.75952539172820011</v>
      </c>
      <c r="M3" s="1">
        <f>K3/J3</f>
        <v>1.0565103103770426</v>
      </c>
    </row>
    <row r="4" spans="1:13" x14ac:dyDescent="0.25">
      <c r="A4">
        <v>2</v>
      </c>
      <c r="B4" s="2">
        <f>'17'!H4</f>
        <v>22.909697253608631</v>
      </c>
      <c r="C4">
        <f>'17'!B4</f>
        <v>25.7</v>
      </c>
      <c r="D4" s="2">
        <f t="shared" ref="D4:D12" si="0">C4-B4</f>
        <v>2.7903027463913688</v>
      </c>
      <c r="E4" s="1">
        <f t="shared" ref="E4:E12" si="1">C4/B4</f>
        <v>1.1217957057879433</v>
      </c>
      <c r="F4" s="2">
        <f>'17'!I4</f>
        <v>147.56190949609621</v>
      </c>
      <c r="G4">
        <f>'17'!C4</f>
        <v>182.7</v>
      </c>
      <c r="H4" s="2">
        <f t="shared" ref="H4:H12" si="2">G4-F4</f>
        <v>35.138090503903783</v>
      </c>
      <c r="I4" s="1">
        <f t="shared" ref="I4:I12" si="3">G4/F4</f>
        <v>1.2381243955428305</v>
      </c>
      <c r="J4" s="2">
        <f>'17'!J4</f>
        <v>13.938335761969945</v>
      </c>
      <c r="K4">
        <f>'17'!D4</f>
        <v>16.100000000000001</v>
      </c>
      <c r="L4" s="2">
        <f t="shared" ref="L4:L12" si="4">K4-J4</f>
        <v>2.1616642380300561</v>
      </c>
      <c r="M4" s="1">
        <f t="shared" ref="M4:M12" si="5">K4/J4</f>
        <v>1.1550876858575936</v>
      </c>
    </row>
    <row r="5" spans="1:13" x14ac:dyDescent="0.25">
      <c r="A5">
        <v>3</v>
      </c>
      <c r="B5" s="2">
        <f>'17'!H5</f>
        <v>22.195166016088944</v>
      </c>
      <c r="C5">
        <f>'17'!B5</f>
        <v>25.2</v>
      </c>
      <c r="D5" s="2">
        <f t="shared" si="0"/>
        <v>3.0048339839110554</v>
      </c>
      <c r="E5" s="1">
        <f t="shared" si="1"/>
        <v>1.1353823612642904</v>
      </c>
      <c r="F5" s="2">
        <f>'17'!I5</f>
        <v>141.70347518987555</v>
      </c>
      <c r="G5">
        <f>'17'!C5</f>
        <v>122.4</v>
      </c>
      <c r="H5" s="2">
        <f t="shared" si="2"/>
        <v>-19.303475189875542</v>
      </c>
      <c r="I5" s="1">
        <f t="shared" si="3"/>
        <v>0.86377556962516377</v>
      </c>
      <c r="J5" s="2">
        <f>'17'!J5</f>
        <v>13.553057330457813</v>
      </c>
      <c r="K5">
        <f>'17'!D5</f>
        <v>12.3</v>
      </c>
      <c r="L5" s="2">
        <f t="shared" si="4"/>
        <v>-1.2530573304578123</v>
      </c>
      <c r="M5" s="1">
        <f t="shared" si="5"/>
        <v>0.90754430532498276</v>
      </c>
    </row>
    <row r="6" spans="1:13" x14ac:dyDescent="0.25">
      <c r="A6">
        <v>4</v>
      </c>
      <c r="B6" s="2">
        <f>'17'!H6</f>
        <v>23.263796239761778</v>
      </c>
      <c r="C6">
        <f>'17'!B6</f>
        <v>24.8</v>
      </c>
      <c r="D6" s="2">
        <f t="shared" si="0"/>
        <v>1.536203760238223</v>
      </c>
      <c r="E6" s="1">
        <f t="shared" si="1"/>
        <v>1.0660340962586574</v>
      </c>
      <c r="F6" s="2">
        <f>'17'!I6</f>
        <v>151.13938446182362</v>
      </c>
      <c r="G6">
        <f>'17'!C6</f>
        <v>157.1</v>
      </c>
      <c r="H6" s="2">
        <f t="shared" si="2"/>
        <v>5.9606155381763699</v>
      </c>
      <c r="I6" s="1">
        <f t="shared" si="3"/>
        <v>1.0394378709388086</v>
      </c>
      <c r="J6" s="2">
        <f>'17'!J6</f>
        <v>14.177357652531509</v>
      </c>
      <c r="K6">
        <f>'17'!D6</f>
        <v>14</v>
      </c>
      <c r="L6" s="2">
        <f t="shared" si="4"/>
        <v>-0.17735765253150859</v>
      </c>
      <c r="M6" s="1">
        <f t="shared" si="5"/>
        <v>0.98749007700318259</v>
      </c>
    </row>
    <row r="7" spans="1:13" x14ac:dyDescent="0.25">
      <c r="A7">
        <v>5</v>
      </c>
      <c r="B7" s="2">
        <f>'17'!H7</f>
        <v>22.958248858873073</v>
      </c>
      <c r="C7">
        <f>'17'!B7</f>
        <v>23.4</v>
      </c>
      <c r="D7" s="2">
        <f t="shared" si="0"/>
        <v>0.44175114112692526</v>
      </c>
      <c r="E7" s="1">
        <f t="shared" si="1"/>
        <v>1.0192414998130919</v>
      </c>
      <c r="F7" s="2">
        <f>'17'!I7</f>
        <v>148.06718133251061</v>
      </c>
      <c r="G7">
        <f>'17'!C7</f>
        <v>151.80000000000001</v>
      </c>
      <c r="H7" s="2">
        <f t="shared" si="2"/>
        <v>3.7328186674893971</v>
      </c>
      <c r="I7" s="1">
        <f t="shared" si="3"/>
        <v>1.0252103040923477</v>
      </c>
      <c r="J7" s="2">
        <f>'17'!J7</f>
        <v>13.955580213642605</v>
      </c>
      <c r="K7">
        <f>'17'!D7</f>
        <v>14.4</v>
      </c>
      <c r="L7" s="2">
        <f t="shared" si="4"/>
        <v>0.4444197863573951</v>
      </c>
      <c r="M7" s="1">
        <f t="shared" si="5"/>
        <v>1.031845310589304</v>
      </c>
    </row>
    <row r="8" spans="1:13" x14ac:dyDescent="0.25">
      <c r="A8">
        <v>6</v>
      </c>
      <c r="B8" s="2">
        <f>'17'!H8</f>
        <v>24.035998892027507</v>
      </c>
      <c r="C8">
        <f>'17'!B8</f>
        <v>23.1</v>
      </c>
      <c r="D8" s="2">
        <f t="shared" si="0"/>
        <v>-0.93599889202750575</v>
      </c>
      <c r="E8" s="1">
        <f t="shared" si="1"/>
        <v>0.96105845668273981</v>
      </c>
      <c r="F8" s="2">
        <f>'17'!I8</f>
        <v>157.17934103927297</v>
      </c>
      <c r="G8">
        <f>'17'!C8</f>
        <v>131.5</v>
      </c>
      <c r="H8" s="2">
        <f t="shared" si="2"/>
        <v>-25.67934103927297</v>
      </c>
      <c r="I8" s="1">
        <f t="shared" si="3"/>
        <v>0.83662394262833362</v>
      </c>
      <c r="J8" s="2">
        <f>'17'!J8</f>
        <v>14.493760364848441</v>
      </c>
      <c r="K8">
        <f>'17'!D8</f>
        <v>13.8</v>
      </c>
      <c r="L8" s="2">
        <f t="shared" si="4"/>
        <v>-0.6937603648484405</v>
      </c>
      <c r="M8" s="1">
        <f t="shared" si="5"/>
        <v>0.95213385985523746</v>
      </c>
    </row>
    <row r="9" spans="1:13" x14ac:dyDescent="0.25">
      <c r="A9">
        <v>7</v>
      </c>
      <c r="B9" s="2">
        <f>'17'!H9</f>
        <v>21.948452045943064</v>
      </c>
      <c r="C9">
        <f>'17'!B9</f>
        <v>20.7</v>
      </c>
      <c r="D9" s="2">
        <f t="shared" si="0"/>
        <v>-1.2484520459430648</v>
      </c>
      <c r="E9" s="1">
        <f t="shared" si="1"/>
        <v>0.94311890226564621</v>
      </c>
      <c r="F9" s="2">
        <f>'17'!I9</f>
        <v>139.36945836668986</v>
      </c>
      <c r="G9">
        <f>'17'!C9</f>
        <v>132.4</v>
      </c>
      <c r="H9" s="2">
        <f t="shared" si="2"/>
        <v>-6.9694583666898495</v>
      </c>
      <c r="I9" s="1">
        <f t="shared" si="3"/>
        <v>0.94999292923738887</v>
      </c>
      <c r="J9" s="2">
        <f>'17'!J9</f>
        <v>13.411040711669457</v>
      </c>
      <c r="K9">
        <f>'17'!D9</f>
        <v>13.5</v>
      </c>
      <c r="L9" s="2">
        <f t="shared" si="4"/>
        <v>8.8959288330542563E-2</v>
      </c>
      <c r="M9" s="1">
        <f t="shared" si="5"/>
        <v>1.0066332874713546</v>
      </c>
    </row>
    <row r="10" spans="1:13" x14ac:dyDescent="0.25">
      <c r="A10">
        <v>8</v>
      </c>
      <c r="B10" s="2">
        <f>'17'!H10</f>
        <v>22.64089864032595</v>
      </c>
      <c r="C10">
        <f>'17'!B10</f>
        <v>21.7</v>
      </c>
      <c r="D10" s="2">
        <f t="shared" si="0"/>
        <v>-0.94089864032595116</v>
      </c>
      <c r="E10" s="1">
        <f t="shared" si="1"/>
        <v>0.95844252230120819</v>
      </c>
      <c r="F10" s="2">
        <f>'17'!I10</f>
        <v>152.4206557898253</v>
      </c>
      <c r="G10">
        <f>'17'!C10</f>
        <v>183.3</v>
      </c>
      <c r="H10" s="2">
        <f t="shared" si="2"/>
        <v>30.879344210174708</v>
      </c>
      <c r="I10" s="1">
        <f t="shared" si="3"/>
        <v>1.2025929100630206</v>
      </c>
      <c r="J10" s="2">
        <f>'17'!J10</f>
        <v>14.190318478291745</v>
      </c>
      <c r="K10">
        <f>'17'!D10</f>
        <v>13.5</v>
      </c>
      <c r="L10" s="2">
        <f t="shared" si="4"/>
        <v>-0.69031847829174531</v>
      </c>
      <c r="M10" s="1">
        <f t="shared" si="5"/>
        <v>0.95135285516334323</v>
      </c>
    </row>
    <row r="11" spans="1:13" x14ac:dyDescent="0.25">
      <c r="A11">
        <v>9</v>
      </c>
      <c r="B11" s="2">
        <f>'17'!H11</f>
        <v>22.897898292995226</v>
      </c>
      <c r="C11">
        <f>'17'!B11</f>
        <v>21.4</v>
      </c>
      <c r="D11" s="2">
        <f t="shared" si="0"/>
        <v>-1.4978982929952274</v>
      </c>
      <c r="E11" s="1">
        <f t="shared" si="1"/>
        <v>0.93458359043137795</v>
      </c>
      <c r="F11" s="2">
        <f>'17'!I11</f>
        <v>147.60146080162301</v>
      </c>
      <c r="G11">
        <f>'17'!C11</f>
        <v>145.9</v>
      </c>
      <c r="H11" s="2">
        <f t="shared" si="2"/>
        <v>-1.701460801623</v>
      </c>
      <c r="I11" s="1">
        <f t="shared" si="3"/>
        <v>0.9884726018808867</v>
      </c>
      <c r="J11" s="2">
        <f>'17'!J11</f>
        <v>13.904435954147161</v>
      </c>
      <c r="K11">
        <f>'17'!D11</f>
        <v>14.1</v>
      </c>
      <c r="L11" s="2">
        <f t="shared" si="4"/>
        <v>0.19556404585283893</v>
      </c>
      <c r="M11" s="1">
        <f t="shared" si="5"/>
        <v>1.0140648672479597</v>
      </c>
    </row>
    <row r="12" spans="1:13" x14ac:dyDescent="0.25">
      <c r="A12">
        <v>10</v>
      </c>
      <c r="B12" s="2">
        <f>'17'!H12</f>
        <v>23.533240178496047</v>
      </c>
      <c r="C12">
        <f>'17'!B12</f>
        <v>22.3</v>
      </c>
      <c r="D12" s="2">
        <f t="shared" si="0"/>
        <v>-1.2332401784960467</v>
      </c>
      <c r="E12" s="1">
        <f t="shared" si="1"/>
        <v>0.94759581897171374</v>
      </c>
      <c r="F12" s="2">
        <f>'17'!I12</f>
        <v>153.966857037517</v>
      </c>
      <c r="G12">
        <f>'17'!C12</f>
        <v>117</v>
      </c>
      <c r="H12" s="2">
        <f t="shared" si="2"/>
        <v>-36.966857037517002</v>
      </c>
      <c r="I12" s="1">
        <f t="shared" si="3"/>
        <v>0.75990380170903071</v>
      </c>
      <c r="J12" s="2">
        <f>'17'!J12</f>
        <v>14.335638924169496</v>
      </c>
      <c r="K12">
        <f>'17'!D12</f>
        <v>13.5</v>
      </c>
      <c r="L12" s="2">
        <f t="shared" si="4"/>
        <v>-0.83563892416949592</v>
      </c>
      <c r="M12" s="1">
        <f t="shared" si="5"/>
        <v>0.94170898635284184</v>
      </c>
    </row>
  </sheetData>
  <mergeCells count="7">
    <mergeCell ref="M1:M2"/>
    <mergeCell ref="A1:A2"/>
    <mergeCell ref="B1:D1"/>
    <mergeCell ref="E1:E2"/>
    <mergeCell ref="F1:H1"/>
    <mergeCell ref="I1:I2"/>
    <mergeCell ref="J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2" sqref="B2"/>
    </sheetView>
  </sheetViews>
  <sheetFormatPr defaultRowHeight="15" x14ac:dyDescent="0.25"/>
  <sheetData>
    <row r="1" spans="1:4" ht="45" x14ac:dyDescent="0.25">
      <c r="A1" s="13" t="s">
        <v>90</v>
      </c>
      <c r="B1" s="14" t="s">
        <v>127</v>
      </c>
      <c r="C1" s="14" t="s">
        <v>128</v>
      </c>
      <c r="D1" s="14" t="s">
        <v>129</v>
      </c>
    </row>
    <row r="2" spans="1:4" x14ac:dyDescent="0.25">
      <c r="A2">
        <v>1</v>
      </c>
      <c r="B2" s="1">
        <f>'18'!C3*1.18*0.5+'18'!G3*0.26*0.3+'18'!K3*1.47*0.2</f>
        <v>27.873200000000001</v>
      </c>
      <c r="C2" s="1">
        <f>'17'!E3*0.5+'17'!F3*0.3+'17'!G3*0.2</f>
        <v>41.215852000669678</v>
      </c>
      <c r="D2" s="1">
        <f>($B$12/$C$12)*C2</f>
        <v>27.596420758893125</v>
      </c>
    </row>
    <row r="3" spans="1:4" x14ac:dyDescent="0.25">
      <c r="A3">
        <v>2</v>
      </c>
      <c r="B3" s="1">
        <f>'18'!C4*1.18*0.5+'18'!G4*0.26*0.3+'18'!K4*1.47*0.2</f>
        <v>34.146999999999998</v>
      </c>
      <c r="C3" s="1">
        <f>'17'!E4*0.5+'17'!F4*0.3+'17'!G4*0.2</f>
        <v>43.489625108225098</v>
      </c>
      <c r="D3" s="1">
        <f t="shared" ref="D3:D11" si="0">($B$12/$C$12)*C3</f>
        <v>29.118844689019227</v>
      </c>
    </row>
    <row r="4" spans="1:4" x14ac:dyDescent="0.25">
      <c r="A4">
        <v>3</v>
      </c>
      <c r="B4" s="1">
        <f>'18'!C5*1.18*0.5+'18'!G5*0.26*0.3+'18'!K5*1.47*0.2</f>
        <v>28.031399999999998</v>
      </c>
      <c r="C4" s="1">
        <f>'17'!E5*0.5+'17'!F5*0.3+'17'!G5*0.2</f>
        <v>41.994591972004947</v>
      </c>
      <c r="D4" s="1">
        <f t="shared" si="0"/>
        <v>28.117832663962737</v>
      </c>
    </row>
    <row r="5" spans="1:4" x14ac:dyDescent="0.25">
      <c r="A5">
        <v>4</v>
      </c>
      <c r="B5" s="1">
        <f>'18'!C6*1.18*0.5+'18'!G6*0.26*0.3+'18'!K6*1.47*0.2</f>
        <v>31.001799999999996</v>
      </c>
      <c r="C5" s="1">
        <f>'17'!E6*0.5+'17'!F6*0.3+'17'!G6*0.2</f>
        <v>44.337578696158324</v>
      </c>
      <c r="D5" s="1">
        <f t="shared" si="0"/>
        <v>29.686599153884789</v>
      </c>
    </row>
    <row r="6" spans="1:4" x14ac:dyDescent="0.25">
      <c r="A6">
        <v>5</v>
      </c>
      <c r="B6" s="1">
        <f>'18'!C7*1.18*0.5+'18'!G7*0.26*0.3+'18'!K7*1.47*0.2</f>
        <v>29.88</v>
      </c>
      <c r="C6" s="1">
        <f>'17'!E7*0.5+'17'!F7*0.3+'17'!G7*0.2</f>
        <v>43.600979074393308</v>
      </c>
      <c r="D6" s="1">
        <f t="shared" si="0"/>
        <v>29.193402674706373</v>
      </c>
    </row>
    <row r="7" spans="1:4" x14ac:dyDescent="0.25">
      <c r="A7">
        <v>6</v>
      </c>
      <c r="B7" s="1">
        <f>'18'!C8*1.18*0.5+'18'!G8*0.26*0.3+'18'!K8*1.47*0.2</f>
        <v>27.943200000000001</v>
      </c>
      <c r="C7" s="1">
        <f>'17'!E8*0.5+'17'!F8*0.3+'17'!G8*0.2</f>
        <v>45.872370712335567</v>
      </c>
      <c r="D7" s="1">
        <f t="shared" si="0"/>
        <v>30.714232071800179</v>
      </c>
    </row>
    <row r="8" spans="1:4" x14ac:dyDescent="0.25">
      <c r="A8">
        <v>7</v>
      </c>
      <c r="B8" s="1">
        <f>'18'!C9*1.18*0.5+'18'!G9*0.26*0.3+'18'!K9*1.47*0.2</f>
        <v>26.5092</v>
      </c>
      <c r="C8" s="1">
        <f>'17'!E9*0.5+'17'!F9*0.3+'17'!G9*0.2</f>
        <v>41.434746609717038</v>
      </c>
      <c r="D8" s="1">
        <f t="shared" si="0"/>
        <v>27.742983487549715</v>
      </c>
    </row>
    <row r="9" spans="1:4" x14ac:dyDescent="0.25">
      <c r="A9">
        <v>8</v>
      </c>
      <c r="B9" s="1">
        <f>'18'!C10*1.18*0.5+'18'!G10*0.26*0.3+'18'!K10*1.47*0.2</f>
        <v>31.069400000000002</v>
      </c>
      <c r="C9" s="1">
        <f>'17'!E10*0.5+'17'!F10*0.3+'17'!G10*0.2</f>
        <v>44.001975371736968</v>
      </c>
      <c r="D9" s="1">
        <f t="shared" si="0"/>
        <v>29.461893122121459</v>
      </c>
    </row>
    <row r="10" spans="1:4" x14ac:dyDescent="0.25">
      <c r="A10">
        <v>9</v>
      </c>
      <c r="B10" s="1">
        <f>'18'!C11*1.18*0.5+'18'!G11*0.26*0.3+'18'!K11*1.47*0.2</f>
        <v>28.151600000000002</v>
      </c>
      <c r="C10" s="1">
        <f>'17'!E11*0.5+'17'!F11*0.3+'17'!G11*0.2</f>
        <v>43.470278911305677</v>
      </c>
      <c r="D10" s="1">
        <f t="shared" si="0"/>
        <v>29.105891279970102</v>
      </c>
    </row>
    <row r="11" spans="1:4" x14ac:dyDescent="0.25">
      <c r="A11">
        <v>10</v>
      </c>
      <c r="B11" s="1">
        <f>'18'!C12*1.18*0.5+'18'!G12*0.26*0.3+'18'!K12*1.47*0.2</f>
        <v>26.252000000000002</v>
      </c>
      <c r="C11" s="1">
        <f>'17'!E12*0.5+'17'!F12*0.3+'17'!G12*0.2</f>
        <v>44.98591785673743</v>
      </c>
      <c r="D11" s="1">
        <f t="shared" si="0"/>
        <v>30.120700098092318</v>
      </c>
    </row>
    <row r="12" spans="1:4" x14ac:dyDescent="0.25">
      <c r="A12" t="s">
        <v>116</v>
      </c>
      <c r="B12" s="1">
        <f>SUM(B2:B11)/10</f>
        <v>29.085880000000003</v>
      </c>
      <c r="C12" s="1">
        <f t="shared" ref="C12:D12" si="1">SUM(C2:C11)/10</f>
        <v>43.440391631328403</v>
      </c>
      <c r="D12" s="1">
        <f t="shared" si="1"/>
        <v>29.085879999999996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2" sqref="E12"/>
    </sheetView>
  </sheetViews>
  <sheetFormatPr defaultRowHeight="15" x14ac:dyDescent="0.25"/>
  <sheetData>
    <row r="1" spans="1:5" x14ac:dyDescent="0.25">
      <c r="A1" s="26" t="s">
        <v>90</v>
      </c>
      <c r="B1" s="22" t="s">
        <v>130</v>
      </c>
      <c r="C1" s="22"/>
      <c r="D1" s="22"/>
      <c r="E1" s="22" t="s">
        <v>124</v>
      </c>
    </row>
    <row r="2" spans="1:5" x14ac:dyDescent="0.25">
      <c r="A2" s="26"/>
      <c r="B2" t="s">
        <v>121</v>
      </c>
      <c r="C2" t="s">
        <v>122</v>
      </c>
      <c r="D2" s="5" t="s">
        <v>123</v>
      </c>
      <c r="E2" s="22"/>
    </row>
    <row r="3" spans="1:5" x14ac:dyDescent="0.25">
      <c r="A3">
        <v>1</v>
      </c>
      <c r="B3" s="1">
        <f>'19'!D2</f>
        <v>27.596420758893125</v>
      </c>
      <c r="C3" s="1">
        <f>'19'!B2</f>
        <v>27.873200000000001</v>
      </c>
      <c r="D3" s="2">
        <f>C3-B3</f>
        <v>0.27677924110687613</v>
      </c>
      <c r="E3" s="1">
        <f>C3/B3</f>
        <v>1.0100295340299767</v>
      </c>
    </row>
    <row r="4" spans="1:5" x14ac:dyDescent="0.25">
      <c r="A4">
        <v>2</v>
      </c>
      <c r="B4" s="1">
        <f>'19'!D3</f>
        <v>29.118844689019227</v>
      </c>
      <c r="C4" s="1">
        <f>'19'!B3</f>
        <v>34.146999999999998</v>
      </c>
      <c r="D4" s="2">
        <f t="shared" ref="D4:D12" si="0">C4-B4</f>
        <v>5.0281553109807717</v>
      </c>
      <c r="E4" s="1">
        <f t="shared" ref="E4:E12" si="1">C4/B4</f>
        <v>1.1726770194587046</v>
      </c>
    </row>
    <row r="5" spans="1:5" x14ac:dyDescent="0.25">
      <c r="A5">
        <v>3</v>
      </c>
      <c r="B5" s="1">
        <f>'19'!D4</f>
        <v>28.117832663962737</v>
      </c>
      <c r="C5" s="1">
        <f>'19'!B4</f>
        <v>28.031399999999998</v>
      </c>
      <c r="D5" s="2">
        <f t="shared" si="0"/>
        <v>-8.6432663962739298E-2</v>
      </c>
      <c r="E5" s="1">
        <f t="shared" si="1"/>
        <v>0.9969260552548378</v>
      </c>
    </row>
    <row r="6" spans="1:5" x14ac:dyDescent="0.25">
      <c r="A6">
        <v>4</v>
      </c>
      <c r="B6" s="1">
        <f>'19'!D5</f>
        <v>29.686599153884789</v>
      </c>
      <c r="C6" s="1">
        <f>'19'!B5</f>
        <v>31.001799999999996</v>
      </c>
      <c r="D6" s="2">
        <f t="shared" si="0"/>
        <v>1.3152008461152072</v>
      </c>
      <c r="E6" s="1">
        <f t="shared" si="1"/>
        <v>1.0443028465233648</v>
      </c>
    </row>
    <row r="7" spans="1:5" x14ac:dyDescent="0.25">
      <c r="A7">
        <v>5</v>
      </c>
      <c r="B7" s="1">
        <f>'19'!D6</f>
        <v>29.193402674706373</v>
      </c>
      <c r="C7" s="1">
        <f>'19'!B6</f>
        <v>29.88</v>
      </c>
      <c r="D7" s="2">
        <f t="shared" si="0"/>
        <v>0.68659732529362572</v>
      </c>
      <c r="E7" s="1">
        <f t="shared" si="1"/>
        <v>1.0235189207967355</v>
      </c>
    </row>
    <row r="8" spans="1:5" x14ac:dyDescent="0.25">
      <c r="A8">
        <v>6</v>
      </c>
      <c r="B8" s="1">
        <f>'19'!D7</f>
        <v>30.714232071800179</v>
      </c>
      <c r="C8" s="1">
        <f>'19'!B7</f>
        <v>27.943200000000001</v>
      </c>
      <c r="D8" s="2">
        <f t="shared" si="0"/>
        <v>-2.7710320718001782</v>
      </c>
      <c r="E8" s="1">
        <f t="shared" si="1"/>
        <v>0.90978019358184248</v>
      </c>
    </row>
    <row r="9" spans="1:5" x14ac:dyDescent="0.25">
      <c r="A9">
        <v>7</v>
      </c>
      <c r="B9" s="1">
        <f>'19'!D8</f>
        <v>27.742983487549715</v>
      </c>
      <c r="C9" s="1">
        <f>'19'!B8</f>
        <v>26.5092</v>
      </c>
      <c r="D9" s="2">
        <f t="shared" si="0"/>
        <v>-1.2337834875497151</v>
      </c>
      <c r="E9" s="1">
        <f t="shared" si="1"/>
        <v>0.95552808917961529</v>
      </c>
    </row>
    <row r="10" spans="1:5" x14ac:dyDescent="0.25">
      <c r="A10">
        <v>8</v>
      </c>
      <c r="B10" s="1">
        <f>'19'!D9</f>
        <v>29.461893122121459</v>
      </c>
      <c r="C10" s="1">
        <f>'19'!B9</f>
        <v>31.069400000000002</v>
      </c>
      <c r="D10" s="2">
        <f t="shared" si="0"/>
        <v>1.6075068778785422</v>
      </c>
      <c r="E10" s="1">
        <f t="shared" si="1"/>
        <v>1.0545622398131484</v>
      </c>
    </row>
    <row r="11" spans="1:5" x14ac:dyDescent="0.25">
      <c r="A11">
        <v>9</v>
      </c>
      <c r="B11" s="1">
        <f>'19'!D10</f>
        <v>29.105891279970102</v>
      </c>
      <c r="C11" s="1">
        <f>'19'!B10</f>
        <v>28.151600000000002</v>
      </c>
      <c r="D11" s="2">
        <f t="shared" si="0"/>
        <v>-0.95429127997009999</v>
      </c>
      <c r="E11" s="1">
        <f t="shared" si="1"/>
        <v>0.96721312291072781</v>
      </c>
    </row>
    <row r="12" spans="1:5" x14ac:dyDescent="0.25">
      <c r="A12">
        <v>10</v>
      </c>
      <c r="B12" s="1">
        <f>'19'!D11</f>
        <v>30.120700098092318</v>
      </c>
      <c r="C12" s="1">
        <f>'19'!B11</f>
        <v>26.252000000000002</v>
      </c>
      <c r="D12" s="2">
        <f t="shared" si="0"/>
        <v>-3.8687000980923152</v>
      </c>
      <c r="E12" s="1">
        <f t="shared" si="1"/>
        <v>0.87156008706659049</v>
      </c>
    </row>
  </sheetData>
  <mergeCells count="3">
    <mergeCell ref="A1:A2"/>
    <mergeCell ref="B1:D1"/>
    <mergeCell ref="E1:E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opLeftCell="D1" workbookViewId="0">
      <selection activeCell="W3" sqref="W3"/>
    </sheetView>
  </sheetViews>
  <sheetFormatPr defaultRowHeight="15" x14ac:dyDescent="0.25"/>
  <sheetData>
    <row r="1" spans="1:23" x14ac:dyDescent="0.25">
      <c r="A1" s="26" t="s">
        <v>90</v>
      </c>
      <c r="B1" s="22" t="s">
        <v>134</v>
      </c>
      <c r="C1" s="22" t="s">
        <v>135</v>
      </c>
      <c r="D1" s="22" t="s">
        <v>136</v>
      </c>
      <c r="E1" s="22" t="s">
        <v>137</v>
      </c>
      <c r="F1" s="22" t="s">
        <v>131</v>
      </c>
      <c r="G1" s="22"/>
      <c r="I1" s="26" t="s">
        <v>90</v>
      </c>
      <c r="J1" s="22" t="s">
        <v>134</v>
      </c>
      <c r="K1" s="22" t="s">
        <v>135</v>
      </c>
      <c r="L1" s="22" t="s">
        <v>136</v>
      </c>
      <c r="M1" s="22" t="s">
        <v>137</v>
      </c>
      <c r="N1" s="22" t="s">
        <v>131</v>
      </c>
      <c r="O1" s="22"/>
      <c r="Q1" s="26" t="s">
        <v>90</v>
      </c>
      <c r="R1" s="22" t="s">
        <v>134</v>
      </c>
      <c r="S1" s="22" t="s">
        <v>135</v>
      </c>
      <c r="T1" s="22" t="s">
        <v>136</v>
      </c>
      <c r="U1" s="22" t="s">
        <v>137</v>
      </c>
      <c r="V1" s="22" t="s">
        <v>131</v>
      </c>
      <c r="W1" s="22"/>
    </row>
    <row r="2" spans="1:23" x14ac:dyDescent="0.25">
      <c r="A2" s="26"/>
      <c r="B2" s="22"/>
      <c r="C2" s="22"/>
      <c r="D2" s="22"/>
      <c r="E2" s="22"/>
      <c r="F2" t="s">
        <v>132</v>
      </c>
      <c r="G2" t="s">
        <v>133</v>
      </c>
      <c r="I2" s="26"/>
      <c r="J2" s="22"/>
      <c r="K2" s="22"/>
      <c r="L2" s="22"/>
      <c r="M2" s="22"/>
      <c r="N2" t="s">
        <v>132</v>
      </c>
      <c r="O2" t="s">
        <v>133</v>
      </c>
      <c r="Q2" s="26"/>
      <c r="R2" s="22"/>
      <c r="S2" s="22"/>
      <c r="T2" s="22"/>
      <c r="U2" s="22"/>
      <c r="V2" t="s">
        <v>132</v>
      </c>
      <c r="W2" t="s">
        <v>133</v>
      </c>
    </row>
    <row r="3" spans="1:23" x14ac:dyDescent="0.25">
      <c r="A3">
        <v>1</v>
      </c>
      <c r="B3">
        <f>'17'!B3</f>
        <v>19.899999999999999</v>
      </c>
      <c r="C3" s="2">
        <f>'17'!H3</f>
        <v>21.8166035818798</v>
      </c>
      <c r="D3" s="15">
        <f>1/B3</f>
        <v>5.0251256281407038E-2</v>
      </c>
      <c r="E3" s="15">
        <f>1/C3</f>
        <v>4.5836648965404E-2</v>
      </c>
      <c r="F3" s="15">
        <f>E3-D3</f>
        <v>-4.4146073160030372E-3</v>
      </c>
      <c r="G3" s="2">
        <f>100-(D3/E3)*100</f>
        <v>-9.6311737782904601</v>
      </c>
      <c r="I3">
        <v>1</v>
      </c>
      <c r="J3">
        <f>'17'!C3</f>
        <v>153.30000000000001</v>
      </c>
      <c r="K3" s="2">
        <f>'17'!I3</f>
        <v>138.39027648476602</v>
      </c>
      <c r="L3" s="15">
        <f>1/J3</f>
        <v>6.5231572080887146E-3</v>
      </c>
      <c r="M3" s="15">
        <f>1/K3</f>
        <v>7.225941196165468E-3</v>
      </c>
      <c r="N3" s="15">
        <f>M3-L3</f>
        <v>7.0278398807675346E-4</v>
      </c>
      <c r="O3" s="2">
        <f>100-L3/M3*100</f>
        <v>9.7258470419008347</v>
      </c>
      <c r="Q3">
        <v>1</v>
      </c>
      <c r="R3">
        <f>'17'!D3</f>
        <v>14.2</v>
      </c>
      <c r="S3" s="2">
        <f>'17'!J3</f>
        <v>13.440474608271799</v>
      </c>
      <c r="T3" s="15">
        <f>1/R3</f>
        <v>7.0422535211267609E-2</v>
      </c>
      <c r="U3" s="15">
        <f>1/S3</f>
        <v>7.4402134533594552E-2</v>
      </c>
      <c r="V3" s="15">
        <f>U3-T3</f>
        <v>3.9795993223269432E-3</v>
      </c>
      <c r="W3" s="2">
        <f>100-T3/U3*100</f>
        <v>5.3487703642830979</v>
      </c>
    </row>
    <row r="4" spans="1:23" x14ac:dyDescent="0.25">
      <c r="A4">
        <v>2</v>
      </c>
      <c r="B4">
        <f>'17'!B4</f>
        <v>25.7</v>
      </c>
      <c r="C4" s="2">
        <f>'17'!H4</f>
        <v>22.909697253608631</v>
      </c>
      <c r="D4" s="15">
        <f t="shared" ref="D4:E12" si="0">1/B4</f>
        <v>3.8910505836575876E-2</v>
      </c>
      <c r="E4" s="15">
        <f t="shared" si="0"/>
        <v>4.3649638357507521E-2</v>
      </c>
      <c r="F4" s="15">
        <f t="shared" ref="F4:F12" si="1">E4-D4</f>
        <v>4.7391325209316451E-3</v>
      </c>
      <c r="G4" s="2">
        <f>100-(D4/E4)*100</f>
        <v>10.857209129927497</v>
      </c>
      <c r="I4">
        <v>2</v>
      </c>
      <c r="J4">
        <f>'17'!C4</f>
        <v>182.7</v>
      </c>
      <c r="K4" s="2">
        <f>'17'!I4</f>
        <v>147.56190949609621</v>
      </c>
      <c r="L4" s="15">
        <f t="shared" ref="L4:L12" si="2">1/J4</f>
        <v>5.4734537493158182E-3</v>
      </c>
      <c r="M4" s="15">
        <f t="shared" ref="M4:M12" si="3">1/K4</f>
        <v>6.7768166149032878E-3</v>
      </c>
      <c r="N4" s="15">
        <f t="shared" ref="N4:N12" si="4">M4-L4</f>
        <v>1.3033628655874695E-3</v>
      </c>
      <c r="O4" s="2">
        <f t="shared" ref="O4:O12" si="5">100-L4/M4*100</f>
        <v>19.232671321239081</v>
      </c>
      <c r="Q4">
        <v>2</v>
      </c>
      <c r="R4">
        <f>'17'!D4</f>
        <v>16.100000000000001</v>
      </c>
      <c r="S4" s="2">
        <f>'17'!J4</f>
        <v>13.938335761969945</v>
      </c>
      <c r="T4" s="15">
        <f t="shared" ref="T4:T12" si="6">1/R4</f>
        <v>6.2111801242236017E-2</v>
      </c>
      <c r="U4" s="15">
        <f t="shared" ref="U4:U12" si="7">1/S4</f>
        <v>7.1744576761341203E-2</v>
      </c>
      <c r="V4" s="15">
        <f t="shared" ref="V4:V12" si="8">U4-T4</f>
        <v>9.6327755191051856E-3</v>
      </c>
      <c r="W4" s="2">
        <f t="shared" ref="W4:W12" si="9">100-T4/U4*100</f>
        <v>13.426485950497252</v>
      </c>
    </row>
    <row r="5" spans="1:23" x14ac:dyDescent="0.25">
      <c r="A5">
        <v>3</v>
      </c>
      <c r="B5">
        <f>'17'!B5</f>
        <v>25.2</v>
      </c>
      <c r="C5" s="2">
        <f>'17'!H5</f>
        <v>22.195166016088944</v>
      </c>
      <c r="D5" s="15">
        <f t="shared" si="0"/>
        <v>3.968253968253968E-2</v>
      </c>
      <c r="E5" s="15">
        <f t="shared" si="0"/>
        <v>4.5054855605725815E-2</v>
      </c>
      <c r="F5" s="15">
        <f t="shared" si="1"/>
        <v>5.3723159231861342E-3</v>
      </c>
      <c r="G5" s="2">
        <f t="shared" ref="G5:G12" si="10">100-D5/E5*100</f>
        <v>11.923944380599437</v>
      </c>
      <c r="I5">
        <v>3</v>
      </c>
      <c r="J5">
        <f>'17'!C5</f>
        <v>122.4</v>
      </c>
      <c r="K5" s="2">
        <f>'17'!I5</f>
        <v>141.70347518987555</v>
      </c>
      <c r="L5" s="15">
        <f t="shared" si="2"/>
        <v>8.1699346405228763E-3</v>
      </c>
      <c r="M5" s="15">
        <f t="shared" si="3"/>
        <v>7.0569899479180041E-3</v>
      </c>
      <c r="N5" s="15">
        <f t="shared" si="4"/>
        <v>-1.1129446926048722E-3</v>
      </c>
      <c r="O5" s="2">
        <f t="shared" si="5"/>
        <v>-15.77081306362382</v>
      </c>
      <c r="Q5">
        <v>3</v>
      </c>
      <c r="R5">
        <f>'17'!D5</f>
        <v>12.3</v>
      </c>
      <c r="S5" s="2">
        <f>'17'!J5</f>
        <v>13.553057330457813</v>
      </c>
      <c r="T5" s="15">
        <f t="shared" si="6"/>
        <v>8.1300813008130079E-2</v>
      </c>
      <c r="U5" s="15">
        <f t="shared" si="7"/>
        <v>7.3784089863819735E-2</v>
      </c>
      <c r="V5" s="15">
        <f t="shared" si="8"/>
        <v>-7.5167231443103444E-3</v>
      </c>
      <c r="W5" s="2">
        <f t="shared" si="9"/>
        <v>-10.187457971201724</v>
      </c>
    </row>
    <row r="6" spans="1:23" x14ac:dyDescent="0.25">
      <c r="A6">
        <v>4</v>
      </c>
      <c r="B6">
        <f>'17'!B6</f>
        <v>24.8</v>
      </c>
      <c r="C6" s="2">
        <f>'17'!H6</f>
        <v>23.263796239761778</v>
      </c>
      <c r="D6" s="15">
        <f t="shared" si="0"/>
        <v>4.0322580645161289E-2</v>
      </c>
      <c r="E6" s="15">
        <f t="shared" si="0"/>
        <v>4.2985245816881346E-2</v>
      </c>
      <c r="F6" s="15">
        <f t="shared" si="1"/>
        <v>2.6626651717200564E-3</v>
      </c>
      <c r="G6" s="2">
        <f t="shared" si="10"/>
        <v>6.1943700009605749</v>
      </c>
      <c r="I6">
        <v>4</v>
      </c>
      <c r="J6">
        <f>'17'!C6</f>
        <v>157.1</v>
      </c>
      <c r="K6" s="2">
        <f>'17'!I6</f>
        <v>151.13938446182362</v>
      </c>
      <c r="L6" s="15">
        <f t="shared" si="2"/>
        <v>6.3653723742838958E-3</v>
      </c>
      <c r="M6" s="15">
        <f t="shared" si="3"/>
        <v>6.6164091084583614E-3</v>
      </c>
      <c r="N6" s="15">
        <f t="shared" si="4"/>
        <v>2.5103673417446563E-4</v>
      </c>
      <c r="O6" s="2">
        <f t="shared" si="5"/>
        <v>3.794153748043513</v>
      </c>
      <c r="Q6">
        <v>4</v>
      </c>
      <c r="R6">
        <f>'17'!D6</f>
        <v>14</v>
      </c>
      <c r="S6" s="2">
        <f>'17'!J6</f>
        <v>14.177357652531509</v>
      </c>
      <c r="T6" s="15">
        <f t="shared" si="6"/>
        <v>7.1428571428571425E-2</v>
      </c>
      <c r="U6" s="15">
        <f t="shared" si="7"/>
        <v>7.053500550022733E-2</v>
      </c>
      <c r="V6" s="15">
        <f t="shared" si="8"/>
        <v>-8.9356592834409498E-4</v>
      </c>
      <c r="W6" s="2">
        <f t="shared" si="9"/>
        <v>-1.2668403752250583</v>
      </c>
    </row>
    <row r="7" spans="1:23" x14ac:dyDescent="0.25">
      <c r="A7">
        <v>5</v>
      </c>
      <c r="B7">
        <f>'17'!B7</f>
        <v>23.4</v>
      </c>
      <c r="C7" s="2">
        <f>'17'!H7</f>
        <v>22.958248858873073</v>
      </c>
      <c r="D7" s="15">
        <f t="shared" si="0"/>
        <v>4.2735042735042736E-2</v>
      </c>
      <c r="E7" s="15">
        <f t="shared" si="0"/>
        <v>4.3557329051841537E-2</v>
      </c>
      <c r="F7" s="15">
        <f t="shared" si="1"/>
        <v>8.2228631679880093E-4</v>
      </c>
      <c r="G7" s="2">
        <f t="shared" si="10"/>
        <v>1.8878253894312991</v>
      </c>
      <c r="I7">
        <v>5</v>
      </c>
      <c r="J7">
        <f>'17'!C7</f>
        <v>151.80000000000001</v>
      </c>
      <c r="K7" s="2">
        <f>'17'!I7</f>
        <v>148.06718133251061</v>
      </c>
      <c r="L7" s="15">
        <f t="shared" si="2"/>
        <v>6.587615283267457E-3</v>
      </c>
      <c r="M7" s="15">
        <f t="shared" si="3"/>
        <v>6.753691067802027E-3</v>
      </c>
      <c r="N7" s="15">
        <f t="shared" si="4"/>
        <v>1.6607578453457002E-4</v>
      </c>
      <c r="O7" s="2">
        <f t="shared" si="5"/>
        <v>2.4590373303619089</v>
      </c>
      <c r="Q7">
        <v>5</v>
      </c>
      <c r="R7">
        <f>'17'!D7</f>
        <v>14.4</v>
      </c>
      <c r="S7" s="2">
        <f>'17'!J7</f>
        <v>13.955580213642605</v>
      </c>
      <c r="T7" s="15">
        <f t="shared" si="6"/>
        <v>6.9444444444444448E-2</v>
      </c>
      <c r="U7" s="15">
        <f t="shared" si="7"/>
        <v>7.1655924346479452E-2</v>
      </c>
      <c r="V7" s="15">
        <f t="shared" si="8"/>
        <v>2.2114799020350046E-3</v>
      </c>
      <c r="W7" s="2">
        <f t="shared" si="9"/>
        <v>3.0862485163708016</v>
      </c>
    </row>
    <row r="8" spans="1:23" x14ac:dyDescent="0.25">
      <c r="A8">
        <v>6</v>
      </c>
      <c r="B8">
        <f>'17'!B8</f>
        <v>23.1</v>
      </c>
      <c r="C8" s="2">
        <f>'17'!H8</f>
        <v>24.035998892027507</v>
      </c>
      <c r="D8" s="15">
        <f t="shared" si="0"/>
        <v>4.3290043290043288E-2</v>
      </c>
      <c r="E8" s="15">
        <f t="shared" si="0"/>
        <v>4.1604262194058002E-2</v>
      </c>
      <c r="F8" s="15">
        <f t="shared" si="1"/>
        <v>-1.6857810959852865E-3</v>
      </c>
      <c r="G8" s="2">
        <f t="shared" si="10"/>
        <v>-4.0519432555303325</v>
      </c>
      <c r="I8">
        <v>6</v>
      </c>
      <c r="J8">
        <f>'17'!C8</f>
        <v>131.5</v>
      </c>
      <c r="K8" s="2">
        <f>'17'!I8</f>
        <v>157.17934103927297</v>
      </c>
      <c r="L8" s="15">
        <f t="shared" si="2"/>
        <v>7.6045627376425855E-3</v>
      </c>
      <c r="M8" s="15">
        <f t="shared" si="3"/>
        <v>6.3621592595310547E-3</v>
      </c>
      <c r="N8" s="15">
        <f t="shared" si="4"/>
        <v>-1.2424034781115308E-3</v>
      </c>
      <c r="O8" s="2">
        <f t="shared" si="5"/>
        <v>-19.528015999447106</v>
      </c>
      <c r="Q8">
        <v>6</v>
      </c>
      <c r="R8">
        <f>'17'!D8</f>
        <v>13.8</v>
      </c>
      <c r="S8" s="2">
        <f>'17'!J8</f>
        <v>14.493760364848441</v>
      </c>
      <c r="T8" s="15">
        <f t="shared" si="6"/>
        <v>7.2463768115942032E-2</v>
      </c>
      <c r="U8" s="15">
        <f t="shared" si="7"/>
        <v>6.8995207235886771E-2</v>
      </c>
      <c r="V8" s="15">
        <f t="shared" si="8"/>
        <v>-3.4685608800552603E-3</v>
      </c>
      <c r="W8" s="2">
        <f t="shared" si="9"/>
        <v>-5.0272490206408662</v>
      </c>
    </row>
    <row r="9" spans="1:23" x14ac:dyDescent="0.25">
      <c r="A9">
        <v>7</v>
      </c>
      <c r="B9">
        <f>'17'!B9</f>
        <v>20.7</v>
      </c>
      <c r="C9" s="2">
        <f>'17'!H9</f>
        <v>21.948452045943064</v>
      </c>
      <c r="D9" s="15">
        <f t="shared" si="0"/>
        <v>4.8309178743961352E-2</v>
      </c>
      <c r="E9" s="15">
        <f t="shared" si="0"/>
        <v>4.5561299626359721E-2</v>
      </c>
      <c r="F9" s="15">
        <f t="shared" si="1"/>
        <v>-2.7478791176016315E-3</v>
      </c>
      <c r="G9" s="2">
        <f t="shared" si="10"/>
        <v>-6.0311693040727761</v>
      </c>
      <c r="I9">
        <v>7</v>
      </c>
      <c r="J9">
        <f>'17'!C9</f>
        <v>132.4</v>
      </c>
      <c r="K9" s="2">
        <f>'17'!I9</f>
        <v>139.36945836668986</v>
      </c>
      <c r="L9" s="15">
        <f t="shared" si="2"/>
        <v>7.5528700906344406E-3</v>
      </c>
      <c r="M9" s="15">
        <f t="shared" si="3"/>
        <v>7.1751731815512748E-3</v>
      </c>
      <c r="N9" s="15">
        <f t="shared" si="4"/>
        <v>-3.776969090831658E-4</v>
      </c>
      <c r="O9" s="2">
        <f t="shared" si="5"/>
        <v>-5.2639413645693764</v>
      </c>
      <c r="Q9">
        <v>7</v>
      </c>
      <c r="R9">
        <f>'17'!D9</f>
        <v>13.5</v>
      </c>
      <c r="S9" s="2">
        <f>'17'!J9</f>
        <v>13.411040711669457</v>
      </c>
      <c r="T9" s="15">
        <f t="shared" si="6"/>
        <v>7.407407407407407E-2</v>
      </c>
      <c r="U9" s="15">
        <f t="shared" si="7"/>
        <v>7.4565428701581823E-2</v>
      </c>
      <c r="V9" s="15">
        <f t="shared" si="8"/>
        <v>4.9135462750775349E-4</v>
      </c>
      <c r="W9" s="2">
        <f t="shared" si="9"/>
        <v>0.65895769133736337</v>
      </c>
    </row>
    <row r="10" spans="1:23" x14ac:dyDescent="0.25">
      <c r="A10">
        <v>8</v>
      </c>
      <c r="B10">
        <f>'17'!B10</f>
        <v>21.7</v>
      </c>
      <c r="C10" s="2">
        <f>'17'!H10</f>
        <v>22.64089864032595</v>
      </c>
      <c r="D10" s="15">
        <f t="shared" si="0"/>
        <v>4.6082949308755762E-2</v>
      </c>
      <c r="E10" s="15">
        <f t="shared" si="0"/>
        <v>4.4167858170562589E-2</v>
      </c>
      <c r="F10" s="15">
        <f t="shared" si="1"/>
        <v>-1.9150911381931729E-3</v>
      </c>
      <c r="G10" s="2">
        <f t="shared" si="10"/>
        <v>-4.3359384346818075</v>
      </c>
      <c r="I10">
        <v>8</v>
      </c>
      <c r="J10">
        <f>'17'!C10</f>
        <v>183.3</v>
      </c>
      <c r="K10" s="2">
        <f>'17'!I10</f>
        <v>152.4206557898253</v>
      </c>
      <c r="L10" s="15">
        <f t="shared" si="2"/>
        <v>5.455537370430987E-3</v>
      </c>
      <c r="M10" s="15">
        <f t="shared" si="3"/>
        <v>6.5607905622641601E-3</v>
      </c>
      <c r="N10" s="15">
        <f t="shared" si="4"/>
        <v>1.1052531918331731E-3</v>
      </c>
      <c r="O10" s="2">
        <f t="shared" si="5"/>
        <v>16.846341631300987</v>
      </c>
      <c r="Q10">
        <v>8</v>
      </c>
      <c r="R10">
        <f>'17'!D10</f>
        <v>13.5</v>
      </c>
      <c r="S10" s="2">
        <f>'17'!J10</f>
        <v>14.190318478291745</v>
      </c>
      <c r="T10" s="15">
        <f t="shared" si="6"/>
        <v>7.407407407407407E-2</v>
      </c>
      <c r="U10" s="15">
        <f t="shared" si="7"/>
        <v>7.0470581863951345E-2</v>
      </c>
      <c r="V10" s="15">
        <f t="shared" si="8"/>
        <v>-3.6034922101227246E-3</v>
      </c>
      <c r="W10" s="2">
        <f t="shared" si="9"/>
        <v>-5.1134702095684901</v>
      </c>
    </row>
    <row r="11" spans="1:23" x14ac:dyDescent="0.25">
      <c r="A11">
        <v>9</v>
      </c>
      <c r="B11">
        <f>'17'!B11</f>
        <v>21.4</v>
      </c>
      <c r="C11" s="2">
        <f>'17'!H11</f>
        <v>22.897898292995226</v>
      </c>
      <c r="D11" s="15">
        <f t="shared" si="0"/>
        <v>4.6728971962616828E-2</v>
      </c>
      <c r="E11" s="15">
        <f t="shared" si="0"/>
        <v>4.3672130393989629E-2</v>
      </c>
      <c r="F11" s="15">
        <f t="shared" si="1"/>
        <v>-3.0568415686271985E-3</v>
      </c>
      <c r="G11" s="2">
        <f t="shared" si="10"/>
        <v>-6.9995247336225503</v>
      </c>
      <c r="I11">
        <v>9</v>
      </c>
      <c r="J11">
        <f>'17'!C11</f>
        <v>145.9</v>
      </c>
      <c r="K11" s="2">
        <f>'17'!I11</f>
        <v>147.60146080162301</v>
      </c>
      <c r="L11" s="15">
        <f t="shared" si="2"/>
        <v>6.8540095956134339E-3</v>
      </c>
      <c r="M11" s="15">
        <f t="shared" si="3"/>
        <v>6.7750006982925746E-3</v>
      </c>
      <c r="N11" s="15">
        <f t="shared" si="4"/>
        <v>-7.9008897320859313E-5</v>
      </c>
      <c r="O11" s="2">
        <f t="shared" si="5"/>
        <v>-1.1661828660884339</v>
      </c>
      <c r="Q11">
        <v>9</v>
      </c>
      <c r="R11">
        <f>'17'!D11</f>
        <v>14.1</v>
      </c>
      <c r="S11" s="2">
        <f>'17'!J11</f>
        <v>13.904435954147161</v>
      </c>
      <c r="T11" s="15">
        <f t="shared" si="6"/>
        <v>7.0921985815602842E-2</v>
      </c>
      <c r="U11" s="15">
        <f t="shared" si="7"/>
        <v>7.1919494131060982E-2</v>
      </c>
      <c r="V11" s="15">
        <f t="shared" si="8"/>
        <v>9.9750831545813989E-4</v>
      </c>
      <c r="W11" s="2">
        <f t="shared" si="9"/>
        <v>1.3869790486016882</v>
      </c>
    </row>
    <row r="12" spans="1:23" x14ac:dyDescent="0.25">
      <c r="A12">
        <v>10</v>
      </c>
      <c r="B12">
        <f>'17'!B12</f>
        <v>22.3</v>
      </c>
      <c r="C12" s="2">
        <f>'17'!H12</f>
        <v>23.533240178496047</v>
      </c>
      <c r="D12" s="15">
        <f t="shared" si="0"/>
        <v>4.4843049327354258E-2</v>
      </c>
      <c r="E12" s="15">
        <f t="shared" si="0"/>
        <v>4.2493086052543212E-2</v>
      </c>
      <c r="F12" s="15">
        <f t="shared" si="1"/>
        <v>-2.3499632748110455E-3</v>
      </c>
      <c r="G12" s="2">
        <f t="shared" si="10"/>
        <v>-5.5302250156773454</v>
      </c>
      <c r="I12">
        <v>10</v>
      </c>
      <c r="J12">
        <f>'17'!C12</f>
        <v>117</v>
      </c>
      <c r="K12" s="2">
        <f>'17'!I12</f>
        <v>153.966857037517</v>
      </c>
      <c r="L12" s="15">
        <f t="shared" si="2"/>
        <v>8.5470085470085479E-3</v>
      </c>
      <c r="M12" s="15">
        <f t="shared" si="3"/>
        <v>6.4949042881113734E-3</v>
      </c>
      <c r="N12" s="15">
        <f t="shared" si="4"/>
        <v>-2.0521042588971744E-3</v>
      </c>
      <c r="O12" s="2">
        <f t="shared" si="5"/>
        <v>-31.595604305570106</v>
      </c>
      <c r="Q12">
        <v>10</v>
      </c>
      <c r="R12">
        <f>'17'!D12</f>
        <v>13.5</v>
      </c>
      <c r="S12" s="2">
        <f>'17'!J12</f>
        <v>14.335638924169496</v>
      </c>
      <c r="T12" s="15">
        <f t="shared" si="6"/>
        <v>7.407407407407407E-2</v>
      </c>
      <c r="U12" s="15">
        <f t="shared" si="7"/>
        <v>6.975622121132162E-2</v>
      </c>
      <c r="V12" s="15">
        <f t="shared" si="8"/>
        <v>-4.3178528627524498E-3</v>
      </c>
      <c r="W12" s="2">
        <f t="shared" si="9"/>
        <v>-6.1899179568110725</v>
      </c>
    </row>
    <row r="13" spans="1:23" x14ac:dyDescent="0.25">
      <c r="A13" s="25" t="s">
        <v>47</v>
      </c>
      <c r="B13" s="25"/>
      <c r="C13" s="25"/>
      <c r="D13" s="25"/>
      <c r="E13" s="25"/>
      <c r="F13" s="25"/>
      <c r="G13" s="25"/>
      <c r="I13" s="25" t="s">
        <v>48</v>
      </c>
      <c r="J13" s="25"/>
      <c r="K13" s="25"/>
      <c r="L13" s="25"/>
      <c r="M13" s="25"/>
      <c r="N13" s="25"/>
      <c r="O13" s="25"/>
      <c r="Q13" s="25" t="s">
        <v>49</v>
      </c>
      <c r="R13" s="25"/>
      <c r="S13" s="25"/>
      <c r="T13" s="25"/>
      <c r="U13" s="25"/>
      <c r="V13" s="25"/>
      <c r="W13" s="25"/>
    </row>
  </sheetData>
  <mergeCells count="21">
    <mergeCell ref="A13:G13"/>
    <mergeCell ref="I13:O13"/>
    <mergeCell ref="Q13:W13"/>
    <mergeCell ref="V1:W1"/>
    <mergeCell ref="I1:I2"/>
    <mergeCell ref="J1:J2"/>
    <mergeCell ref="K1:K2"/>
    <mergeCell ref="L1:L2"/>
    <mergeCell ref="M1:M2"/>
    <mergeCell ref="N1:O1"/>
    <mergeCell ref="Q1:Q2"/>
    <mergeCell ref="R1:R2"/>
    <mergeCell ref="S1:S2"/>
    <mergeCell ref="T1:T2"/>
    <mergeCell ref="U1:U2"/>
    <mergeCell ref="F1:G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workbookViewId="0">
      <selection activeCell="E40" sqref="E40:E49"/>
    </sheetView>
  </sheetViews>
  <sheetFormatPr defaultRowHeight="15" x14ac:dyDescent="0.25"/>
  <sheetData>
    <row r="1" spans="1:19" ht="90" customHeight="1" x14ac:dyDescent="0.25">
      <c r="A1" s="13" t="s">
        <v>90</v>
      </c>
      <c r="B1" s="12" t="s">
        <v>138</v>
      </c>
      <c r="C1" s="12" t="s">
        <v>139</v>
      </c>
      <c r="D1" s="12" t="s">
        <v>140</v>
      </c>
      <c r="E1" s="12" t="s">
        <v>141</v>
      </c>
      <c r="F1" s="12" t="s">
        <v>142</v>
      </c>
      <c r="G1" s="12" t="s">
        <v>143</v>
      </c>
      <c r="H1" s="12" t="s">
        <v>144</v>
      </c>
      <c r="I1" s="12" t="s">
        <v>145</v>
      </c>
      <c r="J1" s="12" t="s">
        <v>147</v>
      </c>
      <c r="K1" s="12" t="s">
        <v>146</v>
      </c>
      <c r="L1" s="12"/>
      <c r="M1" s="12"/>
      <c r="N1" s="12"/>
      <c r="O1" s="12"/>
      <c r="P1" s="12"/>
      <c r="Q1" s="12"/>
      <c r="R1" s="12"/>
      <c r="S1" s="12"/>
    </row>
    <row r="2" spans="1:19" x14ac:dyDescent="0.25">
      <c r="A2">
        <v>1</v>
      </c>
      <c r="B2" s="2">
        <f>'14'!B3*0.5</f>
        <v>2986.5</v>
      </c>
      <c r="C2" s="1">
        <f>'14'!C3</f>
        <v>35.357051397957477</v>
      </c>
      <c r="D2" s="1">
        <f>C2/$C$12</f>
        <v>0.95602995538474134</v>
      </c>
      <c r="E2" s="16">
        <f>N2*0.5</f>
        <v>188</v>
      </c>
      <c r="F2" s="1">
        <f>E2/$E$12</f>
        <v>0.59474849731097745</v>
      </c>
      <c r="G2" s="16">
        <f>P2*0.5</f>
        <v>437.5</v>
      </c>
      <c r="H2" s="1">
        <f>G2/$G$12</f>
        <v>0.7683526519142958</v>
      </c>
      <c r="I2" s="1">
        <f>(D2+F2+H2)/3</f>
        <v>0.77304370153667146</v>
      </c>
      <c r="J2" s="29">
        <f>'16'!B14/'22'!I12</f>
        <v>1936.2000000000003</v>
      </c>
      <c r="K2" s="1">
        <f>I2*$J$2</f>
        <v>1496.7672149153034</v>
      </c>
      <c r="N2" s="19">
        <v>376</v>
      </c>
      <c r="O2" s="19"/>
      <c r="P2" s="19">
        <v>875</v>
      </c>
    </row>
    <row r="3" spans="1:19" x14ac:dyDescent="0.25">
      <c r="A3">
        <v>2</v>
      </c>
      <c r="B3" s="2">
        <f>'14'!B4*0.5</f>
        <v>2310</v>
      </c>
      <c r="C3" s="1">
        <f>'14'!C4</f>
        <v>37.12857229437229</v>
      </c>
      <c r="D3" s="1">
        <f t="shared" ref="D3:D11" si="0">C3/$C$12</f>
        <v>1.0039306421388532</v>
      </c>
      <c r="E3" s="16">
        <f t="shared" ref="E3:E11" si="1">N3*0.5</f>
        <v>193</v>
      </c>
      <c r="F3" s="1">
        <f t="shared" ref="F3:F11" si="2">E3/$E$12</f>
        <v>0.61056627649478012</v>
      </c>
      <c r="G3" s="16">
        <f t="shared" ref="G3:G11" si="3">P3*0.5</f>
        <v>456.5</v>
      </c>
      <c r="H3" s="1">
        <f t="shared" ref="H3:H11" si="4">G3/$G$12</f>
        <v>0.801721109940288</v>
      </c>
      <c r="I3" s="1">
        <f t="shared" ref="I3:I11" si="5">(D3+F3+H3)/3</f>
        <v>0.80540600952464036</v>
      </c>
      <c r="J3" s="29"/>
      <c r="K3" s="1">
        <f t="shared" ref="K3:K11" si="6">I3*$J$2</f>
        <v>1559.4271156416089</v>
      </c>
      <c r="N3" s="19">
        <v>386</v>
      </c>
      <c r="O3" s="19"/>
      <c r="P3" s="19">
        <v>913</v>
      </c>
    </row>
    <row r="4" spans="1:19" x14ac:dyDescent="0.25">
      <c r="A4">
        <v>3</v>
      </c>
      <c r="B4" s="2">
        <f>'14'!B5*0.5</f>
        <v>4858</v>
      </c>
      <c r="C4" s="1">
        <f>'14'!C5</f>
        <v>35.970568135034995</v>
      </c>
      <c r="D4" s="1">
        <f t="shared" si="0"/>
        <v>0.97261901910994486</v>
      </c>
      <c r="E4" s="16">
        <f t="shared" si="1"/>
        <v>506</v>
      </c>
      <c r="F4" s="1">
        <f t="shared" si="2"/>
        <v>1.6007592534008224</v>
      </c>
      <c r="G4" s="16">
        <f t="shared" si="3"/>
        <v>617</v>
      </c>
      <c r="H4" s="1">
        <f t="shared" si="4"/>
        <v>1.0835967685282755</v>
      </c>
      <c r="I4" s="1">
        <f t="shared" si="5"/>
        <v>1.2189916803463474</v>
      </c>
      <c r="J4" s="29"/>
      <c r="K4" s="1">
        <f t="shared" si="6"/>
        <v>2360.2116914865983</v>
      </c>
      <c r="N4" s="19">
        <v>1012</v>
      </c>
      <c r="O4" s="19"/>
      <c r="P4" s="19">
        <v>1234</v>
      </c>
    </row>
    <row r="5" spans="1:19" x14ac:dyDescent="0.25">
      <c r="A5">
        <v>4</v>
      </c>
      <c r="B5" s="2">
        <f>'14'!B6*0.5</f>
        <v>3436</v>
      </c>
      <c r="C5" s="1">
        <f>'14'!C6</f>
        <v>37.702442374854485</v>
      </c>
      <c r="D5" s="1">
        <f t="shared" si="0"/>
        <v>1.0194476879825494</v>
      </c>
      <c r="E5" s="16">
        <f t="shared" si="1"/>
        <v>227</v>
      </c>
      <c r="F5" s="1">
        <f t="shared" si="2"/>
        <v>0.71812717494463774</v>
      </c>
      <c r="G5" s="16">
        <f t="shared" si="3"/>
        <v>562.5</v>
      </c>
      <c r="H5" s="1">
        <f t="shared" si="4"/>
        <v>0.987881981032666</v>
      </c>
      <c r="I5" s="1">
        <f t="shared" si="5"/>
        <v>0.90848561465328437</v>
      </c>
      <c r="J5" s="29"/>
      <c r="K5" s="1">
        <f t="shared" si="6"/>
        <v>1759.0098470916894</v>
      </c>
      <c r="N5" s="19">
        <v>454</v>
      </c>
      <c r="O5" s="19"/>
      <c r="P5" s="19">
        <v>1125</v>
      </c>
    </row>
    <row r="6" spans="1:19" x14ac:dyDescent="0.25">
      <c r="A6">
        <v>5</v>
      </c>
      <c r="B6" s="2">
        <f>'14'!B7*0.5</f>
        <v>3770.5</v>
      </c>
      <c r="C6" s="1">
        <f>'14'!C7</f>
        <v>37.207257392918706</v>
      </c>
      <c r="D6" s="1">
        <f t="shared" si="0"/>
        <v>1.0060582322030269</v>
      </c>
      <c r="E6" s="16">
        <f t="shared" si="1"/>
        <v>166.5</v>
      </c>
      <c r="F6" s="1">
        <f t="shared" si="2"/>
        <v>0.52673204682062635</v>
      </c>
      <c r="G6" s="16">
        <f t="shared" si="3"/>
        <v>566</v>
      </c>
      <c r="H6" s="1">
        <f t="shared" si="4"/>
        <v>0.9940288022479804</v>
      </c>
      <c r="I6" s="1">
        <f t="shared" si="5"/>
        <v>0.84227302709054452</v>
      </c>
      <c r="J6" s="29"/>
      <c r="K6" s="1">
        <f t="shared" si="6"/>
        <v>1630.8090350527125</v>
      </c>
      <c r="N6" s="19">
        <v>333</v>
      </c>
      <c r="O6" s="19"/>
      <c r="P6" s="19">
        <v>1132</v>
      </c>
    </row>
    <row r="7" spans="1:19" x14ac:dyDescent="0.25">
      <c r="A7">
        <v>6</v>
      </c>
      <c r="B7" s="2">
        <f>'14'!B8*0.5</f>
        <v>4029</v>
      </c>
      <c r="C7" s="1">
        <f>'14'!C8</f>
        <v>38.953911640605611</v>
      </c>
      <c r="D7" s="1">
        <f t="shared" si="0"/>
        <v>1.0532865421572088</v>
      </c>
      <c r="E7" s="16">
        <f t="shared" si="1"/>
        <v>352.5</v>
      </c>
      <c r="F7" s="1">
        <f t="shared" si="2"/>
        <v>1.1151534324580827</v>
      </c>
      <c r="G7" s="16">
        <f t="shared" si="3"/>
        <v>563</v>
      </c>
      <c r="H7" s="1">
        <f t="shared" si="4"/>
        <v>0.98876009834913947</v>
      </c>
      <c r="I7" s="1">
        <f t="shared" si="5"/>
        <v>1.0524000243214771</v>
      </c>
      <c r="J7" s="29"/>
      <c r="K7" s="1">
        <f t="shared" si="6"/>
        <v>2037.6569270912441</v>
      </c>
      <c r="N7" s="19">
        <v>705</v>
      </c>
      <c r="O7" s="19"/>
      <c r="P7" s="19">
        <v>1126</v>
      </c>
    </row>
    <row r="8" spans="1:19" x14ac:dyDescent="0.25">
      <c r="A8">
        <v>7</v>
      </c>
      <c r="B8" s="2">
        <f>'14'!B9*0.5</f>
        <v>4682.5</v>
      </c>
      <c r="C8" s="1">
        <f>'14'!C9</f>
        <v>35.570731446876664</v>
      </c>
      <c r="D8" s="1">
        <f t="shared" si="0"/>
        <v>0.96180771454614644</v>
      </c>
      <c r="E8" s="16">
        <f t="shared" si="1"/>
        <v>401</v>
      </c>
      <c r="F8" s="1">
        <f t="shared" si="2"/>
        <v>1.2685858905409679</v>
      </c>
      <c r="G8" s="16">
        <f t="shared" si="3"/>
        <v>777</v>
      </c>
      <c r="H8" s="1">
        <f t="shared" si="4"/>
        <v>1.3645943097997892</v>
      </c>
      <c r="I8" s="1">
        <f t="shared" si="5"/>
        <v>1.1983293049623012</v>
      </c>
      <c r="J8" s="29"/>
      <c r="K8" s="1">
        <f t="shared" si="6"/>
        <v>2320.205200268008</v>
      </c>
      <c r="N8" s="19">
        <v>802</v>
      </c>
      <c r="O8" s="19"/>
      <c r="P8" s="19">
        <v>1554</v>
      </c>
    </row>
    <row r="9" spans="1:19" x14ac:dyDescent="0.25">
      <c r="A9">
        <v>8</v>
      </c>
      <c r="B9" s="2">
        <f>'14'!B10*0.5</f>
        <v>4539.5</v>
      </c>
      <c r="C9" s="1">
        <f>'14'!C10</f>
        <v>36.692944156845464</v>
      </c>
      <c r="D9" s="1">
        <f t="shared" si="0"/>
        <v>0.99215156180218889</v>
      </c>
      <c r="E9" s="16">
        <f t="shared" si="1"/>
        <v>382</v>
      </c>
      <c r="F9" s="1">
        <f t="shared" si="2"/>
        <v>1.2084783296425181</v>
      </c>
      <c r="G9" s="16">
        <f t="shared" si="3"/>
        <v>573.5</v>
      </c>
      <c r="H9" s="1">
        <f t="shared" si="4"/>
        <v>1.0072005619950826</v>
      </c>
      <c r="I9" s="1">
        <f t="shared" si="5"/>
        <v>1.0692768178132632</v>
      </c>
      <c r="J9" s="29"/>
      <c r="K9" s="1">
        <f t="shared" si="6"/>
        <v>2070.3337746500406</v>
      </c>
      <c r="N9" s="19">
        <v>764</v>
      </c>
      <c r="O9" s="19"/>
      <c r="P9" s="19">
        <v>1147</v>
      </c>
    </row>
    <row r="10" spans="1:19" x14ac:dyDescent="0.25">
      <c r="A10">
        <v>9</v>
      </c>
      <c r="B10" s="2">
        <f>'14'!B11*0.5</f>
        <v>5254</v>
      </c>
      <c r="C10" s="1">
        <f>'14'!C11</f>
        <v>37.109450323562996</v>
      </c>
      <c r="D10" s="1">
        <f t="shared" si="0"/>
        <v>1.0034135974143394</v>
      </c>
      <c r="E10" s="16">
        <f t="shared" si="1"/>
        <v>375</v>
      </c>
      <c r="F10" s="1">
        <f t="shared" si="2"/>
        <v>1.1863334387851945</v>
      </c>
      <c r="G10" s="16">
        <f t="shared" si="3"/>
        <v>572.5</v>
      </c>
      <c r="H10" s="1">
        <f t="shared" si="4"/>
        <v>1.0054443273621356</v>
      </c>
      <c r="I10" s="1">
        <f t="shared" si="5"/>
        <v>1.0650637878538898</v>
      </c>
      <c r="J10" s="29"/>
      <c r="K10" s="1">
        <f t="shared" si="6"/>
        <v>2062.1765060427015</v>
      </c>
      <c r="N10" s="19">
        <v>750</v>
      </c>
      <c r="O10" s="19"/>
      <c r="P10" s="19">
        <v>1145</v>
      </c>
    </row>
    <row r="11" spans="1:19" x14ac:dyDescent="0.25">
      <c r="A11">
        <v>10</v>
      </c>
      <c r="B11" s="2">
        <f>'14'!B12*0.5</f>
        <v>4404.5</v>
      </c>
      <c r="C11" s="1">
        <f>'14'!C12</f>
        <v>38.139116358269952</v>
      </c>
      <c r="D11" s="1">
        <f t="shared" si="0"/>
        <v>1.0312550472610011</v>
      </c>
      <c r="E11" s="16">
        <f t="shared" si="1"/>
        <v>370</v>
      </c>
      <c r="F11" s="1">
        <f t="shared" si="2"/>
        <v>1.1705156596013919</v>
      </c>
      <c r="G11" s="16">
        <f t="shared" si="3"/>
        <v>568.5</v>
      </c>
      <c r="H11" s="1">
        <f t="shared" si="4"/>
        <v>0.99841938883034775</v>
      </c>
      <c r="I11" s="1">
        <f t="shared" si="5"/>
        <v>1.0667300318975803</v>
      </c>
      <c r="J11" s="29"/>
      <c r="K11" s="1">
        <f t="shared" si="6"/>
        <v>2065.4026877600954</v>
      </c>
      <c r="N11" s="19">
        <v>740</v>
      </c>
      <c r="O11" s="19"/>
      <c r="P11" s="19">
        <v>1137</v>
      </c>
    </row>
    <row r="12" spans="1:19" x14ac:dyDescent="0.25">
      <c r="A12" t="s">
        <v>116</v>
      </c>
      <c r="B12" s="2">
        <f>SUM(B2:B11)/10</f>
        <v>4027.05</v>
      </c>
      <c r="C12" s="2">
        <f>SUM(C2:C11)/10</f>
        <v>36.983204552129862</v>
      </c>
      <c r="D12" s="2">
        <f t="shared" ref="D12:K12" si="7">SUM(D2:D11)/10</f>
        <v>1</v>
      </c>
      <c r="E12" s="16">
        <f>SUM(E2:E11)/10</f>
        <v>316.10000000000002</v>
      </c>
      <c r="F12" s="2">
        <f t="shared" si="7"/>
        <v>1</v>
      </c>
      <c r="G12" s="16">
        <f>SUM(G2:G11)/10</f>
        <v>569.4</v>
      </c>
      <c r="H12" s="2">
        <f t="shared" si="7"/>
        <v>1.0000000000000002</v>
      </c>
      <c r="I12" s="2">
        <f>SUM(I2:I11)</f>
        <v>10</v>
      </c>
      <c r="J12" s="2"/>
      <c r="K12" s="2">
        <f t="shared" si="7"/>
        <v>1936.2</v>
      </c>
      <c r="N12" s="19"/>
      <c r="O12" s="19"/>
      <c r="P12" s="19"/>
    </row>
    <row r="13" spans="1:19" x14ac:dyDescent="0.25">
      <c r="N13" s="19"/>
      <c r="O13" s="19"/>
      <c r="P13" s="19"/>
    </row>
    <row r="14" spans="1:19" ht="90" x14ac:dyDescent="0.25">
      <c r="A14" s="13" t="s">
        <v>90</v>
      </c>
      <c r="B14" s="12" t="s">
        <v>138</v>
      </c>
      <c r="C14" s="12" t="s">
        <v>139</v>
      </c>
      <c r="D14" s="12" t="s">
        <v>140</v>
      </c>
      <c r="E14" s="12" t="s">
        <v>141</v>
      </c>
      <c r="F14" s="12" t="s">
        <v>142</v>
      </c>
      <c r="G14" s="12" t="s">
        <v>143</v>
      </c>
      <c r="H14" s="12" t="s">
        <v>144</v>
      </c>
      <c r="I14" s="12" t="s">
        <v>145</v>
      </c>
      <c r="J14" s="12" t="s">
        <v>147</v>
      </c>
      <c r="K14" s="12" t="s">
        <v>146</v>
      </c>
      <c r="N14" s="19"/>
      <c r="O14" s="19"/>
      <c r="P14" s="19"/>
    </row>
    <row r="15" spans="1:19" x14ac:dyDescent="0.25">
      <c r="A15">
        <v>1</v>
      </c>
      <c r="B15" s="2">
        <f>'14'!B3*0.3</f>
        <v>1791.8999999999999</v>
      </c>
      <c r="C15" s="1">
        <f>'14'!D3</f>
        <v>58.856624141972205</v>
      </c>
      <c r="D15" s="1">
        <f>C15/C$25</f>
        <v>0.93671501614164077</v>
      </c>
      <c r="E15" s="16">
        <f>N15*0.3</f>
        <v>112.8</v>
      </c>
      <c r="F15" s="1">
        <f>E15/E$25</f>
        <v>0.59474849731097756</v>
      </c>
      <c r="G15" s="16">
        <f>P15*0.3</f>
        <v>262.5</v>
      </c>
      <c r="H15" s="1">
        <f>G15/G$25</f>
        <v>0.7683526519142958</v>
      </c>
      <c r="I15" s="1">
        <f>(D15+F15+H15)/3</f>
        <v>0.76660538845563797</v>
      </c>
      <c r="J15" s="29">
        <f>'16'!C14/'22'!I25</f>
        <v>19362.84</v>
      </c>
      <c r="K15">
        <f>I15*$J$15</f>
        <v>14843.657479804366</v>
      </c>
      <c r="N15" s="19">
        <v>376</v>
      </c>
      <c r="O15" s="19"/>
      <c r="P15" s="19">
        <v>875</v>
      </c>
    </row>
    <row r="16" spans="1:19" x14ac:dyDescent="0.25">
      <c r="A16">
        <v>2</v>
      </c>
      <c r="B16" s="2">
        <f>'14'!B4*0.3</f>
        <v>1386</v>
      </c>
      <c r="C16" s="1">
        <f>'14'!D4</f>
        <v>62.757269264069258</v>
      </c>
      <c r="D16" s="1">
        <f t="shared" ref="D16:D24" si="8">C16/C$25</f>
        <v>0.99879456813385803</v>
      </c>
      <c r="E16" s="16">
        <f t="shared" ref="E16:E24" si="9">N16*0.3</f>
        <v>115.8</v>
      </c>
      <c r="F16" s="1">
        <f t="shared" ref="F16:H24" si="10">E16/E$25</f>
        <v>0.61056627649478012</v>
      </c>
      <c r="G16" s="16">
        <f t="shared" ref="G16:G24" si="11">P16*0.3</f>
        <v>273.89999999999998</v>
      </c>
      <c r="H16" s="1">
        <f t="shared" si="10"/>
        <v>0.801721109940288</v>
      </c>
      <c r="I16" s="1">
        <f t="shared" ref="I16:I24" si="12">(D16+F16+H16)/3</f>
        <v>0.80369398485630883</v>
      </c>
      <c r="J16" s="29"/>
      <c r="K16">
        <f t="shared" ref="K16:K24" si="13">I16*$J$15</f>
        <v>15561.79803773513</v>
      </c>
      <c r="N16" s="19">
        <v>386</v>
      </c>
      <c r="O16" s="19"/>
      <c r="P16" s="19">
        <v>913</v>
      </c>
    </row>
    <row r="17" spans="1:16" x14ac:dyDescent="0.25">
      <c r="A17">
        <v>3</v>
      </c>
      <c r="B17" s="2">
        <f>'14'!B5*0.3</f>
        <v>2914.7999999999997</v>
      </c>
      <c r="C17" s="1">
        <f>'14'!D5</f>
        <v>60.265709345409647</v>
      </c>
      <c r="D17" s="1">
        <f t="shared" si="8"/>
        <v>0.95914089068549835</v>
      </c>
      <c r="E17" s="16">
        <f t="shared" si="9"/>
        <v>303.59999999999997</v>
      </c>
      <c r="F17" s="1">
        <f t="shared" si="10"/>
        <v>1.6007592534008224</v>
      </c>
      <c r="G17" s="16">
        <f t="shared" si="11"/>
        <v>370.2</v>
      </c>
      <c r="H17" s="1">
        <f t="shared" si="10"/>
        <v>1.0835967685282755</v>
      </c>
      <c r="I17" s="1">
        <f t="shared" si="12"/>
        <v>1.2144989708715321</v>
      </c>
      <c r="J17" s="29"/>
      <c r="K17">
        <f t="shared" si="13"/>
        <v>23516.149253150139</v>
      </c>
      <c r="N17" s="19">
        <v>1012</v>
      </c>
      <c r="O17" s="19"/>
      <c r="P17" s="19">
        <v>1234</v>
      </c>
    </row>
    <row r="18" spans="1:16" x14ac:dyDescent="0.25">
      <c r="A18">
        <v>4</v>
      </c>
      <c r="B18" s="2">
        <f>'14'!B6*0.3</f>
        <v>2061.6</v>
      </c>
      <c r="C18" s="1">
        <f>'14'!D6</f>
        <v>64.2787497089639</v>
      </c>
      <c r="D18" s="1">
        <f t="shared" si="8"/>
        <v>1.0230092355612808</v>
      </c>
      <c r="E18" s="16">
        <f t="shared" si="9"/>
        <v>136.19999999999999</v>
      </c>
      <c r="F18" s="1">
        <f t="shared" si="10"/>
        <v>0.71812717494463774</v>
      </c>
      <c r="G18" s="16">
        <f t="shared" si="11"/>
        <v>337.5</v>
      </c>
      <c r="H18" s="1">
        <f t="shared" si="10"/>
        <v>0.987881981032666</v>
      </c>
      <c r="I18" s="1">
        <f t="shared" si="12"/>
        <v>0.9096727971795282</v>
      </c>
      <c r="J18" s="29"/>
      <c r="K18">
        <f t="shared" si="13"/>
        <v>17613.848824139655</v>
      </c>
      <c r="N18" s="19">
        <v>454</v>
      </c>
      <c r="O18" s="19"/>
      <c r="P18" s="19">
        <v>1125</v>
      </c>
    </row>
    <row r="19" spans="1:16" x14ac:dyDescent="0.25">
      <c r="A19">
        <v>5</v>
      </c>
      <c r="B19" s="2">
        <f>'14'!B7*0.3</f>
        <v>2262.2999999999997</v>
      </c>
      <c r="C19" s="1">
        <f>'14'!D7</f>
        <v>62.972158599655209</v>
      </c>
      <c r="D19" s="1">
        <f t="shared" si="8"/>
        <v>1.0022145751489819</v>
      </c>
      <c r="E19" s="16">
        <f t="shared" si="9"/>
        <v>99.899999999999991</v>
      </c>
      <c r="F19" s="1">
        <f t="shared" si="10"/>
        <v>0.52673204682062635</v>
      </c>
      <c r="G19" s="16">
        <f t="shared" si="11"/>
        <v>339.59999999999997</v>
      </c>
      <c r="H19" s="1">
        <f t="shared" si="10"/>
        <v>0.99402880224798029</v>
      </c>
      <c r="I19" s="1">
        <f t="shared" si="12"/>
        <v>0.84099180807252949</v>
      </c>
      <c r="J19" s="29"/>
      <c r="K19">
        <f t="shared" si="13"/>
        <v>16283.989821019097</v>
      </c>
      <c r="N19" s="19">
        <v>333</v>
      </c>
      <c r="O19" s="19"/>
      <c r="P19" s="19">
        <v>1132</v>
      </c>
    </row>
    <row r="20" spans="1:16" x14ac:dyDescent="0.25">
      <c r="A20">
        <v>6</v>
      </c>
      <c r="B20" s="2">
        <f>'14'!B8*0.3</f>
        <v>2417.4</v>
      </c>
      <c r="C20" s="1">
        <f>'14'!D8</f>
        <v>66.847510052122118</v>
      </c>
      <c r="D20" s="1">
        <f t="shared" si="8"/>
        <v>1.0638915732995327</v>
      </c>
      <c r="E20" s="16">
        <f t="shared" si="9"/>
        <v>211.5</v>
      </c>
      <c r="F20" s="1">
        <f t="shared" si="10"/>
        <v>1.115153432458083</v>
      </c>
      <c r="G20" s="16">
        <f t="shared" si="11"/>
        <v>337.8</v>
      </c>
      <c r="H20" s="1">
        <f t="shared" si="10"/>
        <v>0.98876009834913947</v>
      </c>
      <c r="I20" s="1">
        <f t="shared" si="12"/>
        <v>1.0559350347022518</v>
      </c>
      <c r="J20" s="29"/>
      <c r="K20">
        <f t="shared" si="13"/>
        <v>20445.901127334149</v>
      </c>
      <c r="N20" s="19">
        <v>705</v>
      </c>
      <c r="O20" s="19"/>
      <c r="P20" s="19">
        <v>1126</v>
      </c>
    </row>
    <row r="21" spans="1:16" x14ac:dyDescent="0.25">
      <c r="A21">
        <v>7</v>
      </c>
      <c r="B21" s="2">
        <f>'14'!B9*0.3</f>
        <v>2809.5</v>
      </c>
      <c r="C21" s="1">
        <f>'14'!D9</f>
        <v>59.273064815803536</v>
      </c>
      <c r="D21" s="1">
        <f t="shared" si="8"/>
        <v>0.94334275326038874</v>
      </c>
      <c r="E21" s="16">
        <f t="shared" si="9"/>
        <v>240.6</v>
      </c>
      <c r="F21" s="1">
        <f t="shared" si="10"/>
        <v>1.2685858905409679</v>
      </c>
      <c r="G21" s="16">
        <f t="shared" si="11"/>
        <v>466.2</v>
      </c>
      <c r="H21" s="1">
        <f t="shared" si="10"/>
        <v>1.3645943097997892</v>
      </c>
      <c r="I21" s="1">
        <f t="shared" si="12"/>
        <v>1.1921743178670485</v>
      </c>
      <c r="J21" s="29"/>
      <c r="K21">
        <f t="shared" si="13"/>
        <v>23083.880568968802</v>
      </c>
      <c r="N21" s="19">
        <v>802</v>
      </c>
      <c r="O21" s="19"/>
      <c r="P21" s="19">
        <v>1554</v>
      </c>
    </row>
    <row r="22" spans="1:16" x14ac:dyDescent="0.25">
      <c r="A22">
        <v>8</v>
      </c>
      <c r="B22" s="2">
        <f>'14'!B10*0.3</f>
        <v>2723.7</v>
      </c>
      <c r="C22" s="1">
        <f>'14'!D10</f>
        <v>64.823667364247157</v>
      </c>
      <c r="D22" s="1">
        <f t="shared" si="8"/>
        <v>1.031681709691521</v>
      </c>
      <c r="E22" s="16">
        <f t="shared" si="9"/>
        <v>229.2</v>
      </c>
      <c r="F22" s="1">
        <f t="shared" si="10"/>
        <v>1.2084783296425181</v>
      </c>
      <c r="G22" s="16">
        <f t="shared" si="11"/>
        <v>344.09999999999997</v>
      </c>
      <c r="H22" s="1">
        <f t="shared" si="10"/>
        <v>1.0072005619950826</v>
      </c>
      <c r="I22" s="1">
        <f t="shared" si="12"/>
        <v>1.0824535337763739</v>
      </c>
      <c r="J22" s="29"/>
      <c r="K22">
        <f t="shared" si="13"/>
        <v>20959.374581946522</v>
      </c>
      <c r="N22" s="19">
        <v>764</v>
      </c>
      <c r="O22" s="19"/>
      <c r="P22" s="19">
        <v>1147</v>
      </c>
    </row>
    <row r="23" spans="1:16" x14ac:dyDescent="0.25">
      <c r="A23">
        <v>9</v>
      </c>
      <c r="B23" s="2">
        <f>'14'!B11*0.3</f>
        <v>3152.4</v>
      </c>
      <c r="C23" s="1">
        <f>'14'!D11</f>
        <v>62.774090216977555</v>
      </c>
      <c r="D23" s="1">
        <f t="shared" si="8"/>
        <v>0.99906227698404637</v>
      </c>
      <c r="E23" s="16">
        <f t="shared" si="9"/>
        <v>225</v>
      </c>
      <c r="F23" s="1">
        <f t="shared" si="10"/>
        <v>1.1863334387851945</v>
      </c>
      <c r="G23" s="16">
        <f t="shared" si="11"/>
        <v>343.5</v>
      </c>
      <c r="H23" s="1">
        <f t="shared" si="10"/>
        <v>1.0054443273621356</v>
      </c>
      <c r="I23" s="1">
        <f t="shared" si="12"/>
        <v>1.0636133477104588</v>
      </c>
      <c r="J23" s="29"/>
      <c r="K23">
        <f t="shared" si="13"/>
        <v>20594.575073581978</v>
      </c>
      <c r="N23" s="19">
        <v>750</v>
      </c>
      <c r="O23" s="19"/>
      <c r="P23" s="19">
        <v>1145</v>
      </c>
    </row>
    <row r="24" spans="1:16" x14ac:dyDescent="0.25">
      <c r="A24">
        <v>10</v>
      </c>
      <c r="B24" s="2">
        <f>'14'!B12*0.3</f>
        <v>2642.7</v>
      </c>
      <c r="C24" s="1">
        <f>'14'!D12</f>
        <v>65.481258258599169</v>
      </c>
      <c r="D24" s="1">
        <f t="shared" si="8"/>
        <v>1.0421474010932517</v>
      </c>
      <c r="E24" s="16">
        <f t="shared" si="9"/>
        <v>222</v>
      </c>
      <c r="F24" s="1">
        <f t="shared" si="10"/>
        <v>1.1705156596013919</v>
      </c>
      <c r="G24" s="16">
        <f t="shared" si="11"/>
        <v>341.09999999999997</v>
      </c>
      <c r="H24" s="1">
        <f t="shared" si="10"/>
        <v>0.99841938883034764</v>
      </c>
      <c r="I24" s="1">
        <f t="shared" si="12"/>
        <v>1.0703608165083305</v>
      </c>
      <c r="J24" s="29"/>
      <c r="K24">
        <f t="shared" si="13"/>
        <v>20725.225232320161</v>
      </c>
      <c r="N24" s="19">
        <v>740</v>
      </c>
      <c r="O24" s="19"/>
      <c r="P24" s="19">
        <v>1137</v>
      </c>
    </row>
    <row r="25" spans="1:16" x14ac:dyDescent="0.25">
      <c r="A25" t="s">
        <v>116</v>
      </c>
      <c r="B25" s="2">
        <f>SUM(B15:B24)/10</f>
        <v>2416.23</v>
      </c>
      <c r="C25" s="2">
        <f>SUM(C15:C24)/10</f>
        <v>62.833010176781976</v>
      </c>
      <c r="D25" s="2">
        <f t="shared" ref="D25" si="14">SUM(D15:D24)/10</f>
        <v>1</v>
      </c>
      <c r="E25" s="16">
        <f t="shared" ref="E25" si="15">SUM(E15:E24)/10</f>
        <v>189.66</v>
      </c>
      <c r="F25" s="2">
        <f t="shared" ref="F25" si="16">SUM(F15:F24)/10</f>
        <v>1</v>
      </c>
      <c r="G25" s="16">
        <f t="shared" ref="G25" si="17">SUM(G15:G24)/10</f>
        <v>341.64</v>
      </c>
      <c r="H25" s="2">
        <f t="shared" ref="H25" si="18">SUM(H15:H24)/10</f>
        <v>1.0000000000000002</v>
      </c>
      <c r="I25" s="2">
        <f>SUM(I15:I24)</f>
        <v>10</v>
      </c>
      <c r="J25" s="2"/>
      <c r="K25" s="2">
        <f t="shared" ref="K25" si="19">SUM(K15:K24)/10</f>
        <v>19362.840000000004</v>
      </c>
      <c r="N25" s="19"/>
      <c r="O25" s="19"/>
      <c r="P25" s="19"/>
    </row>
    <row r="26" spans="1:16" x14ac:dyDescent="0.25">
      <c r="N26" s="19"/>
      <c r="O26" s="19"/>
      <c r="P26" s="19"/>
    </row>
    <row r="27" spans="1:16" ht="90" x14ac:dyDescent="0.25">
      <c r="A27" s="13" t="s">
        <v>90</v>
      </c>
      <c r="B27" s="12" t="s">
        <v>138</v>
      </c>
      <c r="C27" s="12" t="s">
        <v>139</v>
      </c>
      <c r="D27" s="12" t="s">
        <v>140</v>
      </c>
      <c r="E27" s="12" t="s">
        <v>141</v>
      </c>
      <c r="F27" s="12" t="s">
        <v>142</v>
      </c>
      <c r="G27" s="12" t="s">
        <v>143</v>
      </c>
      <c r="H27" s="12" t="s">
        <v>144</v>
      </c>
      <c r="I27" s="12" t="s">
        <v>145</v>
      </c>
      <c r="J27" s="12" t="s">
        <v>147</v>
      </c>
      <c r="K27" s="12" t="s">
        <v>146</v>
      </c>
      <c r="N27" s="19"/>
      <c r="O27" s="19"/>
      <c r="P27" s="19"/>
    </row>
    <row r="28" spans="1:16" x14ac:dyDescent="0.25">
      <c r="A28">
        <v>1</v>
      </c>
      <c r="B28" s="2">
        <f>'14'!B3*0.2</f>
        <v>1194.6000000000001</v>
      </c>
      <c r="C28" s="1">
        <f>'14'!E3</f>
        <v>29.401695295496399</v>
      </c>
      <c r="D28" s="1">
        <f>C28/C$38</f>
        <v>0.96416604076555246</v>
      </c>
      <c r="E28" s="16">
        <f>N28-E2-E15</f>
        <v>75.2</v>
      </c>
      <c r="F28" s="1">
        <f>E28/E$38</f>
        <v>0.59474849731097745</v>
      </c>
      <c r="G28" s="16">
        <f>P28*0.2</f>
        <v>175</v>
      </c>
      <c r="H28" s="1">
        <f>G28/G$38</f>
        <v>0.76835265191429558</v>
      </c>
      <c r="I28" s="1">
        <f>(D28+F28+H28)/3</f>
        <v>0.77575572999694187</v>
      </c>
      <c r="J28" s="29">
        <f>'16'!D14/'22'!I38</f>
        <v>1911.8400000000001</v>
      </c>
      <c r="K28" s="1">
        <f>I28*$J$28</f>
        <v>1483.1208348373534</v>
      </c>
      <c r="N28" s="19">
        <v>376</v>
      </c>
      <c r="O28" s="19"/>
      <c r="P28" s="19">
        <v>875</v>
      </c>
    </row>
    <row r="29" spans="1:16" x14ac:dyDescent="0.25">
      <c r="A29">
        <v>2</v>
      </c>
      <c r="B29" s="2">
        <f>'14'!B4*0.2</f>
        <v>924</v>
      </c>
      <c r="C29" s="1">
        <f>'14'!E4</f>
        <v>30.490790909090908</v>
      </c>
      <c r="D29" s="1">
        <f t="shared" ref="D29:F37" si="20">C29/C$38</f>
        <v>0.99988061420157448</v>
      </c>
      <c r="E29" s="16">
        <f t="shared" ref="E29:E37" si="21">N29*0.2</f>
        <v>77.2</v>
      </c>
      <c r="F29" s="1">
        <f t="shared" si="20"/>
        <v>0.61056627649478012</v>
      </c>
      <c r="G29" s="16">
        <f t="shared" ref="G29:G37" si="22">P29*0.2</f>
        <v>182.60000000000002</v>
      </c>
      <c r="H29" s="1">
        <f t="shared" ref="H29" si="23">G29/G$38</f>
        <v>0.801721109940288</v>
      </c>
      <c r="I29" s="1">
        <f t="shared" ref="I29:I37" si="24">(D29+F29+H29)/3</f>
        <v>0.80405600021221424</v>
      </c>
      <c r="J29" s="29"/>
      <c r="K29" s="1">
        <f t="shared" ref="K29:K37" si="25">I29*$J$28</f>
        <v>1537.2264234457198</v>
      </c>
      <c r="N29" s="19">
        <v>386</v>
      </c>
      <c r="O29" s="19"/>
      <c r="P29" s="19">
        <v>913</v>
      </c>
    </row>
    <row r="30" spans="1:16" x14ac:dyDescent="0.25">
      <c r="A30">
        <v>3</v>
      </c>
      <c r="B30" s="2">
        <f>'14'!B5*0.2</f>
        <v>1943.2</v>
      </c>
      <c r="C30" s="1">
        <f>'14'!E5</f>
        <v>29.647975504322769</v>
      </c>
      <c r="D30" s="1">
        <f t="shared" si="20"/>
        <v>0.97224227621648607</v>
      </c>
      <c r="E30" s="16">
        <f t="shared" si="21"/>
        <v>202.4</v>
      </c>
      <c r="F30" s="1">
        <f t="shared" si="20"/>
        <v>1.6007592534008224</v>
      </c>
      <c r="G30" s="16">
        <f t="shared" si="22"/>
        <v>246.8</v>
      </c>
      <c r="H30" s="1">
        <f t="shared" ref="H30" si="26">G30/G$38</f>
        <v>1.0835967685282752</v>
      </c>
      <c r="I30" s="1">
        <f t="shared" si="24"/>
        <v>1.2188660993818612</v>
      </c>
      <c r="J30" s="29"/>
      <c r="K30" s="1">
        <f t="shared" si="25"/>
        <v>2330.2769634422175</v>
      </c>
      <c r="N30" s="19">
        <v>1012</v>
      </c>
      <c r="O30" s="19"/>
      <c r="P30" s="19">
        <v>1234</v>
      </c>
    </row>
    <row r="31" spans="1:16" x14ac:dyDescent="0.25">
      <c r="A31">
        <v>4</v>
      </c>
      <c r="B31" s="2">
        <f>'14'!B6*0.2</f>
        <v>1374.4</v>
      </c>
      <c r="C31" s="1">
        <f>'14'!E6</f>
        <v>31.013662980209549</v>
      </c>
      <c r="D31" s="1">
        <f t="shared" si="20"/>
        <v>1.0170270912863351</v>
      </c>
      <c r="E31" s="16">
        <f t="shared" si="21"/>
        <v>90.800000000000011</v>
      </c>
      <c r="F31" s="1">
        <f t="shared" si="20"/>
        <v>0.71812717494463785</v>
      </c>
      <c r="G31" s="16">
        <f t="shared" si="22"/>
        <v>225</v>
      </c>
      <c r="H31" s="1">
        <f t="shared" ref="H31" si="27">G31/G$38</f>
        <v>0.98788198103266578</v>
      </c>
      <c r="I31" s="1">
        <f t="shared" si="24"/>
        <v>0.90767874908787949</v>
      </c>
      <c r="J31" s="29"/>
      <c r="K31" s="1">
        <f t="shared" si="25"/>
        <v>1735.3365396561717</v>
      </c>
      <c r="N31" s="19">
        <v>454</v>
      </c>
      <c r="O31" s="19"/>
      <c r="P31" s="19">
        <v>1125</v>
      </c>
    </row>
    <row r="32" spans="1:16" x14ac:dyDescent="0.25">
      <c r="A32">
        <v>5</v>
      </c>
      <c r="B32" s="2">
        <f>'14'!B7*0.2</f>
        <v>1508.2</v>
      </c>
      <c r="C32" s="1">
        <f>'14'!E7</f>
        <v>30.528513990186976</v>
      </c>
      <c r="D32" s="1">
        <f t="shared" si="20"/>
        <v>1.0011176623846922</v>
      </c>
      <c r="E32" s="16">
        <f t="shared" si="21"/>
        <v>66.600000000000009</v>
      </c>
      <c r="F32" s="1">
        <f t="shared" si="20"/>
        <v>0.52673204682062635</v>
      </c>
      <c r="G32" s="16">
        <f t="shared" si="22"/>
        <v>226.4</v>
      </c>
      <c r="H32" s="1">
        <f t="shared" ref="H32" si="28">G32/G$38</f>
        <v>0.99402880224798018</v>
      </c>
      <c r="I32" s="1">
        <f t="shared" si="24"/>
        <v>0.840626170484433</v>
      </c>
      <c r="J32" s="29"/>
      <c r="K32" s="1">
        <f t="shared" si="25"/>
        <v>1607.1427377789585</v>
      </c>
      <c r="N32" s="19">
        <v>333</v>
      </c>
      <c r="O32" s="19"/>
      <c r="P32" s="19">
        <v>1132</v>
      </c>
    </row>
    <row r="33" spans="1:16" x14ac:dyDescent="0.25">
      <c r="A33">
        <v>6</v>
      </c>
      <c r="B33" s="2">
        <f>'14'!B8*0.2</f>
        <v>1611.6000000000001</v>
      </c>
      <c r="C33" s="1">
        <f>'14'!E8</f>
        <v>31.705809381980643</v>
      </c>
      <c r="D33" s="1">
        <f t="shared" si="20"/>
        <v>1.0397245598886977</v>
      </c>
      <c r="E33" s="16">
        <f t="shared" si="21"/>
        <v>141</v>
      </c>
      <c r="F33" s="1">
        <f t="shared" si="20"/>
        <v>1.1151534324580827</v>
      </c>
      <c r="G33" s="16">
        <f t="shared" si="22"/>
        <v>225.20000000000002</v>
      </c>
      <c r="H33" s="1">
        <f t="shared" ref="H33" si="29">G33/G$38</f>
        <v>0.98876009834913936</v>
      </c>
      <c r="I33" s="1">
        <f t="shared" si="24"/>
        <v>1.0478793635653068</v>
      </c>
      <c r="J33" s="29"/>
      <c r="K33" s="1">
        <f t="shared" si="25"/>
        <v>2003.3776824386962</v>
      </c>
      <c r="N33" s="19">
        <v>705</v>
      </c>
      <c r="O33" s="19"/>
      <c r="P33" s="19">
        <v>1126</v>
      </c>
    </row>
    <row r="34" spans="1:16" x14ac:dyDescent="0.25">
      <c r="A34">
        <v>7</v>
      </c>
      <c r="B34" s="2">
        <f>'14'!B9*0.2</f>
        <v>1873</v>
      </c>
      <c r="C34" s="1">
        <f>'14'!E9</f>
        <v>29.337307207688205</v>
      </c>
      <c r="D34" s="1">
        <f t="shared" si="20"/>
        <v>0.96205457042105169</v>
      </c>
      <c r="E34" s="16">
        <f t="shared" si="21"/>
        <v>160.4</v>
      </c>
      <c r="F34" s="1">
        <f t="shared" si="20"/>
        <v>1.2685858905409679</v>
      </c>
      <c r="G34" s="16">
        <f t="shared" si="22"/>
        <v>310.8</v>
      </c>
      <c r="H34" s="1">
        <f t="shared" ref="H34" si="30">G34/G$38</f>
        <v>1.364594309799789</v>
      </c>
      <c r="I34" s="1">
        <f t="shared" si="24"/>
        <v>1.1984115902539363</v>
      </c>
      <c r="J34" s="29"/>
      <c r="K34" s="1">
        <f t="shared" si="25"/>
        <v>2291.1712147110857</v>
      </c>
      <c r="N34" s="19">
        <v>802</v>
      </c>
      <c r="O34" s="19"/>
      <c r="P34" s="19">
        <v>1554</v>
      </c>
    </row>
    <row r="35" spans="1:16" x14ac:dyDescent="0.25">
      <c r="A35">
        <v>8</v>
      </c>
      <c r="B35" s="2">
        <f>'14'!B10*0.2</f>
        <v>1815.8000000000002</v>
      </c>
      <c r="C35" s="1">
        <f>'14'!E10</f>
        <v>31.042015420200467</v>
      </c>
      <c r="D35" s="1">
        <f t="shared" si="20"/>
        <v>1.0179568492318327</v>
      </c>
      <c r="E35" s="16">
        <f t="shared" si="21"/>
        <v>152.80000000000001</v>
      </c>
      <c r="F35" s="1">
        <f t="shared" si="20"/>
        <v>1.2084783296425181</v>
      </c>
      <c r="G35" s="16">
        <f t="shared" si="22"/>
        <v>229.4</v>
      </c>
      <c r="H35" s="1">
        <f t="shared" ref="H35" si="31">G35/G$38</f>
        <v>1.0072005619950823</v>
      </c>
      <c r="I35" s="1">
        <f t="shared" si="24"/>
        <v>1.077878580289811</v>
      </c>
      <c r="J35" s="29"/>
      <c r="K35" s="1">
        <f t="shared" si="25"/>
        <v>2060.7313849412726</v>
      </c>
      <c r="N35" s="19">
        <v>764</v>
      </c>
      <c r="O35" s="19"/>
      <c r="P35" s="19">
        <v>1147</v>
      </c>
    </row>
    <row r="36" spans="1:16" x14ac:dyDescent="0.25">
      <c r="A36">
        <v>9</v>
      </c>
      <c r="B36" s="2">
        <f>'14'!B11*0.2</f>
        <v>2101.6</v>
      </c>
      <c r="C36" s="1">
        <f>'14'!E11</f>
        <v>30.416633422154547</v>
      </c>
      <c r="D36" s="1">
        <f t="shared" si="20"/>
        <v>0.99744877719850522</v>
      </c>
      <c r="E36" s="16">
        <f t="shared" si="21"/>
        <v>150</v>
      </c>
      <c r="F36" s="1">
        <f t="shared" si="20"/>
        <v>1.1863334387851945</v>
      </c>
      <c r="G36" s="16">
        <f t="shared" si="22"/>
        <v>229</v>
      </c>
      <c r="H36" s="1">
        <f t="shared" ref="H36" si="32">G36/G$38</f>
        <v>1.0054443273621354</v>
      </c>
      <c r="I36" s="1">
        <f t="shared" si="24"/>
        <v>1.0630755144486117</v>
      </c>
      <c r="J36" s="29"/>
      <c r="K36" s="1">
        <f t="shared" si="25"/>
        <v>2032.4302915434339</v>
      </c>
      <c r="N36" s="19">
        <v>750</v>
      </c>
      <c r="O36" s="19"/>
      <c r="P36" s="19">
        <v>1145</v>
      </c>
    </row>
    <row r="37" spans="1:16" x14ac:dyDescent="0.25">
      <c r="A37">
        <v>10</v>
      </c>
      <c r="B37" s="2">
        <f>'14'!B12*0.2</f>
        <v>1761.8000000000002</v>
      </c>
      <c r="C37" s="1">
        <f>'14'!E12</f>
        <v>31.359911000113527</v>
      </c>
      <c r="D37" s="1">
        <f t="shared" si="20"/>
        <v>1.0283815584052725</v>
      </c>
      <c r="E37" s="16">
        <f t="shared" si="21"/>
        <v>148</v>
      </c>
      <c r="F37" s="1">
        <f t="shared" si="20"/>
        <v>1.1705156596013919</v>
      </c>
      <c r="G37" s="16">
        <f t="shared" si="22"/>
        <v>227.4</v>
      </c>
      <c r="H37" s="1">
        <f t="shared" ref="H37" si="33">G37/G$38</f>
        <v>0.99841938883034753</v>
      </c>
      <c r="I37" s="1">
        <f t="shared" si="24"/>
        <v>1.0657722022790039</v>
      </c>
      <c r="J37" s="29"/>
      <c r="K37" s="1">
        <f t="shared" si="25"/>
        <v>2037.5859272050911</v>
      </c>
      <c r="N37" s="19">
        <v>740</v>
      </c>
      <c r="O37" s="19"/>
      <c r="P37" s="19">
        <v>1137</v>
      </c>
    </row>
    <row r="38" spans="1:16" x14ac:dyDescent="0.25">
      <c r="A38" t="s">
        <v>116</v>
      </c>
      <c r="B38" s="2">
        <f>SUM(B28:B37)/10</f>
        <v>1610.8200000000002</v>
      </c>
      <c r="C38" s="2">
        <f>SUM(C28:C37)/10</f>
        <v>30.494431511144398</v>
      </c>
      <c r="D38" s="2">
        <f t="shared" ref="D38" si="34">SUM(D28:D37)/10</f>
        <v>1</v>
      </c>
      <c r="E38" s="16">
        <f t="shared" ref="E38" si="35">SUM(E28:E37)/10</f>
        <v>126.44000000000001</v>
      </c>
      <c r="F38" s="2">
        <f t="shared" ref="F38" si="36">SUM(F28:F37)/10</f>
        <v>1</v>
      </c>
      <c r="G38" s="16">
        <f t="shared" ref="G38" si="37">SUM(G28:G37)/10</f>
        <v>227.76000000000005</v>
      </c>
      <c r="H38" s="2">
        <f t="shared" ref="H38" si="38">SUM(H28:H37)/10</f>
        <v>0.99999999999999978</v>
      </c>
      <c r="I38" s="2">
        <f>SUM(I28:I37)</f>
        <v>9.9999999999999982</v>
      </c>
      <c r="J38" s="2"/>
      <c r="K38" s="2">
        <f t="shared" ref="K38" si="39">SUM(K28:K37)/10</f>
        <v>1911.8400000000001</v>
      </c>
      <c r="N38" s="19"/>
      <c r="O38" s="19"/>
      <c r="P38" s="19"/>
    </row>
    <row r="40" spans="1:16" x14ac:dyDescent="0.25">
      <c r="E40" s="20">
        <f>SUM(E2,E15,E28)</f>
        <v>376</v>
      </c>
    </row>
    <row r="41" spans="1:16" x14ac:dyDescent="0.25">
      <c r="E41" s="20">
        <f t="shared" ref="E41:E49" si="40">SUM(E3,E16,E29)</f>
        <v>386</v>
      </c>
    </row>
    <row r="42" spans="1:16" x14ac:dyDescent="0.25">
      <c r="E42" s="20">
        <f t="shared" si="40"/>
        <v>1011.9999999999999</v>
      </c>
    </row>
    <row r="43" spans="1:16" x14ac:dyDescent="0.25">
      <c r="E43" s="20">
        <f t="shared" si="40"/>
        <v>454</v>
      </c>
    </row>
    <row r="44" spans="1:16" x14ac:dyDescent="0.25">
      <c r="E44" s="20">
        <f t="shared" si="40"/>
        <v>333</v>
      </c>
    </row>
    <row r="45" spans="1:16" x14ac:dyDescent="0.25">
      <c r="E45" s="20">
        <f t="shared" si="40"/>
        <v>705</v>
      </c>
    </row>
    <row r="46" spans="1:16" x14ac:dyDescent="0.25">
      <c r="E46" s="20">
        <f t="shared" si="40"/>
        <v>802</v>
      </c>
    </row>
    <row r="47" spans="1:16" x14ac:dyDescent="0.25">
      <c r="E47" s="20">
        <f t="shared" si="40"/>
        <v>764</v>
      </c>
    </row>
    <row r="48" spans="1:16" x14ac:dyDescent="0.25">
      <c r="E48" s="20">
        <f t="shared" si="40"/>
        <v>750</v>
      </c>
    </row>
    <row r="49" spans="5:5" x14ac:dyDescent="0.25">
      <c r="E49" s="20">
        <f t="shared" si="40"/>
        <v>740</v>
      </c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</sheetData>
  <mergeCells count="3">
    <mergeCell ref="J2:J11"/>
    <mergeCell ref="J15:J24"/>
    <mergeCell ref="J28:J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13" workbookViewId="0">
      <selection activeCell="A3" sqref="A3:A32"/>
    </sheetView>
  </sheetViews>
  <sheetFormatPr defaultRowHeight="15" x14ac:dyDescent="0.25"/>
  <sheetData>
    <row r="1" spans="1:19" ht="30" customHeight="1" x14ac:dyDescent="0.25">
      <c r="A1" s="23" t="s">
        <v>148</v>
      </c>
      <c r="B1" s="22" t="s">
        <v>47</v>
      </c>
      <c r="C1" s="22"/>
      <c r="D1" s="22"/>
      <c r="E1" s="22"/>
      <c r="F1" s="22"/>
      <c r="G1" s="22"/>
      <c r="H1" s="22" t="s">
        <v>48</v>
      </c>
      <c r="I1" s="22"/>
      <c r="J1" s="22"/>
      <c r="K1" s="22"/>
      <c r="L1" s="22"/>
      <c r="M1" s="22"/>
      <c r="N1" s="22" t="s">
        <v>49</v>
      </c>
      <c r="O1" s="22"/>
      <c r="P1" s="22"/>
      <c r="Q1" s="22"/>
      <c r="R1" s="22"/>
      <c r="S1" s="22"/>
    </row>
    <row r="2" spans="1:19" x14ac:dyDescent="0.25">
      <c r="A2" s="23"/>
      <c r="B2">
        <v>1</v>
      </c>
      <c r="C2">
        <v>2</v>
      </c>
      <c r="D2">
        <v>3</v>
      </c>
      <c r="E2">
        <v>4</v>
      </c>
      <c r="F2">
        <v>5</v>
      </c>
      <c r="G2" t="s">
        <v>149</v>
      </c>
      <c r="H2">
        <v>1</v>
      </c>
      <c r="I2">
        <v>2</v>
      </c>
      <c r="J2">
        <v>3</v>
      </c>
      <c r="K2">
        <v>4</v>
      </c>
      <c r="L2">
        <v>5</v>
      </c>
      <c r="M2" t="s">
        <v>149</v>
      </c>
      <c r="N2">
        <v>1</v>
      </c>
      <c r="O2">
        <v>2</v>
      </c>
      <c r="P2">
        <v>3</v>
      </c>
      <c r="Q2">
        <v>4</v>
      </c>
      <c r="R2">
        <v>5</v>
      </c>
      <c r="S2" t="s">
        <v>149</v>
      </c>
    </row>
    <row r="3" spans="1:19" x14ac:dyDescent="0.25">
      <c r="A3">
        <v>139</v>
      </c>
      <c r="B3" s="2">
        <v>11.5</v>
      </c>
      <c r="C3" s="2">
        <v>19</v>
      </c>
      <c r="D3" s="2">
        <v>16</v>
      </c>
      <c r="E3" s="2">
        <v>12.7</v>
      </c>
      <c r="F3" s="2">
        <v>18.3</v>
      </c>
      <c r="G3" s="2">
        <f>SUM(B3:F3)/5</f>
        <v>15.5</v>
      </c>
      <c r="H3" s="2">
        <v>127.4</v>
      </c>
      <c r="I3" s="2">
        <v>110.4</v>
      </c>
      <c r="J3" s="2">
        <v>112.7</v>
      </c>
      <c r="K3" s="2">
        <v>120.7</v>
      </c>
      <c r="L3" s="2">
        <v>120.3</v>
      </c>
      <c r="M3" s="2">
        <f>SUM(H3:L3)/5</f>
        <v>118.3</v>
      </c>
      <c r="N3" s="2">
        <v>12.6</v>
      </c>
      <c r="O3" s="2">
        <v>8.6999999999999993</v>
      </c>
      <c r="P3" s="2">
        <v>8.1999999999999993</v>
      </c>
      <c r="Q3" s="2">
        <v>11.8</v>
      </c>
      <c r="R3" s="2">
        <v>9.6999999999999993</v>
      </c>
      <c r="S3" s="2">
        <f>SUM(N3:R3)/5</f>
        <v>10.199999999999999</v>
      </c>
    </row>
    <row r="4" spans="1:19" x14ac:dyDescent="0.25">
      <c r="A4">
        <v>141</v>
      </c>
      <c r="B4" s="2">
        <v>12.7</v>
      </c>
      <c r="C4" s="2">
        <v>16.8</v>
      </c>
      <c r="D4" s="2">
        <v>13.5</v>
      </c>
      <c r="E4" s="2">
        <v>13.7</v>
      </c>
      <c r="F4" s="2">
        <v>15.3</v>
      </c>
      <c r="G4" s="2">
        <f t="shared" ref="G4:G5" si="0">SUM(B4:F4)/5</f>
        <v>14.4</v>
      </c>
      <c r="H4" s="2">
        <v>101.6</v>
      </c>
      <c r="I4" s="2">
        <v>112.7</v>
      </c>
      <c r="J4" s="2">
        <v>105.4</v>
      </c>
      <c r="K4" s="2">
        <v>110.1</v>
      </c>
      <c r="L4" s="2">
        <v>107.2</v>
      </c>
      <c r="M4" s="2">
        <f t="shared" ref="M4:M5" si="1">SUM(H4:L4)/5</f>
        <v>107.40000000000002</v>
      </c>
      <c r="N4" s="2">
        <v>13.4</v>
      </c>
      <c r="O4" s="2">
        <v>7.9</v>
      </c>
      <c r="P4" s="2">
        <v>10.1</v>
      </c>
      <c r="Q4" s="2">
        <v>11.2</v>
      </c>
      <c r="R4" s="2">
        <v>5.4</v>
      </c>
      <c r="S4" s="2">
        <f t="shared" ref="S4:S5" si="2">SUM(N4:R4)/5</f>
        <v>9.5999999999999979</v>
      </c>
    </row>
    <row r="5" spans="1:19" x14ac:dyDescent="0.25">
      <c r="A5">
        <v>142</v>
      </c>
      <c r="B5" s="2">
        <v>9.1</v>
      </c>
      <c r="C5" s="2">
        <v>12.4</v>
      </c>
      <c r="D5" s="2">
        <v>11.8</v>
      </c>
      <c r="E5" s="2">
        <v>15.6</v>
      </c>
      <c r="F5" s="2">
        <v>17.100000000000001</v>
      </c>
      <c r="G5" s="2">
        <f t="shared" si="0"/>
        <v>13.2</v>
      </c>
      <c r="H5" s="2">
        <v>103</v>
      </c>
      <c r="I5" s="2">
        <v>92.3</v>
      </c>
      <c r="J5" s="2">
        <v>98.7</v>
      </c>
      <c r="K5" s="2">
        <v>92</v>
      </c>
      <c r="L5" s="2">
        <v>88</v>
      </c>
      <c r="M5" s="2">
        <f t="shared" si="1"/>
        <v>94.8</v>
      </c>
      <c r="N5" s="2">
        <v>8.8000000000000007</v>
      </c>
      <c r="O5" s="2">
        <v>8.1999999999999993</v>
      </c>
      <c r="P5" s="2">
        <v>13.3</v>
      </c>
      <c r="Q5" s="2">
        <v>10.4</v>
      </c>
      <c r="R5" s="2">
        <v>3.8</v>
      </c>
      <c r="S5" s="2">
        <f t="shared" si="2"/>
        <v>8.9</v>
      </c>
    </row>
    <row r="6" spans="1:19" x14ac:dyDescent="0.25">
      <c r="A6">
        <v>143</v>
      </c>
      <c r="B6" s="2"/>
      <c r="C6" s="2"/>
      <c r="D6" s="2"/>
      <c r="E6" s="2"/>
      <c r="F6" s="2"/>
      <c r="G6" s="2">
        <v>18.8</v>
      </c>
      <c r="H6" s="2"/>
      <c r="I6" s="2"/>
      <c r="J6" s="2"/>
      <c r="K6" s="2"/>
      <c r="L6" s="2"/>
      <c r="M6" s="2">
        <v>152.69999999999999</v>
      </c>
      <c r="N6" s="2"/>
      <c r="O6" s="2"/>
      <c r="P6" s="2"/>
      <c r="Q6" s="2"/>
      <c r="R6" s="2"/>
      <c r="S6" s="2">
        <v>12.1</v>
      </c>
    </row>
    <row r="7" spans="1:19" x14ac:dyDescent="0.25">
      <c r="A7">
        <v>146</v>
      </c>
      <c r="B7" s="2"/>
      <c r="C7" s="2"/>
      <c r="D7" s="2"/>
      <c r="E7" s="2"/>
      <c r="F7" s="2"/>
      <c r="G7" s="2">
        <v>13.8</v>
      </c>
      <c r="H7" s="2"/>
      <c r="I7" s="2"/>
      <c r="J7" s="2"/>
      <c r="K7" s="2"/>
      <c r="L7" s="2"/>
      <c r="M7" s="2">
        <v>101.1</v>
      </c>
      <c r="N7" s="2"/>
      <c r="O7" s="2"/>
      <c r="P7" s="2"/>
      <c r="Q7" s="2"/>
      <c r="R7" s="2"/>
      <c r="S7" s="2">
        <v>9.3000000000000007</v>
      </c>
    </row>
    <row r="8" spans="1:19" x14ac:dyDescent="0.25">
      <c r="A8">
        <v>149</v>
      </c>
      <c r="B8" s="2"/>
      <c r="C8" s="2"/>
      <c r="D8" s="2"/>
      <c r="E8" s="2"/>
      <c r="F8" s="2"/>
      <c r="G8" s="2">
        <v>16.3</v>
      </c>
      <c r="H8" s="2"/>
      <c r="I8" s="2"/>
      <c r="J8" s="2"/>
      <c r="K8" s="2"/>
      <c r="L8" s="2"/>
      <c r="M8" s="2">
        <v>128</v>
      </c>
      <c r="N8" s="2"/>
      <c r="O8" s="2"/>
      <c r="P8" s="2"/>
      <c r="Q8" s="2"/>
      <c r="R8" s="2"/>
      <c r="S8" s="2">
        <v>10.8</v>
      </c>
    </row>
    <row r="9" spans="1:19" x14ac:dyDescent="0.25">
      <c r="A9">
        <v>211</v>
      </c>
      <c r="B9" s="2"/>
      <c r="C9" s="2"/>
      <c r="D9" s="2"/>
      <c r="E9" s="2"/>
      <c r="F9" s="2"/>
      <c r="G9" s="2">
        <v>19.100000000000001</v>
      </c>
      <c r="H9" s="2"/>
      <c r="I9" s="2"/>
      <c r="J9" s="2"/>
      <c r="K9" s="2"/>
      <c r="L9" s="2"/>
      <c r="M9" s="2">
        <v>153.69999999999999</v>
      </c>
      <c r="N9" s="2"/>
      <c r="O9" s="2"/>
      <c r="P9" s="2"/>
      <c r="Q9" s="2"/>
      <c r="R9" s="2"/>
      <c r="S9" s="2">
        <v>12.3</v>
      </c>
    </row>
    <row r="10" spans="1:19" x14ac:dyDescent="0.25">
      <c r="A10">
        <v>212</v>
      </c>
      <c r="B10" s="2"/>
      <c r="C10" s="2"/>
      <c r="D10" s="2"/>
      <c r="E10" s="2"/>
      <c r="F10" s="2"/>
      <c r="G10" s="2">
        <v>17.3</v>
      </c>
      <c r="H10" s="2"/>
      <c r="I10" s="2"/>
      <c r="J10" s="2"/>
      <c r="K10" s="2"/>
      <c r="L10" s="2"/>
      <c r="M10" s="2">
        <v>138.1</v>
      </c>
      <c r="N10" s="2"/>
      <c r="O10" s="2"/>
      <c r="P10" s="2"/>
      <c r="Q10" s="2"/>
      <c r="R10" s="2"/>
      <c r="S10" s="2">
        <v>11.2</v>
      </c>
    </row>
    <row r="11" spans="1:19" x14ac:dyDescent="0.25">
      <c r="A11">
        <v>220</v>
      </c>
      <c r="B11" s="2"/>
      <c r="C11" s="2"/>
      <c r="D11" s="2"/>
      <c r="E11" s="2"/>
      <c r="F11" s="2"/>
      <c r="G11" s="2">
        <v>16.7</v>
      </c>
      <c r="H11" s="2"/>
      <c r="I11" s="2"/>
      <c r="J11" s="2"/>
      <c r="K11" s="2"/>
      <c r="L11" s="2"/>
      <c r="M11" s="2">
        <v>131.1</v>
      </c>
      <c r="N11" s="2"/>
      <c r="O11" s="2"/>
      <c r="P11" s="2"/>
      <c r="Q11" s="2"/>
      <c r="R11" s="2"/>
      <c r="S11" s="2">
        <v>10.9</v>
      </c>
    </row>
    <row r="12" spans="1:19" x14ac:dyDescent="0.25">
      <c r="A12">
        <v>242</v>
      </c>
      <c r="B12" s="2"/>
      <c r="C12" s="2"/>
      <c r="D12" s="2"/>
      <c r="E12" s="2"/>
      <c r="F12" s="2"/>
      <c r="G12" s="2">
        <v>17.7</v>
      </c>
      <c r="H12" s="2"/>
      <c r="I12" s="2"/>
      <c r="J12" s="2"/>
      <c r="K12" s="2"/>
      <c r="L12" s="2"/>
      <c r="M12" s="2">
        <v>140.6</v>
      </c>
      <c r="N12" s="2"/>
      <c r="O12" s="2"/>
      <c r="P12" s="2"/>
      <c r="Q12" s="2"/>
      <c r="R12" s="2"/>
      <c r="S12" s="2">
        <v>11.5</v>
      </c>
    </row>
    <row r="13" spans="1:19" x14ac:dyDescent="0.25">
      <c r="A13">
        <v>251</v>
      </c>
      <c r="B13" s="2"/>
      <c r="C13" s="2"/>
      <c r="D13" s="2"/>
      <c r="E13" s="2"/>
      <c r="F13" s="2"/>
      <c r="G13" s="2">
        <v>20.2</v>
      </c>
      <c r="H13" s="2"/>
      <c r="I13" s="2"/>
      <c r="J13" s="2"/>
      <c r="K13" s="2"/>
      <c r="L13" s="2"/>
      <c r="M13" s="2">
        <v>165.2</v>
      </c>
      <c r="N13" s="2"/>
      <c r="O13" s="2"/>
      <c r="P13" s="2"/>
      <c r="Q13" s="2"/>
      <c r="R13" s="2"/>
      <c r="S13" s="2">
        <v>12.8</v>
      </c>
    </row>
    <row r="14" spans="1:19" x14ac:dyDescent="0.25">
      <c r="A14">
        <v>282</v>
      </c>
      <c r="B14" s="2"/>
      <c r="C14" s="2"/>
      <c r="D14" s="2"/>
      <c r="E14" s="2"/>
      <c r="F14" s="2"/>
      <c r="G14" s="2">
        <v>17.8</v>
      </c>
      <c r="H14" s="2"/>
      <c r="I14" s="2"/>
      <c r="J14" s="2"/>
      <c r="K14" s="2"/>
      <c r="L14" s="2"/>
      <c r="M14" s="2">
        <v>139.4</v>
      </c>
      <c r="N14" s="2"/>
      <c r="O14" s="2"/>
      <c r="P14" s="2"/>
      <c r="Q14" s="2"/>
      <c r="R14" s="2"/>
      <c r="S14" s="2">
        <v>11.5</v>
      </c>
    </row>
    <row r="15" spans="1:19" x14ac:dyDescent="0.25">
      <c r="A15">
        <v>283</v>
      </c>
      <c r="B15" s="2"/>
      <c r="C15" s="2"/>
      <c r="D15" s="2"/>
      <c r="E15" s="2"/>
      <c r="F15" s="2"/>
      <c r="G15" s="2">
        <v>14.9</v>
      </c>
      <c r="H15" s="2"/>
      <c r="I15" s="2"/>
      <c r="J15" s="2"/>
      <c r="K15" s="2"/>
      <c r="L15" s="2"/>
      <c r="M15" s="2">
        <v>112.9</v>
      </c>
      <c r="N15" s="2"/>
      <c r="O15" s="2"/>
      <c r="P15" s="2"/>
      <c r="Q15" s="2"/>
      <c r="R15" s="2"/>
      <c r="S15" s="2">
        <v>9.9</v>
      </c>
    </row>
    <row r="16" spans="1:19" x14ac:dyDescent="0.25">
      <c r="A16">
        <v>286</v>
      </c>
      <c r="B16" s="2"/>
      <c r="C16" s="2"/>
      <c r="D16" s="2"/>
      <c r="E16" s="2"/>
      <c r="F16" s="2"/>
      <c r="G16" s="2">
        <v>18.600000000000001</v>
      </c>
      <c r="H16" s="2"/>
      <c r="I16" s="2"/>
      <c r="J16" s="2"/>
      <c r="K16" s="2"/>
      <c r="L16" s="2"/>
      <c r="M16" s="2">
        <v>150.19999999999999</v>
      </c>
      <c r="N16" s="2"/>
      <c r="O16" s="2"/>
      <c r="P16" s="2"/>
      <c r="Q16" s="2"/>
      <c r="R16" s="2"/>
      <c r="S16" s="2">
        <v>12</v>
      </c>
    </row>
    <row r="17" spans="1:19" x14ac:dyDescent="0.25">
      <c r="A17">
        <v>287</v>
      </c>
      <c r="B17" s="2"/>
      <c r="C17" s="2"/>
      <c r="D17" s="2"/>
      <c r="E17" s="2"/>
      <c r="F17" s="2"/>
      <c r="G17" s="2">
        <v>15.9</v>
      </c>
      <c r="H17" s="2"/>
      <c r="I17" s="2"/>
      <c r="J17" s="2"/>
      <c r="K17" s="2"/>
      <c r="L17" s="2"/>
      <c r="M17" s="2">
        <v>123.2</v>
      </c>
      <c r="N17" s="2"/>
      <c r="O17" s="2"/>
      <c r="P17" s="2"/>
      <c r="Q17" s="2"/>
      <c r="R17" s="2"/>
      <c r="S17" s="2">
        <v>10.5</v>
      </c>
    </row>
    <row r="18" spans="1:19" x14ac:dyDescent="0.25">
      <c r="A18">
        <v>288</v>
      </c>
      <c r="B18" s="2"/>
      <c r="C18" s="2"/>
      <c r="D18" s="2"/>
      <c r="E18" s="2"/>
      <c r="F18" s="2"/>
      <c r="G18" s="2">
        <v>14.1</v>
      </c>
      <c r="H18" s="2"/>
      <c r="I18" s="2"/>
      <c r="J18" s="2"/>
      <c r="K18" s="2"/>
      <c r="L18" s="2"/>
      <c r="M18" s="2">
        <v>104.3</v>
      </c>
      <c r="N18" s="2"/>
      <c r="O18" s="2"/>
      <c r="P18" s="2"/>
      <c r="Q18" s="2"/>
      <c r="R18" s="2"/>
      <c r="S18" s="2">
        <v>9.4</v>
      </c>
    </row>
    <row r="19" spans="1:19" x14ac:dyDescent="0.25">
      <c r="A19">
        <v>303</v>
      </c>
      <c r="B19" s="2"/>
      <c r="C19" s="2"/>
      <c r="D19" s="2"/>
      <c r="E19" s="2"/>
      <c r="F19" s="2"/>
      <c r="G19" s="2">
        <v>14.6</v>
      </c>
      <c r="H19" s="2"/>
      <c r="I19" s="2"/>
      <c r="J19" s="2"/>
      <c r="K19" s="2"/>
      <c r="L19" s="2"/>
      <c r="M19" s="2">
        <v>109.4</v>
      </c>
      <c r="N19" s="2"/>
      <c r="O19" s="2"/>
      <c r="P19" s="2"/>
      <c r="Q19" s="2"/>
      <c r="R19" s="2"/>
      <c r="S19" s="2">
        <v>9.8000000000000007</v>
      </c>
    </row>
    <row r="20" spans="1:19" x14ac:dyDescent="0.25">
      <c r="A20">
        <v>307</v>
      </c>
      <c r="B20" s="2"/>
      <c r="C20" s="2"/>
      <c r="D20" s="2"/>
      <c r="E20" s="2"/>
      <c r="F20" s="2"/>
      <c r="G20" s="2">
        <v>19.8</v>
      </c>
      <c r="H20" s="2"/>
      <c r="I20" s="2"/>
      <c r="J20" s="2"/>
      <c r="K20" s="2"/>
      <c r="L20" s="2"/>
      <c r="M20" s="2">
        <v>159.6</v>
      </c>
      <c r="N20" s="2"/>
      <c r="O20" s="2"/>
      <c r="P20" s="2"/>
      <c r="Q20" s="2"/>
      <c r="R20" s="2"/>
      <c r="S20" s="2">
        <v>12.6</v>
      </c>
    </row>
    <row r="21" spans="1:19" x14ac:dyDescent="0.25">
      <c r="A21">
        <v>318</v>
      </c>
      <c r="B21" s="2"/>
      <c r="C21" s="2"/>
      <c r="D21" s="2"/>
      <c r="E21" s="2"/>
      <c r="F21" s="2"/>
      <c r="G21" s="2">
        <v>16.7</v>
      </c>
      <c r="H21" s="2"/>
      <c r="I21" s="2"/>
      <c r="J21" s="2"/>
      <c r="K21" s="2"/>
      <c r="L21" s="2"/>
      <c r="M21" s="2">
        <v>131</v>
      </c>
      <c r="N21" s="2"/>
      <c r="O21" s="2"/>
      <c r="P21" s="2"/>
      <c r="Q21" s="2"/>
      <c r="R21" s="2"/>
      <c r="S21" s="2">
        <v>11</v>
      </c>
    </row>
    <row r="22" spans="1:19" x14ac:dyDescent="0.25">
      <c r="A22">
        <v>418</v>
      </c>
      <c r="B22" s="2"/>
      <c r="C22" s="2"/>
      <c r="D22" s="2"/>
      <c r="E22" s="2"/>
      <c r="F22" s="2"/>
      <c r="G22" s="2">
        <v>13.9</v>
      </c>
      <c r="H22" s="2"/>
      <c r="I22" s="2"/>
      <c r="J22" s="2"/>
      <c r="K22" s="2"/>
      <c r="L22" s="2"/>
      <c r="M22" s="2">
        <v>102.6</v>
      </c>
      <c r="N22" s="2"/>
      <c r="O22" s="2"/>
      <c r="P22" s="2"/>
      <c r="Q22" s="2"/>
      <c r="R22" s="2"/>
      <c r="S22" s="2">
        <v>9.4</v>
      </c>
    </row>
    <row r="23" spans="1:19" x14ac:dyDescent="0.25">
      <c r="A23">
        <v>526</v>
      </c>
      <c r="B23" s="2"/>
      <c r="C23" s="2"/>
      <c r="D23" s="2"/>
      <c r="E23" s="2"/>
      <c r="F23" s="2"/>
      <c r="G23" s="2">
        <v>14.9</v>
      </c>
      <c r="H23" s="2"/>
      <c r="I23" s="2"/>
      <c r="J23" s="2"/>
      <c r="K23" s="2"/>
      <c r="L23" s="2"/>
      <c r="M23" s="2">
        <v>113.6</v>
      </c>
      <c r="N23" s="2"/>
      <c r="O23" s="2"/>
      <c r="P23" s="2"/>
      <c r="Q23" s="2"/>
      <c r="R23" s="2"/>
      <c r="S23" s="2">
        <v>9.9</v>
      </c>
    </row>
    <row r="24" spans="1:19" x14ac:dyDescent="0.25">
      <c r="A24">
        <v>527</v>
      </c>
      <c r="B24" s="2"/>
      <c r="C24" s="2"/>
      <c r="D24" s="2"/>
      <c r="E24" s="2"/>
      <c r="F24" s="2"/>
      <c r="G24" s="2">
        <v>18.7</v>
      </c>
      <c r="H24" s="2"/>
      <c r="I24" s="2"/>
      <c r="J24" s="2"/>
      <c r="K24" s="2"/>
      <c r="L24" s="2"/>
      <c r="M24" s="2">
        <v>151.1</v>
      </c>
      <c r="N24" s="2"/>
      <c r="O24" s="2"/>
      <c r="P24" s="2"/>
      <c r="Q24" s="2"/>
      <c r="R24" s="2"/>
      <c r="S24" s="2">
        <v>12</v>
      </c>
    </row>
    <row r="25" spans="1:19" x14ac:dyDescent="0.25">
      <c r="A25">
        <v>532</v>
      </c>
      <c r="B25" s="2"/>
      <c r="C25" s="2"/>
      <c r="D25" s="2"/>
      <c r="E25" s="2"/>
      <c r="F25" s="2"/>
      <c r="G25" s="2">
        <v>20.399999999999999</v>
      </c>
      <c r="H25" s="2"/>
      <c r="I25" s="2"/>
      <c r="J25" s="2"/>
      <c r="K25" s="2"/>
      <c r="L25" s="2"/>
      <c r="M25" s="2">
        <v>165.7</v>
      </c>
      <c r="N25" s="2"/>
      <c r="O25" s="2"/>
      <c r="P25" s="2"/>
      <c r="Q25" s="2"/>
      <c r="R25" s="2"/>
      <c r="S25" s="2">
        <v>12.8</v>
      </c>
    </row>
    <row r="26" spans="1:19" x14ac:dyDescent="0.25">
      <c r="A26">
        <v>533</v>
      </c>
      <c r="B26" s="2"/>
      <c r="C26" s="2"/>
      <c r="D26" s="2"/>
      <c r="E26" s="2"/>
      <c r="F26" s="2"/>
      <c r="G26" s="2">
        <v>17.2</v>
      </c>
      <c r="H26" s="2"/>
      <c r="I26" s="2"/>
      <c r="J26" s="2"/>
      <c r="K26" s="2"/>
      <c r="L26" s="2"/>
      <c r="M26" s="2">
        <v>136.69999999999999</v>
      </c>
      <c r="N26" s="2"/>
      <c r="O26" s="2"/>
      <c r="P26" s="2"/>
      <c r="Q26" s="2"/>
      <c r="R26" s="2"/>
      <c r="S26" s="2">
        <v>11.1</v>
      </c>
    </row>
    <row r="27" spans="1:19" x14ac:dyDescent="0.25">
      <c r="A27">
        <v>849</v>
      </c>
      <c r="B27" s="2"/>
      <c r="C27" s="2"/>
      <c r="D27" s="2"/>
      <c r="E27" s="2"/>
      <c r="F27" s="2"/>
      <c r="G27" s="2">
        <v>17.600000000000001</v>
      </c>
      <c r="H27" s="2"/>
      <c r="I27" s="2"/>
      <c r="J27" s="2"/>
      <c r="K27" s="2"/>
      <c r="L27" s="2"/>
      <c r="M27" s="2">
        <v>139.80000000000001</v>
      </c>
      <c r="N27" s="2"/>
      <c r="O27" s="2"/>
      <c r="P27" s="2"/>
      <c r="Q27" s="2"/>
      <c r="R27" s="2"/>
      <c r="S27" s="2">
        <v>11.4</v>
      </c>
    </row>
    <row r="28" spans="1:19" x14ac:dyDescent="0.25">
      <c r="A28">
        <v>900</v>
      </c>
      <c r="B28" s="2"/>
      <c r="C28" s="2"/>
      <c r="D28" s="2"/>
      <c r="E28" s="2"/>
      <c r="F28" s="2"/>
      <c r="G28" s="2">
        <v>14</v>
      </c>
      <c r="H28" s="2"/>
      <c r="I28" s="2"/>
      <c r="J28" s="2"/>
      <c r="K28" s="2"/>
      <c r="L28" s="2"/>
      <c r="M28" s="2">
        <v>103.2</v>
      </c>
      <c r="N28" s="2"/>
      <c r="O28" s="2"/>
      <c r="P28" s="2"/>
      <c r="Q28" s="2"/>
      <c r="R28" s="2"/>
      <c r="S28" s="2">
        <v>9.4</v>
      </c>
    </row>
    <row r="29" spans="1:19" x14ac:dyDescent="0.25">
      <c r="A29">
        <v>941</v>
      </c>
      <c r="B29" s="2"/>
      <c r="C29" s="2"/>
      <c r="D29" s="2"/>
      <c r="E29" s="2"/>
      <c r="F29" s="2"/>
      <c r="G29" s="2">
        <v>15.7</v>
      </c>
      <c r="H29" s="2"/>
      <c r="I29" s="2"/>
      <c r="J29" s="2"/>
      <c r="K29" s="2"/>
      <c r="L29" s="2"/>
      <c r="M29" s="2">
        <v>121.3</v>
      </c>
      <c r="N29" s="2"/>
      <c r="O29" s="2"/>
      <c r="P29" s="2"/>
      <c r="Q29" s="2"/>
      <c r="R29" s="2"/>
      <c r="S29" s="2">
        <v>10.5</v>
      </c>
    </row>
    <row r="30" spans="1:19" x14ac:dyDescent="0.25">
      <c r="A30">
        <v>10098</v>
      </c>
      <c r="B30" s="2"/>
      <c r="C30" s="2"/>
      <c r="D30" s="2"/>
      <c r="E30" s="2"/>
      <c r="F30" s="2"/>
      <c r="G30" s="2">
        <v>15.1</v>
      </c>
      <c r="H30" s="2"/>
      <c r="I30" s="2"/>
      <c r="J30" s="2"/>
      <c r="K30" s="2"/>
      <c r="L30" s="2"/>
      <c r="M30" s="2">
        <v>114.6</v>
      </c>
      <c r="N30" s="2"/>
      <c r="O30" s="2"/>
      <c r="P30" s="2"/>
      <c r="Q30" s="2"/>
      <c r="R30" s="2"/>
      <c r="S30" s="2">
        <v>10</v>
      </c>
    </row>
    <row r="31" spans="1:19" x14ac:dyDescent="0.25">
      <c r="A31">
        <v>10143</v>
      </c>
      <c r="B31" s="2"/>
      <c r="C31" s="2"/>
      <c r="D31" s="2"/>
      <c r="E31" s="2"/>
      <c r="F31" s="2"/>
      <c r="G31" s="2">
        <v>17.8</v>
      </c>
      <c r="H31" s="2"/>
      <c r="I31" s="2"/>
      <c r="J31" s="2"/>
      <c r="K31" s="2"/>
      <c r="L31" s="2"/>
      <c r="M31" s="2">
        <v>141.5</v>
      </c>
      <c r="N31" s="2"/>
      <c r="O31" s="2"/>
      <c r="P31" s="2"/>
      <c r="Q31" s="2"/>
      <c r="R31" s="2"/>
      <c r="S31" s="2">
        <v>11.5</v>
      </c>
    </row>
    <row r="32" spans="1:19" x14ac:dyDescent="0.25">
      <c r="A32">
        <v>10161</v>
      </c>
      <c r="B32" s="2"/>
      <c r="C32" s="2"/>
      <c r="D32" s="2"/>
      <c r="E32" s="2"/>
      <c r="F32" s="2"/>
      <c r="G32" s="2">
        <v>19</v>
      </c>
      <c r="H32" s="2"/>
      <c r="I32" s="2"/>
      <c r="J32" s="2"/>
      <c r="K32" s="2"/>
      <c r="L32" s="2"/>
      <c r="M32" s="2">
        <v>153</v>
      </c>
      <c r="N32" s="2"/>
      <c r="O32" s="2"/>
      <c r="P32" s="2"/>
      <c r="Q32" s="2"/>
      <c r="R32" s="2"/>
      <c r="S32" s="2">
        <v>12.2</v>
      </c>
    </row>
  </sheetData>
  <mergeCells count="4">
    <mergeCell ref="A1:A2"/>
    <mergeCell ref="B1:G1"/>
    <mergeCell ref="H1:M1"/>
    <mergeCell ref="N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workbookViewId="0">
      <selection activeCell="U1" sqref="U1:AA2"/>
    </sheetView>
  </sheetViews>
  <sheetFormatPr defaultRowHeight="15" x14ac:dyDescent="0.25"/>
  <sheetData>
    <row r="1" spans="1:28" x14ac:dyDescent="0.25">
      <c r="A1" s="23" t="s">
        <v>150</v>
      </c>
      <c r="B1" s="22" t="s">
        <v>36</v>
      </c>
      <c r="C1" s="22" t="s">
        <v>151</v>
      </c>
      <c r="D1" s="22"/>
      <c r="E1" s="22"/>
      <c r="F1" s="22"/>
      <c r="G1" s="22"/>
      <c r="K1" s="23" t="s">
        <v>150</v>
      </c>
      <c r="L1" s="22" t="s">
        <v>36</v>
      </c>
      <c r="M1" s="22" t="s">
        <v>151</v>
      </c>
      <c r="N1" s="22"/>
      <c r="O1" s="22"/>
      <c r="P1" s="22"/>
      <c r="Q1" s="22"/>
      <c r="U1" s="23" t="s">
        <v>150</v>
      </c>
      <c r="V1" s="22" t="s">
        <v>36</v>
      </c>
      <c r="W1" s="22" t="s">
        <v>151</v>
      </c>
      <c r="X1" s="22"/>
      <c r="Y1" s="22"/>
      <c r="Z1" s="22"/>
      <c r="AA1" s="22"/>
    </row>
    <row r="2" spans="1:28" ht="30.75" customHeight="1" x14ac:dyDescent="0.25">
      <c r="A2" s="23"/>
      <c r="B2" s="22"/>
      <c r="C2">
        <v>1</v>
      </c>
      <c r="D2">
        <v>2</v>
      </c>
      <c r="E2">
        <v>3</v>
      </c>
      <c r="F2">
        <v>4</v>
      </c>
      <c r="G2">
        <v>5</v>
      </c>
      <c r="K2" s="23"/>
      <c r="L2" s="22"/>
      <c r="M2">
        <v>1</v>
      </c>
      <c r="N2">
        <v>2</v>
      </c>
      <c r="O2">
        <v>3</v>
      </c>
      <c r="P2">
        <v>4</v>
      </c>
      <c r="Q2">
        <v>5</v>
      </c>
      <c r="U2" s="23"/>
      <c r="V2" s="22"/>
      <c r="W2">
        <v>1</v>
      </c>
      <c r="X2">
        <v>2</v>
      </c>
      <c r="Y2">
        <v>3</v>
      </c>
      <c r="Z2">
        <v>4</v>
      </c>
      <c r="AA2">
        <v>5</v>
      </c>
    </row>
    <row r="3" spans="1:28" x14ac:dyDescent="0.25">
      <c r="A3" t="s">
        <v>37</v>
      </c>
      <c r="B3">
        <f>'6'!G3</f>
        <v>15.5</v>
      </c>
      <c r="C3">
        <f>'6'!B3</f>
        <v>11.5</v>
      </c>
      <c r="D3">
        <f>'6'!C3</f>
        <v>19</v>
      </c>
      <c r="E3">
        <f>'6'!D3</f>
        <v>16</v>
      </c>
      <c r="F3">
        <f>'6'!E3</f>
        <v>12.7</v>
      </c>
      <c r="G3">
        <f>'6'!F3</f>
        <v>18.3</v>
      </c>
      <c r="K3" t="s">
        <v>37</v>
      </c>
      <c r="L3">
        <f>'6'!G4</f>
        <v>14.4</v>
      </c>
      <c r="M3">
        <f>'6'!B4</f>
        <v>12.7</v>
      </c>
      <c r="N3">
        <f>'6'!C4</f>
        <v>16.8</v>
      </c>
      <c r="O3">
        <f>'6'!D4</f>
        <v>13.5</v>
      </c>
      <c r="P3">
        <f>'6'!E4</f>
        <v>13.7</v>
      </c>
      <c r="Q3">
        <f>'6'!F4</f>
        <v>15.3</v>
      </c>
      <c r="U3" t="s">
        <v>37</v>
      </c>
      <c r="V3">
        <f>'6'!G5</f>
        <v>13.2</v>
      </c>
      <c r="W3">
        <f>'6'!B5</f>
        <v>9.1</v>
      </c>
      <c r="X3">
        <f>'6'!C5</f>
        <v>12.4</v>
      </c>
      <c r="Y3">
        <f>'6'!D5</f>
        <v>11.8</v>
      </c>
      <c r="Z3">
        <f>'6'!E5</f>
        <v>15.6</v>
      </c>
      <c r="AA3">
        <f>'6'!F5</f>
        <v>17.100000000000001</v>
      </c>
    </row>
    <row r="4" spans="1:28" x14ac:dyDescent="0.25">
      <c r="A4" t="s">
        <v>38</v>
      </c>
      <c r="C4" s="2">
        <f>$B$3-C3</f>
        <v>4</v>
      </c>
      <c r="D4" s="2">
        <f>$B$3-D3</f>
        <v>-3.5</v>
      </c>
      <c r="E4" s="2">
        <f>$B$3-E3</f>
        <v>-0.5</v>
      </c>
      <c r="F4" s="2">
        <f>$B$3-F3</f>
        <v>2.8000000000000007</v>
      </c>
      <c r="G4" s="2">
        <f>$B$3-G3</f>
        <v>-2.8000000000000007</v>
      </c>
      <c r="K4" t="s">
        <v>38</v>
      </c>
      <c r="M4" s="2">
        <f>$B$3-M3</f>
        <v>2.8000000000000007</v>
      </c>
      <c r="N4" s="2">
        <f>$B$3-N3</f>
        <v>-1.3000000000000007</v>
      </c>
      <c r="O4" s="2">
        <f>$B$3-O3</f>
        <v>2</v>
      </c>
      <c r="P4" s="2">
        <f>$B$3-P3</f>
        <v>1.8000000000000007</v>
      </c>
      <c r="Q4" s="2">
        <f>$B$3-Q3</f>
        <v>0.19999999999999929</v>
      </c>
      <c r="U4" t="s">
        <v>38</v>
      </c>
      <c r="W4" s="2">
        <f>$B$3-W3</f>
        <v>6.4</v>
      </c>
      <c r="X4" s="2">
        <f>$B$3-X3</f>
        <v>3.0999999999999996</v>
      </c>
      <c r="Y4" s="2">
        <f>$B$3-Y3</f>
        <v>3.6999999999999993</v>
      </c>
      <c r="Z4" s="2">
        <f>$B$3-Z3</f>
        <v>-9.9999999999999645E-2</v>
      </c>
      <c r="AA4" s="2">
        <f>$B$3-AA3</f>
        <v>-1.6000000000000014</v>
      </c>
    </row>
    <row r="5" spans="1:28" x14ac:dyDescent="0.25">
      <c r="A5" t="s">
        <v>39</v>
      </c>
      <c r="C5" s="1">
        <f>POWER(C4,2)</f>
        <v>16</v>
      </c>
      <c r="D5" s="1">
        <f t="shared" ref="D5:G5" si="0">POWER(D4,2)</f>
        <v>12.25</v>
      </c>
      <c r="E5" s="1">
        <f t="shared" si="0"/>
        <v>0.25</v>
      </c>
      <c r="F5" s="1">
        <f t="shared" si="0"/>
        <v>7.8400000000000043</v>
      </c>
      <c r="G5" s="1">
        <f t="shared" si="0"/>
        <v>7.8400000000000043</v>
      </c>
      <c r="K5" t="s">
        <v>39</v>
      </c>
      <c r="M5" s="1">
        <f>POWER(M4,2)</f>
        <v>7.8400000000000043</v>
      </c>
      <c r="N5" s="1">
        <f t="shared" ref="N5" si="1">POWER(N4,2)</f>
        <v>1.6900000000000019</v>
      </c>
      <c r="O5" s="1">
        <f t="shared" ref="O5" si="2">POWER(O4,2)</f>
        <v>4</v>
      </c>
      <c r="P5" s="1">
        <f t="shared" ref="P5" si="3">POWER(P4,2)</f>
        <v>3.2400000000000024</v>
      </c>
      <c r="Q5" s="1">
        <f t="shared" ref="Q5" si="4">POWER(Q4,2)</f>
        <v>3.9999999999999716E-2</v>
      </c>
      <c r="U5" t="s">
        <v>39</v>
      </c>
      <c r="W5" s="1">
        <f>POWER(W4,2)</f>
        <v>40.960000000000008</v>
      </c>
      <c r="X5" s="1">
        <f t="shared" ref="X5" si="5">POWER(X4,2)</f>
        <v>9.6099999999999977</v>
      </c>
      <c r="Y5" s="1">
        <f t="shared" ref="Y5" si="6">POWER(Y4,2)</f>
        <v>13.689999999999994</v>
      </c>
      <c r="Z5" s="1">
        <f t="shared" ref="Z5" si="7">POWER(Z4,2)</f>
        <v>9.9999999999999291E-3</v>
      </c>
      <c r="AA5" s="1">
        <f t="shared" ref="AA5" si="8">POWER(AA4,2)</f>
        <v>2.5600000000000045</v>
      </c>
    </row>
    <row r="6" spans="1:28" x14ac:dyDescent="0.25">
      <c r="A6" s="5" t="s">
        <v>40</v>
      </c>
      <c r="B6" s="1">
        <f>SQRT(SUM(C5:G5)/5)</f>
        <v>2.9725410005582771</v>
      </c>
      <c r="C6" t="s">
        <v>41</v>
      </c>
      <c r="D6" s="1">
        <f>B6/SQRT(5)</f>
        <v>1.3293607486307095</v>
      </c>
      <c r="E6" t="s">
        <v>42</v>
      </c>
      <c r="F6" s="1">
        <f>100*D6/B3</f>
        <v>8.5765209589078033</v>
      </c>
      <c r="G6" t="s">
        <v>43</v>
      </c>
      <c r="H6" s="1">
        <f>B3/D6</f>
        <v>11.659739477012218</v>
      </c>
      <c r="K6" s="5" t="s">
        <v>40</v>
      </c>
      <c r="L6" s="1">
        <f>SQRT(SUM(M5:Q5)/5)</f>
        <v>1.8335757415498282</v>
      </c>
      <c r="M6" t="s">
        <v>41</v>
      </c>
      <c r="N6" s="1">
        <f>L6/SQRT(5)</f>
        <v>0.82000000000000028</v>
      </c>
      <c r="O6" t="s">
        <v>42</v>
      </c>
      <c r="P6" s="1">
        <f>100*N6/L3</f>
        <v>5.6944444444444464</v>
      </c>
      <c r="Q6" t="s">
        <v>43</v>
      </c>
      <c r="R6" s="1">
        <f>L3/N6</f>
        <v>17.560975609756092</v>
      </c>
      <c r="U6" s="5" t="s">
        <v>40</v>
      </c>
      <c r="V6" s="1">
        <f>SQRT(SUM(W5:AA5)/5)</f>
        <v>3.6559540478512584</v>
      </c>
      <c r="W6" t="s">
        <v>41</v>
      </c>
      <c r="X6" s="1">
        <f>V6/SQRT(5)</f>
        <v>1.6349923547221865</v>
      </c>
      <c r="Y6" t="s">
        <v>42</v>
      </c>
      <c r="Z6" s="1">
        <f>100*X6/V3</f>
        <v>12.386305717592323</v>
      </c>
      <c r="AA6" t="s">
        <v>43</v>
      </c>
      <c r="AB6" s="1">
        <f>V3/X6</f>
        <v>8.0734322468699915</v>
      </c>
    </row>
    <row r="7" spans="1:28" x14ac:dyDescent="0.25">
      <c r="B7" t="s">
        <v>36</v>
      </c>
      <c r="C7">
        <v>1</v>
      </c>
      <c r="D7">
        <v>2</v>
      </c>
      <c r="E7">
        <v>3</v>
      </c>
      <c r="F7">
        <v>4</v>
      </c>
      <c r="G7">
        <v>5</v>
      </c>
      <c r="L7" t="s">
        <v>36</v>
      </c>
      <c r="M7">
        <v>1</v>
      </c>
      <c r="N7">
        <v>2</v>
      </c>
      <c r="O7">
        <v>3</v>
      </c>
      <c r="P7">
        <v>4</v>
      </c>
      <c r="Q7">
        <v>5</v>
      </c>
      <c r="V7" t="s">
        <v>36</v>
      </c>
      <c r="W7">
        <v>1</v>
      </c>
      <c r="X7">
        <v>2</v>
      </c>
      <c r="Y7">
        <v>3</v>
      </c>
      <c r="Z7">
        <v>4</v>
      </c>
      <c r="AA7">
        <v>5</v>
      </c>
    </row>
    <row r="8" spans="1:28" x14ac:dyDescent="0.25">
      <c r="A8" t="s">
        <v>37</v>
      </c>
      <c r="B8">
        <f>'6'!M3</f>
        <v>118.3</v>
      </c>
      <c r="C8">
        <f>'6'!H3</f>
        <v>127.4</v>
      </c>
      <c r="D8">
        <f>'6'!I3</f>
        <v>110.4</v>
      </c>
      <c r="E8">
        <f>'6'!J3</f>
        <v>112.7</v>
      </c>
      <c r="F8">
        <f>'6'!K3</f>
        <v>120.7</v>
      </c>
      <c r="G8">
        <f>'6'!L3</f>
        <v>120.3</v>
      </c>
      <c r="K8" t="s">
        <v>37</v>
      </c>
      <c r="L8">
        <f>'6'!M4</f>
        <v>107.40000000000002</v>
      </c>
      <c r="M8">
        <f>'6'!H4</f>
        <v>101.6</v>
      </c>
      <c r="N8">
        <f>'6'!I4</f>
        <v>112.7</v>
      </c>
      <c r="O8">
        <f>'6'!J4</f>
        <v>105.4</v>
      </c>
      <c r="P8">
        <f>'6'!K4</f>
        <v>110.1</v>
      </c>
      <c r="Q8">
        <f>'6'!L4</f>
        <v>107.2</v>
      </c>
      <c r="U8" t="s">
        <v>37</v>
      </c>
      <c r="V8">
        <f>'6'!M5</f>
        <v>94.8</v>
      </c>
      <c r="W8">
        <f>'6'!H5</f>
        <v>103</v>
      </c>
      <c r="X8">
        <f>'6'!I5</f>
        <v>92.3</v>
      </c>
      <c r="Y8">
        <f>'6'!J5</f>
        <v>98.7</v>
      </c>
      <c r="Z8">
        <f>'6'!K5</f>
        <v>92</v>
      </c>
      <c r="AA8">
        <f>'6'!L5</f>
        <v>88</v>
      </c>
    </row>
    <row r="9" spans="1:28" x14ac:dyDescent="0.25">
      <c r="A9" t="s">
        <v>38</v>
      </c>
      <c r="C9" s="2">
        <f>$B$3-C8</f>
        <v>-111.9</v>
      </c>
      <c r="D9" s="2">
        <f>$B$3-D8</f>
        <v>-94.9</v>
      </c>
      <c r="E9" s="2">
        <f>$B$3-E8</f>
        <v>-97.2</v>
      </c>
      <c r="F9" s="2">
        <f>$B$3-F8</f>
        <v>-105.2</v>
      </c>
      <c r="G9" s="2">
        <f>$B$3-G8</f>
        <v>-104.8</v>
      </c>
      <c r="K9" t="s">
        <v>38</v>
      </c>
      <c r="M9" s="2">
        <f>$B$3-M8</f>
        <v>-86.1</v>
      </c>
      <c r="N9" s="2">
        <f>$B$3-N8</f>
        <v>-97.2</v>
      </c>
      <c r="O9" s="2">
        <f>$B$3-O8</f>
        <v>-89.9</v>
      </c>
      <c r="P9" s="2">
        <f>$B$3-P8</f>
        <v>-94.6</v>
      </c>
      <c r="Q9" s="2">
        <f>$B$3-Q8</f>
        <v>-91.7</v>
      </c>
      <c r="U9" t="s">
        <v>38</v>
      </c>
      <c r="W9" s="2">
        <f>$B$3-W8</f>
        <v>-87.5</v>
      </c>
      <c r="X9" s="2">
        <f>$B$3-X8</f>
        <v>-76.8</v>
      </c>
      <c r="Y9" s="2">
        <f>$B$3-Y8</f>
        <v>-83.2</v>
      </c>
      <c r="Z9" s="2">
        <f>$B$3-Z8</f>
        <v>-76.5</v>
      </c>
      <c r="AA9" s="2">
        <f>$B$3-AA8</f>
        <v>-72.5</v>
      </c>
    </row>
    <row r="10" spans="1:28" x14ac:dyDescent="0.25">
      <c r="A10" t="s">
        <v>39</v>
      </c>
      <c r="C10" s="1">
        <f>POWER(C9,2)</f>
        <v>12521.61</v>
      </c>
      <c r="D10" s="1">
        <f t="shared" ref="D10" si="9">POWER(D9,2)</f>
        <v>9006.01</v>
      </c>
      <c r="E10" s="1">
        <f t="shared" ref="E10" si="10">POWER(E9,2)</f>
        <v>9447.84</v>
      </c>
      <c r="F10" s="1">
        <f t="shared" ref="F10" si="11">POWER(F9,2)</f>
        <v>11067.04</v>
      </c>
      <c r="G10" s="1">
        <f t="shared" ref="G10" si="12">POWER(G9,2)</f>
        <v>10983.039999999999</v>
      </c>
      <c r="K10" t="s">
        <v>39</v>
      </c>
      <c r="M10" s="1">
        <f>POWER(M9,2)</f>
        <v>7413.2099999999991</v>
      </c>
      <c r="N10" s="1">
        <f t="shared" ref="N10" si="13">POWER(N9,2)</f>
        <v>9447.84</v>
      </c>
      <c r="O10" s="1">
        <f t="shared" ref="O10" si="14">POWER(O9,2)</f>
        <v>8082.0100000000011</v>
      </c>
      <c r="P10" s="1">
        <f t="shared" ref="P10" si="15">POWER(P9,2)</f>
        <v>8949.159999999998</v>
      </c>
      <c r="Q10" s="1">
        <f t="shared" ref="Q10" si="16">POWER(Q9,2)</f>
        <v>8408.8900000000012</v>
      </c>
      <c r="U10" t="s">
        <v>39</v>
      </c>
      <c r="W10" s="1">
        <f>POWER(W9,2)</f>
        <v>7656.25</v>
      </c>
      <c r="X10" s="1">
        <f t="shared" ref="X10" si="17">POWER(X9,2)</f>
        <v>5898.24</v>
      </c>
      <c r="Y10" s="1">
        <f t="shared" ref="Y10" si="18">POWER(Y9,2)</f>
        <v>6922.2400000000007</v>
      </c>
      <c r="Z10" s="1">
        <f t="shared" ref="Z10" si="19">POWER(Z9,2)</f>
        <v>5852.25</v>
      </c>
      <c r="AA10" s="1">
        <f t="shared" ref="AA10" si="20">POWER(AA9,2)</f>
        <v>5256.25</v>
      </c>
    </row>
    <row r="11" spans="1:28" x14ac:dyDescent="0.25">
      <c r="A11" s="5" t="s">
        <v>40</v>
      </c>
      <c r="B11" s="1">
        <f>SQRT(SUM(C10:G10)/5)</f>
        <v>102.9811050630163</v>
      </c>
      <c r="C11" t="s">
        <v>41</v>
      </c>
      <c r="D11" s="1">
        <f>B11/SQRT(5)</f>
        <v>46.054550263790439</v>
      </c>
      <c r="E11" t="s">
        <v>42</v>
      </c>
      <c r="F11" s="1">
        <f>100*D11/B8</f>
        <v>38.930304534057854</v>
      </c>
      <c r="G11" t="s">
        <v>43</v>
      </c>
      <c r="H11" s="1">
        <f>B8/D11</f>
        <v>2.5686929808760124</v>
      </c>
      <c r="K11" s="5" t="s">
        <v>40</v>
      </c>
      <c r="L11" s="1">
        <f>SQRT(SUM(M10:Q10)/5)</f>
        <v>91.979465099553607</v>
      </c>
      <c r="M11" t="s">
        <v>41</v>
      </c>
      <c r="N11" s="1">
        <f>L11/SQRT(5)</f>
        <v>41.134467299334261</v>
      </c>
      <c r="O11" t="s">
        <v>42</v>
      </c>
      <c r="P11" s="1">
        <f>100*N11/L8</f>
        <v>38.300248882061695</v>
      </c>
      <c r="Q11" t="s">
        <v>43</v>
      </c>
      <c r="R11" s="1">
        <f>L8/N11</f>
        <v>2.6109490909035848</v>
      </c>
      <c r="U11" s="5" t="s">
        <v>40</v>
      </c>
      <c r="V11" s="1">
        <f>SQRT(SUM(W10:AA10)/5)</f>
        <v>79.479846502116501</v>
      </c>
      <c r="W11" t="s">
        <v>41</v>
      </c>
      <c r="X11" s="1">
        <f>V11/SQRT(5)</f>
        <v>35.544467923996272</v>
      </c>
      <c r="Y11" t="s">
        <v>42</v>
      </c>
      <c r="Z11" s="1">
        <f>100*X11/V8</f>
        <v>37.494164476789315</v>
      </c>
      <c r="AA11" t="s">
        <v>43</v>
      </c>
      <c r="AB11" s="1">
        <f>V8/X11</f>
        <v>2.6670817017913491</v>
      </c>
    </row>
    <row r="12" spans="1:28" x14ac:dyDescent="0.25">
      <c r="B12" t="s">
        <v>36</v>
      </c>
      <c r="C12">
        <v>1</v>
      </c>
      <c r="D12">
        <v>2</v>
      </c>
      <c r="E12">
        <v>3</v>
      </c>
      <c r="F12">
        <v>4</v>
      </c>
      <c r="G12">
        <v>5</v>
      </c>
      <c r="L12" t="s">
        <v>36</v>
      </c>
      <c r="M12">
        <v>1</v>
      </c>
      <c r="N12">
        <v>2</v>
      </c>
      <c r="O12">
        <v>3</v>
      </c>
      <c r="P12">
        <v>4</v>
      </c>
      <c r="Q12">
        <v>5</v>
      </c>
      <c r="V12" t="s">
        <v>36</v>
      </c>
      <c r="W12">
        <v>1</v>
      </c>
      <c r="X12">
        <v>2</v>
      </c>
      <c r="Y12">
        <v>3</v>
      </c>
      <c r="Z12">
        <v>4</v>
      </c>
      <c r="AA12">
        <v>5</v>
      </c>
    </row>
    <row r="13" spans="1:28" x14ac:dyDescent="0.25">
      <c r="A13" t="s">
        <v>37</v>
      </c>
      <c r="B13">
        <f>'6'!S3</f>
        <v>10.199999999999999</v>
      </c>
      <c r="C13">
        <f>'6'!N3</f>
        <v>12.6</v>
      </c>
      <c r="D13">
        <f>'6'!O3</f>
        <v>8.6999999999999993</v>
      </c>
      <c r="E13">
        <f>'6'!P3</f>
        <v>8.1999999999999993</v>
      </c>
      <c r="F13">
        <f>'6'!Q3</f>
        <v>11.8</v>
      </c>
      <c r="G13">
        <f>'6'!R3</f>
        <v>9.6999999999999993</v>
      </c>
      <c r="K13" t="s">
        <v>37</v>
      </c>
      <c r="L13">
        <f>'6'!S4</f>
        <v>9.5999999999999979</v>
      </c>
      <c r="M13">
        <f>'6'!N4</f>
        <v>13.4</v>
      </c>
      <c r="N13">
        <f>'6'!O4</f>
        <v>7.9</v>
      </c>
      <c r="O13">
        <f>'6'!P4</f>
        <v>10.1</v>
      </c>
      <c r="P13">
        <f>'6'!Q4</f>
        <v>11.2</v>
      </c>
      <c r="Q13">
        <f>'6'!R4</f>
        <v>5.4</v>
      </c>
      <c r="R13">
        <f>'6'!S4</f>
        <v>9.5999999999999979</v>
      </c>
      <c r="U13" t="s">
        <v>37</v>
      </c>
      <c r="V13">
        <f>'6'!S5</f>
        <v>8.9</v>
      </c>
      <c r="W13">
        <f>'6'!N5</f>
        <v>8.8000000000000007</v>
      </c>
      <c r="X13">
        <f>'6'!O5</f>
        <v>8.1999999999999993</v>
      </c>
      <c r="Y13">
        <f>'6'!P5</f>
        <v>13.3</v>
      </c>
      <c r="Z13">
        <f>'6'!Q5</f>
        <v>10.4</v>
      </c>
      <c r="AA13">
        <f>'6'!R5</f>
        <v>3.8</v>
      </c>
    </row>
    <row r="14" spans="1:28" x14ac:dyDescent="0.25">
      <c r="A14" t="s">
        <v>38</v>
      </c>
      <c r="C14" s="2">
        <f>$B$3-C13</f>
        <v>2.9000000000000004</v>
      </c>
      <c r="D14" s="2">
        <f>$B$3-D13</f>
        <v>6.8000000000000007</v>
      </c>
      <c r="E14" s="2">
        <f>$B$3-E13</f>
        <v>7.3000000000000007</v>
      </c>
      <c r="F14" s="2">
        <f>$B$3-F13</f>
        <v>3.6999999999999993</v>
      </c>
      <c r="G14" s="2">
        <f>$B$3-G13</f>
        <v>5.8000000000000007</v>
      </c>
      <c r="K14" t="s">
        <v>38</v>
      </c>
      <c r="M14" s="2">
        <f>$B$3-M13</f>
        <v>2.0999999999999996</v>
      </c>
      <c r="N14" s="2">
        <f>$B$3-N13</f>
        <v>7.6</v>
      </c>
      <c r="O14" s="2">
        <f>$B$3-O13</f>
        <v>5.4</v>
      </c>
      <c r="P14" s="2">
        <f>$B$3-P13</f>
        <v>4.3000000000000007</v>
      </c>
      <c r="Q14" s="2">
        <f>$B$3-Q13</f>
        <v>10.1</v>
      </c>
      <c r="U14" t="s">
        <v>38</v>
      </c>
      <c r="W14" s="2">
        <f>$B$3-W13</f>
        <v>6.6999999999999993</v>
      </c>
      <c r="X14" s="2">
        <f>$B$3-X13</f>
        <v>7.3000000000000007</v>
      </c>
      <c r="Y14" s="2">
        <f>$B$3-Y13</f>
        <v>2.1999999999999993</v>
      </c>
      <c r="Z14" s="2">
        <f>$B$3-Z13</f>
        <v>5.0999999999999996</v>
      </c>
      <c r="AA14" s="2">
        <f>$B$3-AA13</f>
        <v>11.7</v>
      </c>
    </row>
    <row r="15" spans="1:28" x14ac:dyDescent="0.25">
      <c r="A15" t="s">
        <v>39</v>
      </c>
      <c r="C15" s="1">
        <f>POWER(C14,2)</f>
        <v>8.4100000000000019</v>
      </c>
      <c r="D15" s="1">
        <f t="shared" ref="D15" si="21">POWER(D14,2)</f>
        <v>46.240000000000009</v>
      </c>
      <c r="E15" s="1">
        <f t="shared" ref="E15" si="22">POWER(E14,2)</f>
        <v>53.290000000000013</v>
      </c>
      <c r="F15" s="1">
        <f t="shared" ref="F15" si="23">POWER(F14,2)</f>
        <v>13.689999999999994</v>
      </c>
      <c r="G15" s="1">
        <f t="shared" ref="G15" si="24">POWER(G14,2)</f>
        <v>33.640000000000008</v>
      </c>
      <c r="K15" t="s">
        <v>39</v>
      </c>
      <c r="M15" s="1">
        <f>POWER(M14,2)</f>
        <v>4.4099999999999984</v>
      </c>
      <c r="N15" s="1">
        <f t="shared" ref="N15" si="25">POWER(N14,2)</f>
        <v>57.76</v>
      </c>
      <c r="O15" s="1">
        <f t="shared" ref="O15" si="26">POWER(O14,2)</f>
        <v>29.160000000000004</v>
      </c>
      <c r="P15" s="1">
        <f t="shared" ref="P15" si="27">POWER(P14,2)</f>
        <v>18.490000000000006</v>
      </c>
      <c r="Q15" s="1">
        <f t="shared" ref="Q15" si="28">POWER(Q14,2)</f>
        <v>102.00999999999999</v>
      </c>
      <c r="U15" t="s">
        <v>39</v>
      </c>
      <c r="W15" s="1">
        <f>POWER(W14,2)</f>
        <v>44.889999999999993</v>
      </c>
      <c r="X15" s="1">
        <f t="shared" ref="X15" si="29">POWER(X14,2)</f>
        <v>53.290000000000013</v>
      </c>
      <c r="Y15" s="1">
        <f t="shared" ref="Y15" si="30">POWER(Y14,2)</f>
        <v>4.8399999999999972</v>
      </c>
      <c r="Z15" s="1">
        <f t="shared" ref="Z15" si="31">POWER(Z14,2)</f>
        <v>26.009999999999998</v>
      </c>
      <c r="AA15" s="1">
        <f t="shared" ref="AA15" si="32">POWER(AA14,2)</f>
        <v>136.88999999999999</v>
      </c>
    </row>
    <row r="16" spans="1:28" x14ac:dyDescent="0.25">
      <c r="A16" s="5" t="s">
        <v>40</v>
      </c>
      <c r="B16" s="1">
        <f>SQRT(SUM(C15:G15)/5)</f>
        <v>5.5726115960113356</v>
      </c>
      <c r="C16" t="s">
        <v>41</v>
      </c>
      <c r="D16" s="1">
        <f>B16/SQRT(5)</f>
        <v>2.4921476681769885</v>
      </c>
      <c r="E16" t="s">
        <v>42</v>
      </c>
      <c r="F16" s="1">
        <f>100*D16/B13</f>
        <v>24.432820276244989</v>
      </c>
      <c r="G16" t="s">
        <v>43</v>
      </c>
      <c r="H16" s="1">
        <f>B13/D16</f>
        <v>4.0928553834297157</v>
      </c>
      <c r="K16" s="5" t="s">
        <v>40</v>
      </c>
      <c r="L16" s="1">
        <f>SQRT(SUM(M15:Q15)/5)</f>
        <v>6.5089169606010495</v>
      </c>
      <c r="M16" t="s">
        <v>41</v>
      </c>
      <c r="N16" s="1">
        <f>L16/SQRT(5)</f>
        <v>2.9108761567610535</v>
      </c>
      <c r="O16" t="s">
        <v>42</v>
      </c>
      <c r="P16" s="1">
        <f>100*N16/L13</f>
        <v>30.32162663292765</v>
      </c>
      <c r="Q16" t="s">
        <v>43</v>
      </c>
      <c r="R16" s="1">
        <f>L13/N16</f>
        <v>3.2979761016978357</v>
      </c>
      <c r="U16" s="5" t="s">
        <v>40</v>
      </c>
      <c r="V16" s="1">
        <f>SQRT(SUM(W15:AA15)/5)</f>
        <v>7.2927361120501262</v>
      </c>
      <c r="W16" t="s">
        <v>41</v>
      </c>
      <c r="X16" s="1">
        <f>V16/SQRT(5)</f>
        <v>3.2614107377023207</v>
      </c>
      <c r="Y16" t="s">
        <v>42</v>
      </c>
      <c r="Z16" s="1">
        <f>100*X16/V13</f>
        <v>36.645064468565401</v>
      </c>
      <c r="AA16" t="s">
        <v>43</v>
      </c>
      <c r="AB16" s="1">
        <f>V13/X16</f>
        <v>2.7288804495290564</v>
      </c>
    </row>
  </sheetData>
  <mergeCells count="9">
    <mergeCell ref="V1:V2"/>
    <mergeCell ref="W1:AA1"/>
    <mergeCell ref="B1:B2"/>
    <mergeCell ref="C1:G1"/>
    <mergeCell ref="A1:A2"/>
    <mergeCell ref="K1:K2"/>
    <mergeCell ref="L1:L2"/>
    <mergeCell ref="M1:Q1"/>
    <mergeCell ref="U1: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L4" sqref="L4:N33"/>
    </sheetView>
  </sheetViews>
  <sheetFormatPr defaultRowHeight="15" x14ac:dyDescent="0.25"/>
  <sheetData>
    <row r="1" spans="1:14" x14ac:dyDescent="0.25">
      <c r="A1" s="23" t="s">
        <v>152</v>
      </c>
      <c r="B1" s="22" t="s">
        <v>153</v>
      </c>
      <c r="C1" s="22"/>
      <c r="D1" s="22"/>
      <c r="E1" s="22"/>
      <c r="F1" s="22"/>
      <c r="G1" s="22"/>
    </row>
    <row r="2" spans="1:14" x14ac:dyDescent="0.25">
      <c r="A2" s="23"/>
      <c r="B2" s="22" t="s">
        <v>47</v>
      </c>
      <c r="C2" s="22"/>
      <c r="D2" s="22" t="s">
        <v>48</v>
      </c>
      <c r="E2" s="22"/>
      <c r="F2" s="22" t="s">
        <v>49</v>
      </c>
      <c r="G2" s="22"/>
    </row>
    <row r="3" spans="1:14" x14ac:dyDescent="0.25">
      <c r="A3" s="23"/>
      <c r="B3" t="s">
        <v>34</v>
      </c>
      <c r="C3" t="s">
        <v>35</v>
      </c>
      <c r="D3" t="s">
        <v>34</v>
      </c>
      <c r="E3" t="s">
        <v>35</v>
      </c>
      <c r="F3" t="s">
        <v>34</v>
      </c>
      <c r="G3" t="s">
        <v>35</v>
      </c>
    </row>
    <row r="4" spans="1:14" x14ac:dyDescent="0.25">
      <c r="A4">
        <v>139</v>
      </c>
      <c r="B4" s="2">
        <f>'6'!G3</f>
        <v>15.5</v>
      </c>
      <c r="C4" s="2">
        <f>B4*1.18/0.5</f>
        <v>36.58</v>
      </c>
      <c r="D4" s="2">
        <f>'6'!M3</f>
        <v>118.3</v>
      </c>
      <c r="E4" s="2">
        <f>D4*0.26/0.5</f>
        <v>61.515999999999998</v>
      </c>
      <c r="F4" s="2">
        <f>'6'!S3</f>
        <v>10.199999999999999</v>
      </c>
      <c r="G4" s="2">
        <f>F4*1.47/0.5</f>
        <v>29.987999999999996</v>
      </c>
      <c r="L4" s="18">
        <f>B4*1.18/0.5</f>
        <v>36.58</v>
      </c>
      <c r="M4" s="18">
        <f>D4*0.26/0.5</f>
        <v>61.515999999999998</v>
      </c>
      <c r="N4" s="18">
        <f>F4*1.47/0.5</f>
        <v>29.987999999999996</v>
      </c>
    </row>
    <row r="5" spans="1:14" x14ac:dyDescent="0.25">
      <c r="A5">
        <v>141</v>
      </c>
      <c r="B5" s="2">
        <f>'6'!G4</f>
        <v>14.4</v>
      </c>
      <c r="C5" s="2">
        <f t="shared" ref="C5:C33" si="0">B5*1.18/0.5</f>
        <v>33.984000000000002</v>
      </c>
      <c r="D5" s="2">
        <f>'6'!M4</f>
        <v>107.40000000000002</v>
      </c>
      <c r="E5" s="2">
        <f t="shared" ref="E5:E33" si="1">D5*0.26/0.5</f>
        <v>55.848000000000013</v>
      </c>
      <c r="F5" s="2">
        <f>'6'!S4</f>
        <v>9.5999999999999979</v>
      </c>
      <c r="G5" s="2">
        <f t="shared" ref="G5:G33" si="2">F5*1.47/0.5</f>
        <v>28.223999999999993</v>
      </c>
      <c r="L5" s="18">
        <f t="shared" ref="L5:L33" si="3">B5*1.18/0.5</f>
        <v>33.984000000000002</v>
      </c>
      <c r="M5" s="18">
        <f t="shared" ref="M5:M33" si="4">D5*0.26/0.5</f>
        <v>55.848000000000013</v>
      </c>
      <c r="N5" s="18">
        <f t="shared" ref="N5:N33" si="5">F5*1.47/0.5</f>
        <v>28.223999999999993</v>
      </c>
    </row>
    <row r="6" spans="1:14" x14ac:dyDescent="0.25">
      <c r="A6">
        <v>142</v>
      </c>
      <c r="B6" s="2">
        <f>'6'!G5</f>
        <v>13.2</v>
      </c>
      <c r="C6" s="2">
        <f t="shared" si="0"/>
        <v>31.151999999999997</v>
      </c>
      <c r="D6" s="2">
        <f>'6'!M5</f>
        <v>94.8</v>
      </c>
      <c r="E6" s="2">
        <f t="shared" si="1"/>
        <v>49.295999999999999</v>
      </c>
      <c r="F6" s="2">
        <f>'6'!S5</f>
        <v>8.9</v>
      </c>
      <c r="G6" s="2">
        <f t="shared" si="2"/>
        <v>26.166</v>
      </c>
      <c r="L6" s="18">
        <f t="shared" si="3"/>
        <v>31.151999999999997</v>
      </c>
      <c r="M6" s="18">
        <f t="shared" si="4"/>
        <v>49.295999999999999</v>
      </c>
      <c r="N6" s="18">
        <f t="shared" si="5"/>
        <v>26.166</v>
      </c>
    </row>
    <row r="7" spans="1:14" x14ac:dyDescent="0.25">
      <c r="A7">
        <v>143</v>
      </c>
      <c r="B7" s="2">
        <f>'6'!G6</f>
        <v>18.8</v>
      </c>
      <c r="C7" s="2">
        <f t="shared" si="0"/>
        <v>44.368000000000002</v>
      </c>
      <c r="D7" s="2">
        <f>'6'!M6</f>
        <v>152.69999999999999</v>
      </c>
      <c r="E7" s="2">
        <f t="shared" si="1"/>
        <v>79.403999999999996</v>
      </c>
      <c r="F7" s="2">
        <f>'6'!S6</f>
        <v>12.1</v>
      </c>
      <c r="G7" s="2">
        <f t="shared" si="2"/>
        <v>35.573999999999998</v>
      </c>
      <c r="L7" s="18">
        <f t="shared" si="3"/>
        <v>44.368000000000002</v>
      </c>
      <c r="M7" s="18">
        <f t="shared" si="4"/>
        <v>79.403999999999996</v>
      </c>
      <c r="N7" s="18">
        <f t="shared" si="5"/>
        <v>35.573999999999998</v>
      </c>
    </row>
    <row r="8" spans="1:14" x14ac:dyDescent="0.25">
      <c r="A8">
        <v>146</v>
      </c>
      <c r="B8" s="2">
        <f>'6'!G7</f>
        <v>13.8</v>
      </c>
      <c r="C8" s="2">
        <f t="shared" si="0"/>
        <v>32.567999999999998</v>
      </c>
      <c r="D8" s="2">
        <f>'6'!M7</f>
        <v>101.1</v>
      </c>
      <c r="E8" s="2">
        <f t="shared" si="1"/>
        <v>52.571999999999996</v>
      </c>
      <c r="F8" s="2">
        <f>'6'!S7</f>
        <v>9.3000000000000007</v>
      </c>
      <c r="G8" s="2">
        <f t="shared" si="2"/>
        <v>27.342000000000002</v>
      </c>
      <c r="L8" s="18">
        <f t="shared" si="3"/>
        <v>32.567999999999998</v>
      </c>
      <c r="M8" s="18">
        <f t="shared" si="4"/>
        <v>52.571999999999996</v>
      </c>
      <c r="N8" s="18">
        <f t="shared" si="5"/>
        <v>27.342000000000002</v>
      </c>
    </row>
    <row r="9" spans="1:14" x14ac:dyDescent="0.25">
      <c r="A9">
        <v>149</v>
      </c>
      <c r="B9" s="2">
        <f>'6'!G8</f>
        <v>16.3</v>
      </c>
      <c r="C9" s="2">
        <f t="shared" si="0"/>
        <v>38.467999999999996</v>
      </c>
      <c r="D9" s="2">
        <f>'6'!M8</f>
        <v>128</v>
      </c>
      <c r="E9" s="2">
        <f t="shared" si="1"/>
        <v>66.56</v>
      </c>
      <c r="F9" s="2">
        <f>'6'!S8</f>
        <v>10.8</v>
      </c>
      <c r="G9" s="2">
        <f t="shared" si="2"/>
        <v>31.752000000000002</v>
      </c>
      <c r="L9" s="18">
        <f t="shared" si="3"/>
        <v>38.467999999999996</v>
      </c>
      <c r="M9" s="18">
        <f t="shared" si="4"/>
        <v>66.56</v>
      </c>
      <c r="N9" s="18">
        <f t="shared" si="5"/>
        <v>31.752000000000002</v>
      </c>
    </row>
    <row r="10" spans="1:14" x14ac:dyDescent="0.25">
      <c r="A10">
        <v>211</v>
      </c>
      <c r="B10" s="2">
        <f>'6'!G9</f>
        <v>19.100000000000001</v>
      </c>
      <c r="C10" s="2">
        <f t="shared" si="0"/>
        <v>45.076000000000001</v>
      </c>
      <c r="D10" s="2">
        <f>'6'!M9</f>
        <v>153.69999999999999</v>
      </c>
      <c r="E10" s="2">
        <f t="shared" si="1"/>
        <v>79.923999999999992</v>
      </c>
      <c r="F10" s="2">
        <f>'6'!S9</f>
        <v>12.3</v>
      </c>
      <c r="G10" s="2">
        <f t="shared" si="2"/>
        <v>36.161999999999999</v>
      </c>
      <c r="L10" s="18">
        <f t="shared" si="3"/>
        <v>45.076000000000001</v>
      </c>
      <c r="M10" s="18">
        <f t="shared" si="4"/>
        <v>79.923999999999992</v>
      </c>
      <c r="N10" s="18">
        <f t="shared" si="5"/>
        <v>36.161999999999999</v>
      </c>
    </row>
    <row r="11" spans="1:14" x14ac:dyDescent="0.25">
      <c r="A11">
        <v>212</v>
      </c>
      <c r="B11" s="2">
        <f>'6'!G10</f>
        <v>17.3</v>
      </c>
      <c r="C11" s="2">
        <f t="shared" si="0"/>
        <v>40.828000000000003</v>
      </c>
      <c r="D11" s="2">
        <f>'6'!M10</f>
        <v>138.1</v>
      </c>
      <c r="E11" s="2">
        <f t="shared" si="1"/>
        <v>71.811999999999998</v>
      </c>
      <c r="F11" s="2">
        <f>'6'!S10</f>
        <v>11.2</v>
      </c>
      <c r="G11" s="2">
        <f t="shared" si="2"/>
        <v>32.927999999999997</v>
      </c>
      <c r="L11" s="18">
        <f t="shared" si="3"/>
        <v>40.828000000000003</v>
      </c>
      <c r="M11" s="18">
        <f t="shared" si="4"/>
        <v>71.811999999999998</v>
      </c>
      <c r="N11" s="18">
        <f t="shared" si="5"/>
        <v>32.927999999999997</v>
      </c>
    </row>
    <row r="12" spans="1:14" x14ac:dyDescent="0.25">
      <c r="A12">
        <v>220</v>
      </c>
      <c r="B12" s="2">
        <f>'6'!G11</f>
        <v>16.7</v>
      </c>
      <c r="C12" s="2">
        <f t="shared" si="0"/>
        <v>39.411999999999999</v>
      </c>
      <c r="D12" s="2">
        <f>'6'!M11</f>
        <v>131.1</v>
      </c>
      <c r="E12" s="2">
        <f t="shared" si="1"/>
        <v>68.171999999999997</v>
      </c>
      <c r="F12" s="2">
        <f>'6'!S11</f>
        <v>10.9</v>
      </c>
      <c r="G12" s="2">
        <f t="shared" si="2"/>
        <v>32.045999999999999</v>
      </c>
      <c r="L12" s="18">
        <f t="shared" si="3"/>
        <v>39.411999999999999</v>
      </c>
      <c r="M12" s="18">
        <f t="shared" si="4"/>
        <v>68.171999999999997</v>
      </c>
      <c r="N12" s="18">
        <f t="shared" si="5"/>
        <v>32.045999999999999</v>
      </c>
    </row>
    <row r="13" spans="1:14" x14ac:dyDescent="0.25">
      <c r="A13">
        <v>242</v>
      </c>
      <c r="B13" s="2">
        <f>'6'!G12</f>
        <v>17.7</v>
      </c>
      <c r="C13" s="2">
        <f t="shared" si="0"/>
        <v>41.771999999999998</v>
      </c>
      <c r="D13" s="2">
        <f>'6'!M12</f>
        <v>140.6</v>
      </c>
      <c r="E13" s="2">
        <f t="shared" si="1"/>
        <v>73.111999999999995</v>
      </c>
      <c r="F13" s="2">
        <f>'6'!S12</f>
        <v>11.5</v>
      </c>
      <c r="G13" s="2">
        <f t="shared" si="2"/>
        <v>33.81</v>
      </c>
      <c r="L13" s="18">
        <f t="shared" si="3"/>
        <v>41.771999999999998</v>
      </c>
      <c r="M13" s="18">
        <f t="shared" si="4"/>
        <v>73.111999999999995</v>
      </c>
      <c r="N13" s="18">
        <f t="shared" si="5"/>
        <v>33.81</v>
      </c>
    </row>
    <row r="14" spans="1:14" x14ac:dyDescent="0.25">
      <c r="A14">
        <v>251</v>
      </c>
      <c r="B14" s="2">
        <f>'6'!G13</f>
        <v>20.2</v>
      </c>
      <c r="C14" s="2">
        <f t="shared" si="0"/>
        <v>47.671999999999997</v>
      </c>
      <c r="D14" s="2">
        <f>'6'!M13</f>
        <v>165.2</v>
      </c>
      <c r="E14" s="2">
        <f t="shared" si="1"/>
        <v>85.903999999999996</v>
      </c>
      <c r="F14" s="2">
        <f>'6'!S13</f>
        <v>12.8</v>
      </c>
      <c r="G14" s="2">
        <f t="shared" si="2"/>
        <v>37.631999999999998</v>
      </c>
      <c r="L14" s="18">
        <f t="shared" si="3"/>
        <v>47.671999999999997</v>
      </c>
      <c r="M14" s="18">
        <f t="shared" si="4"/>
        <v>85.903999999999996</v>
      </c>
      <c r="N14" s="18">
        <f t="shared" si="5"/>
        <v>37.631999999999998</v>
      </c>
    </row>
    <row r="15" spans="1:14" x14ac:dyDescent="0.25">
      <c r="A15">
        <v>282</v>
      </c>
      <c r="B15" s="2">
        <f>'6'!G14</f>
        <v>17.8</v>
      </c>
      <c r="C15" s="2">
        <f t="shared" si="0"/>
        <v>42.008000000000003</v>
      </c>
      <c r="D15" s="2">
        <f>'6'!M14</f>
        <v>139.4</v>
      </c>
      <c r="E15" s="2">
        <f t="shared" si="1"/>
        <v>72.488</v>
      </c>
      <c r="F15" s="2">
        <f>'6'!S14</f>
        <v>11.5</v>
      </c>
      <c r="G15" s="2">
        <f t="shared" si="2"/>
        <v>33.81</v>
      </c>
      <c r="L15" s="18">
        <f t="shared" si="3"/>
        <v>42.008000000000003</v>
      </c>
      <c r="M15" s="18">
        <f t="shared" si="4"/>
        <v>72.488</v>
      </c>
      <c r="N15" s="18">
        <f t="shared" si="5"/>
        <v>33.81</v>
      </c>
    </row>
    <row r="16" spans="1:14" x14ac:dyDescent="0.25">
      <c r="A16">
        <v>283</v>
      </c>
      <c r="B16" s="2">
        <f>'6'!G15</f>
        <v>14.9</v>
      </c>
      <c r="C16" s="2">
        <f t="shared" si="0"/>
        <v>35.164000000000001</v>
      </c>
      <c r="D16" s="2">
        <f>'6'!M15</f>
        <v>112.9</v>
      </c>
      <c r="E16" s="2">
        <f t="shared" si="1"/>
        <v>58.708000000000006</v>
      </c>
      <c r="F16" s="2">
        <f>'6'!S15</f>
        <v>9.9</v>
      </c>
      <c r="G16" s="2">
        <f t="shared" si="2"/>
        <v>29.106000000000002</v>
      </c>
      <c r="L16" s="18">
        <f t="shared" si="3"/>
        <v>35.164000000000001</v>
      </c>
      <c r="M16" s="18">
        <f t="shared" si="4"/>
        <v>58.708000000000006</v>
      </c>
      <c r="N16" s="18">
        <f t="shared" si="5"/>
        <v>29.106000000000002</v>
      </c>
    </row>
    <row r="17" spans="1:14" x14ac:dyDescent="0.25">
      <c r="A17">
        <v>286</v>
      </c>
      <c r="B17" s="2">
        <f>'6'!G16</f>
        <v>18.600000000000001</v>
      </c>
      <c r="C17" s="2">
        <f t="shared" si="0"/>
        <v>43.896000000000001</v>
      </c>
      <c r="D17" s="2">
        <f>'6'!M16</f>
        <v>150.19999999999999</v>
      </c>
      <c r="E17" s="2">
        <f t="shared" si="1"/>
        <v>78.103999999999999</v>
      </c>
      <c r="F17" s="2">
        <f>'6'!S16</f>
        <v>12</v>
      </c>
      <c r="G17" s="2">
        <f t="shared" si="2"/>
        <v>35.28</v>
      </c>
      <c r="L17" s="18">
        <f t="shared" si="3"/>
        <v>43.896000000000001</v>
      </c>
      <c r="M17" s="18">
        <f t="shared" si="4"/>
        <v>78.103999999999999</v>
      </c>
      <c r="N17" s="18">
        <f t="shared" si="5"/>
        <v>35.28</v>
      </c>
    </row>
    <row r="18" spans="1:14" x14ac:dyDescent="0.25">
      <c r="A18">
        <v>287</v>
      </c>
      <c r="B18" s="2">
        <f>'6'!G17</f>
        <v>15.9</v>
      </c>
      <c r="C18" s="2">
        <f t="shared" si="0"/>
        <v>37.524000000000001</v>
      </c>
      <c r="D18" s="2">
        <f>'6'!M17</f>
        <v>123.2</v>
      </c>
      <c r="E18" s="2">
        <f t="shared" si="1"/>
        <v>64.064000000000007</v>
      </c>
      <c r="F18" s="2">
        <f>'6'!S17</f>
        <v>10.5</v>
      </c>
      <c r="G18" s="2">
        <f t="shared" si="2"/>
        <v>30.87</v>
      </c>
      <c r="L18" s="18">
        <f t="shared" si="3"/>
        <v>37.524000000000001</v>
      </c>
      <c r="M18" s="18">
        <f t="shared" si="4"/>
        <v>64.064000000000007</v>
      </c>
      <c r="N18" s="18">
        <f t="shared" si="5"/>
        <v>30.87</v>
      </c>
    </row>
    <row r="19" spans="1:14" x14ac:dyDescent="0.25">
      <c r="A19">
        <v>288</v>
      </c>
      <c r="B19" s="2">
        <f>'6'!G18</f>
        <v>14.1</v>
      </c>
      <c r="C19" s="2">
        <f t="shared" si="0"/>
        <v>33.275999999999996</v>
      </c>
      <c r="D19" s="2">
        <f>'6'!M18</f>
        <v>104.3</v>
      </c>
      <c r="E19" s="2">
        <f t="shared" si="1"/>
        <v>54.235999999999997</v>
      </c>
      <c r="F19" s="2">
        <f>'6'!S18</f>
        <v>9.4</v>
      </c>
      <c r="G19" s="2">
        <f t="shared" si="2"/>
        <v>27.635999999999999</v>
      </c>
      <c r="L19" s="18">
        <f t="shared" si="3"/>
        <v>33.275999999999996</v>
      </c>
      <c r="M19" s="18">
        <f t="shared" si="4"/>
        <v>54.235999999999997</v>
      </c>
      <c r="N19" s="18">
        <f t="shared" si="5"/>
        <v>27.635999999999999</v>
      </c>
    </row>
    <row r="20" spans="1:14" x14ac:dyDescent="0.25">
      <c r="A20">
        <v>303</v>
      </c>
      <c r="B20" s="2">
        <f>'6'!G19</f>
        <v>14.6</v>
      </c>
      <c r="C20" s="2">
        <f t="shared" si="0"/>
        <v>34.455999999999996</v>
      </c>
      <c r="D20" s="2">
        <f>'6'!M19</f>
        <v>109.4</v>
      </c>
      <c r="E20" s="2">
        <f t="shared" si="1"/>
        <v>56.888000000000005</v>
      </c>
      <c r="F20" s="2">
        <f>'6'!S19</f>
        <v>9.8000000000000007</v>
      </c>
      <c r="G20" s="2">
        <f t="shared" si="2"/>
        <v>28.812000000000001</v>
      </c>
      <c r="L20" s="18">
        <f t="shared" si="3"/>
        <v>34.455999999999996</v>
      </c>
      <c r="M20" s="18">
        <f t="shared" si="4"/>
        <v>56.888000000000005</v>
      </c>
      <c r="N20" s="18">
        <f t="shared" si="5"/>
        <v>28.812000000000001</v>
      </c>
    </row>
    <row r="21" spans="1:14" x14ac:dyDescent="0.25">
      <c r="A21">
        <v>307</v>
      </c>
      <c r="B21" s="2">
        <f>'6'!G20</f>
        <v>19.8</v>
      </c>
      <c r="C21" s="2">
        <f t="shared" si="0"/>
        <v>46.728000000000002</v>
      </c>
      <c r="D21" s="2">
        <f>'6'!M20</f>
        <v>159.6</v>
      </c>
      <c r="E21" s="2">
        <f t="shared" si="1"/>
        <v>82.992000000000004</v>
      </c>
      <c r="F21" s="2">
        <f>'6'!S20</f>
        <v>12.6</v>
      </c>
      <c r="G21" s="2">
        <f t="shared" si="2"/>
        <v>37.043999999999997</v>
      </c>
      <c r="L21" s="18">
        <f t="shared" si="3"/>
        <v>46.728000000000002</v>
      </c>
      <c r="M21" s="18">
        <f t="shared" si="4"/>
        <v>82.992000000000004</v>
      </c>
      <c r="N21" s="18">
        <f t="shared" si="5"/>
        <v>37.043999999999997</v>
      </c>
    </row>
    <row r="22" spans="1:14" x14ac:dyDescent="0.25">
      <c r="A22">
        <v>318</v>
      </c>
      <c r="B22" s="2">
        <f>'6'!G21</f>
        <v>16.7</v>
      </c>
      <c r="C22" s="2">
        <f t="shared" si="0"/>
        <v>39.411999999999999</v>
      </c>
      <c r="D22" s="2">
        <f>'6'!M21</f>
        <v>131</v>
      </c>
      <c r="E22" s="2">
        <f t="shared" si="1"/>
        <v>68.12</v>
      </c>
      <c r="F22" s="2">
        <f>'6'!S21</f>
        <v>11</v>
      </c>
      <c r="G22" s="2">
        <f t="shared" si="2"/>
        <v>32.339999999999996</v>
      </c>
      <c r="L22" s="18">
        <f t="shared" si="3"/>
        <v>39.411999999999999</v>
      </c>
      <c r="M22" s="18">
        <f t="shared" si="4"/>
        <v>68.12</v>
      </c>
      <c r="N22" s="18">
        <f t="shared" si="5"/>
        <v>32.339999999999996</v>
      </c>
    </row>
    <row r="23" spans="1:14" x14ac:dyDescent="0.25">
      <c r="A23">
        <v>418</v>
      </c>
      <c r="B23" s="2">
        <f>'6'!G22</f>
        <v>13.9</v>
      </c>
      <c r="C23" s="2">
        <f t="shared" si="0"/>
        <v>32.804000000000002</v>
      </c>
      <c r="D23" s="2">
        <f>'6'!M22</f>
        <v>102.6</v>
      </c>
      <c r="E23" s="2">
        <f t="shared" si="1"/>
        <v>53.351999999999997</v>
      </c>
      <c r="F23" s="2">
        <f>'6'!S22</f>
        <v>9.4</v>
      </c>
      <c r="G23" s="2">
        <f t="shared" si="2"/>
        <v>27.635999999999999</v>
      </c>
      <c r="L23" s="18">
        <f t="shared" si="3"/>
        <v>32.804000000000002</v>
      </c>
      <c r="M23" s="18">
        <f t="shared" si="4"/>
        <v>53.351999999999997</v>
      </c>
      <c r="N23" s="18">
        <f t="shared" si="5"/>
        <v>27.635999999999999</v>
      </c>
    </row>
    <row r="24" spans="1:14" x14ac:dyDescent="0.25">
      <c r="A24">
        <v>526</v>
      </c>
      <c r="B24" s="2">
        <f>'6'!G23</f>
        <v>14.9</v>
      </c>
      <c r="C24" s="2">
        <f t="shared" si="0"/>
        <v>35.164000000000001</v>
      </c>
      <c r="D24" s="2">
        <f>'6'!M23</f>
        <v>113.6</v>
      </c>
      <c r="E24" s="2">
        <f t="shared" si="1"/>
        <v>59.071999999999996</v>
      </c>
      <c r="F24" s="2">
        <f>'6'!S23</f>
        <v>9.9</v>
      </c>
      <c r="G24" s="2">
        <f t="shared" si="2"/>
        <v>29.106000000000002</v>
      </c>
      <c r="L24" s="18">
        <f t="shared" si="3"/>
        <v>35.164000000000001</v>
      </c>
      <c r="M24" s="18">
        <f t="shared" si="4"/>
        <v>59.071999999999996</v>
      </c>
      <c r="N24" s="18">
        <f t="shared" si="5"/>
        <v>29.106000000000002</v>
      </c>
    </row>
    <row r="25" spans="1:14" x14ac:dyDescent="0.25">
      <c r="A25">
        <v>527</v>
      </c>
      <c r="B25" s="2">
        <f>'6'!G24</f>
        <v>18.7</v>
      </c>
      <c r="C25" s="2">
        <f t="shared" si="0"/>
        <v>44.131999999999998</v>
      </c>
      <c r="D25" s="2">
        <f>'6'!M24</f>
        <v>151.1</v>
      </c>
      <c r="E25" s="2">
        <f t="shared" si="1"/>
        <v>78.572000000000003</v>
      </c>
      <c r="F25" s="2">
        <f>'6'!S24</f>
        <v>12</v>
      </c>
      <c r="G25" s="2">
        <f t="shared" si="2"/>
        <v>35.28</v>
      </c>
      <c r="L25" s="18">
        <f t="shared" si="3"/>
        <v>44.131999999999998</v>
      </c>
      <c r="M25" s="18">
        <f t="shared" si="4"/>
        <v>78.572000000000003</v>
      </c>
      <c r="N25" s="18">
        <f t="shared" si="5"/>
        <v>35.28</v>
      </c>
    </row>
    <row r="26" spans="1:14" x14ac:dyDescent="0.25">
      <c r="A26">
        <v>532</v>
      </c>
      <c r="B26" s="2">
        <f>'6'!G25</f>
        <v>20.399999999999999</v>
      </c>
      <c r="C26" s="2">
        <f t="shared" si="0"/>
        <v>48.143999999999991</v>
      </c>
      <c r="D26" s="2">
        <f>'6'!M25</f>
        <v>165.7</v>
      </c>
      <c r="E26" s="2">
        <f t="shared" si="1"/>
        <v>86.164000000000001</v>
      </c>
      <c r="F26" s="2">
        <f>'6'!S25</f>
        <v>12.8</v>
      </c>
      <c r="G26" s="2">
        <f t="shared" si="2"/>
        <v>37.631999999999998</v>
      </c>
      <c r="L26" s="18">
        <f t="shared" si="3"/>
        <v>48.143999999999991</v>
      </c>
      <c r="M26" s="18">
        <f t="shared" si="4"/>
        <v>86.164000000000001</v>
      </c>
      <c r="N26" s="18">
        <f t="shared" si="5"/>
        <v>37.631999999999998</v>
      </c>
    </row>
    <row r="27" spans="1:14" x14ac:dyDescent="0.25">
      <c r="A27">
        <v>533</v>
      </c>
      <c r="B27" s="2">
        <f>'6'!G26</f>
        <v>17.2</v>
      </c>
      <c r="C27" s="2">
        <f t="shared" si="0"/>
        <v>40.591999999999999</v>
      </c>
      <c r="D27" s="2">
        <f>'6'!M26</f>
        <v>136.69999999999999</v>
      </c>
      <c r="E27" s="2">
        <f t="shared" si="1"/>
        <v>71.084000000000003</v>
      </c>
      <c r="F27" s="2">
        <f>'6'!S26</f>
        <v>11.1</v>
      </c>
      <c r="G27" s="2">
        <f t="shared" si="2"/>
        <v>32.634</v>
      </c>
      <c r="L27" s="18">
        <f t="shared" si="3"/>
        <v>40.591999999999999</v>
      </c>
      <c r="M27" s="18">
        <f t="shared" si="4"/>
        <v>71.084000000000003</v>
      </c>
      <c r="N27" s="18">
        <f t="shared" si="5"/>
        <v>32.634</v>
      </c>
    </row>
    <row r="28" spans="1:14" x14ac:dyDescent="0.25">
      <c r="A28">
        <v>849</v>
      </c>
      <c r="B28" s="2">
        <f>'6'!G27</f>
        <v>17.600000000000001</v>
      </c>
      <c r="C28" s="2">
        <f t="shared" si="0"/>
        <v>41.536000000000001</v>
      </c>
      <c r="D28" s="2">
        <f>'6'!M27</f>
        <v>139.80000000000001</v>
      </c>
      <c r="E28" s="2">
        <f t="shared" si="1"/>
        <v>72.696000000000012</v>
      </c>
      <c r="F28" s="2">
        <f>'6'!S27</f>
        <v>11.4</v>
      </c>
      <c r="G28" s="2">
        <f t="shared" si="2"/>
        <v>33.515999999999998</v>
      </c>
      <c r="L28" s="18">
        <f t="shared" si="3"/>
        <v>41.536000000000001</v>
      </c>
      <c r="M28" s="18">
        <f t="shared" si="4"/>
        <v>72.696000000000012</v>
      </c>
      <c r="N28" s="18">
        <f t="shared" si="5"/>
        <v>33.515999999999998</v>
      </c>
    </row>
    <row r="29" spans="1:14" x14ac:dyDescent="0.25">
      <c r="A29">
        <v>900</v>
      </c>
      <c r="B29" s="2">
        <f>'6'!G28</f>
        <v>14</v>
      </c>
      <c r="C29" s="2">
        <f t="shared" si="0"/>
        <v>33.04</v>
      </c>
      <c r="D29" s="2">
        <f>'6'!M28</f>
        <v>103.2</v>
      </c>
      <c r="E29" s="2">
        <f t="shared" si="1"/>
        <v>53.664000000000001</v>
      </c>
      <c r="F29" s="2">
        <f>'6'!S28</f>
        <v>9.4</v>
      </c>
      <c r="G29" s="2">
        <f t="shared" si="2"/>
        <v>27.635999999999999</v>
      </c>
      <c r="L29" s="18">
        <f t="shared" si="3"/>
        <v>33.04</v>
      </c>
      <c r="M29" s="18">
        <f t="shared" si="4"/>
        <v>53.664000000000001</v>
      </c>
      <c r="N29" s="18">
        <f t="shared" si="5"/>
        <v>27.635999999999999</v>
      </c>
    </row>
    <row r="30" spans="1:14" x14ac:dyDescent="0.25">
      <c r="A30">
        <v>941</v>
      </c>
      <c r="B30" s="2">
        <f>'6'!G29</f>
        <v>15.7</v>
      </c>
      <c r="C30" s="2">
        <f t="shared" si="0"/>
        <v>37.052</v>
      </c>
      <c r="D30" s="2">
        <f>'6'!M29</f>
        <v>121.3</v>
      </c>
      <c r="E30" s="2">
        <f t="shared" si="1"/>
        <v>63.076000000000001</v>
      </c>
      <c r="F30" s="2">
        <f>'6'!S29</f>
        <v>10.5</v>
      </c>
      <c r="G30" s="2">
        <f t="shared" si="2"/>
        <v>30.87</v>
      </c>
      <c r="L30" s="18">
        <f t="shared" si="3"/>
        <v>37.052</v>
      </c>
      <c r="M30" s="18">
        <f t="shared" si="4"/>
        <v>63.076000000000001</v>
      </c>
      <c r="N30" s="18">
        <f t="shared" si="5"/>
        <v>30.87</v>
      </c>
    </row>
    <row r="31" spans="1:14" x14ac:dyDescent="0.25">
      <c r="A31">
        <v>10098</v>
      </c>
      <c r="B31" s="2">
        <f>'6'!G30</f>
        <v>15.1</v>
      </c>
      <c r="C31" s="2">
        <f t="shared" si="0"/>
        <v>35.635999999999996</v>
      </c>
      <c r="D31" s="2">
        <f>'6'!M30</f>
        <v>114.6</v>
      </c>
      <c r="E31" s="2">
        <f t="shared" si="1"/>
        <v>59.591999999999999</v>
      </c>
      <c r="F31" s="2">
        <f>'6'!S30</f>
        <v>10</v>
      </c>
      <c r="G31" s="2">
        <f t="shared" si="2"/>
        <v>29.4</v>
      </c>
      <c r="L31" s="18">
        <f t="shared" si="3"/>
        <v>35.635999999999996</v>
      </c>
      <c r="M31" s="18">
        <f t="shared" si="4"/>
        <v>59.591999999999999</v>
      </c>
      <c r="N31" s="18">
        <f t="shared" si="5"/>
        <v>29.4</v>
      </c>
    </row>
    <row r="32" spans="1:14" x14ac:dyDescent="0.25">
      <c r="A32">
        <v>10143</v>
      </c>
      <c r="B32" s="2">
        <f>'6'!G31</f>
        <v>17.8</v>
      </c>
      <c r="C32" s="2">
        <f t="shared" si="0"/>
        <v>42.008000000000003</v>
      </c>
      <c r="D32" s="2">
        <f>'6'!M31</f>
        <v>141.5</v>
      </c>
      <c r="E32" s="2">
        <f t="shared" si="1"/>
        <v>73.58</v>
      </c>
      <c r="F32" s="2">
        <f>'6'!S31</f>
        <v>11.5</v>
      </c>
      <c r="G32" s="2">
        <f t="shared" si="2"/>
        <v>33.81</v>
      </c>
      <c r="L32" s="18">
        <f t="shared" si="3"/>
        <v>42.008000000000003</v>
      </c>
      <c r="M32" s="18">
        <f t="shared" si="4"/>
        <v>73.58</v>
      </c>
      <c r="N32" s="18">
        <f t="shared" si="5"/>
        <v>33.81</v>
      </c>
    </row>
    <row r="33" spans="1:14" x14ac:dyDescent="0.25">
      <c r="A33">
        <v>10161</v>
      </c>
      <c r="B33" s="2">
        <f>'6'!G32</f>
        <v>19</v>
      </c>
      <c r="C33" s="2">
        <f t="shared" si="0"/>
        <v>44.839999999999996</v>
      </c>
      <c r="D33" s="2">
        <f>'6'!M32</f>
        <v>153</v>
      </c>
      <c r="E33" s="2">
        <f t="shared" si="1"/>
        <v>79.56</v>
      </c>
      <c r="F33" s="2">
        <f>'6'!S32</f>
        <v>12.2</v>
      </c>
      <c r="G33" s="2">
        <f t="shared" si="2"/>
        <v>35.867999999999995</v>
      </c>
      <c r="L33" s="18">
        <f t="shared" si="3"/>
        <v>44.839999999999996</v>
      </c>
      <c r="M33" s="18">
        <f t="shared" si="4"/>
        <v>79.56</v>
      </c>
      <c r="N33" s="18">
        <f t="shared" si="5"/>
        <v>35.867999999999995</v>
      </c>
    </row>
  </sheetData>
  <mergeCells count="5">
    <mergeCell ref="A1:A3"/>
    <mergeCell ref="B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2"/>
  <sheetViews>
    <sheetView topLeftCell="A142" workbookViewId="0">
      <selection activeCell="M150" sqref="M150:O150"/>
    </sheetView>
  </sheetViews>
  <sheetFormatPr defaultRowHeight="15" x14ac:dyDescent="0.25"/>
  <sheetData>
    <row r="1" spans="1:15" x14ac:dyDescent="0.25">
      <c r="A1" s="26" t="s">
        <v>44</v>
      </c>
      <c r="B1" s="23" t="s">
        <v>45</v>
      </c>
      <c r="C1" s="22" t="s">
        <v>46</v>
      </c>
      <c r="D1" s="22"/>
      <c r="E1" s="22"/>
      <c r="F1" s="22" t="s">
        <v>50</v>
      </c>
      <c r="G1" s="22"/>
      <c r="H1" s="22"/>
      <c r="I1" s="22" t="s">
        <v>54</v>
      </c>
      <c r="J1" s="22"/>
      <c r="K1" s="22"/>
    </row>
    <row r="2" spans="1:15" ht="81.75" customHeight="1" x14ac:dyDescent="0.25">
      <c r="A2" s="26"/>
      <c r="B2" s="23"/>
      <c r="C2" s="6" t="s">
        <v>47</v>
      </c>
      <c r="D2" s="6" t="s">
        <v>48</v>
      </c>
      <c r="E2" s="6" t="s">
        <v>49</v>
      </c>
      <c r="F2" s="6" t="s">
        <v>51</v>
      </c>
      <c r="G2" s="6" t="s">
        <v>52</v>
      </c>
      <c r="H2" s="6" t="s">
        <v>53</v>
      </c>
      <c r="I2" s="6" t="s">
        <v>47</v>
      </c>
      <c r="J2" s="6" t="s">
        <v>48</v>
      </c>
      <c r="K2" s="6" t="s">
        <v>49</v>
      </c>
    </row>
    <row r="3" spans="1:15" x14ac:dyDescent="0.25">
      <c r="A3" s="7" t="s">
        <v>62</v>
      </c>
      <c r="B3">
        <v>1582</v>
      </c>
      <c r="C3" s="2">
        <f>'8'!L4</f>
        <v>36.58</v>
      </c>
      <c r="D3" s="2">
        <f>'8'!M4</f>
        <v>61.515999999999998</v>
      </c>
      <c r="E3" s="2">
        <f>'8'!N4</f>
        <v>29.987999999999996</v>
      </c>
      <c r="F3">
        <f>$B3*C3</f>
        <v>57869.56</v>
      </c>
      <c r="G3">
        <f t="shared" ref="G3:H13" si="0">$B3*D3</f>
        <v>97318.311999999991</v>
      </c>
      <c r="H3">
        <f t="shared" si="0"/>
        <v>47441.015999999996</v>
      </c>
      <c r="I3" s="24">
        <f>F14/B14</f>
        <v>35.357051397957477</v>
      </c>
      <c r="J3" s="24">
        <f>G14/B14</f>
        <v>58.856624141972205</v>
      </c>
      <c r="K3" s="24">
        <f>H14/B14</f>
        <v>29.401695295496399</v>
      </c>
      <c r="M3" s="18">
        <f>I3</f>
        <v>35.357051397957477</v>
      </c>
      <c r="N3" s="18">
        <f t="shared" ref="N3:O3" si="1">J3</f>
        <v>58.856624141972205</v>
      </c>
      <c r="O3" s="18">
        <f t="shared" si="1"/>
        <v>29.401695295496399</v>
      </c>
    </row>
    <row r="4" spans="1:15" x14ac:dyDescent="0.25">
      <c r="A4" s="8">
        <v>142</v>
      </c>
      <c r="B4">
        <v>2327</v>
      </c>
      <c r="C4" s="2">
        <f>'8'!L6</f>
        <v>31.151999999999997</v>
      </c>
      <c r="D4" s="2">
        <f>'8'!M6</f>
        <v>49.295999999999999</v>
      </c>
      <c r="E4" s="2">
        <f>'8'!N6</f>
        <v>26.166</v>
      </c>
      <c r="F4">
        <f t="shared" ref="F4:F13" si="2">$B4*C4</f>
        <v>72490.703999999998</v>
      </c>
      <c r="G4">
        <f t="shared" si="0"/>
        <v>114711.792</v>
      </c>
      <c r="H4">
        <f t="shared" si="0"/>
        <v>60888.281999999999</v>
      </c>
      <c r="I4" s="24"/>
      <c r="J4" s="24"/>
      <c r="K4" s="24"/>
    </row>
    <row r="5" spans="1:15" x14ac:dyDescent="0.25">
      <c r="A5" s="8">
        <v>149</v>
      </c>
      <c r="B5">
        <v>289</v>
      </c>
      <c r="C5" s="2">
        <f>'8'!L9</f>
        <v>38.467999999999996</v>
      </c>
      <c r="D5" s="2">
        <f>'8'!M9</f>
        <v>66.56</v>
      </c>
      <c r="E5" s="2">
        <f>'8'!N9</f>
        <v>31.752000000000002</v>
      </c>
      <c r="F5">
        <f t="shared" si="2"/>
        <v>11117.251999999999</v>
      </c>
      <c r="G5">
        <f t="shared" si="0"/>
        <v>19235.84</v>
      </c>
      <c r="H5">
        <f t="shared" si="0"/>
        <v>9176.3280000000013</v>
      </c>
      <c r="I5" s="24"/>
      <c r="J5" s="24"/>
      <c r="K5" s="24"/>
    </row>
    <row r="6" spans="1:15" x14ac:dyDescent="0.25">
      <c r="A6" s="8">
        <v>242</v>
      </c>
      <c r="B6">
        <v>156</v>
      </c>
      <c r="C6" s="2">
        <f>'8'!L13</f>
        <v>41.771999999999998</v>
      </c>
      <c r="D6" s="2">
        <f>'8'!M13</f>
        <v>73.111999999999995</v>
      </c>
      <c r="E6" s="2">
        <f>'8'!N13</f>
        <v>33.81</v>
      </c>
      <c r="F6">
        <f t="shared" si="2"/>
        <v>6516.4319999999998</v>
      </c>
      <c r="G6">
        <f t="shared" si="0"/>
        <v>11405.472</v>
      </c>
      <c r="H6">
        <f t="shared" si="0"/>
        <v>5274.3600000000006</v>
      </c>
      <c r="I6" s="24"/>
      <c r="J6" s="24"/>
      <c r="K6" s="24"/>
    </row>
    <row r="7" spans="1:15" x14ac:dyDescent="0.25">
      <c r="A7" s="8">
        <v>287</v>
      </c>
      <c r="B7">
        <v>430</v>
      </c>
      <c r="C7" s="2">
        <f>'8'!L18</f>
        <v>37.524000000000001</v>
      </c>
      <c r="D7" s="2">
        <f>'8'!M18</f>
        <v>64.064000000000007</v>
      </c>
      <c r="E7" s="2">
        <f>'8'!N18</f>
        <v>30.87</v>
      </c>
      <c r="F7">
        <f t="shared" si="2"/>
        <v>16135.32</v>
      </c>
      <c r="G7">
        <f t="shared" si="0"/>
        <v>27547.520000000004</v>
      </c>
      <c r="H7">
        <f t="shared" si="0"/>
        <v>13274.1</v>
      </c>
      <c r="I7" s="24"/>
      <c r="J7" s="24"/>
      <c r="K7" s="24"/>
    </row>
    <row r="8" spans="1:15" x14ac:dyDescent="0.25">
      <c r="A8" s="8">
        <v>318</v>
      </c>
      <c r="B8">
        <v>290</v>
      </c>
      <c r="C8" s="2">
        <f>'8'!L22</f>
        <v>39.411999999999999</v>
      </c>
      <c r="D8" s="2">
        <f>'8'!M22</f>
        <v>68.12</v>
      </c>
      <c r="E8" s="2">
        <f>'8'!N22</f>
        <v>32.339999999999996</v>
      </c>
      <c r="F8">
        <f t="shared" si="2"/>
        <v>11429.48</v>
      </c>
      <c r="G8">
        <f t="shared" si="0"/>
        <v>19754.800000000003</v>
      </c>
      <c r="H8">
        <f t="shared" si="0"/>
        <v>9378.5999999999985</v>
      </c>
      <c r="I8" s="24"/>
      <c r="J8" s="24"/>
      <c r="K8" s="24"/>
    </row>
    <row r="9" spans="1:15" x14ac:dyDescent="0.25">
      <c r="A9" s="8">
        <v>527</v>
      </c>
      <c r="B9">
        <v>370</v>
      </c>
      <c r="C9" s="2">
        <f>'8'!L25</f>
        <v>44.131999999999998</v>
      </c>
      <c r="D9" s="2">
        <f>'8'!M25</f>
        <v>78.572000000000003</v>
      </c>
      <c r="E9" s="2">
        <f>'8'!N25</f>
        <v>35.28</v>
      </c>
      <c r="F9">
        <f t="shared" si="2"/>
        <v>16328.839999999998</v>
      </c>
      <c r="G9">
        <f t="shared" si="0"/>
        <v>29071.64</v>
      </c>
      <c r="H9">
        <f t="shared" si="0"/>
        <v>13053.6</v>
      </c>
      <c r="I9" s="24"/>
      <c r="J9" s="24"/>
      <c r="K9" s="24"/>
    </row>
    <row r="10" spans="1:15" x14ac:dyDescent="0.25">
      <c r="A10" s="8">
        <v>533</v>
      </c>
      <c r="B10">
        <v>290</v>
      </c>
      <c r="C10" s="2">
        <f>'8'!L27</f>
        <v>40.591999999999999</v>
      </c>
      <c r="D10" s="2">
        <f>'8'!M27</f>
        <v>71.084000000000003</v>
      </c>
      <c r="E10" s="2">
        <f>'8'!N27</f>
        <v>32.634</v>
      </c>
      <c r="F10">
        <f t="shared" si="2"/>
        <v>11771.68</v>
      </c>
      <c r="G10">
        <f t="shared" si="0"/>
        <v>20614.36</v>
      </c>
      <c r="H10">
        <f t="shared" si="0"/>
        <v>9463.86</v>
      </c>
      <c r="I10" s="24"/>
      <c r="J10" s="24"/>
      <c r="K10" s="24"/>
    </row>
    <row r="11" spans="1:15" x14ac:dyDescent="0.25">
      <c r="A11" s="8">
        <v>900</v>
      </c>
      <c r="B11">
        <v>83</v>
      </c>
      <c r="C11" s="2">
        <f>'8'!L29</f>
        <v>33.04</v>
      </c>
      <c r="D11" s="2">
        <v>85.6</v>
      </c>
      <c r="E11" s="2">
        <v>34.700000000000003</v>
      </c>
      <c r="F11">
        <f t="shared" si="2"/>
        <v>2742.3199999999997</v>
      </c>
      <c r="G11">
        <f t="shared" si="0"/>
        <v>7104.7999999999993</v>
      </c>
      <c r="H11">
        <f t="shared" si="0"/>
        <v>2880.1000000000004</v>
      </c>
      <c r="I11" s="24"/>
      <c r="J11" s="24"/>
      <c r="K11" s="24"/>
    </row>
    <row r="12" spans="1:15" x14ac:dyDescent="0.25">
      <c r="A12" s="8">
        <v>10143</v>
      </c>
      <c r="B12">
        <v>156</v>
      </c>
      <c r="C12" s="2">
        <v>30.68</v>
      </c>
      <c r="D12" s="2">
        <v>30.68</v>
      </c>
      <c r="E12" s="2">
        <v>30.68</v>
      </c>
      <c r="F12">
        <f t="shared" si="2"/>
        <v>4786.08</v>
      </c>
      <c r="G12">
        <f t="shared" si="0"/>
        <v>4786.08</v>
      </c>
      <c r="H12">
        <f t="shared" si="0"/>
        <v>4786.08</v>
      </c>
      <c r="I12" s="24"/>
      <c r="J12" s="24"/>
      <c r="K12" s="24"/>
    </row>
    <row r="13" spans="1:15" x14ac:dyDescent="0.25">
      <c r="A13" s="8"/>
      <c r="C13" s="2"/>
      <c r="D13" s="2"/>
      <c r="E13" s="2"/>
      <c r="F13">
        <f t="shared" si="2"/>
        <v>0</v>
      </c>
      <c r="G13">
        <f t="shared" si="0"/>
        <v>0</v>
      </c>
      <c r="H13">
        <f t="shared" si="0"/>
        <v>0</v>
      </c>
      <c r="I13" s="24"/>
      <c r="J13" s="24"/>
      <c r="K13" s="24"/>
    </row>
    <row r="14" spans="1:15" x14ac:dyDescent="0.25">
      <c r="B14">
        <f>SUM(B3:B13)</f>
        <v>5973</v>
      </c>
      <c r="F14">
        <f>SUM(F3:F13)</f>
        <v>211187.66800000001</v>
      </c>
      <c r="G14">
        <f t="shared" ref="G14:H14" si="3">SUM(G3:G13)</f>
        <v>351550.61599999998</v>
      </c>
      <c r="H14">
        <f t="shared" si="3"/>
        <v>175616.326</v>
      </c>
      <c r="I14" s="24"/>
      <c r="J14" s="24"/>
      <c r="K14" s="24"/>
    </row>
    <row r="16" spans="1:15" x14ac:dyDescent="0.25">
      <c r="A16" s="27">
        <v>2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5" x14ac:dyDescent="0.25">
      <c r="A17" s="26" t="s">
        <v>44</v>
      </c>
      <c r="B17" s="23" t="s">
        <v>45</v>
      </c>
      <c r="C17" s="22" t="s">
        <v>46</v>
      </c>
      <c r="D17" s="22"/>
      <c r="E17" s="22"/>
      <c r="F17" s="22" t="s">
        <v>50</v>
      </c>
      <c r="G17" s="22"/>
      <c r="H17" s="22"/>
      <c r="I17" s="22" t="s">
        <v>54</v>
      </c>
      <c r="J17" s="22"/>
      <c r="K17" s="22"/>
    </row>
    <row r="18" spans="1:15" ht="75" x14ac:dyDescent="0.25">
      <c r="A18" s="26"/>
      <c r="B18" s="23"/>
      <c r="C18" s="6" t="s">
        <v>47</v>
      </c>
      <c r="D18" s="6" t="s">
        <v>48</v>
      </c>
      <c r="E18" s="6" t="s">
        <v>49</v>
      </c>
      <c r="F18" s="6" t="s">
        <v>51</v>
      </c>
      <c r="G18" s="6" t="s">
        <v>52</v>
      </c>
      <c r="H18" s="6" t="s">
        <v>53</v>
      </c>
      <c r="I18" s="6" t="s">
        <v>47</v>
      </c>
      <c r="J18" s="6" t="s">
        <v>48</v>
      </c>
      <c r="K18" s="6" t="s">
        <v>49</v>
      </c>
    </row>
    <row r="19" spans="1:15" x14ac:dyDescent="0.25">
      <c r="A19" s="9" t="s">
        <v>62</v>
      </c>
      <c r="B19">
        <v>471</v>
      </c>
      <c r="C19" s="2">
        <f>'8'!L4</f>
        <v>36.58</v>
      </c>
      <c r="D19" s="2">
        <f>'8'!M4</f>
        <v>61.515999999999998</v>
      </c>
      <c r="E19" s="2">
        <f>'8'!N4</f>
        <v>29.987999999999996</v>
      </c>
      <c r="F19">
        <f>$B19*C19</f>
        <v>17229.18</v>
      </c>
      <c r="G19">
        <f t="shared" ref="G19:G29" si="4">$B19*D19</f>
        <v>28974.036</v>
      </c>
      <c r="H19">
        <f t="shared" ref="H19:H29" si="5">$B19*E19</f>
        <v>14124.347999999998</v>
      </c>
      <c r="I19" s="24">
        <f>F30/B30</f>
        <v>37.12857229437229</v>
      </c>
      <c r="J19" s="24">
        <f>G30/B30</f>
        <v>62.757269264069258</v>
      </c>
      <c r="K19" s="24">
        <f>H30/B30</f>
        <v>30.490790909090908</v>
      </c>
      <c r="M19" s="18">
        <f>I19</f>
        <v>37.12857229437229</v>
      </c>
      <c r="N19" s="18">
        <f t="shared" ref="N19:O19" si="6">J19</f>
        <v>62.757269264069258</v>
      </c>
      <c r="O19" s="18">
        <f t="shared" si="6"/>
        <v>30.490790909090908</v>
      </c>
    </row>
    <row r="20" spans="1:15" x14ac:dyDescent="0.25">
      <c r="A20" s="7" t="s">
        <v>63</v>
      </c>
      <c r="B20">
        <v>1792</v>
      </c>
      <c r="C20" s="2">
        <f>'8'!L8</f>
        <v>32.567999999999998</v>
      </c>
      <c r="D20" s="2">
        <f>'8'!M8</f>
        <v>52.571999999999996</v>
      </c>
      <c r="E20" s="2">
        <f>'8'!N8</f>
        <v>27.342000000000002</v>
      </c>
      <c r="F20">
        <f t="shared" ref="F20:F29" si="7">$B20*C20</f>
        <v>58361.856</v>
      </c>
      <c r="G20">
        <f t="shared" si="4"/>
        <v>94209.02399999999</v>
      </c>
      <c r="H20">
        <f t="shared" si="5"/>
        <v>48996.864000000001</v>
      </c>
      <c r="I20" s="24"/>
      <c r="J20" s="24"/>
      <c r="K20" s="24"/>
    </row>
    <row r="21" spans="1:15" x14ac:dyDescent="0.25">
      <c r="A21" s="9" t="s">
        <v>80</v>
      </c>
      <c r="B21">
        <v>379</v>
      </c>
      <c r="C21" s="2">
        <f>'8'!L10</f>
        <v>45.076000000000001</v>
      </c>
      <c r="D21" s="2">
        <f>'8'!M10</f>
        <v>79.923999999999992</v>
      </c>
      <c r="E21" s="2">
        <f>'8'!N10</f>
        <v>36.161999999999999</v>
      </c>
      <c r="F21">
        <f t="shared" si="7"/>
        <v>17083.804</v>
      </c>
      <c r="G21">
        <f t="shared" si="4"/>
        <v>30291.195999999996</v>
      </c>
      <c r="H21">
        <f t="shared" si="5"/>
        <v>13705.397999999999</v>
      </c>
      <c r="I21" s="24"/>
      <c r="J21" s="24"/>
      <c r="K21" s="24"/>
    </row>
    <row r="22" spans="1:15" x14ac:dyDescent="0.25">
      <c r="A22" s="7" t="s">
        <v>71</v>
      </c>
      <c r="B22">
        <v>275</v>
      </c>
      <c r="C22" s="2">
        <f>'8'!L14</f>
        <v>47.671999999999997</v>
      </c>
      <c r="D22" s="2">
        <f>'8'!M14</f>
        <v>85.903999999999996</v>
      </c>
      <c r="E22" s="2">
        <f>'8'!N14</f>
        <v>37.631999999999998</v>
      </c>
      <c r="F22">
        <f t="shared" si="7"/>
        <v>13109.8</v>
      </c>
      <c r="G22">
        <f t="shared" si="4"/>
        <v>23623.599999999999</v>
      </c>
      <c r="H22">
        <f t="shared" si="5"/>
        <v>10348.799999999999</v>
      </c>
      <c r="I22" s="24"/>
      <c r="J22" s="24"/>
      <c r="K22" s="24"/>
    </row>
    <row r="23" spans="1:15" x14ac:dyDescent="0.25">
      <c r="A23" s="9" t="s">
        <v>72</v>
      </c>
      <c r="B23">
        <v>176</v>
      </c>
      <c r="C23" s="2">
        <f>'8'!L17</f>
        <v>43.896000000000001</v>
      </c>
      <c r="D23" s="2">
        <f>'8'!M17</f>
        <v>78.103999999999999</v>
      </c>
      <c r="E23" s="2">
        <f>'8'!N17</f>
        <v>35.28</v>
      </c>
      <c r="F23">
        <f t="shared" si="7"/>
        <v>7725.6959999999999</v>
      </c>
      <c r="G23">
        <f t="shared" si="4"/>
        <v>13746.304</v>
      </c>
      <c r="H23">
        <f t="shared" si="5"/>
        <v>6209.2800000000007</v>
      </c>
      <c r="I23" s="24"/>
      <c r="J23" s="24"/>
      <c r="K23" s="24"/>
    </row>
    <row r="24" spans="1:15" x14ac:dyDescent="0.25">
      <c r="A24" s="7" t="s">
        <v>66</v>
      </c>
      <c r="B24">
        <v>86</v>
      </c>
      <c r="C24" s="2">
        <f>'8'!L20</f>
        <v>34.455999999999996</v>
      </c>
      <c r="D24" s="2">
        <f>'8'!M20</f>
        <v>56.888000000000005</v>
      </c>
      <c r="E24" s="2">
        <f>'8'!N20</f>
        <v>28.812000000000001</v>
      </c>
      <c r="F24">
        <f t="shared" si="7"/>
        <v>2963.2159999999994</v>
      </c>
      <c r="G24">
        <f t="shared" si="4"/>
        <v>4892.3680000000004</v>
      </c>
      <c r="H24">
        <f t="shared" si="5"/>
        <v>2477.8319999999999</v>
      </c>
      <c r="I24" s="24"/>
      <c r="J24" s="24"/>
      <c r="K24" s="24"/>
    </row>
    <row r="25" spans="1:15" x14ac:dyDescent="0.25">
      <c r="A25" s="9" t="s">
        <v>67</v>
      </c>
      <c r="B25">
        <v>153</v>
      </c>
      <c r="C25" s="2">
        <f>'8'!L23</f>
        <v>32.804000000000002</v>
      </c>
      <c r="D25" s="2">
        <f>'8'!M23</f>
        <v>53.351999999999997</v>
      </c>
      <c r="E25" s="2">
        <f>'8'!N23</f>
        <v>27.635999999999999</v>
      </c>
      <c r="F25">
        <f t="shared" si="7"/>
        <v>5019.0120000000006</v>
      </c>
      <c r="G25">
        <f t="shared" si="4"/>
        <v>8162.8559999999998</v>
      </c>
      <c r="H25">
        <f t="shared" si="5"/>
        <v>4228.308</v>
      </c>
      <c r="I25" s="24"/>
      <c r="J25" s="24"/>
      <c r="K25" s="24"/>
    </row>
    <row r="26" spans="1:15" x14ac:dyDescent="0.25">
      <c r="A26" s="7" t="s">
        <v>59</v>
      </c>
      <c r="B26">
        <v>320</v>
      </c>
      <c r="C26" s="2">
        <f>'8'!L24</f>
        <v>35.164000000000001</v>
      </c>
      <c r="D26" s="2">
        <f>'8'!M24</f>
        <v>59.071999999999996</v>
      </c>
      <c r="E26" s="2">
        <f>'8'!N24</f>
        <v>29.106000000000002</v>
      </c>
      <c r="F26">
        <f t="shared" si="7"/>
        <v>11252.48</v>
      </c>
      <c r="G26">
        <f t="shared" si="4"/>
        <v>18903.039999999997</v>
      </c>
      <c r="H26">
        <f t="shared" si="5"/>
        <v>9313.92</v>
      </c>
      <c r="I26" s="24"/>
      <c r="J26" s="24"/>
      <c r="K26" s="24"/>
    </row>
    <row r="27" spans="1:15" x14ac:dyDescent="0.25">
      <c r="A27" s="9" t="s">
        <v>69</v>
      </c>
      <c r="B27">
        <v>450</v>
      </c>
      <c r="C27" s="2">
        <f>'8'!L28</f>
        <v>41.536000000000001</v>
      </c>
      <c r="D27" s="2">
        <f>'8'!M28</f>
        <v>72.696000000000012</v>
      </c>
      <c r="E27" s="2">
        <f>'8'!N28</f>
        <v>33.515999999999998</v>
      </c>
      <c r="F27">
        <f t="shared" si="7"/>
        <v>18691.2</v>
      </c>
      <c r="G27">
        <f t="shared" si="4"/>
        <v>32713.200000000004</v>
      </c>
      <c r="H27">
        <f t="shared" si="5"/>
        <v>15082.199999999999</v>
      </c>
      <c r="I27" s="24"/>
      <c r="J27" s="24"/>
      <c r="K27" s="24"/>
    </row>
    <row r="28" spans="1:15" x14ac:dyDescent="0.25">
      <c r="A28" s="7" t="s">
        <v>29</v>
      </c>
      <c r="B28">
        <v>340</v>
      </c>
      <c r="C28" s="2">
        <f>'8'!L31</f>
        <v>35.635999999999996</v>
      </c>
      <c r="D28" s="2">
        <f>'8'!M31</f>
        <v>59.591999999999999</v>
      </c>
      <c r="E28" s="2">
        <f>'8'!N31</f>
        <v>29.4</v>
      </c>
      <c r="F28">
        <f t="shared" si="7"/>
        <v>12116.239999999998</v>
      </c>
      <c r="G28">
        <f t="shared" si="4"/>
        <v>20261.28</v>
      </c>
      <c r="H28">
        <f t="shared" si="5"/>
        <v>9996</v>
      </c>
      <c r="I28" s="24"/>
      <c r="J28" s="24"/>
      <c r="K28" s="24"/>
    </row>
    <row r="29" spans="1:15" x14ac:dyDescent="0.25">
      <c r="A29" s="9" t="s">
        <v>31</v>
      </c>
      <c r="B29">
        <v>178</v>
      </c>
      <c r="C29" s="2">
        <f>'8'!L33</f>
        <v>44.839999999999996</v>
      </c>
      <c r="D29" s="2">
        <f>'8'!M33</f>
        <v>79.56</v>
      </c>
      <c r="E29" s="2">
        <f>'8'!N33</f>
        <v>35.867999999999995</v>
      </c>
      <c r="F29">
        <f t="shared" si="7"/>
        <v>7981.5199999999995</v>
      </c>
      <c r="G29">
        <f t="shared" si="4"/>
        <v>14161.68</v>
      </c>
      <c r="H29">
        <f t="shared" si="5"/>
        <v>6384.503999999999</v>
      </c>
      <c r="I29" s="24"/>
      <c r="J29" s="24"/>
      <c r="K29" s="24"/>
    </row>
    <row r="30" spans="1:15" x14ac:dyDescent="0.25">
      <c r="B30">
        <f>SUM(B19:B29)</f>
        <v>4620</v>
      </c>
      <c r="C30" s="2"/>
      <c r="D30" s="2"/>
      <c r="E30" s="2"/>
      <c r="F30">
        <f>SUM(F19:F29)</f>
        <v>171534.00399999999</v>
      </c>
      <c r="G30">
        <f t="shared" ref="G30" si="8">SUM(G19:G29)</f>
        <v>289938.58399999997</v>
      </c>
      <c r="H30">
        <f t="shared" ref="H30" si="9">SUM(H19:H29)</f>
        <v>140867.454</v>
      </c>
      <c r="I30" s="24"/>
      <c r="J30" s="24"/>
      <c r="K30" s="24"/>
    </row>
    <row r="32" spans="1:15" x14ac:dyDescent="0.25">
      <c r="A32" s="27">
        <v>3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5" ht="14.25" customHeight="1" x14ac:dyDescent="0.25">
      <c r="A33" s="26" t="s">
        <v>44</v>
      </c>
      <c r="B33" s="23" t="s">
        <v>45</v>
      </c>
      <c r="C33" s="22" t="s">
        <v>46</v>
      </c>
      <c r="D33" s="22"/>
      <c r="E33" s="22"/>
      <c r="F33" s="22" t="s">
        <v>50</v>
      </c>
      <c r="G33" s="22"/>
      <c r="H33" s="22"/>
      <c r="I33" s="22" t="s">
        <v>54</v>
      </c>
      <c r="J33" s="22"/>
      <c r="K33" s="22"/>
    </row>
    <row r="34" spans="1:15" ht="75" x14ac:dyDescent="0.25">
      <c r="A34" s="26"/>
      <c r="B34" s="23"/>
      <c r="C34" s="6" t="s">
        <v>47</v>
      </c>
      <c r="D34" s="6" t="s">
        <v>48</v>
      </c>
      <c r="E34" s="6" t="s">
        <v>49</v>
      </c>
      <c r="F34" s="6" t="s">
        <v>51</v>
      </c>
      <c r="G34" s="6" t="s">
        <v>52</v>
      </c>
      <c r="H34" s="6" t="s">
        <v>53</v>
      </c>
      <c r="I34" s="6" t="s">
        <v>47</v>
      </c>
      <c r="J34" s="6" t="s">
        <v>48</v>
      </c>
      <c r="K34" s="6" t="s">
        <v>49</v>
      </c>
    </row>
    <row r="35" spans="1:15" x14ac:dyDescent="0.25">
      <c r="A35" s="9" t="s">
        <v>62</v>
      </c>
      <c r="B35">
        <v>2535</v>
      </c>
      <c r="C35" s="2">
        <f>'8'!L4</f>
        <v>36.58</v>
      </c>
      <c r="D35" s="2">
        <f>'8'!M4</f>
        <v>61.515999999999998</v>
      </c>
      <c r="E35" s="2">
        <f>'8'!N4</f>
        <v>29.987999999999996</v>
      </c>
      <c r="F35">
        <f>$B35*C35</f>
        <v>92730.3</v>
      </c>
      <c r="G35">
        <f t="shared" ref="G35:G44" si="10">$B35*D35</f>
        <v>155943.06</v>
      </c>
      <c r="H35">
        <f t="shared" ref="H35:H44" si="11">$B35*E35</f>
        <v>76019.579999999987</v>
      </c>
      <c r="I35" s="24">
        <f>F46/B46</f>
        <v>35.970568135034995</v>
      </c>
      <c r="J35" s="24">
        <f>G46/B46</f>
        <v>60.265709345409647</v>
      </c>
      <c r="K35" s="24">
        <f>H46/B46</f>
        <v>29.647975504322769</v>
      </c>
      <c r="M35" s="18">
        <f>I35</f>
        <v>35.970568135034995</v>
      </c>
      <c r="N35" s="18">
        <f t="shared" ref="N35" si="12">J35</f>
        <v>60.265709345409647</v>
      </c>
      <c r="O35" s="18">
        <f t="shared" ref="O35" si="13">K35</f>
        <v>29.647975504322769</v>
      </c>
    </row>
    <row r="36" spans="1:15" x14ac:dyDescent="0.25">
      <c r="A36" s="7" t="s">
        <v>63</v>
      </c>
      <c r="B36">
        <v>3834</v>
      </c>
      <c r="C36" s="2">
        <f>'8'!L8</f>
        <v>32.567999999999998</v>
      </c>
      <c r="D36" s="2">
        <f>'8'!M8</f>
        <v>52.571999999999996</v>
      </c>
      <c r="E36" s="2">
        <f>'8'!N8</f>
        <v>27.342000000000002</v>
      </c>
      <c r="F36">
        <f t="shared" ref="F36:F44" si="14">$B36*C36</f>
        <v>124865.71199999998</v>
      </c>
      <c r="G36">
        <f t="shared" si="10"/>
        <v>201561.04799999998</v>
      </c>
      <c r="H36">
        <f t="shared" si="11"/>
        <v>104829.228</v>
      </c>
      <c r="I36" s="24"/>
      <c r="J36" s="24"/>
      <c r="K36" s="24"/>
    </row>
    <row r="37" spans="1:15" x14ac:dyDescent="0.25">
      <c r="A37" s="9" t="s">
        <v>70</v>
      </c>
      <c r="B37">
        <v>759</v>
      </c>
      <c r="C37" s="2">
        <f>'8'!L11</f>
        <v>40.828000000000003</v>
      </c>
      <c r="D37" s="2">
        <f>'8'!M11</f>
        <v>71.811999999999998</v>
      </c>
      <c r="E37" s="2">
        <f>'8'!N11</f>
        <v>32.927999999999997</v>
      </c>
      <c r="F37">
        <f t="shared" si="14"/>
        <v>30988.452000000001</v>
      </c>
      <c r="G37">
        <f t="shared" si="10"/>
        <v>54505.307999999997</v>
      </c>
      <c r="H37">
        <f t="shared" si="11"/>
        <v>24992.351999999999</v>
      </c>
      <c r="I37" s="24"/>
      <c r="J37" s="24"/>
      <c r="K37" s="24"/>
    </row>
    <row r="38" spans="1:15" x14ac:dyDescent="0.25">
      <c r="A38" s="7" t="s">
        <v>64</v>
      </c>
      <c r="B38">
        <v>168</v>
      </c>
      <c r="C38" s="2">
        <f>'8'!L13</f>
        <v>41.771999999999998</v>
      </c>
      <c r="D38" s="2">
        <f>'8'!M13</f>
        <v>73.111999999999995</v>
      </c>
      <c r="E38" s="2">
        <f>'8'!N13</f>
        <v>33.81</v>
      </c>
      <c r="F38">
        <f t="shared" si="14"/>
        <v>7017.6959999999999</v>
      </c>
      <c r="G38">
        <f t="shared" si="10"/>
        <v>12282.815999999999</v>
      </c>
      <c r="H38">
        <f t="shared" si="11"/>
        <v>5680.08</v>
      </c>
      <c r="I38" s="24"/>
      <c r="J38" s="24"/>
      <c r="K38" s="24"/>
    </row>
    <row r="39" spans="1:15" x14ac:dyDescent="0.25">
      <c r="A39" s="9" t="s">
        <v>57</v>
      </c>
      <c r="B39">
        <v>635</v>
      </c>
      <c r="C39" s="2">
        <f>'8'!L19</f>
        <v>33.275999999999996</v>
      </c>
      <c r="D39" s="2">
        <f>'8'!M19</f>
        <v>54.235999999999997</v>
      </c>
      <c r="E39" s="2">
        <f>'8'!N19</f>
        <v>27.635999999999999</v>
      </c>
      <c r="F39">
        <f t="shared" si="14"/>
        <v>21130.26</v>
      </c>
      <c r="G39">
        <f t="shared" si="10"/>
        <v>34439.86</v>
      </c>
      <c r="H39">
        <f t="shared" si="11"/>
        <v>17548.86</v>
      </c>
      <c r="I39" s="24"/>
      <c r="J39" s="24"/>
      <c r="K39" s="24"/>
    </row>
    <row r="40" spans="1:15" x14ac:dyDescent="0.25">
      <c r="A40" s="7" t="s">
        <v>67</v>
      </c>
      <c r="B40">
        <v>290</v>
      </c>
      <c r="C40" s="2">
        <f>'8'!L23</f>
        <v>32.804000000000002</v>
      </c>
      <c r="D40" s="2">
        <f>'8'!M23</f>
        <v>53.351999999999997</v>
      </c>
      <c r="E40" s="2">
        <f>'8'!N23</f>
        <v>27.635999999999999</v>
      </c>
      <c r="F40">
        <f t="shared" si="14"/>
        <v>9513.16</v>
      </c>
      <c r="G40">
        <f t="shared" si="10"/>
        <v>15472.08</v>
      </c>
      <c r="H40">
        <f t="shared" si="11"/>
        <v>8014.44</v>
      </c>
      <c r="I40" s="24"/>
      <c r="J40" s="24"/>
      <c r="K40" s="24"/>
    </row>
    <row r="41" spans="1:15" x14ac:dyDescent="0.25">
      <c r="A41" s="9" t="s">
        <v>68</v>
      </c>
      <c r="B41">
        <v>540</v>
      </c>
      <c r="C41" s="2">
        <f>'8'!L25</f>
        <v>44.131999999999998</v>
      </c>
      <c r="D41" s="2">
        <f>'8'!M25</f>
        <v>78.572000000000003</v>
      </c>
      <c r="E41" s="2">
        <f>'8'!N25</f>
        <v>35.28</v>
      </c>
      <c r="F41">
        <f t="shared" si="14"/>
        <v>23831.279999999999</v>
      </c>
      <c r="G41">
        <f t="shared" si="10"/>
        <v>42428.880000000005</v>
      </c>
      <c r="H41">
        <f t="shared" si="11"/>
        <v>19051.2</v>
      </c>
      <c r="I41" s="24"/>
      <c r="J41" s="24"/>
      <c r="K41" s="24"/>
    </row>
    <row r="42" spans="1:15" x14ac:dyDescent="0.25">
      <c r="A42" s="7" t="s">
        <v>60</v>
      </c>
      <c r="B42">
        <v>280</v>
      </c>
      <c r="C42" s="2">
        <f>'8'!L27</f>
        <v>40.591999999999999</v>
      </c>
      <c r="D42" s="2">
        <f>'8'!M27</f>
        <v>71.084000000000003</v>
      </c>
      <c r="E42" s="2">
        <f>'8'!N27</f>
        <v>32.634</v>
      </c>
      <c r="F42">
        <f t="shared" si="14"/>
        <v>11365.76</v>
      </c>
      <c r="G42">
        <f t="shared" si="10"/>
        <v>19903.52</v>
      </c>
      <c r="H42">
        <f t="shared" si="11"/>
        <v>9137.52</v>
      </c>
      <c r="I42" s="24"/>
      <c r="J42" s="24"/>
      <c r="K42" s="24"/>
    </row>
    <row r="43" spans="1:15" x14ac:dyDescent="0.25">
      <c r="A43" s="9" t="s">
        <v>76</v>
      </c>
      <c r="B43">
        <v>285</v>
      </c>
      <c r="C43" s="2">
        <f>'8'!L30</f>
        <v>37.052</v>
      </c>
      <c r="D43" s="2">
        <f>'8'!M30</f>
        <v>63.076000000000001</v>
      </c>
      <c r="E43" s="2">
        <f>'8'!N30</f>
        <v>30.87</v>
      </c>
      <c r="F43">
        <f t="shared" si="14"/>
        <v>10559.82</v>
      </c>
      <c r="G43">
        <f t="shared" si="10"/>
        <v>17976.66</v>
      </c>
      <c r="H43">
        <f t="shared" si="11"/>
        <v>8797.9500000000007</v>
      </c>
      <c r="I43" s="24"/>
      <c r="J43" s="24"/>
      <c r="K43" s="24"/>
    </row>
    <row r="44" spans="1:15" x14ac:dyDescent="0.25">
      <c r="A44" s="7" t="s">
        <v>31</v>
      </c>
      <c r="B44">
        <v>390</v>
      </c>
      <c r="C44" s="2">
        <f>'8'!L33</f>
        <v>44.839999999999996</v>
      </c>
      <c r="D44" s="2">
        <f>'8'!M33</f>
        <v>79.56</v>
      </c>
      <c r="E44" s="2">
        <f>'8'!N33</f>
        <v>35.867999999999995</v>
      </c>
      <c r="F44">
        <f t="shared" si="14"/>
        <v>17487.599999999999</v>
      </c>
      <c r="G44">
        <f t="shared" si="10"/>
        <v>31028.400000000001</v>
      </c>
      <c r="H44">
        <f t="shared" si="11"/>
        <v>13988.519999999999</v>
      </c>
      <c r="I44" s="24"/>
      <c r="J44" s="24"/>
      <c r="K44" s="24"/>
    </row>
    <row r="45" spans="1:15" x14ac:dyDescent="0.25">
      <c r="A45" s="9"/>
      <c r="I45" s="24"/>
      <c r="J45" s="24"/>
      <c r="K45" s="24"/>
    </row>
    <row r="46" spans="1:15" x14ac:dyDescent="0.25">
      <c r="B46">
        <f>SUM(B35:B45)</f>
        <v>9716</v>
      </c>
      <c r="F46">
        <f>SUM(F35:F45)</f>
        <v>349490.04</v>
      </c>
      <c r="G46">
        <f t="shared" ref="G46" si="15">SUM(G35:G45)</f>
        <v>585541.6320000001</v>
      </c>
      <c r="H46">
        <f t="shared" ref="H46" si="16">SUM(H35:H45)</f>
        <v>288059.73000000004</v>
      </c>
      <c r="I46" s="24"/>
      <c r="J46" s="24"/>
      <c r="K46" s="24"/>
    </row>
    <row r="49" spans="1:15" x14ac:dyDescent="0.25">
      <c r="A49" s="27">
        <v>4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</row>
    <row r="50" spans="1:15" x14ac:dyDescent="0.25">
      <c r="A50" s="26" t="s">
        <v>44</v>
      </c>
      <c r="B50" s="23" t="s">
        <v>45</v>
      </c>
      <c r="C50" s="22" t="s">
        <v>46</v>
      </c>
      <c r="D50" s="22"/>
      <c r="E50" s="22"/>
      <c r="F50" s="22" t="s">
        <v>50</v>
      </c>
      <c r="G50" s="22"/>
      <c r="H50" s="22"/>
      <c r="I50" s="22" t="s">
        <v>54</v>
      </c>
      <c r="J50" s="22"/>
      <c r="K50" s="22"/>
    </row>
    <row r="51" spans="1:15" ht="92.25" customHeight="1" x14ac:dyDescent="0.25">
      <c r="A51" s="26"/>
      <c r="B51" s="23"/>
      <c r="C51" s="6" t="s">
        <v>47</v>
      </c>
      <c r="D51" s="6" t="s">
        <v>48</v>
      </c>
      <c r="E51" s="6" t="s">
        <v>49</v>
      </c>
      <c r="F51" s="6" t="s">
        <v>51</v>
      </c>
      <c r="G51" s="6" t="s">
        <v>52</v>
      </c>
      <c r="H51" s="6" t="s">
        <v>53</v>
      </c>
      <c r="I51" s="6" t="s">
        <v>47</v>
      </c>
      <c r="J51" s="6" t="s">
        <v>48</v>
      </c>
      <c r="K51" s="6" t="s">
        <v>49</v>
      </c>
    </row>
    <row r="52" spans="1:15" x14ac:dyDescent="0.25">
      <c r="A52" s="9" t="s">
        <v>62</v>
      </c>
      <c r="B52">
        <v>770</v>
      </c>
      <c r="C52" s="2">
        <f>'8'!L4</f>
        <v>36.58</v>
      </c>
      <c r="D52" s="2">
        <f>'8'!M4</f>
        <v>61.515999999999998</v>
      </c>
      <c r="E52" s="2">
        <f>'8'!N4</f>
        <v>29.987999999999996</v>
      </c>
      <c r="F52">
        <f>$B52*C52</f>
        <v>28166.6</v>
      </c>
      <c r="G52">
        <f t="shared" ref="G52:G62" si="17">$B52*D52</f>
        <v>47367.32</v>
      </c>
      <c r="H52">
        <f t="shared" ref="H52:H62" si="18">$B52*E52</f>
        <v>23090.76</v>
      </c>
      <c r="I52" s="24">
        <f>F63/B63</f>
        <v>37.702442374854485</v>
      </c>
      <c r="J52" s="24">
        <f>G63/B63</f>
        <v>64.2787497089639</v>
      </c>
      <c r="K52" s="24">
        <f>H63/B63</f>
        <v>31.013662980209549</v>
      </c>
      <c r="M52" s="18">
        <f>I52</f>
        <v>37.702442374854485</v>
      </c>
      <c r="N52" s="18">
        <f t="shared" ref="N52" si="19">J52</f>
        <v>64.2787497089639</v>
      </c>
      <c r="O52" s="18">
        <f t="shared" ref="O52" si="20">K52</f>
        <v>31.013662980209549</v>
      </c>
    </row>
    <row r="53" spans="1:15" x14ac:dyDescent="0.25">
      <c r="A53" s="7" t="s">
        <v>77</v>
      </c>
      <c r="B53">
        <v>547</v>
      </c>
      <c r="C53" s="2">
        <f>'8'!L6</f>
        <v>31.151999999999997</v>
      </c>
      <c r="D53" s="2">
        <f>'8'!M6</f>
        <v>49.295999999999999</v>
      </c>
      <c r="E53" s="2">
        <f>'8'!N6</f>
        <v>26.166</v>
      </c>
      <c r="F53">
        <f t="shared" ref="F53:F62" si="21">$B53*C53</f>
        <v>17040.144</v>
      </c>
      <c r="G53">
        <f t="shared" si="17"/>
        <v>26964.912</v>
      </c>
      <c r="H53">
        <f t="shared" si="18"/>
        <v>14312.802</v>
      </c>
      <c r="I53" s="24"/>
      <c r="J53" s="24"/>
      <c r="K53" s="24"/>
    </row>
    <row r="54" spans="1:15" x14ac:dyDescent="0.25">
      <c r="A54" s="9" t="s">
        <v>78</v>
      </c>
      <c r="B54">
        <v>2916</v>
      </c>
      <c r="C54" s="2">
        <f>'8'!L9</f>
        <v>38.467999999999996</v>
      </c>
      <c r="D54" s="2">
        <f>'8'!M9</f>
        <v>66.56</v>
      </c>
      <c r="E54" s="2">
        <f>'8'!N9</f>
        <v>31.752000000000002</v>
      </c>
      <c r="F54">
        <f t="shared" si="21"/>
        <v>112172.68799999999</v>
      </c>
      <c r="G54">
        <f t="shared" si="17"/>
        <v>194088.96000000002</v>
      </c>
      <c r="H54">
        <f t="shared" si="18"/>
        <v>92588.832000000009</v>
      </c>
      <c r="I54" s="24"/>
      <c r="J54" s="24"/>
      <c r="K54" s="24"/>
    </row>
    <row r="55" spans="1:15" x14ac:dyDescent="0.25">
      <c r="A55" s="7" t="s">
        <v>56</v>
      </c>
      <c r="B55">
        <v>757</v>
      </c>
      <c r="C55" s="2">
        <f>'8'!L15</f>
        <v>42.008000000000003</v>
      </c>
      <c r="D55" s="2">
        <f>'8'!M15</f>
        <v>72.488</v>
      </c>
      <c r="E55" s="2">
        <f>'8'!N15</f>
        <v>33.81</v>
      </c>
      <c r="F55">
        <f t="shared" si="21"/>
        <v>31800.056</v>
      </c>
      <c r="G55">
        <f t="shared" si="17"/>
        <v>54873.415999999997</v>
      </c>
      <c r="H55">
        <f t="shared" si="18"/>
        <v>25594.170000000002</v>
      </c>
      <c r="I55" s="24"/>
      <c r="J55" s="24"/>
      <c r="K55" s="24"/>
    </row>
    <row r="56" spans="1:15" x14ac:dyDescent="0.25">
      <c r="A56" s="9" t="s">
        <v>72</v>
      </c>
      <c r="B56">
        <v>289</v>
      </c>
      <c r="C56" s="2">
        <f>'8'!L17</f>
        <v>43.896000000000001</v>
      </c>
      <c r="D56" s="2">
        <f>'8'!M17</f>
        <v>78.103999999999999</v>
      </c>
      <c r="E56" s="2">
        <f>'8'!N17</f>
        <v>35.28</v>
      </c>
      <c r="F56">
        <f t="shared" si="21"/>
        <v>12685.944</v>
      </c>
      <c r="G56">
        <f t="shared" si="17"/>
        <v>22572.056</v>
      </c>
      <c r="H56">
        <f t="shared" si="18"/>
        <v>10195.92</v>
      </c>
      <c r="I56" s="24"/>
      <c r="J56" s="24"/>
      <c r="K56" s="24"/>
    </row>
    <row r="57" spans="1:15" x14ac:dyDescent="0.25">
      <c r="A57" s="7" t="s">
        <v>66</v>
      </c>
      <c r="B57">
        <v>497</v>
      </c>
      <c r="C57" s="2">
        <f>'8'!L20</f>
        <v>34.455999999999996</v>
      </c>
      <c r="D57" s="2">
        <f>'8'!M20</f>
        <v>56.888000000000005</v>
      </c>
      <c r="E57" s="2">
        <f>'8'!N20</f>
        <v>28.812000000000001</v>
      </c>
      <c r="F57">
        <f t="shared" si="21"/>
        <v>17124.631999999998</v>
      </c>
      <c r="G57">
        <f t="shared" si="17"/>
        <v>28273.336000000003</v>
      </c>
      <c r="H57">
        <f t="shared" si="18"/>
        <v>14319.564</v>
      </c>
      <c r="I57" s="24"/>
      <c r="J57" s="24"/>
      <c r="K57" s="24"/>
    </row>
    <row r="58" spans="1:15" x14ac:dyDescent="0.25">
      <c r="A58" s="9" t="s">
        <v>67</v>
      </c>
      <c r="B58">
        <v>150</v>
      </c>
      <c r="C58" s="2">
        <f>'8'!L23</f>
        <v>32.804000000000002</v>
      </c>
      <c r="D58" s="2">
        <f>'8'!M23</f>
        <v>53.351999999999997</v>
      </c>
      <c r="E58" s="2">
        <f>'8'!N23</f>
        <v>27.635999999999999</v>
      </c>
      <c r="F58">
        <f t="shared" si="21"/>
        <v>4920.6000000000004</v>
      </c>
      <c r="G58">
        <f t="shared" si="17"/>
        <v>8002.7999999999993</v>
      </c>
      <c r="H58">
        <f t="shared" si="18"/>
        <v>4145.3999999999996</v>
      </c>
      <c r="I58" s="24"/>
      <c r="J58" s="24"/>
      <c r="K58" s="24"/>
    </row>
    <row r="59" spans="1:15" x14ac:dyDescent="0.25">
      <c r="A59" s="7" t="s">
        <v>59</v>
      </c>
      <c r="B59">
        <v>270</v>
      </c>
      <c r="C59" s="2">
        <f>'8'!L24</f>
        <v>35.164000000000001</v>
      </c>
      <c r="D59" s="2">
        <f>'8'!M24</f>
        <v>59.071999999999996</v>
      </c>
      <c r="E59" s="2">
        <f>'8'!N24</f>
        <v>29.106000000000002</v>
      </c>
      <c r="F59">
        <f t="shared" si="21"/>
        <v>9494.2800000000007</v>
      </c>
      <c r="G59">
        <f t="shared" si="17"/>
        <v>15949.439999999999</v>
      </c>
      <c r="H59">
        <f t="shared" si="18"/>
        <v>7858.6200000000008</v>
      </c>
      <c r="I59" s="24"/>
      <c r="J59" s="24"/>
      <c r="K59" s="24"/>
    </row>
    <row r="60" spans="1:15" x14ac:dyDescent="0.25">
      <c r="A60" s="9" t="s">
        <v>61</v>
      </c>
      <c r="B60">
        <v>392</v>
      </c>
      <c r="C60" s="2">
        <f>'8'!L29</f>
        <v>33.04</v>
      </c>
      <c r="D60" s="2">
        <f>'8'!M29</f>
        <v>53.664000000000001</v>
      </c>
      <c r="E60" s="2">
        <f>'8'!N29</f>
        <v>27.635999999999999</v>
      </c>
      <c r="F60">
        <f t="shared" si="21"/>
        <v>12951.68</v>
      </c>
      <c r="G60">
        <f t="shared" si="17"/>
        <v>21036.288</v>
      </c>
      <c r="H60">
        <f t="shared" si="18"/>
        <v>10833.312</v>
      </c>
      <c r="I60" s="24"/>
      <c r="J60" s="24"/>
      <c r="K60" s="24"/>
    </row>
    <row r="61" spans="1:15" x14ac:dyDescent="0.25">
      <c r="A61" s="7" t="s">
        <v>31</v>
      </c>
      <c r="B61">
        <v>284</v>
      </c>
      <c r="C61" s="2">
        <f>'8'!L33</f>
        <v>44.839999999999996</v>
      </c>
      <c r="D61" s="2">
        <f>'8'!M33</f>
        <v>79.56</v>
      </c>
      <c r="E61" s="2">
        <f>'8'!N33</f>
        <v>35.867999999999995</v>
      </c>
      <c r="F61">
        <f t="shared" si="21"/>
        <v>12734.56</v>
      </c>
      <c r="G61">
        <f t="shared" si="17"/>
        <v>22595.040000000001</v>
      </c>
      <c r="H61">
        <f t="shared" si="18"/>
        <v>10186.511999999999</v>
      </c>
      <c r="I61" s="24"/>
      <c r="J61" s="24"/>
      <c r="K61" s="24"/>
    </row>
    <row r="62" spans="1:15" x14ac:dyDescent="0.25">
      <c r="A62" s="9"/>
      <c r="C62" s="2"/>
      <c r="D62" s="2"/>
      <c r="E62" s="2"/>
      <c r="F62">
        <f t="shared" si="21"/>
        <v>0</v>
      </c>
      <c r="G62">
        <f t="shared" si="17"/>
        <v>0</v>
      </c>
      <c r="H62">
        <f t="shared" si="18"/>
        <v>0</v>
      </c>
      <c r="I62" s="24"/>
      <c r="J62" s="24"/>
      <c r="K62" s="24"/>
    </row>
    <row r="63" spans="1:15" x14ac:dyDescent="0.25">
      <c r="B63">
        <f>SUM(B52:B62)</f>
        <v>6872</v>
      </c>
      <c r="F63">
        <f>SUM(F52:F62)</f>
        <v>259091.18400000001</v>
      </c>
      <c r="G63">
        <f t="shared" ref="G63:H63" si="22">SUM(G52:G62)</f>
        <v>441723.56799999997</v>
      </c>
      <c r="H63">
        <f t="shared" si="22"/>
        <v>213125.89200000002</v>
      </c>
      <c r="I63" s="24"/>
      <c r="J63" s="24"/>
      <c r="K63" s="24"/>
    </row>
    <row r="66" spans="1:15" x14ac:dyDescent="0.25">
      <c r="A66" s="25">
        <v>5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</row>
    <row r="67" spans="1:15" x14ac:dyDescent="0.25">
      <c r="A67" s="26" t="s">
        <v>44</v>
      </c>
      <c r="B67" s="23" t="s">
        <v>45</v>
      </c>
      <c r="C67" s="22" t="s">
        <v>46</v>
      </c>
      <c r="D67" s="22"/>
      <c r="E67" s="22"/>
      <c r="F67" s="22" t="s">
        <v>50</v>
      </c>
      <c r="G67" s="22"/>
      <c r="H67" s="22"/>
      <c r="I67" s="22" t="s">
        <v>54</v>
      </c>
      <c r="J67" s="22"/>
      <c r="K67" s="22"/>
    </row>
    <row r="68" spans="1:15" ht="75" x14ac:dyDescent="0.25">
      <c r="A68" s="26"/>
      <c r="B68" s="23"/>
      <c r="C68" s="6" t="s">
        <v>47</v>
      </c>
      <c r="D68" s="6" t="s">
        <v>48</v>
      </c>
      <c r="E68" s="6" t="s">
        <v>49</v>
      </c>
      <c r="F68" s="6" t="s">
        <v>51</v>
      </c>
      <c r="G68" s="6" t="s">
        <v>52</v>
      </c>
      <c r="H68" s="6" t="s">
        <v>53</v>
      </c>
      <c r="I68" s="6" t="s">
        <v>47</v>
      </c>
      <c r="J68" s="6" t="s">
        <v>48</v>
      </c>
      <c r="K68" s="6" t="s">
        <v>49</v>
      </c>
    </row>
    <row r="69" spans="1:15" x14ac:dyDescent="0.25">
      <c r="A69" s="9" t="s">
        <v>62</v>
      </c>
      <c r="B69">
        <v>3250</v>
      </c>
      <c r="C69" s="2">
        <f>'8'!L4</f>
        <v>36.58</v>
      </c>
      <c r="D69" s="2">
        <f>'8'!M4</f>
        <v>61.515999999999998</v>
      </c>
      <c r="E69" s="2">
        <f>'8'!N4</f>
        <v>29.987999999999996</v>
      </c>
      <c r="F69">
        <f>$B69*C69</f>
        <v>118885</v>
      </c>
      <c r="G69">
        <f t="shared" ref="G69:G79" si="23">$B69*D69</f>
        <v>199927</v>
      </c>
      <c r="H69">
        <f t="shared" ref="H69:H79" si="24">$B69*E69</f>
        <v>97460.999999999985</v>
      </c>
      <c r="I69" s="24">
        <f>F80/B80</f>
        <v>37.207257392918706</v>
      </c>
      <c r="J69" s="24">
        <f>G80/B80</f>
        <v>62.972158599655209</v>
      </c>
      <c r="K69" s="24">
        <f>H80/B80</f>
        <v>30.528513990186976</v>
      </c>
      <c r="M69" s="18">
        <f>I69</f>
        <v>37.207257392918706</v>
      </c>
      <c r="N69" s="18">
        <f t="shared" ref="N69" si="25">J69</f>
        <v>62.972158599655209</v>
      </c>
      <c r="O69" s="18">
        <f t="shared" ref="O69" si="26">K69</f>
        <v>30.528513990186976</v>
      </c>
    </row>
    <row r="70" spans="1:15" x14ac:dyDescent="0.25">
      <c r="A70" s="7" t="s">
        <v>63</v>
      </c>
      <c r="B70">
        <v>1686</v>
      </c>
      <c r="C70" s="2">
        <f>'8'!L8</f>
        <v>32.567999999999998</v>
      </c>
      <c r="D70" s="2">
        <f>'8'!M8</f>
        <v>52.571999999999996</v>
      </c>
      <c r="E70" s="2">
        <f>'8'!N8</f>
        <v>27.342000000000002</v>
      </c>
      <c r="F70">
        <f t="shared" ref="F70:F79" si="27">$B70*C70</f>
        <v>54909.647999999994</v>
      </c>
      <c r="G70">
        <f t="shared" si="23"/>
        <v>88636.391999999993</v>
      </c>
      <c r="H70">
        <f t="shared" si="24"/>
        <v>46098.612000000001</v>
      </c>
      <c r="I70" s="24"/>
      <c r="J70" s="24"/>
      <c r="K70" s="24"/>
      <c r="M70" s="3"/>
    </row>
    <row r="71" spans="1:15" x14ac:dyDescent="0.25">
      <c r="A71" s="9" t="s">
        <v>79</v>
      </c>
      <c r="B71">
        <v>154</v>
      </c>
      <c r="C71" s="2">
        <f>'8'!L12</f>
        <v>39.411999999999999</v>
      </c>
      <c r="D71" s="2">
        <f>'8'!M12</f>
        <v>68.171999999999997</v>
      </c>
      <c r="E71" s="2">
        <f>'8'!N12</f>
        <v>32.045999999999999</v>
      </c>
      <c r="F71">
        <f t="shared" si="27"/>
        <v>6069.4479999999994</v>
      </c>
      <c r="G71">
        <f t="shared" si="23"/>
        <v>10498.487999999999</v>
      </c>
      <c r="H71">
        <f t="shared" si="24"/>
        <v>4935.0839999999998</v>
      </c>
      <c r="I71" s="24"/>
      <c r="J71" s="24"/>
      <c r="K71" s="24"/>
      <c r="M71" s="3"/>
    </row>
    <row r="72" spans="1:15" x14ac:dyDescent="0.25">
      <c r="A72" s="7" t="s">
        <v>72</v>
      </c>
      <c r="B72">
        <v>191</v>
      </c>
      <c r="C72" s="2">
        <f>'8'!L17</f>
        <v>43.896000000000001</v>
      </c>
      <c r="D72" s="2">
        <f>'8'!M17</f>
        <v>78.103999999999999</v>
      </c>
      <c r="E72" s="2">
        <f>'8'!N17</f>
        <v>35.28</v>
      </c>
      <c r="F72">
        <f t="shared" si="27"/>
        <v>8384.1360000000004</v>
      </c>
      <c r="G72">
        <f t="shared" si="23"/>
        <v>14917.864</v>
      </c>
      <c r="H72">
        <f t="shared" si="24"/>
        <v>6738.4800000000005</v>
      </c>
      <c r="I72" s="24"/>
      <c r="J72" s="24"/>
      <c r="K72" s="24"/>
      <c r="M72" s="3"/>
    </row>
    <row r="73" spans="1:15" x14ac:dyDescent="0.25">
      <c r="A73" s="9" t="s">
        <v>57</v>
      </c>
      <c r="B73">
        <v>171</v>
      </c>
      <c r="C73" s="2">
        <f>'8'!L19</f>
        <v>33.275999999999996</v>
      </c>
      <c r="D73" s="2">
        <f>'8'!M19</f>
        <v>54.235999999999997</v>
      </c>
      <c r="E73" s="2">
        <f>'8'!N19</f>
        <v>27.635999999999999</v>
      </c>
      <c r="F73">
        <f t="shared" si="27"/>
        <v>5690.195999999999</v>
      </c>
      <c r="G73">
        <f t="shared" si="23"/>
        <v>9274.3559999999998</v>
      </c>
      <c r="H73">
        <f t="shared" si="24"/>
        <v>4725.7560000000003</v>
      </c>
      <c r="I73" s="24"/>
      <c r="J73" s="24"/>
      <c r="K73" s="24"/>
      <c r="M73" s="3"/>
    </row>
    <row r="74" spans="1:15" x14ac:dyDescent="0.25">
      <c r="A74" s="7" t="s">
        <v>58</v>
      </c>
      <c r="B74">
        <v>854</v>
      </c>
      <c r="C74" s="2">
        <f>'8'!L22</f>
        <v>39.411999999999999</v>
      </c>
      <c r="D74" s="2">
        <f>'8'!M22</f>
        <v>68.12</v>
      </c>
      <c r="E74" s="2">
        <f>'8'!N22</f>
        <v>32.339999999999996</v>
      </c>
      <c r="F74">
        <f t="shared" si="27"/>
        <v>33657.847999999998</v>
      </c>
      <c r="G74">
        <f t="shared" si="23"/>
        <v>58174.48</v>
      </c>
      <c r="H74">
        <f t="shared" si="24"/>
        <v>27618.359999999997</v>
      </c>
      <c r="I74" s="24"/>
      <c r="J74" s="24"/>
      <c r="K74" s="24"/>
      <c r="M74" s="3"/>
    </row>
    <row r="75" spans="1:15" x14ac:dyDescent="0.25">
      <c r="A75" s="9" t="s">
        <v>68</v>
      </c>
      <c r="B75">
        <v>347</v>
      </c>
      <c r="C75" s="2">
        <f>'8'!L25</f>
        <v>44.131999999999998</v>
      </c>
      <c r="D75" s="2">
        <f>'8'!M25</f>
        <v>78.572000000000003</v>
      </c>
      <c r="E75" s="2">
        <f>'8'!N25</f>
        <v>35.28</v>
      </c>
      <c r="F75">
        <f t="shared" si="27"/>
        <v>15313.804</v>
      </c>
      <c r="G75">
        <f t="shared" si="23"/>
        <v>27264.484</v>
      </c>
      <c r="H75">
        <f t="shared" si="24"/>
        <v>12242.16</v>
      </c>
      <c r="I75" s="24"/>
      <c r="J75" s="24"/>
      <c r="K75" s="24"/>
      <c r="M75" s="3"/>
    </row>
    <row r="76" spans="1:15" x14ac:dyDescent="0.25">
      <c r="A76" s="7" t="s">
        <v>60</v>
      </c>
      <c r="B76">
        <v>150</v>
      </c>
      <c r="C76" s="2">
        <f>'8'!L27</f>
        <v>40.591999999999999</v>
      </c>
      <c r="D76" s="2">
        <f>'8'!M27</f>
        <v>71.084000000000003</v>
      </c>
      <c r="E76" s="2">
        <f>'8'!N27</f>
        <v>32.634</v>
      </c>
      <c r="F76">
        <f t="shared" si="27"/>
        <v>6088.8</v>
      </c>
      <c r="G76">
        <f t="shared" si="23"/>
        <v>10662.6</v>
      </c>
      <c r="H76">
        <f t="shared" si="24"/>
        <v>4895.1000000000004</v>
      </c>
      <c r="I76" s="24"/>
      <c r="J76" s="24"/>
      <c r="K76" s="24"/>
      <c r="M76" s="3"/>
    </row>
    <row r="77" spans="1:15" x14ac:dyDescent="0.25">
      <c r="A77" s="9" t="s">
        <v>76</v>
      </c>
      <c r="B77">
        <v>194</v>
      </c>
      <c r="C77" s="2">
        <f>'8'!L30</f>
        <v>37.052</v>
      </c>
      <c r="D77" s="2">
        <f>'8'!M30</f>
        <v>63.076000000000001</v>
      </c>
      <c r="E77" s="2">
        <f>'8'!N30</f>
        <v>30.87</v>
      </c>
      <c r="F77">
        <f t="shared" si="27"/>
        <v>7188.0879999999997</v>
      </c>
      <c r="G77">
        <f t="shared" si="23"/>
        <v>12236.744000000001</v>
      </c>
      <c r="H77">
        <f t="shared" si="24"/>
        <v>5988.78</v>
      </c>
      <c r="I77" s="24"/>
      <c r="J77" s="24"/>
      <c r="K77" s="24"/>
      <c r="M77" s="3"/>
    </row>
    <row r="78" spans="1:15" x14ac:dyDescent="0.25">
      <c r="A78" s="7" t="s">
        <v>31</v>
      </c>
      <c r="B78">
        <v>544</v>
      </c>
      <c r="C78" s="2">
        <f>'8'!L33</f>
        <v>44.839999999999996</v>
      </c>
      <c r="D78" s="2">
        <f>'8'!M33</f>
        <v>79.56</v>
      </c>
      <c r="E78" s="2">
        <f>'8'!N33</f>
        <v>35.867999999999995</v>
      </c>
      <c r="F78">
        <f t="shared" si="27"/>
        <v>24392.959999999999</v>
      </c>
      <c r="G78">
        <f t="shared" si="23"/>
        <v>43280.639999999999</v>
      </c>
      <c r="H78">
        <f t="shared" si="24"/>
        <v>19512.191999999995</v>
      </c>
      <c r="I78" s="24"/>
      <c r="J78" s="24"/>
      <c r="K78" s="24"/>
      <c r="M78" s="3"/>
    </row>
    <row r="79" spans="1:15" x14ac:dyDescent="0.25">
      <c r="A79" s="9"/>
      <c r="C79" s="2"/>
      <c r="D79" s="2"/>
      <c r="E79" s="2"/>
      <c r="F79">
        <f t="shared" si="27"/>
        <v>0</v>
      </c>
      <c r="G79">
        <f t="shared" si="23"/>
        <v>0</v>
      </c>
      <c r="H79">
        <f t="shared" si="24"/>
        <v>0</v>
      </c>
      <c r="I79" s="24"/>
      <c r="J79" s="24"/>
      <c r="K79" s="24"/>
      <c r="M79" s="3"/>
    </row>
    <row r="80" spans="1:15" x14ac:dyDescent="0.25">
      <c r="B80">
        <f>SUM(B69:B79)</f>
        <v>7541</v>
      </c>
      <c r="F80">
        <f>SUM(F69:F79)</f>
        <v>280579.92799999996</v>
      </c>
      <c r="G80">
        <f t="shared" ref="G80:H80" si="28">SUM(G69:G79)</f>
        <v>474873.04799999995</v>
      </c>
      <c r="H80">
        <f t="shared" si="28"/>
        <v>230215.52399999998</v>
      </c>
      <c r="I80" s="24"/>
      <c r="J80" s="24"/>
      <c r="K80" s="24"/>
      <c r="M80" s="3"/>
    </row>
    <row r="82" spans="1:15" x14ac:dyDescent="0.25">
      <c r="A82" s="25">
        <v>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5" x14ac:dyDescent="0.25">
      <c r="A83" s="26" t="s">
        <v>44</v>
      </c>
      <c r="B83" s="23" t="s">
        <v>45</v>
      </c>
      <c r="C83" s="22" t="s">
        <v>46</v>
      </c>
      <c r="D83" s="22"/>
      <c r="E83" s="22"/>
      <c r="F83" s="22" t="s">
        <v>50</v>
      </c>
      <c r="G83" s="22"/>
      <c r="H83" s="22"/>
      <c r="I83" s="22" t="s">
        <v>54</v>
      </c>
      <c r="J83" s="22"/>
      <c r="K83" s="22"/>
    </row>
    <row r="84" spans="1:15" ht="75" x14ac:dyDescent="0.25">
      <c r="A84" s="26"/>
      <c r="B84" s="23"/>
      <c r="C84" s="6" t="s">
        <v>47</v>
      </c>
      <c r="D84" s="6" t="s">
        <v>48</v>
      </c>
      <c r="E84" s="6" t="s">
        <v>49</v>
      </c>
      <c r="F84" s="6" t="s">
        <v>51</v>
      </c>
      <c r="G84" s="6" t="s">
        <v>52</v>
      </c>
      <c r="H84" s="6" t="s">
        <v>53</v>
      </c>
      <c r="I84" s="6" t="s">
        <v>47</v>
      </c>
      <c r="J84" s="6" t="s">
        <v>48</v>
      </c>
      <c r="K84" s="6" t="s">
        <v>49</v>
      </c>
    </row>
    <row r="85" spans="1:15" x14ac:dyDescent="0.25">
      <c r="A85" s="9" t="s">
        <v>62</v>
      </c>
      <c r="B85">
        <v>1995</v>
      </c>
      <c r="C85" s="2">
        <f>'8'!L4</f>
        <v>36.58</v>
      </c>
      <c r="D85" s="2">
        <f>'8'!M4</f>
        <v>61.515999999999998</v>
      </c>
      <c r="E85" s="2">
        <f>'8'!N4</f>
        <v>29.987999999999996</v>
      </c>
      <c r="F85">
        <f>$B85*C85</f>
        <v>72977.099999999991</v>
      </c>
      <c r="G85">
        <f t="shared" ref="G85:G95" si="29">$B85*D85</f>
        <v>122724.42</v>
      </c>
      <c r="H85">
        <f t="shared" ref="H85:H95" si="30">$B85*E85</f>
        <v>59826.05999999999</v>
      </c>
      <c r="I85" s="24">
        <f>F96/B96</f>
        <v>38.953911640605611</v>
      </c>
      <c r="J85" s="24">
        <f>G96/B96</f>
        <v>66.847510052122118</v>
      </c>
      <c r="K85" s="24">
        <f>H96/B96</f>
        <v>31.705809381980643</v>
      </c>
      <c r="M85" s="18">
        <f>I85</f>
        <v>38.953911640605611</v>
      </c>
      <c r="N85" s="18">
        <f t="shared" ref="N85" si="31">J85</f>
        <v>66.847510052122118</v>
      </c>
      <c r="O85" s="18">
        <f t="shared" ref="O85" si="32">K85</f>
        <v>31.705809381980643</v>
      </c>
    </row>
    <row r="86" spans="1:15" x14ac:dyDescent="0.25">
      <c r="A86" s="7" t="s">
        <v>77</v>
      </c>
      <c r="B86">
        <v>570</v>
      </c>
      <c r="C86" s="2">
        <f>'8'!L6</f>
        <v>31.151999999999997</v>
      </c>
      <c r="D86" s="2">
        <f>'8'!M6</f>
        <v>49.295999999999999</v>
      </c>
      <c r="E86" s="2">
        <f>'8'!N6</f>
        <v>26.166</v>
      </c>
      <c r="F86">
        <f t="shared" ref="F86:F95" si="33">$B86*C86</f>
        <v>17756.64</v>
      </c>
      <c r="G86">
        <f t="shared" si="29"/>
        <v>28098.720000000001</v>
      </c>
      <c r="H86">
        <f t="shared" si="30"/>
        <v>14914.62</v>
      </c>
      <c r="I86" s="24"/>
      <c r="J86" s="24"/>
      <c r="K86" s="24"/>
    </row>
    <row r="87" spans="1:15" x14ac:dyDescent="0.25">
      <c r="A87" s="9" t="s">
        <v>78</v>
      </c>
      <c r="B87">
        <v>794</v>
      </c>
      <c r="C87" s="2">
        <f>'8'!L9</f>
        <v>38.467999999999996</v>
      </c>
      <c r="D87" s="2">
        <f>'8'!M9</f>
        <v>66.56</v>
      </c>
      <c r="E87" s="2">
        <f>'8'!N9</f>
        <v>31.752000000000002</v>
      </c>
      <c r="F87">
        <f t="shared" si="33"/>
        <v>30543.591999999997</v>
      </c>
      <c r="G87">
        <f t="shared" si="29"/>
        <v>52848.639999999999</v>
      </c>
      <c r="H87">
        <f t="shared" si="30"/>
        <v>25211.088000000003</v>
      </c>
      <c r="I87" s="24"/>
      <c r="J87" s="24"/>
      <c r="K87" s="24"/>
    </row>
    <row r="88" spans="1:15" x14ac:dyDescent="0.25">
      <c r="A88" s="7" t="s">
        <v>64</v>
      </c>
      <c r="B88">
        <v>382</v>
      </c>
      <c r="C88" s="2">
        <f>'8'!L13</f>
        <v>41.771999999999998</v>
      </c>
      <c r="D88" s="2">
        <f>'8'!M13</f>
        <v>73.111999999999995</v>
      </c>
      <c r="E88" s="2">
        <f>'8'!N13</f>
        <v>33.81</v>
      </c>
      <c r="F88">
        <f t="shared" si="33"/>
        <v>15956.903999999999</v>
      </c>
      <c r="G88">
        <f t="shared" si="29"/>
        <v>27928.784</v>
      </c>
      <c r="H88">
        <f t="shared" si="30"/>
        <v>12915.42</v>
      </c>
      <c r="I88" s="24"/>
      <c r="J88" s="24"/>
      <c r="K88" s="24"/>
    </row>
    <row r="89" spans="1:15" x14ac:dyDescent="0.25">
      <c r="A89" s="9" t="s">
        <v>56</v>
      </c>
      <c r="B89">
        <v>476</v>
      </c>
      <c r="C89" s="2">
        <f>'8'!L15</f>
        <v>42.008000000000003</v>
      </c>
      <c r="D89" s="2">
        <f>'8'!M15</f>
        <v>72.488</v>
      </c>
      <c r="E89" s="2">
        <f>'8'!N15</f>
        <v>33.81</v>
      </c>
      <c r="F89">
        <f t="shared" si="33"/>
        <v>19995.808000000001</v>
      </c>
      <c r="G89">
        <f t="shared" si="29"/>
        <v>34504.288</v>
      </c>
      <c r="H89">
        <f t="shared" si="30"/>
        <v>16093.560000000001</v>
      </c>
      <c r="I89" s="24"/>
      <c r="J89" s="24"/>
      <c r="K89" s="24"/>
    </row>
    <row r="90" spans="1:15" x14ac:dyDescent="0.25">
      <c r="A90" s="7" t="s">
        <v>72</v>
      </c>
      <c r="B90">
        <v>583</v>
      </c>
      <c r="C90" s="2">
        <f>'8'!L17</f>
        <v>43.896000000000001</v>
      </c>
      <c r="D90" s="2">
        <f>'8'!M17</f>
        <v>78.103999999999999</v>
      </c>
      <c r="E90" s="2">
        <f>'8'!N17</f>
        <v>35.28</v>
      </c>
      <c r="F90">
        <f t="shared" si="33"/>
        <v>25591.368000000002</v>
      </c>
      <c r="G90">
        <f t="shared" si="29"/>
        <v>45534.631999999998</v>
      </c>
      <c r="H90">
        <f t="shared" si="30"/>
        <v>20568.240000000002</v>
      </c>
      <c r="I90" s="24"/>
      <c r="J90" s="24"/>
      <c r="K90" s="24"/>
    </row>
    <row r="91" spans="1:15" x14ac:dyDescent="0.25">
      <c r="A91" s="9" t="s">
        <v>58</v>
      </c>
      <c r="B91">
        <v>330</v>
      </c>
      <c r="C91" s="2">
        <f>'8'!L22</f>
        <v>39.411999999999999</v>
      </c>
      <c r="D91" s="2">
        <f>'8'!M22</f>
        <v>68.12</v>
      </c>
      <c r="E91" s="2">
        <f>'8'!N22</f>
        <v>32.339999999999996</v>
      </c>
      <c r="F91">
        <f t="shared" si="33"/>
        <v>13005.96</v>
      </c>
      <c r="G91">
        <f t="shared" si="29"/>
        <v>22479.600000000002</v>
      </c>
      <c r="H91">
        <f t="shared" si="30"/>
        <v>10672.199999999999</v>
      </c>
      <c r="I91" s="24"/>
      <c r="J91" s="24"/>
      <c r="K91" s="24"/>
    </row>
    <row r="92" spans="1:15" x14ac:dyDescent="0.25">
      <c r="A92" s="7" t="s">
        <v>59</v>
      </c>
      <c r="B92">
        <v>1100</v>
      </c>
      <c r="C92" s="2">
        <f>'8'!L24</f>
        <v>35.164000000000001</v>
      </c>
      <c r="D92" s="2">
        <f>'8'!M24</f>
        <v>59.071999999999996</v>
      </c>
      <c r="E92" s="2">
        <f>'8'!N24</f>
        <v>29.106000000000002</v>
      </c>
      <c r="F92">
        <f t="shared" si="33"/>
        <v>38680.400000000001</v>
      </c>
      <c r="G92">
        <f t="shared" si="29"/>
        <v>64979.199999999997</v>
      </c>
      <c r="H92">
        <f t="shared" si="30"/>
        <v>32016.600000000002</v>
      </c>
      <c r="I92" s="24"/>
      <c r="J92" s="24"/>
      <c r="K92" s="24"/>
    </row>
    <row r="93" spans="1:15" x14ac:dyDescent="0.25">
      <c r="A93" s="9" t="s">
        <v>75</v>
      </c>
      <c r="B93">
        <v>830</v>
      </c>
      <c r="C93" s="2">
        <f>'8'!L26</f>
        <v>48.143999999999991</v>
      </c>
      <c r="D93" s="2">
        <f>'8'!M26</f>
        <v>86.164000000000001</v>
      </c>
      <c r="E93" s="2">
        <f>'8'!N26</f>
        <v>37.631999999999998</v>
      </c>
      <c r="F93">
        <f t="shared" si="33"/>
        <v>39959.51999999999</v>
      </c>
      <c r="G93">
        <f t="shared" si="29"/>
        <v>71516.12</v>
      </c>
      <c r="H93">
        <f t="shared" si="30"/>
        <v>31234.559999999998</v>
      </c>
      <c r="I93" s="24"/>
      <c r="J93" s="24"/>
      <c r="K93" s="24"/>
    </row>
    <row r="94" spans="1:15" x14ac:dyDescent="0.25">
      <c r="A94" s="7" t="s">
        <v>69</v>
      </c>
      <c r="B94">
        <v>654</v>
      </c>
      <c r="C94" s="2">
        <f>'8'!L28</f>
        <v>41.536000000000001</v>
      </c>
      <c r="D94" s="2">
        <f>'8'!M28</f>
        <v>72.696000000000012</v>
      </c>
      <c r="E94" s="2">
        <f>'8'!N28</f>
        <v>33.515999999999998</v>
      </c>
      <c r="F94">
        <f t="shared" si="33"/>
        <v>27164.544000000002</v>
      </c>
      <c r="G94">
        <f t="shared" si="29"/>
        <v>47543.184000000008</v>
      </c>
      <c r="H94">
        <f t="shared" si="30"/>
        <v>21919.464</v>
      </c>
      <c r="I94" s="24"/>
      <c r="J94" s="24"/>
      <c r="K94" s="24"/>
    </row>
    <row r="95" spans="1:15" x14ac:dyDescent="0.25">
      <c r="A95" s="9" t="s">
        <v>29</v>
      </c>
      <c r="B95">
        <v>344</v>
      </c>
      <c r="C95" s="2">
        <f>'8'!L31</f>
        <v>35.635999999999996</v>
      </c>
      <c r="D95" s="2">
        <f>'8'!M31</f>
        <v>59.591999999999999</v>
      </c>
      <c r="E95" s="2">
        <f>'8'!N31</f>
        <v>29.4</v>
      </c>
      <c r="F95">
        <f t="shared" si="33"/>
        <v>12258.783999999998</v>
      </c>
      <c r="G95">
        <f t="shared" si="29"/>
        <v>20499.648000000001</v>
      </c>
      <c r="H95">
        <f t="shared" si="30"/>
        <v>10113.6</v>
      </c>
      <c r="I95" s="24"/>
      <c r="J95" s="24"/>
      <c r="K95" s="24"/>
    </row>
    <row r="96" spans="1:15" x14ac:dyDescent="0.25">
      <c r="B96">
        <f>SUM(B85:B95)</f>
        <v>8058</v>
      </c>
      <c r="F96">
        <f>SUM(F85:F95)</f>
        <v>313890.62</v>
      </c>
      <c r="G96">
        <f t="shared" ref="G96:H96" si="34">SUM(G85:G95)</f>
        <v>538657.23600000003</v>
      </c>
      <c r="H96">
        <f t="shared" si="34"/>
        <v>255485.41200000001</v>
      </c>
      <c r="I96" s="24"/>
      <c r="J96" s="24"/>
      <c r="K96" s="24"/>
    </row>
    <row r="98" spans="1:15" x14ac:dyDescent="0.25">
      <c r="A98" s="25">
        <v>7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</row>
    <row r="99" spans="1:15" x14ac:dyDescent="0.25">
      <c r="A99" s="26" t="s">
        <v>44</v>
      </c>
      <c r="B99" s="23" t="s">
        <v>45</v>
      </c>
      <c r="C99" s="22" t="s">
        <v>46</v>
      </c>
      <c r="D99" s="22"/>
      <c r="E99" s="22"/>
      <c r="F99" s="22" t="s">
        <v>50</v>
      </c>
      <c r="G99" s="22"/>
      <c r="H99" s="22"/>
      <c r="I99" s="22" t="s">
        <v>54</v>
      </c>
      <c r="J99" s="22"/>
      <c r="K99" s="22"/>
    </row>
    <row r="100" spans="1:15" ht="75" x14ac:dyDescent="0.25">
      <c r="A100" s="26"/>
      <c r="B100" s="23"/>
      <c r="C100" s="6" t="s">
        <v>47</v>
      </c>
      <c r="D100" s="6" t="s">
        <v>48</v>
      </c>
      <c r="E100" s="6" t="s">
        <v>49</v>
      </c>
      <c r="F100" s="6" t="s">
        <v>51</v>
      </c>
      <c r="G100" s="6" t="s">
        <v>52</v>
      </c>
      <c r="H100" s="6" t="s">
        <v>53</v>
      </c>
      <c r="I100" s="6" t="s">
        <v>47</v>
      </c>
      <c r="J100" s="6" t="s">
        <v>48</v>
      </c>
      <c r="K100" s="6" t="s">
        <v>49</v>
      </c>
    </row>
    <row r="101" spans="1:15" x14ac:dyDescent="0.25">
      <c r="A101" s="9" t="s">
        <v>55</v>
      </c>
      <c r="B101">
        <v>4984</v>
      </c>
      <c r="C101" s="2">
        <f>'8'!L5</f>
        <v>33.984000000000002</v>
      </c>
      <c r="D101" s="2">
        <f>'8'!M5</f>
        <v>55.848000000000013</v>
      </c>
      <c r="E101" s="2">
        <f>'8'!N5</f>
        <v>28.223999999999993</v>
      </c>
      <c r="F101">
        <f>$B101*C101</f>
        <v>169376.25600000002</v>
      </c>
      <c r="G101">
        <f t="shared" ref="G101:G111" si="35">$B101*D101</f>
        <v>278346.43200000009</v>
      </c>
      <c r="H101">
        <f t="shared" ref="H101:H111" si="36">$B101*E101</f>
        <v>140668.41599999997</v>
      </c>
      <c r="I101" s="24">
        <f>F112/B112</f>
        <v>35.570731446876664</v>
      </c>
      <c r="J101" s="24">
        <f>G112/B112</f>
        <v>59.273064815803536</v>
      </c>
      <c r="K101" s="24">
        <f>H112/B112</f>
        <v>29.337307207688205</v>
      </c>
      <c r="M101" s="18">
        <f>I101</f>
        <v>35.570731446876664</v>
      </c>
      <c r="N101" s="18">
        <f t="shared" ref="N101" si="37">J101</f>
        <v>59.273064815803536</v>
      </c>
      <c r="O101" s="18">
        <f t="shared" ref="O101" si="38">K101</f>
        <v>29.337307207688205</v>
      </c>
    </row>
    <row r="102" spans="1:15" x14ac:dyDescent="0.25">
      <c r="A102" s="7" t="s">
        <v>63</v>
      </c>
      <c r="B102">
        <v>1357</v>
      </c>
      <c r="C102" s="2">
        <f>'8'!L8</f>
        <v>32.567999999999998</v>
      </c>
      <c r="D102" s="2">
        <f>'8'!M8</f>
        <v>52.571999999999996</v>
      </c>
      <c r="E102" s="2">
        <f>'8'!N8</f>
        <v>27.342000000000002</v>
      </c>
      <c r="F102">
        <f t="shared" ref="F102:F111" si="39">$B102*C102</f>
        <v>44194.775999999998</v>
      </c>
      <c r="G102">
        <f t="shared" si="35"/>
        <v>71340.203999999998</v>
      </c>
      <c r="H102">
        <f t="shared" si="36"/>
        <v>37103.094000000005</v>
      </c>
      <c r="I102" s="24"/>
      <c r="J102" s="24"/>
      <c r="K102" s="24"/>
    </row>
    <row r="103" spans="1:15" x14ac:dyDescent="0.25">
      <c r="A103" s="9" t="s">
        <v>79</v>
      </c>
      <c r="B103">
        <v>310</v>
      </c>
      <c r="C103" s="2">
        <f>'8'!L12</f>
        <v>39.411999999999999</v>
      </c>
      <c r="D103" s="2">
        <f>'8'!M12</f>
        <v>68.171999999999997</v>
      </c>
      <c r="E103" s="2">
        <f>'8'!N12</f>
        <v>32.045999999999999</v>
      </c>
      <c r="F103">
        <f t="shared" si="39"/>
        <v>12217.72</v>
      </c>
      <c r="G103">
        <f t="shared" si="35"/>
        <v>21133.32</v>
      </c>
      <c r="H103">
        <f t="shared" si="36"/>
        <v>9934.26</v>
      </c>
      <c r="I103" s="24"/>
      <c r="J103" s="24"/>
      <c r="K103" s="24"/>
    </row>
    <row r="104" spans="1:15" x14ac:dyDescent="0.25">
      <c r="A104" s="7" t="s">
        <v>56</v>
      </c>
      <c r="B104">
        <v>424</v>
      </c>
      <c r="C104" s="2">
        <f>'8'!L15</f>
        <v>42.008000000000003</v>
      </c>
      <c r="D104" s="2">
        <f>'8'!M15</f>
        <v>72.488</v>
      </c>
      <c r="E104" s="2">
        <f>'8'!N15</f>
        <v>33.81</v>
      </c>
      <c r="F104">
        <f t="shared" si="39"/>
        <v>17811.392</v>
      </c>
      <c r="G104">
        <f t="shared" si="35"/>
        <v>30734.912</v>
      </c>
      <c r="H104">
        <f t="shared" si="36"/>
        <v>14335.44</v>
      </c>
      <c r="I104" s="24"/>
      <c r="J104" s="24"/>
      <c r="K104" s="24"/>
    </row>
    <row r="105" spans="1:15" x14ac:dyDescent="0.25">
      <c r="A105" s="9" t="s">
        <v>66</v>
      </c>
      <c r="B105">
        <v>285</v>
      </c>
      <c r="C105" s="2">
        <f>'8'!L20</f>
        <v>34.455999999999996</v>
      </c>
      <c r="D105" s="2">
        <f>'8'!M20</f>
        <v>56.888000000000005</v>
      </c>
      <c r="E105" s="2">
        <f>'8'!N20</f>
        <v>28.812000000000001</v>
      </c>
      <c r="F105">
        <f t="shared" si="39"/>
        <v>9819.9599999999991</v>
      </c>
      <c r="G105">
        <f t="shared" si="35"/>
        <v>16213.080000000002</v>
      </c>
      <c r="H105">
        <f t="shared" si="36"/>
        <v>8211.42</v>
      </c>
      <c r="I105" s="24"/>
      <c r="J105" s="24"/>
      <c r="K105" s="24"/>
    </row>
    <row r="106" spans="1:15" x14ac:dyDescent="0.25">
      <c r="A106" s="7" t="s">
        <v>67</v>
      </c>
      <c r="B106">
        <v>315</v>
      </c>
      <c r="C106" s="2">
        <f>'8'!L23</f>
        <v>32.804000000000002</v>
      </c>
      <c r="D106" s="2">
        <f>'8'!M23</f>
        <v>53.351999999999997</v>
      </c>
      <c r="E106" s="2">
        <f>'8'!N23</f>
        <v>27.635999999999999</v>
      </c>
      <c r="F106">
        <f t="shared" si="39"/>
        <v>10333.26</v>
      </c>
      <c r="G106">
        <f t="shared" si="35"/>
        <v>16805.879999999997</v>
      </c>
      <c r="H106">
        <f t="shared" si="36"/>
        <v>8705.34</v>
      </c>
      <c r="I106" s="24"/>
      <c r="J106" s="24"/>
      <c r="K106" s="24"/>
    </row>
    <row r="107" spans="1:15" x14ac:dyDescent="0.25">
      <c r="A107" s="9" t="s">
        <v>59</v>
      </c>
      <c r="B107">
        <v>740</v>
      </c>
      <c r="C107" s="2">
        <f>'8'!L24</f>
        <v>35.164000000000001</v>
      </c>
      <c r="D107" s="2">
        <f>'8'!M24</f>
        <v>59.071999999999996</v>
      </c>
      <c r="E107" s="2">
        <f>'8'!N24</f>
        <v>29.106000000000002</v>
      </c>
      <c r="F107">
        <f t="shared" si="39"/>
        <v>26021.360000000001</v>
      </c>
      <c r="G107">
        <f t="shared" si="35"/>
        <v>43713.279999999999</v>
      </c>
      <c r="H107">
        <f t="shared" si="36"/>
        <v>21538.440000000002</v>
      </c>
      <c r="I107" s="24"/>
      <c r="J107" s="24"/>
      <c r="K107" s="24"/>
    </row>
    <row r="108" spans="1:15" x14ac:dyDescent="0.25">
      <c r="A108" s="7" t="s">
        <v>75</v>
      </c>
      <c r="B108">
        <v>644</v>
      </c>
      <c r="C108" s="2">
        <f>'8'!L26</f>
        <v>48.143999999999991</v>
      </c>
      <c r="D108" s="2">
        <f>'8'!M26</f>
        <v>86.164000000000001</v>
      </c>
      <c r="E108" s="2">
        <f>'8'!N26</f>
        <v>37.631999999999998</v>
      </c>
      <c r="F108">
        <f t="shared" si="39"/>
        <v>31004.735999999994</v>
      </c>
      <c r="G108">
        <f t="shared" si="35"/>
        <v>55489.616000000002</v>
      </c>
      <c r="H108">
        <f t="shared" si="36"/>
        <v>24235.007999999998</v>
      </c>
      <c r="I108" s="24"/>
      <c r="J108" s="24"/>
      <c r="K108" s="24"/>
    </row>
    <row r="109" spans="1:15" x14ac:dyDescent="0.25">
      <c r="A109" s="9" t="s">
        <v>61</v>
      </c>
      <c r="B109">
        <v>117</v>
      </c>
      <c r="C109" s="2">
        <f>'8'!L29</f>
        <v>33.04</v>
      </c>
      <c r="D109" s="2">
        <f>'8'!M29</f>
        <v>53.664000000000001</v>
      </c>
      <c r="E109" s="2">
        <f>'8'!N29</f>
        <v>27.635999999999999</v>
      </c>
      <c r="F109">
        <f t="shared" si="39"/>
        <v>3865.68</v>
      </c>
      <c r="G109">
        <f t="shared" si="35"/>
        <v>6278.6880000000001</v>
      </c>
      <c r="H109">
        <f t="shared" si="36"/>
        <v>3233.4119999999998</v>
      </c>
      <c r="I109" s="24"/>
      <c r="J109" s="24"/>
      <c r="K109" s="24"/>
    </row>
    <row r="110" spans="1:15" x14ac:dyDescent="0.25">
      <c r="A110" s="7" t="s">
        <v>31</v>
      </c>
      <c r="B110">
        <v>189</v>
      </c>
      <c r="C110" s="2">
        <f>'8'!L33</f>
        <v>44.839999999999996</v>
      </c>
      <c r="D110" s="2">
        <f>'8'!M33</f>
        <v>79.56</v>
      </c>
      <c r="E110" s="2">
        <f>'8'!N33</f>
        <v>35.867999999999995</v>
      </c>
      <c r="F110">
        <f t="shared" si="39"/>
        <v>8474.7599999999984</v>
      </c>
      <c r="G110">
        <f t="shared" si="35"/>
        <v>15036.84</v>
      </c>
      <c r="H110">
        <f t="shared" si="36"/>
        <v>6779.0519999999988</v>
      </c>
      <c r="I110" s="24"/>
      <c r="J110" s="24"/>
      <c r="K110" s="24"/>
    </row>
    <row r="111" spans="1:15" x14ac:dyDescent="0.25">
      <c r="A111" s="9"/>
      <c r="C111" s="2"/>
      <c r="D111" s="2"/>
      <c r="E111" s="2"/>
      <c r="F111">
        <f t="shared" si="39"/>
        <v>0</v>
      </c>
      <c r="G111">
        <f t="shared" si="35"/>
        <v>0</v>
      </c>
      <c r="H111">
        <f t="shared" si="36"/>
        <v>0</v>
      </c>
      <c r="I111" s="24"/>
      <c r="J111" s="24"/>
      <c r="K111" s="24"/>
    </row>
    <row r="112" spans="1:15" x14ac:dyDescent="0.25">
      <c r="B112">
        <f>SUM(B101:B111)</f>
        <v>9365</v>
      </c>
      <c r="F112">
        <f>SUM(F101:F111)</f>
        <v>333119.89999999997</v>
      </c>
      <c r="G112">
        <f t="shared" ref="G112:H112" si="40">SUM(G101:G111)</f>
        <v>555092.25200000009</v>
      </c>
      <c r="H112">
        <f t="shared" si="40"/>
        <v>274743.88200000004</v>
      </c>
      <c r="I112" s="24"/>
      <c r="J112" s="24"/>
      <c r="K112" s="24"/>
    </row>
    <row r="114" spans="1:15" x14ac:dyDescent="0.25">
      <c r="A114" s="25">
        <v>8</v>
      </c>
      <c r="B114" s="25"/>
      <c r="C114" s="25"/>
      <c r="D114" s="25"/>
      <c r="E114" s="25"/>
      <c r="F114" s="25"/>
      <c r="G114" s="25"/>
      <c r="H114" s="25"/>
      <c r="I114" s="25"/>
      <c r="J114" s="25"/>
      <c r="K114" s="25"/>
    </row>
    <row r="115" spans="1:15" x14ac:dyDescent="0.25">
      <c r="A115" s="26" t="s">
        <v>44</v>
      </c>
      <c r="B115" s="23" t="s">
        <v>45</v>
      </c>
      <c r="C115" s="22" t="s">
        <v>46</v>
      </c>
      <c r="D115" s="22"/>
      <c r="E115" s="22"/>
      <c r="F115" s="22" t="s">
        <v>50</v>
      </c>
      <c r="G115" s="22"/>
      <c r="H115" s="22"/>
      <c r="I115" s="22" t="s">
        <v>54</v>
      </c>
      <c r="J115" s="22"/>
      <c r="K115" s="22"/>
    </row>
    <row r="116" spans="1:15" ht="75" x14ac:dyDescent="0.25">
      <c r="A116" s="26"/>
      <c r="B116" s="23"/>
      <c r="C116" s="6" t="s">
        <v>47</v>
      </c>
      <c r="D116" s="6" t="s">
        <v>48</v>
      </c>
      <c r="E116" s="6" t="s">
        <v>49</v>
      </c>
      <c r="F116" s="6" t="s">
        <v>51</v>
      </c>
      <c r="G116" s="6" t="s">
        <v>52</v>
      </c>
      <c r="H116" s="6" t="s">
        <v>53</v>
      </c>
      <c r="I116" s="6" t="s">
        <v>47</v>
      </c>
      <c r="J116" s="6" t="s">
        <v>48</v>
      </c>
      <c r="K116" s="6" t="s">
        <v>49</v>
      </c>
    </row>
    <row r="117" spans="1:15" x14ac:dyDescent="0.25">
      <c r="A117" s="9" t="s">
        <v>62</v>
      </c>
      <c r="B117">
        <v>990</v>
      </c>
      <c r="C117" s="2">
        <f>'8'!L4</f>
        <v>36.58</v>
      </c>
      <c r="D117" s="2">
        <f>'8'!M4</f>
        <v>61.515999999999998</v>
      </c>
      <c r="E117" s="2">
        <f>'8'!N4</f>
        <v>29.987999999999996</v>
      </c>
      <c r="F117">
        <f>$B117*C117</f>
        <v>36214.199999999997</v>
      </c>
      <c r="G117">
        <f t="shared" ref="G117:G127" si="41">$B117*D117</f>
        <v>60900.84</v>
      </c>
      <c r="H117">
        <f t="shared" ref="H117:H127" si="42">$B117*E117</f>
        <v>29688.119999999995</v>
      </c>
      <c r="I117" s="24">
        <f>F128/B128</f>
        <v>36.692944156845464</v>
      </c>
      <c r="J117" s="24">
        <f>G128/B128</f>
        <v>64.823667364247157</v>
      </c>
      <c r="K117" s="24">
        <f>H128/B128</f>
        <v>31.042015420200467</v>
      </c>
      <c r="M117" s="18">
        <f>I117</f>
        <v>36.692944156845464</v>
      </c>
      <c r="N117" s="18">
        <f t="shared" ref="N117" si="43">J117</f>
        <v>64.823667364247157</v>
      </c>
      <c r="O117" s="18">
        <f t="shared" ref="O117" si="44">K117</f>
        <v>31.042015420200467</v>
      </c>
    </row>
    <row r="118" spans="1:15" x14ac:dyDescent="0.25">
      <c r="A118" s="7" t="s">
        <v>63</v>
      </c>
      <c r="B118">
        <v>4430</v>
      </c>
      <c r="C118" s="2">
        <f>'8'!L8</f>
        <v>32.567999999999998</v>
      </c>
      <c r="D118" s="2">
        <f>'8'!M24</f>
        <v>59.071999999999996</v>
      </c>
      <c r="E118" s="2">
        <f>'8'!N24</f>
        <v>29.106000000000002</v>
      </c>
      <c r="F118">
        <f t="shared" ref="F118:F127" si="45">$B118*C118</f>
        <v>144276.24</v>
      </c>
      <c r="G118">
        <f t="shared" si="41"/>
        <v>261688.95999999999</v>
      </c>
      <c r="H118">
        <f t="shared" si="42"/>
        <v>128939.58</v>
      </c>
      <c r="I118" s="24"/>
      <c r="J118" s="24"/>
      <c r="K118" s="24"/>
    </row>
    <row r="119" spans="1:15" x14ac:dyDescent="0.25">
      <c r="A119" s="9" t="s">
        <v>64</v>
      </c>
      <c r="B119">
        <v>1073</v>
      </c>
      <c r="C119" s="2">
        <f>'8'!L28</f>
        <v>41.536000000000001</v>
      </c>
      <c r="D119" s="2">
        <f>'8'!M28</f>
        <v>72.696000000000012</v>
      </c>
      <c r="E119" s="2">
        <f>'8'!N28</f>
        <v>33.515999999999998</v>
      </c>
      <c r="F119">
        <f t="shared" si="45"/>
        <v>44568.128000000004</v>
      </c>
      <c r="G119">
        <f t="shared" si="41"/>
        <v>78002.808000000019</v>
      </c>
      <c r="H119">
        <f t="shared" si="42"/>
        <v>35962.667999999998</v>
      </c>
      <c r="I119" s="24"/>
      <c r="J119" s="24"/>
      <c r="K119" s="24"/>
    </row>
    <row r="120" spans="1:15" x14ac:dyDescent="0.25">
      <c r="A120" s="7" t="s">
        <v>56</v>
      </c>
      <c r="B120">
        <v>870</v>
      </c>
      <c r="C120" s="2">
        <f>'8'!L15</f>
        <v>42.008000000000003</v>
      </c>
      <c r="D120" s="2">
        <f>'8'!M15</f>
        <v>72.488</v>
      </c>
      <c r="E120" s="2">
        <f>'8'!N15</f>
        <v>33.81</v>
      </c>
      <c r="F120">
        <f t="shared" si="45"/>
        <v>36546.959999999999</v>
      </c>
      <c r="G120">
        <f t="shared" si="41"/>
        <v>63064.56</v>
      </c>
      <c r="H120">
        <f t="shared" si="42"/>
        <v>29414.7</v>
      </c>
      <c r="I120" s="24"/>
      <c r="J120" s="24"/>
      <c r="K120" s="24"/>
    </row>
    <row r="121" spans="1:15" x14ac:dyDescent="0.25">
      <c r="A121" s="9" t="s">
        <v>74</v>
      </c>
      <c r="B121">
        <v>210</v>
      </c>
      <c r="C121" s="2">
        <f>'8'!L21</f>
        <v>46.728000000000002</v>
      </c>
      <c r="D121" s="2">
        <f>'8'!M21</f>
        <v>82.992000000000004</v>
      </c>
      <c r="E121" s="2">
        <f>'8'!N21</f>
        <v>37.043999999999997</v>
      </c>
      <c r="F121">
        <f t="shared" si="45"/>
        <v>9812.880000000001</v>
      </c>
      <c r="G121">
        <f t="shared" si="41"/>
        <v>17428.32</v>
      </c>
      <c r="H121">
        <f t="shared" si="42"/>
        <v>7779.24</v>
      </c>
      <c r="I121" s="24"/>
      <c r="J121" s="24"/>
      <c r="K121" s="24"/>
    </row>
    <row r="122" spans="1:15" x14ac:dyDescent="0.25">
      <c r="A122" s="7" t="s">
        <v>58</v>
      </c>
      <c r="B122">
        <v>113</v>
      </c>
      <c r="C122" s="2">
        <f>'8'!L22</f>
        <v>39.411999999999999</v>
      </c>
      <c r="D122" s="2">
        <f>'8'!M22</f>
        <v>68.12</v>
      </c>
      <c r="E122" s="2">
        <f>'8'!N22</f>
        <v>32.339999999999996</v>
      </c>
      <c r="F122">
        <f t="shared" si="45"/>
        <v>4453.5559999999996</v>
      </c>
      <c r="G122">
        <f t="shared" si="41"/>
        <v>7697.56</v>
      </c>
      <c r="H122">
        <f t="shared" si="42"/>
        <v>3654.4199999999996</v>
      </c>
      <c r="I122" s="24"/>
      <c r="J122" s="24"/>
      <c r="K122" s="24"/>
    </row>
    <row r="123" spans="1:15" x14ac:dyDescent="0.25">
      <c r="A123" s="9" t="s">
        <v>75</v>
      </c>
      <c r="B123">
        <v>210</v>
      </c>
      <c r="C123" s="2">
        <f>'8'!L26</f>
        <v>48.143999999999991</v>
      </c>
      <c r="D123" s="2">
        <f>'8'!M26</f>
        <v>86.164000000000001</v>
      </c>
      <c r="E123" s="2">
        <f>'8'!N26</f>
        <v>37.631999999999998</v>
      </c>
      <c r="F123">
        <f t="shared" si="45"/>
        <v>10110.239999999998</v>
      </c>
      <c r="G123">
        <f t="shared" si="41"/>
        <v>18094.439999999999</v>
      </c>
      <c r="H123">
        <f t="shared" si="42"/>
        <v>7902.7199999999993</v>
      </c>
      <c r="I123" s="24"/>
      <c r="J123" s="24"/>
      <c r="K123" s="24"/>
    </row>
    <row r="124" spans="1:15" x14ac:dyDescent="0.25">
      <c r="A124" s="7" t="s">
        <v>76</v>
      </c>
      <c r="B124">
        <v>513</v>
      </c>
      <c r="C124" s="2">
        <f>'8'!L30</f>
        <v>37.052</v>
      </c>
      <c r="D124" s="2">
        <f>'8'!M30</f>
        <v>63.076000000000001</v>
      </c>
      <c r="E124" s="2">
        <f>'8'!N30</f>
        <v>30.87</v>
      </c>
      <c r="F124">
        <f t="shared" si="45"/>
        <v>19007.675999999999</v>
      </c>
      <c r="G124">
        <f t="shared" si="41"/>
        <v>32357.988000000001</v>
      </c>
      <c r="H124">
        <f t="shared" si="42"/>
        <v>15836.310000000001</v>
      </c>
      <c r="I124" s="24"/>
      <c r="J124" s="24"/>
      <c r="K124" s="24"/>
    </row>
    <row r="125" spans="1:15" x14ac:dyDescent="0.25">
      <c r="A125" s="9" t="s">
        <v>30</v>
      </c>
      <c r="B125">
        <v>670</v>
      </c>
      <c r="C125" s="2">
        <f>'8'!L32</f>
        <v>42.008000000000003</v>
      </c>
      <c r="D125" s="2">
        <f>'8'!M32</f>
        <v>73.58</v>
      </c>
      <c r="E125" s="2">
        <f>'8'!N32</f>
        <v>33.81</v>
      </c>
      <c r="F125">
        <f t="shared" si="45"/>
        <v>28145.360000000001</v>
      </c>
      <c r="G125">
        <f t="shared" si="41"/>
        <v>49298.6</v>
      </c>
      <c r="H125">
        <f t="shared" si="42"/>
        <v>22652.7</v>
      </c>
      <c r="I125" s="24"/>
      <c r="J125" s="24"/>
      <c r="K125" s="24"/>
    </row>
    <row r="126" spans="1:15" x14ac:dyDescent="0.25">
      <c r="A126" s="7"/>
      <c r="C126" s="2">
        <f>'8'!L49</f>
        <v>0</v>
      </c>
      <c r="D126" s="2">
        <f>'8'!M49</f>
        <v>0</v>
      </c>
      <c r="E126" s="2">
        <f>'8'!N49</f>
        <v>0</v>
      </c>
      <c r="F126">
        <f t="shared" si="45"/>
        <v>0</v>
      </c>
      <c r="G126">
        <f t="shared" si="41"/>
        <v>0</v>
      </c>
      <c r="H126">
        <f t="shared" si="42"/>
        <v>0</v>
      </c>
      <c r="I126" s="24"/>
      <c r="J126" s="24"/>
      <c r="K126" s="24"/>
    </row>
    <row r="127" spans="1:15" x14ac:dyDescent="0.25">
      <c r="A127" s="9"/>
      <c r="C127" s="2"/>
      <c r="D127" s="2"/>
      <c r="E127" s="2"/>
      <c r="F127">
        <f t="shared" si="45"/>
        <v>0</v>
      </c>
      <c r="G127">
        <f t="shared" si="41"/>
        <v>0</v>
      </c>
      <c r="H127">
        <f t="shared" si="42"/>
        <v>0</v>
      </c>
      <c r="I127" s="24"/>
      <c r="J127" s="24"/>
      <c r="K127" s="24"/>
    </row>
    <row r="128" spans="1:15" x14ac:dyDescent="0.25">
      <c r="B128">
        <f>SUM(B117:B127)</f>
        <v>9079</v>
      </c>
      <c r="F128">
        <f>SUM(F117:F127)</f>
        <v>333135.23999999993</v>
      </c>
      <c r="G128">
        <f t="shared" ref="G128:H128" si="46">SUM(G117:G127)</f>
        <v>588534.076</v>
      </c>
      <c r="H128">
        <f t="shared" si="46"/>
        <v>281830.45800000004</v>
      </c>
      <c r="I128" s="24"/>
      <c r="J128" s="24"/>
      <c r="K128" s="24"/>
    </row>
    <row r="130" spans="1:15" x14ac:dyDescent="0.25">
      <c r="A130" s="25">
        <v>9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1:15" x14ac:dyDescent="0.25">
      <c r="A131" s="26" t="s">
        <v>44</v>
      </c>
      <c r="B131" s="23" t="s">
        <v>45</v>
      </c>
      <c r="C131" s="22" t="s">
        <v>46</v>
      </c>
      <c r="D131" s="22"/>
      <c r="E131" s="22"/>
      <c r="F131" s="22" t="s">
        <v>50</v>
      </c>
      <c r="G131" s="22"/>
      <c r="H131" s="22"/>
      <c r="I131" s="22" t="s">
        <v>54</v>
      </c>
      <c r="J131" s="22"/>
      <c r="K131" s="22"/>
    </row>
    <row r="132" spans="1:15" ht="75" x14ac:dyDescent="0.25">
      <c r="A132" s="26"/>
      <c r="B132" s="23"/>
      <c r="C132" s="6" t="s">
        <v>47</v>
      </c>
      <c r="D132" s="6" t="s">
        <v>48</v>
      </c>
      <c r="E132" s="6" t="s">
        <v>49</v>
      </c>
      <c r="F132" s="6" t="s">
        <v>51</v>
      </c>
      <c r="G132" s="6" t="s">
        <v>52</v>
      </c>
      <c r="H132" s="6" t="s">
        <v>53</v>
      </c>
      <c r="I132" s="6" t="s">
        <v>47</v>
      </c>
      <c r="J132" s="6" t="s">
        <v>48</v>
      </c>
      <c r="K132" s="6" t="s">
        <v>49</v>
      </c>
    </row>
    <row r="133" spans="1:15" x14ac:dyDescent="0.25">
      <c r="A133" s="9" t="s">
        <v>62</v>
      </c>
      <c r="B133">
        <v>4189</v>
      </c>
      <c r="C133" s="2">
        <f>'8'!L4</f>
        <v>36.58</v>
      </c>
      <c r="D133" s="2">
        <f>'8'!M4</f>
        <v>61.515999999999998</v>
      </c>
      <c r="E133" s="2">
        <f>'8'!N4</f>
        <v>29.987999999999996</v>
      </c>
      <c r="F133">
        <f>$B133*C133</f>
        <v>153233.62</v>
      </c>
      <c r="G133">
        <f t="shared" ref="G133:G144" si="47">$B133*D133</f>
        <v>257690.524</v>
      </c>
      <c r="H133">
        <f t="shared" ref="H133:H144" si="48">$B133*E133</f>
        <v>125619.73199999999</v>
      </c>
      <c r="I133" s="24">
        <f>F145/B145</f>
        <v>37.109450323562996</v>
      </c>
      <c r="J133" s="24">
        <f>G145/B145</f>
        <v>62.774090216977555</v>
      </c>
      <c r="K133" s="24">
        <f>H145/B145</f>
        <v>30.416633422154547</v>
      </c>
      <c r="M133" s="18">
        <f>I133</f>
        <v>37.109450323562996</v>
      </c>
      <c r="N133" s="18">
        <f t="shared" ref="N133" si="49">J133</f>
        <v>62.774090216977555</v>
      </c>
      <c r="O133" s="18">
        <f t="shared" ref="O133" si="50">K133</f>
        <v>30.416633422154547</v>
      </c>
    </row>
    <row r="134" spans="1:15" x14ac:dyDescent="0.25">
      <c r="A134" s="7" t="s">
        <v>63</v>
      </c>
      <c r="B134">
        <v>1440</v>
      </c>
      <c r="C134" s="2">
        <f>'8'!L8</f>
        <v>32.567999999999998</v>
      </c>
      <c r="D134" s="2">
        <f>'8'!M8</f>
        <v>52.571999999999996</v>
      </c>
      <c r="E134" s="2">
        <f>'8'!N8</f>
        <v>27.342000000000002</v>
      </c>
      <c r="F134">
        <f t="shared" ref="F134:F144" si="51">$B134*C134</f>
        <v>46897.919999999998</v>
      </c>
      <c r="G134">
        <f t="shared" si="47"/>
        <v>75703.679999999993</v>
      </c>
      <c r="H134">
        <f t="shared" si="48"/>
        <v>39372.480000000003</v>
      </c>
      <c r="I134" s="24"/>
      <c r="J134" s="24"/>
      <c r="K134" s="24"/>
    </row>
    <row r="135" spans="1:15" x14ac:dyDescent="0.25">
      <c r="A135" s="9" t="s">
        <v>70</v>
      </c>
      <c r="B135">
        <v>57</v>
      </c>
      <c r="C135" s="2">
        <f>'8'!L11</f>
        <v>40.828000000000003</v>
      </c>
      <c r="D135" s="2">
        <f>'8'!M11</f>
        <v>71.811999999999998</v>
      </c>
      <c r="E135" s="2">
        <f>'8'!N11</f>
        <v>32.927999999999997</v>
      </c>
      <c r="F135">
        <f t="shared" si="51"/>
        <v>2327.1960000000004</v>
      </c>
      <c r="G135">
        <f t="shared" si="47"/>
        <v>4093.2839999999997</v>
      </c>
      <c r="H135">
        <f t="shared" si="48"/>
        <v>1876.8959999999997</v>
      </c>
      <c r="I135" s="24"/>
      <c r="J135" s="24"/>
      <c r="K135" s="24"/>
    </row>
    <row r="136" spans="1:15" x14ac:dyDescent="0.25">
      <c r="A136" s="7" t="s">
        <v>71</v>
      </c>
      <c r="B136">
        <v>230</v>
      </c>
      <c r="C136" s="2">
        <f>'8'!L31</f>
        <v>35.635999999999996</v>
      </c>
      <c r="D136" s="2">
        <f>'8'!M31</f>
        <v>59.591999999999999</v>
      </c>
      <c r="E136" s="2">
        <f>'8'!N31</f>
        <v>29.4</v>
      </c>
      <c r="F136">
        <f t="shared" si="51"/>
        <v>8196.2799999999988</v>
      </c>
      <c r="G136">
        <f t="shared" si="47"/>
        <v>13706.16</v>
      </c>
      <c r="H136">
        <f t="shared" si="48"/>
        <v>6762</v>
      </c>
      <c r="I136" s="24"/>
      <c r="J136" s="24"/>
      <c r="K136" s="24"/>
    </row>
    <row r="137" spans="1:15" x14ac:dyDescent="0.25">
      <c r="A137" s="9" t="s">
        <v>65</v>
      </c>
      <c r="B137">
        <v>757</v>
      </c>
      <c r="C137" s="2">
        <f>'8'!L16</f>
        <v>35.164000000000001</v>
      </c>
      <c r="D137" s="2">
        <f>'8'!M16</f>
        <v>58.708000000000006</v>
      </c>
      <c r="E137" s="2">
        <f>'8'!N16</f>
        <v>29.106000000000002</v>
      </c>
      <c r="F137">
        <f t="shared" si="51"/>
        <v>26619.148000000001</v>
      </c>
      <c r="G137">
        <f t="shared" si="47"/>
        <v>44441.956000000006</v>
      </c>
      <c r="H137">
        <f t="shared" si="48"/>
        <v>22033.242000000002</v>
      </c>
      <c r="I137" s="24"/>
      <c r="J137" s="24"/>
      <c r="K137" s="24"/>
    </row>
    <row r="138" spans="1:15" x14ac:dyDescent="0.25">
      <c r="A138" s="7" t="s">
        <v>72</v>
      </c>
      <c r="B138">
        <v>487</v>
      </c>
      <c r="C138" s="2">
        <f>'8'!L17</f>
        <v>43.896000000000001</v>
      </c>
      <c r="D138" s="2">
        <f>'8'!M17</f>
        <v>78.103999999999999</v>
      </c>
      <c r="E138" s="2">
        <f>'8'!N17</f>
        <v>35.28</v>
      </c>
      <c r="F138">
        <f t="shared" si="51"/>
        <v>21377.351999999999</v>
      </c>
      <c r="G138">
        <f t="shared" si="47"/>
        <v>38036.648000000001</v>
      </c>
      <c r="H138">
        <f t="shared" si="48"/>
        <v>17181.36</v>
      </c>
      <c r="I138" s="24"/>
      <c r="J138" s="24"/>
      <c r="K138" s="24"/>
    </row>
    <row r="139" spans="1:15" x14ac:dyDescent="0.25">
      <c r="A139" s="9" t="s">
        <v>73</v>
      </c>
      <c r="B139">
        <v>743</v>
      </c>
      <c r="C139" s="2">
        <f>'8'!L18</f>
        <v>37.524000000000001</v>
      </c>
      <c r="D139" s="2">
        <f>'8'!M18</f>
        <v>64.064000000000007</v>
      </c>
      <c r="E139" s="2">
        <f>'8'!N18</f>
        <v>30.87</v>
      </c>
      <c r="F139">
        <f t="shared" si="51"/>
        <v>27880.332000000002</v>
      </c>
      <c r="G139">
        <f t="shared" si="47"/>
        <v>47599.552000000003</v>
      </c>
      <c r="H139">
        <f t="shared" si="48"/>
        <v>22936.41</v>
      </c>
      <c r="I139" s="24"/>
      <c r="J139" s="24"/>
      <c r="K139" s="24"/>
    </row>
    <row r="140" spans="1:15" x14ac:dyDescent="0.25">
      <c r="A140" s="7" t="s">
        <v>66</v>
      </c>
      <c r="B140">
        <v>540</v>
      </c>
      <c r="C140" s="2">
        <f>'8'!L20</f>
        <v>34.455999999999996</v>
      </c>
      <c r="D140" s="2">
        <f>'8'!M20</f>
        <v>56.888000000000005</v>
      </c>
      <c r="E140" s="2">
        <f>'8'!N20</f>
        <v>28.812000000000001</v>
      </c>
      <c r="F140">
        <f t="shared" si="51"/>
        <v>18606.239999999998</v>
      </c>
      <c r="G140">
        <f t="shared" si="47"/>
        <v>30719.520000000004</v>
      </c>
      <c r="H140">
        <f t="shared" si="48"/>
        <v>15558.480000000001</v>
      </c>
      <c r="I140" s="24"/>
      <c r="J140" s="24"/>
      <c r="K140" s="24"/>
    </row>
    <row r="141" spans="1:15" x14ac:dyDescent="0.25">
      <c r="A141" s="9" t="s">
        <v>59</v>
      </c>
      <c r="B141">
        <v>830</v>
      </c>
      <c r="C141" s="2">
        <f>'8'!L24</f>
        <v>35.164000000000001</v>
      </c>
      <c r="D141" s="2">
        <f>'8'!M24</f>
        <v>59.071999999999996</v>
      </c>
      <c r="E141" s="2">
        <f>'8'!N24</f>
        <v>29.106000000000002</v>
      </c>
      <c r="F141">
        <f t="shared" si="51"/>
        <v>29186.120000000003</v>
      </c>
      <c r="G141">
        <f t="shared" si="47"/>
        <v>49029.759999999995</v>
      </c>
      <c r="H141">
        <f t="shared" si="48"/>
        <v>24157.98</v>
      </c>
      <c r="I141" s="24"/>
      <c r="J141" s="24"/>
      <c r="K141" s="24"/>
    </row>
    <row r="142" spans="1:15" x14ac:dyDescent="0.25">
      <c r="A142" s="7" t="s">
        <v>75</v>
      </c>
      <c r="B142">
        <v>598</v>
      </c>
      <c r="C142" s="2">
        <f>'8'!L26</f>
        <v>48.143999999999991</v>
      </c>
      <c r="D142" s="2">
        <f>'8'!M26</f>
        <v>86.164000000000001</v>
      </c>
      <c r="E142" s="2">
        <f>'8'!N26</f>
        <v>37.631999999999998</v>
      </c>
      <c r="F142">
        <f t="shared" si="51"/>
        <v>28790.111999999994</v>
      </c>
      <c r="G142">
        <f t="shared" si="47"/>
        <v>51526.072</v>
      </c>
      <c r="H142">
        <f t="shared" si="48"/>
        <v>22503.935999999998</v>
      </c>
      <c r="I142" s="24"/>
      <c r="J142" s="24"/>
      <c r="K142" s="24"/>
    </row>
    <row r="143" spans="1:15" x14ac:dyDescent="0.25">
      <c r="A143" s="9" t="s">
        <v>69</v>
      </c>
      <c r="B143">
        <v>524</v>
      </c>
      <c r="C143" s="2">
        <f>'8'!L28</f>
        <v>41.536000000000001</v>
      </c>
      <c r="D143" s="2">
        <f>'8'!M28</f>
        <v>72.696000000000012</v>
      </c>
      <c r="E143" s="2">
        <f>'8'!N28</f>
        <v>33.515999999999998</v>
      </c>
      <c r="F143">
        <f t="shared" si="51"/>
        <v>21764.864000000001</v>
      </c>
      <c r="G143">
        <f t="shared" si="47"/>
        <v>38092.704000000005</v>
      </c>
      <c r="H143">
        <f t="shared" si="48"/>
        <v>17562.383999999998</v>
      </c>
      <c r="I143" s="24"/>
      <c r="J143" s="24"/>
      <c r="K143" s="24"/>
    </row>
    <row r="144" spans="1:15" x14ac:dyDescent="0.25">
      <c r="A144">
        <v>10161</v>
      </c>
      <c r="B144">
        <v>113</v>
      </c>
      <c r="C144" s="2">
        <f>'8'!L33</f>
        <v>44.839999999999996</v>
      </c>
      <c r="D144" s="2">
        <f>'8'!M33</f>
        <v>79.56</v>
      </c>
      <c r="E144" s="2">
        <f>'8'!N33</f>
        <v>35.867999999999995</v>
      </c>
      <c r="F144">
        <f t="shared" si="51"/>
        <v>5066.9199999999992</v>
      </c>
      <c r="G144">
        <f t="shared" si="47"/>
        <v>8990.2800000000007</v>
      </c>
      <c r="H144">
        <f t="shared" si="48"/>
        <v>4053.0839999999994</v>
      </c>
      <c r="I144" s="24"/>
      <c r="J144" s="24"/>
      <c r="K144" s="24"/>
    </row>
    <row r="145" spans="1:15" x14ac:dyDescent="0.25">
      <c r="B145">
        <f>SUM(B133:B144)</f>
        <v>10508</v>
      </c>
      <c r="F145">
        <f>SUM(F133:F144)</f>
        <v>389946.10399999993</v>
      </c>
      <c r="G145">
        <f t="shared" ref="G145:H145" si="52">SUM(G133:G144)</f>
        <v>659630.14000000013</v>
      </c>
      <c r="H145">
        <f t="shared" si="52"/>
        <v>319617.984</v>
      </c>
    </row>
    <row r="147" spans="1:15" x14ac:dyDescent="0.25">
      <c r="A147" s="25">
        <v>10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1:15" x14ac:dyDescent="0.25">
      <c r="A148" s="26" t="s">
        <v>44</v>
      </c>
      <c r="B148" s="23" t="s">
        <v>45</v>
      </c>
      <c r="C148" s="22" t="s">
        <v>46</v>
      </c>
      <c r="D148" s="22"/>
      <c r="E148" s="22"/>
      <c r="F148" s="22" t="s">
        <v>50</v>
      </c>
      <c r="G148" s="22"/>
      <c r="H148" s="22"/>
      <c r="I148" s="22" t="s">
        <v>54</v>
      </c>
      <c r="J148" s="22"/>
      <c r="K148" s="22"/>
    </row>
    <row r="149" spans="1:15" ht="75" x14ac:dyDescent="0.25">
      <c r="A149" s="26"/>
      <c r="B149" s="23"/>
      <c r="C149" s="6" t="s">
        <v>47</v>
      </c>
      <c r="D149" s="6" t="s">
        <v>48</v>
      </c>
      <c r="E149" s="6" t="s">
        <v>49</v>
      </c>
      <c r="F149" s="6" t="s">
        <v>51</v>
      </c>
      <c r="G149" s="6" t="s">
        <v>52</v>
      </c>
      <c r="H149" s="6" t="s">
        <v>53</v>
      </c>
      <c r="I149" s="6" t="s">
        <v>47</v>
      </c>
      <c r="J149" s="6" t="s">
        <v>48</v>
      </c>
      <c r="K149" s="6" t="s">
        <v>49</v>
      </c>
    </row>
    <row r="150" spans="1:15" x14ac:dyDescent="0.25">
      <c r="A150" s="9" t="s">
        <v>62</v>
      </c>
      <c r="B150">
        <v>1680</v>
      </c>
      <c r="C150" s="2">
        <f>'8'!L4</f>
        <v>36.58</v>
      </c>
      <c r="D150" s="2">
        <f>'8'!M4</f>
        <v>61.515999999999998</v>
      </c>
      <c r="E150" s="2">
        <f>'8'!N4</f>
        <v>29.987999999999996</v>
      </c>
      <c r="F150">
        <f>$B150*C150</f>
        <v>61454.399999999994</v>
      </c>
      <c r="G150">
        <f t="shared" ref="G150:G161" si="53">$B150*D150</f>
        <v>103346.87999999999</v>
      </c>
      <c r="H150">
        <f t="shared" ref="H150:H161" si="54">$B150*E150</f>
        <v>50379.839999999997</v>
      </c>
      <c r="I150" s="24">
        <f>F162/B162</f>
        <v>38.139116358269952</v>
      </c>
      <c r="J150" s="24">
        <f>G162/B162</f>
        <v>65.481258258599169</v>
      </c>
      <c r="K150" s="24">
        <f>H162/B162</f>
        <v>31.359911000113527</v>
      </c>
      <c r="M150" s="18">
        <f>I150</f>
        <v>38.139116358269952</v>
      </c>
      <c r="N150" s="18">
        <f t="shared" ref="N150" si="55">J150</f>
        <v>65.481258258599169</v>
      </c>
      <c r="O150" s="18">
        <f t="shared" ref="O150" si="56">K150</f>
        <v>31.359911000113527</v>
      </c>
    </row>
    <row r="151" spans="1:15" x14ac:dyDescent="0.25">
      <c r="A151" s="7" t="s">
        <v>78</v>
      </c>
      <c r="B151">
        <v>4038</v>
      </c>
      <c r="C151" s="2">
        <f>'8'!L9</f>
        <v>38.467999999999996</v>
      </c>
      <c r="D151" s="2">
        <f>'8'!M9</f>
        <v>66.56</v>
      </c>
      <c r="E151" s="2">
        <f>'8'!N9</f>
        <v>31.752000000000002</v>
      </c>
      <c r="F151">
        <f t="shared" ref="F151:F161" si="57">$B151*C151</f>
        <v>155333.78399999999</v>
      </c>
      <c r="G151">
        <f t="shared" si="53"/>
        <v>268769.28000000003</v>
      </c>
      <c r="H151">
        <f t="shared" si="54"/>
        <v>128214.57600000002</v>
      </c>
      <c r="I151" s="24"/>
      <c r="J151" s="24"/>
      <c r="K151" s="24"/>
    </row>
    <row r="152" spans="1:15" x14ac:dyDescent="0.25">
      <c r="A152" s="9" t="s">
        <v>79</v>
      </c>
      <c r="B152">
        <v>219</v>
      </c>
      <c r="C152" s="2">
        <f>'8'!L12</f>
        <v>39.411999999999999</v>
      </c>
      <c r="D152" s="2">
        <f>'8'!M12</f>
        <v>68.171999999999997</v>
      </c>
      <c r="E152" s="2">
        <f>'8'!N12</f>
        <v>32.045999999999999</v>
      </c>
      <c r="F152">
        <f t="shared" si="57"/>
        <v>8631.2279999999992</v>
      </c>
      <c r="G152">
        <f t="shared" si="53"/>
        <v>14929.668</v>
      </c>
      <c r="H152">
        <f t="shared" si="54"/>
        <v>7018.0739999999996</v>
      </c>
      <c r="I152" s="24"/>
      <c r="J152" s="24"/>
      <c r="K152" s="24"/>
    </row>
    <row r="153" spans="1:15" x14ac:dyDescent="0.25">
      <c r="A153" s="7" t="s">
        <v>72</v>
      </c>
      <c r="B153">
        <v>339</v>
      </c>
      <c r="C153" s="2">
        <f>'8'!L17</f>
        <v>43.896000000000001</v>
      </c>
      <c r="D153" s="2">
        <f>'8'!M17</f>
        <v>78.103999999999999</v>
      </c>
      <c r="E153" s="2">
        <f>'8'!N17</f>
        <v>35.28</v>
      </c>
      <c r="F153">
        <f t="shared" si="57"/>
        <v>14880.744000000001</v>
      </c>
      <c r="G153">
        <f t="shared" si="53"/>
        <v>26477.256000000001</v>
      </c>
      <c r="H153">
        <f t="shared" si="54"/>
        <v>11959.92</v>
      </c>
      <c r="I153" s="24"/>
      <c r="J153" s="24"/>
      <c r="K153" s="24"/>
    </row>
    <row r="154" spans="1:15" x14ac:dyDescent="0.25">
      <c r="A154" s="9" t="s">
        <v>66</v>
      </c>
      <c r="B154">
        <v>560</v>
      </c>
      <c r="C154" s="2">
        <f>'8'!L20</f>
        <v>34.455999999999996</v>
      </c>
      <c r="D154" s="2">
        <f>'8'!M20</f>
        <v>56.888000000000005</v>
      </c>
      <c r="E154" s="2">
        <f>'8'!N20</f>
        <v>28.812000000000001</v>
      </c>
      <c r="F154">
        <f t="shared" si="57"/>
        <v>19295.359999999997</v>
      </c>
      <c r="G154">
        <f t="shared" si="53"/>
        <v>31857.280000000002</v>
      </c>
      <c r="H154">
        <f t="shared" si="54"/>
        <v>16134.720000000001</v>
      </c>
      <c r="I154" s="24"/>
      <c r="J154" s="24"/>
      <c r="K154" s="24"/>
    </row>
    <row r="155" spans="1:15" x14ac:dyDescent="0.25">
      <c r="A155" s="7" t="s">
        <v>58</v>
      </c>
      <c r="B155">
        <v>784</v>
      </c>
      <c r="C155" s="2">
        <f>'8'!L22</f>
        <v>39.411999999999999</v>
      </c>
      <c r="D155" s="2">
        <f>'8'!M22</f>
        <v>68.12</v>
      </c>
      <c r="E155" s="2">
        <f>'8'!N22</f>
        <v>32.339999999999996</v>
      </c>
      <c r="F155">
        <f t="shared" si="57"/>
        <v>30899.007999999998</v>
      </c>
      <c r="G155">
        <f t="shared" si="53"/>
        <v>53406.080000000002</v>
      </c>
      <c r="H155">
        <f t="shared" si="54"/>
        <v>25354.559999999998</v>
      </c>
      <c r="I155" s="24"/>
      <c r="J155" s="24"/>
      <c r="K155" s="24"/>
    </row>
    <row r="156" spans="1:15" x14ac:dyDescent="0.25">
      <c r="A156" s="9" t="s">
        <v>59</v>
      </c>
      <c r="B156">
        <v>549</v>
      </c>
      <c r="C156" s="2">
        <f>'8'!L24</f>
        <v>35.164000000000001</v>
      </c>
      <c r="D156" s="2">
        <f>'8'!M24</f>
        <v>59.071999999999996</v>
      </c>
      <c r="E156" s="2">
        <f>'8'!N24</f>
        <v>29.106000000000002</v>
      </c>
      <c r="F156">
        <f t="shared" si="57"/>
        <v>19305.036</v>
      </c>
      <c r="G156">
        <f t="shared" si="53"/>
        <v>32430.527999999998</v>
      </c>
      <c r="H156">
        <f t="shared" si="54"/>
        <v>15979.194000000001</v>
      </c>
      <c r="I156" s="24"/>
      <c r="J156" s="24"/>
      <c r="K156" s="24"/>
    </row>
    <row r="157" spans="1:15" x14ac:dyDescent="0.25">
      <c r="A157" s="7" t="s">
        <v>69</v>
      </c>
      <c r="B157">
        <v>312</v>
      </c>
      <c r="C157" s="2">
        <f>'8'!L28</f>
        <v>41.536000000000001</v>
      </c>
      <c r="D157" s="2">
        <f>'8'!M28</f>
        <v>72.696000000000012</v>
      </c>
      <c r="E157" s="2">
        <f>'8'!N28</f>
        <v>33.515999999999998</v>
      </c>
      <c r="F157">
        <f t="shared" si="57"/>
        <v>12959.232</v>
      </c>
      <c r="G157">
        <f t="shared" si="53"/>
        <v>22681.152000000006</v>
      </c>
      <c r="H157">
        <f t="shared" si="54"/>
        <v>10456.992</v>
      </c>
      <c r="I157" s="24"/>
      <c r="J157" s="24"/>
      <c r="K157" s="24"/>
    </row>
    <row r="158" spans="1:15" x14ac:dyDescent="0.25">
      <c r="A158" s="9" t="s">
        <v>76</v>
      </c>
      <c r="B158">
        <v>115</v>
      </c>
      <c r="C158" s="2">
        <f>'8'!L30</f>
        <v>37.052</v>
      </c>
      <c r="D158" s="2">
        <f>'8'!M30</f>
        <v>63.076000000000001</v>
      </c>
      <c r="E158" s="2">
        <f>'8'!N30</f>
        <v>30.87</v>
      </c>
      <c r="F158">
        <f t="shared" si="57"/>
        <v>4260.9799999999996</v>
      </c>
      <c r="G158">
        <f t="shared" si="53"/>
        <v>7253.74</v>
      </c>
      <c r="H158">
        <f t="shared" si="54"/>
        <v>3550.05</v>
      </c>
      <c r="I158" s="24"/>
      <c r="J158" s="24"/>
      <c r="K158" s="24"/>
    </row>
    <row r="159" spans="1:15" x14ac:dyDescent="0.25">
      <c r="A159" s="7" t="s">
        <v>30</v>
      </c>
      <c r="B159">
        <v>213</v>
      </c>
      <c r="C159" s="2">
        <f>'8'!L32</f>
        <v>42.008000000000003</v>
      </c>
      <c r="D159" s="2">
        <f>'8'!M32</f>
        <v>73.58</v>
      </c>
      <c r="E159" s="2">
        <f>'8'!N32</f>
        <v>33.81</v>
      </c>
      <c r="F159">
        <f t="shared" si="57"/>
        <v>8947.7039999999997</v>
      </c>
      <c r="G159">
        <f t="shared" si="53"/>
        <v>15672.539999999999</v>
      </c>
      <c r="H159">
        <f t="shared" si="54"/>
        <v>7201.5300000000007</v>
      </c>
      <c r="I159" s="24"/>
      <c r="J159" s="24"/>
      <c r="K159" s="24"/>
    </row>
    <row r="160" spans="1:15" x14ac:dyDescent="0.25">
      <c r="A160" s="9"/>
      <c r="C160" s="2">
        <f>'8'!L45</f>
        <v>0</v>
      </c>
      <c r="D160" s="2">
        <f>'8'!M45</f>
        <v>0</v>
      </c>
      <c r="E160" s="2">
        <f>'8'!N45</f>
        <v>0</v>
      </c>
      <c r="F160">
        <f t="shared" si="57"/>
        <v>0</v>
      </c>
      <c r="G160">
        <f t="shared" si="53"/>
        <v>0</v>
      </c>
      <c r="H160">
        <f t="shared" si="54"/>
        <v>0</v>
      </c>
      <c r="I160" s="24"/>
      <c r="J160" s="24"/>
      <c r="K160" s="24"/>
    </row>
    <row r="161" spans="2:11" x14ac:dyDescent="0.25">
      <c r="C161" s="2">
        <f>'8'!L50</f>
        <v>0</v>
      </c>
      <c r="D161" s="2">
        <f>'8'!M50</f>
        <v>0</v>
      </c>
      <c r="E161" s="2">
        <f>'8'!N50</f>
        <v>0</v>
      </c>
      <c r="F161">
        <f t="shared" si="57"/>
        <v>0</v>
      </c>
      <c r="G161">
        <f t="shared" si="53"/>
        <v>0</v>
      </c>
      <c r="H161">
        <f t="shared" si="54"/>
        <v>0</v>
      </c>
      <c r="I161" s="24"/>
      <c r="J161" s="24"/>
      <c r="K161" s="24"/>
    </row>
    <row r="162" spans="2:11" x14ac:dyDescent="0.25">
      <c r="B162">
        <f>SUM(B150:B161)</f>
        <v>8809</v>
      </c>
      <c r="F162">
        <f>SUM(F150:F161)</f>
        <v>335967.47600000002</v>
      </c>
      <c r="G162">
        <f t="shared" ref="G162" si="58">SUM(G150:G161)</f>
        <v>576824.4040000001</v>
      </c>
      <c r="H162">
        <f t="shared" ref="H162" si="59">SUM(H150:H161)</f>
        <v>276249.45600000006</v>
      </c>
    </row>
  </sheetData>
  <mergeCells count="89">
    <mergeCell ref="I150:I161"/>
    <mergeCell ref="J150:J161"/>
    <mergeCell ref="K150:K161"/>
    <mergeCell ref="I133:I144"/>
    <mergeCell ref="J133:J144"/>
    <mergeCell ref="K133:K144"/>
    <mergeCell ref="A147:K147"/>
    <mergeCell ref="A148:A149"/>
    <mergeCell ref="B148:B149"/>
    <mergeCell ref="C148:E148"/>
    <mergeCell ref="F148:H148"/>
    <mergeCell ref="I148:K148"/>
    <mergeCell ref="I117:I128"/>
    <mergeCell ref="J117:J128"/>
    <mergeCell ref="K117:K128"/>
    <mergeCell ref="A130:K130"/>
    <mergeCell ref="A131:A132"/>
    <mergeCell ref="B131:B132"/>
    <mergeCell ref="C131:E131"/>
    <mergeCell ref="F131:H131"/>
    <mergeCell ref="I131:K131"/>
    <mergeCell ref="A114:K114"/>
    <mergeCell ref="A115:A116"/>
    <mergeCell ref="B115:B116"/>
    <mergeCell ref="C115:E115"/>
    <mergeCell ref="F115:H115"/>
    <mergeCell ref="I115:K115"/>
    <mergeCell ref="A16:K16"/>
    <mergeCell ref="A32:K32"/>
    <mergeCell ref="A49:K49"/>
    <mergeCell ref="A66:K66"/>
    <mergeCell ref="A82:K82"/>
    <mergeCell ref="I19:I30"/>
    <mergeCell ref="J19:J30"/>
    <mergeCell ref="K19:K30"/>
    <mergeCell ref="A33:A34"/>
    <mergeCell ref="B33:B34"/>
    <mergeCell ref="C33:E33"/>
    <mergeCell ref="F33:H33"/>
    <mergeCell ref="I33:K33"/>
    <mergeCell ref="I52:I63"/>
    <mergeCell ref="J52:J63"/>
    <mergeCell ref="K52:K63"/>
    <mergeCell ref="A1:A2"/>
    <mergeCell ref="B1:B2"/>
    <mergeCell ref="C1:E1"/>
    <mergeCell ref="F1:H1"/>
    <mergeCell ref="I1:K1"/>
    <mergeCell ref="I3:I14"/>
    <mergeCell ref="J3:J14"/>
    <mergeCell ref="K3:K14"/>
    <mergeCell ref="A50:A51"/>
    <mergeCell ref="B50:B51"/>
    <mergeCell ref="C50:E50"/>
    <mergeCell ref="F50:H50"/>
    <mergeCell ref="I50:K50"/>
    <mergeCell ref="I35:I46"/>
    <mergeCell ref="J35:J46"/>
    <mergeCell ref="K35:K46"/>
    <mergeCell ref="A17:A18"/>
    <mergeCell ref="B17:B18"/>
    <mergeCell ref="C17:E17"/>
    <mergeCell ref="F17:H17"/>
    <mergeCell ref="I17:K17"/>
    <mergeCell ref="A67:A68"/>
    <mergeCell ref="B67:B68"/>
    <mergeCell ref="C67:E67"/>
    <mergeCell ref="F67:H67"/>
    <mergeCell ref="I67:K67"/>
    <mergeCell ref="I69:I80"/>
    <mergeCell ref="J69:J80"/>
    <mergeCell ref="K69:K80"/>
    <mergeCell ref="A83:A84"/>
    <mergeCell ref="B83:B84"/>
    <mergeCell ref="C83:E83"/>
    <mergeCell ref="F83:H83"/>
    <mergeCell ref="I83:K83"/>
    <mergeCell ref="I101:I112"/>
    <mergeCell ref="J101:J112"/>
    <mergeCell ref="K101:K112"/>
    <mergeCell ref="I85:I96"/>
    <mergeCell ref="J85:J96"/>
    <mergeCell ref="K85:K96"/>
    <mergeCell ref="A98:K98"/>
    <mergeCell ref="A99:A100"/>
    <mergeCell ref="B99:B100"/>
    <mergeCell ref="C99:E99"/>
    <mergeCell ref="F99:H99"/>
    <mergeCell ref="I99:K9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K3" sqref="K3:K14"/>
    </sheetView>
  </sheetViews>
  <sheetFormatPr defaultRowHeight="15" x14ac:dyDescent="0.25"/>
  <cols>
    <col min="1" max="1" width="10.28515625" customWidth="1"/>
  </cols>
  <sheetData>
    <row r="1" spans="1:11" x14ac:dyDescent="0.25">
      <c r="A1" s="26" t="s">
        <v>81</v>
      </c>
      <c r="B1" s="23" t="s">
        <v>82</v>
      </c>
      <c r="C1" s="22" t="s">
        <v>83</v>
      </c>
      <c r="D1" s="22"/>
      <c r="E1" s="22"/>
      <c r="F1" s="22" t="s">
        <v>50</v>
      </c>
      <c r="G1" s="22"/>
      <c r="H1" s="22"/>
      <c r="I1" s="22" t="s">
        <v>84</v>
      </c>
      <c r="J1" s="22"/>
      <c r="K1" s="22"/>
    </row>
    <row r="2" spans="1:11" ht="75" x14ac:dyDescent="0.25">
      <c r="A2" s="26"/>
      <c r="B2" s="23"/>
      <c r="C2" s="6" t="s">
        <v>47</v>
      </c>
      <c r="D2" s="6" t="s">
        <v>48</v>
      </c>
      <c r="E2" s="6" t="s">
        <v>49</v>
      </c>
      <c r="F2" s="6" t="s">
        <v>51</v>
      </c>
      <c r="G2" s="6" t="s">
        <v>52</v>
      </c>
      <c r="H2" s="6" t="s">
        <v>53</v>
      </c>
      <c r="I2" s="6" t="s">
        <v>47</v>
      </c>
      <c r="J2" s="6" t="s">
        <v>48</v>
      </c>
      <c r="K2" s="6" t="s">
        <v>49</v>
      </c>
    </row>
    <row r="3" spans="1:11" x14ac:dyDescent="0.25">
      <c r="A3" s="7" t="s">
        <v>85</v>
      </c>
      <c r="B3">
        <f>'9'!B14</f>
        <v>5973</v>
      </c>
      <c r="C3" s="2">
        <f>'9'!M3</f>
        <v>35.357051397957477</v>
      </c>
      <c r="D3" s="2">
        <f>'9'!J3:J14</f>
        <v>58.856624141972205</v>
      </c>
      <c r="E3" s="2">
        <f>'9'!K3:K14</f>
        <v>29.401695295496399</v>
      </c>
      <c r="F3">
        <f t="shared" ref="F3:H6" si="0">$B3*C3</f>
        <v>211187.66800000001</v>
      </c>
      <c r="G3">
        <f t="shared" si="0"/>
        <v>351550.61599999998</v>
      </c>
      <c r="H3">
        <f t="shared" si="0"/>
        <v>175616.326</v>
      </c>
      <c r="I3" s="24">
        <f>F14/B14</f>
        <v>36.97423876038291</v>
      </c>
      <c r="J3" s="24">
        <f>G14/B14</f>
        <v>62.854515786990476</v>
      </c>
      <c r="K3" s="24">
        <f>H14/B14</f>
        <v>30.491453023925704</v>
      </c>
    </row>
    <row r="4" spans="1:11" x14ac:dyDescent="0.25">
      <c r="A4" s="10">
        <v>2</v>
      </c>
      <c r="B4">
        <f>'9'!B30</f>
        <v>4620</v>
      </c>
      <c r="C4" s="2">
        <f>'9'!M19</f>
        <v>37.12857229437229</v>
      </c>
      <c r="D4" s="2">
        <f>'9'!N19</f>
        <v>62.757269264069258</v>
      </c>
      <c r="E4" s="2">
        <f>'9'!O19</f>
        <v>30.490790909090908</v>
      </c>
      <c r="F4">
        <f t="shared" si="0"/>
        <v>171534.00399999999</v>
      </c>
      <c r="G4">
        <f t="shared" si="0"/>
        <v>289938.58399999997</v>
      </c>
      <c r="H4">
        <f t="shared" si="0"/>
        <v>140867.454</v>
      </c>
      <c r="I4" s="24"/>
      <c r="J4" s="24"/>
      <c r="K4" s="24"/>
    </row>
    <row r="5" spans="1:11" x14ac:dyDescent="0.25">
      <c r="A5" s="10">
        <v>3</v>
      </c>
      <c r="B5">
        <f>'9'!B46</f>
        <v>9716</v>
      </c>
      <c r="C5" s="2">
        <f>'9'!M35</f>
        <v>35.970568135034995</v>
      </c>
      <c r="D5" s="2">
        <f>'9'!N35</f>
        <v>60.265709345409647</v>
      </c>
      <c r="E5" s="2">
        <f>'9'!O35</f>
        <v>29.647975504322769</v>
      </c>
      <c r="F5">
        <f t="shared" si="0"/>
        <v>349490.04000000004</v>
      </c>
      <c r="G5">
        <f t="shared" si="0"/>
        <v>585541.6320000001</v>
      </c>
      <c r="H5">
        <f t="shared" si="0"/>
        <v>288059.73000000004</v>
      </c>
      <c r="I5" s="24"/>
      <c r="J5" s="24"/>
      <c r="K5" s="24"/>
    </row>
    <row r="6" spans="1:11" x14ac:dyDescent="0.25">
      <c r="A6" s="10">
        <v>4</v>
      </c>
      <c r="B6">
        <f>'9'!B63</f>
        <v>6872</v>
      </c>
      <c r="C6" s="2">
        <f>'9'!M52</f>
        <v>37.702442374854485</v>
      </c>
      <c r="D6" s="2">
        <f>'9'!N52</f>
        <v>64.2787497089639</v>
      </c>
      <c r="E6" s="2">
        <f>'9'!O52</f>
        <v>31.013662980209549</v>
      </c>
      <c r="F6">
        <f t="shared" si="0"/>
        <v>259091.18400000001</v>
      </c>
      <c r="G6">
        <f t="shared" si="0"/>
        <v>441723.56799999991</v>
      </c>
      <c r="H6">
        <f t="shared" si="0"/>
        <v>213125.89200000002</v>
      </c>
      <c r="I6" s="24"/>
      <c r="J6" s="24"/>
      <c r="K6" s="24"/>
    </row>
    <row r="7" spans="1:11" x14ac:dyDescent="0.25">
      <c r="A7" s="10">
        <v>5</v>
      </c>
      <c r="B7">
        <f>'9'!B80</f>
        <v>7541</v>
      </c>
      <c r="C7" s="2">
        <f>'9'!M69</f>
        <v>37.207257392918706</v>
      </c>
      <c r="D7" s="2">
        <f>'9'!N69</f>
        <v>62.972158599655209</v>
      </c>
      <c r="E7" s="2">
        <f>'9'!O69</f>
        <v>30.528513990186976</v>
      </c>
      <c r="F7">
        <f>$B7*'11'!C8</f>
        <v>280579.92799999996</v>
      </c>
      <c r="G7">
        <f>$B7*'11'!E8</f>
        <v>474873.04799999995</v>
      </c>
      <c r="H7">
        <f>$B7*'11'!G8</f>
        <v>230215.52399999998</v>
      </c>
      <c r="I7" s="24"/>
      <c r="J7" s="24"/>
      <c r="K7" s="24"/>
    </row>
    <row r="8" spans="1:11" x14ac:dyDescent="0.25">
      <c r="A8" s="10">
        <v>6</v>
      </c>
      <c r="B8">
        <f>'9'!B96</f>
        <v>8058</v>
      </c>
      <c r="C8" s="2">
        <f>'9'!M85</f>
        <v>38.953911640605611</v>
      </c>
      <c r="D8" s="2">
        <f>'9'!N85</f>
        <v>66.847510052122118</v>
      </c>
      <c r="E8" s="2">
        <f>'9'!O85</f>
        <v>31.705809381980643</v>
      </c>
      <c r="F8">
        <f t="shared" ref="F8:H9" si="1">$B8*C8</f>
        <v>313890.62</v>
      </c>
      <c r="G8">
        <f t="shared" si="1"/>
        <v>538657.23600000003</v>
      </c>
      <c r="H8">
        <f t="shared" si="1"/>
        <v>255485.41200000001</v>
      </c>
      <c r="I8" s="24"/>
      <c r="J8" s="24"/>
      <c r="K8" s="24"/>
    </row>
    <row r="9" spans="1:11" x14ac:dyDescent="0.25">
      <c r="A9" s="10">
        <v>7</v>
      </c>
      <c r="B9">
        <f>'9'!B112</f>
        <v>9365</v>
      </c>
      <c r="C9" s="2">
        <f>'9'!M101</f>
        <v>35.570731446876664</v>
      </c>
      <c r="D9" s="2">
        <f>'9'!N101</f>
        <v>59.273064815803536</v>
      </c>
      <c r="E9" s="2">
        <f>'9'!O101</f>
        <v>29.337307207688205</v>
      </c>
      <c r="F9">
        <f t="shared" si="1"/>
        <v>333119.89999999997</v>
      </c>
      <c r="G9">
        <f t="shared" si="1"/>
        <v>555092.25200000009</v>
      </c>
      <c r="H9">
        <f t="shared" si="1"/>
        <v>274743.88200000004</v>
      </c>
      <c r="I9" s="24"/>
      <c r="J9" s="24"/>
      <c r="K9" s="24"/>
    </row>
    <row r="10" spans="1:11" x14ac:dyDescent="0.25">
      <c r="A10" s="10">
        <v>8</v>
      </c>
      <c r="B10">
        <f>'9'!B128</f>
        <v>9079</v>
      </c>
      <c r="C10" s="2">
        <f>'9'!M117</f>
        <v>36.692944156845464</v>
      </c>
      <c r="D10" s="2">
        <f>'9'!N117</f>
        <v>64.823667364247157</v>
      </c>
      <c r="E10" s="2">
        <f>'9'!O117</f>
        <v>31.042015420200467</v>
      </c>
      <c r="F10">
        <f>$B10*'11'!C11</f>
        <v>333135.24</v>
      </c>
      <c r="G10">
        <f>$B10*'11'!E11</f>
        <v>588534.07599999988</v>
      </c>
      <c r="H10">
        <f>$B10*'11'!G11</f>
        <v>281830.45800000004</v>
      </c>
      <c r="I10" s="24"/>
      <c r="J10" s="24"/>
      <c r="K10" s="24"/>
    </row>
    <row r="11" spans="1:11" x14ac:dyDescent="0.25">
      <c r="A11" s="10">
        <v>9</v>
      </c>
      <c r="B11">
        <f>'9'!B145</f>
        <v>10508</v>
      </c>
      <c r="C11" s="2">
        <f>'9'!M133</f>
        <v>37.109450323562996</v>
      </c>
      <c r="D11" s="2">
        <f>'9'!N133</f>
        <v>62.774090216977555</v>
      </c>
      <c r="E11" s="2">
        <f>'9'!O133</f>
        <v>30.416633422154547</v>
      </c>
      <c r="F11">
        <f t="shared" ref="F11:H12" si="2">$B11*C11</f>
        <v>389946.10399999993</v>
      </c>
      <c r="G11">
        <f t="shared" si="2"/>
        <v>659630.14000000013</v>
      </c>
      <c r="H11">
        <f t="shared" si="2"/>
        <v>319617.984</v>
      </c>
      <c r="I11" s="24"/>
      <c r="J11" s="24"/>
      <c r="K11" s="24"/>
    </row>
    <row r="12" spans="1:11" x14ac:dyDescent="0.25">
      <c r="A12" s="10">
        <v>10</v>
      </c>
      <c r="B12">
        <f>'9'!B162</f>
        <v>8809</v>
      </c>
      <c r="C12" s="2">
        <f>'9'!M150</f>
        <v>38.139116358269952</v>
      </c>
      <c r="D12" s="2">
        <f>'9'!N150</f>
        <v>65.481258258599169</v>
      </c>
      <c r="E12" s="2">
        <f>'9'!O150</f>
        <v>31.359911000113527</v>
      </c>
      <c r="F12">
        <f t="shared" si="2"/>
        <v>335967.47600000002</v>
      </c>
      <c r="G12">
        <f t="shared" si="2"/>
        <v>576824.4040000001</v>
      </c>
      <c r="H12">
        <f t="shared" si="2"/>
        <v>276249.45600000006</v>
      </c>
      <c r="I12" s="24"/>
      <c r="J12" s="24"/>
      <c r="K12" s="24"/>
    </row>
    <row r="13" spans="1:11" x14ac:dyDescent="0.25">
      <c r="A13" s="10"/>
      <c r="I13" s="24"/>
      <c r="J13" s="24"/>
      <c r="K13" s="24"/>
    </row>
    <row r="14" spans="1:11" x14ac:dyDescent="0.25">
      <c r="B14">
        <f>SUM(B3:B13)</f>
        <v>80541</v>
      </c>
      <c r="F14">
        <f>SUM(F3:F13)</f>
        <v>2977942.1639999999</v>
      </c>
      <c r="G14">
        <f t="shared" ref="G14:H14" si="3">SUM(G3:G13)</f>
        <v>5062365.5559999999</v>
      </c>
      <c r="H14">
        <f t="shared" si="3"/>
        <v>2455812.1180000002</v>
      </c>
      <c r="I14" s="24"/>
      <c r="J14" s="24"/>
      <c r="K14" s="24"/>
    </row>
  </sheetData>
  <mergeCells count="8">
    <mergeCell ref="I3:I14"/>
    <mergeCell ref="J3:J14"/>
    <mergeCell ref="K3:K14"/>
    <mergeCell ref="A1:A2"/>
    <mergeCell ref="B1:B2"/>
    <mergeCell ref="C1:E1"/>
    <mergeCell ref="F1:H1"/>
    <mergeCell ref="I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L10" sqref="L10"/>
    </sheetView>
  </sheetViews>
  <sheetFormatPr defaultRowHeight="15" x14ac:dyDescent="0.25"/>
  <cols>
    <col min="1" max="1" width="6.85546875" customWidth="1"/>
  </cols>
  <sheetData>
    <row r="1" spans="1:14" x14ac:dyDescent="0.25">
      <c r="A1" s="26" t="s">
        <v>86</v>
      </c>
      <c r="B1" s="26" t="s">
        <v>87</v>
      </c>
      <c r="C1" s="26"/>
      <c r="D1" s="26"/>
      <c r="E1" s="26"/>
      <c r="F1" s="26"/>
      <c r="G1" s="26"/>
    </row>
    <row r="2" spans="1:14" x14ac:dyDescent="0.25">
      <c r="A2" s="26"/>
      <c r="B2" s="26" t="s">
        <v>47</v>
      </c>
      <c r="C2" s="26"/>
      <c r="D2" s="26" t="s">
        <v>48</v>
      </c>
      <c r="E2" s="26"/>
      <c r="F2" s="26" t="s">
        <v>49</v>
      </c>
      <c r="G2" s="26"/>
    </row>
    <row r="3" spans="1:14" x14ac:dyDescent="0.25">
      <c r="A3" s="26"/>
      <c r="B3" t="s">
        <v>88</v>
      </c>
      <c r="C3" t="s">
        <v>35</v>
      </c>
      <c r="D3" t="s">
        <v>88</v>
      </c>
      <c r="E3" t="s">
        <v>35</v>
      </c>
      <c r="F3" t="s">
        <v>88</v>
      </c>
      <c r="G3" t="s">
        <v>35</v>
      </c>
    </row>
    <row r="4" spans="1:14" x14ac:dyDescent="0.25">
      <c r="A4">
        <v>1</v>
      </c>
      <c r="B4" s="2">
        <v>19.899999999999999</v>
      </c>
      <c r="C4" s="2">
        <f>'10'!C3</f>
        <v>35.357051397957477</v>
      </c>
      <c r="D4" s="2">
        <v>153.30000000000001</v>
      </c>
      <c r="E4" s="2">
        <f>'10'!D3</f>
        <v>58.856624141972205</v>
      </c>
      <c r="F4" s="2">
        <v>14.2</v>
      </c>
      <c r="G4" s="2">
        <f>'10'!E3</f>
        <v>29.401695295496399</v>
      </c>
      <c r="J4" s="2"/>
      <c r="K4" s="2"/>
      <c r="L4" s="2"/>
      <c r="N4" s="2"/>
    </row>
    <row r="5" spans="1:14" x14ac:dyDescent="0.25">
      <c r="A5">
        <v>2</v>
      </c>
      <c r="B5" s="2">
        <v>25.7</v>
      </c>
      <c r="C5" s="2">
        <f>'10'!C4</f>
        <v>37.12857229437229</v>
      </c>
      <c r="D5" s="2">
        <v>182.7</v>
      </c>
      <c r="E5" s="2">
        <f>'10'!D4</f>
        <v>62.757269264069258</v>
      </c>
      <c r="F5" s="2">
        <v>16.100000000000001</v>
      </c>
      <c r="G5" s="2">
        <f>'10'!E4</f>
        <v>30.490790909090908</v>
      </c>
      <c r="J5" s="2"/>
      <c r="K5" s="2"/>
      <c r="L5" s="2"/>
      <c r="N5" s="2"/>
    </row>
    <row r="6" spans="1:14" x14ac:dyDescent="0.25">
      <c r="A6">
        <v>3</v>
      </c>
      <c r="B6" s="2">
        <v>25.2</v>
      </c>
      <c r="C6" s="2">
        <f>'10'!C5</f>
        <v>35.970568135034995</v>
      </c>
      <c r="D6" s="2">
        <v>122.4</v>
      </c>
      <c r="E6" s="2">
        <f>'10'!D5</f>
        <v>60.265709345409647</v>
      </c>
      <c r="F6" s="2">
        <v>12.3</v>
      </c>
      <c r="G6" s="2">
        <f>'10'!E5</f>
        <v>29.647975504322769</v>
      </c>
      <c r="J6" s="2"/>
      <c r="K6" s="2"/>
      <c r="L6" s="2"/>
      <c r="N6" s="2"/>
    </row>
    <row r="7" spans="1:14" x14ac:dyDescent="0.25">
      <c r="A7">
        <v>4</v>
      </c>
      <c r="B7" s="2">
        <v>24.8</v>
      </c>
      <c r="C7" s="2">
        <f>'10'!C6</f>
        <v>37.702442374854485</v>
      </c>
      <c r="D7" s="2">
        <v>157.1</v>
      </c>
      <c r="E7" s="2">
        <f>'10'!D6</f>
        <v>64.2787497089639</v>
      </c>
      <c r="F7" s="2">
        <v>14</v>
      </c>
      <c r="G7" s="2">
        <f>'10'!E6</f>
        <v>31.013662980209549</v>
      </c>
      <c r="J7" s="2"/>
      <c r="K7" s="2"/>
      <c r="L7" s="2"/>
      <c r="N7" s="2"/>
    </row>
    <row r="8" spans="1:14" x14ac:dyDescent="0.25">
      <c r="A8">
        <v>5</v>
      </c>
      <c r="B8" s="2">
        <v>23.4</v>
      </c>
      <c r="C8" s="2">
        <f>'10'!C7</f>
        <v>37.207257392918706</v>
      </c>
      <c r="D8" s="2">
        <v>151.80000000000001</v>
      </c>
      <c r="E8" s="2">
        <f>'10'!D7</f>
        <v>62.972158599655209</v>
      </c>
      <c r="F8" s="2">
        <v>14.4</v>
      </c>
      <c r="G8" s="2">
        <f>'10'!E7</f>
        <v>30.528513990186976</v>
      </c>
      <c r="J8" s="2"/>
      <c r="K8" s="2"/>
      <c r="L8" s="2"/>
      <c r="N8" s="2"/>
    </row>
    <row r="9" spans="1:14" x14ac:dyDescent="0.25">
      <c r="A9">
        <v>6</v>
      </c>
      <c r="B9" s="2">
        <v>23.1</v>
      </c>
      <c r="C9" s="2">
        <f>'10'!C8</f>
        <v>38.953911640605611</v>
      </c>
      <c r="D9" s="2">
        <v>131.5</v>
      </c>
      <c r="E9" s="2">
        <f>'10'!D8</f>
        <v>66.847510052122118</v>
      </c>
      <c r="F9" s="2">
        <v>13.8</v>
      </c>
      <c r="G9" s="2">
        <f>'10'!E8</f>
        <v>31.705809381980643</v>
      </c>
      <c r="J9" s="2"/>
      <c r="K9" s="2"/>
      <c r="L9" s="2"/>
      <c r="N9" s="2"/>
    </row>
    <row r="10" spans="1:14" x14ac:dyDescent="0.25">
      <c r="A10">
        <v>7</v>
      </c>
      <c r="B10" s="2">
        <v>20.7</v>
      </c>
      <c r="C10" s="2">
        <f>'10'!C9</f>
        <v>35.570731446876664</v>
      </c>
      <c r="D10" s="2">
        <v>132.4</v>
      </c>
      <c r="E10" s="2">
        <f>'10'!D9</f>
        <v>59.273064815803536</v>
      </c>
      <c r="F10" s="2">
        <v>13.5</v>
      </c>
      <c r="G10" s="2">
        <f>'10'!E9</f>
        <v>29.337307207688205</v>
      </c>
      <c r="J10" s="2"/>
      <c r="K10" s="2"/>
      <c r="L10" s="2"/>
      <c r="N10" s="2"/>
    </row>
    <row r="11" spans="1:14" x14ac:dyDescent="0.25">
      <c r="A11">
        <v>8</v>
      </c>
      <c r="B11" s="2">
        <v>21.7</v>
      </c>
      <c r="C11" s="2">
        <f>'10'!C10</f>
        <v>36.692944156845464</v>
      </c>
      <c r="D11" s="2">
        <v>183.3</v>
      </c>
      <c r="E11" s="2">
        <f>'10'!D10</f>
        <v>64.823667364247157</v>
      </c>
      <c r="F11" s="2">
        <v>13.5</v>
      </c>
      <c r="G11" s="2">
        <f>'10'!E10</f>
        <v>31.042015420200467</v>
      </c>
      <c r="J11" s="2"/>
      <c r="K11" s="2"/>
      <c r="L11" s="2"/>
      <c r="N11" s="2"/>
    </row>
    <row r="12" spans="1:14" x14ac:dyDescent="0.25">
      <c r="A12">
        <v>9</v>
      </c>
      <c r="B12" s="2">
        <v>21.4</v>
      </c>
      <c r="C12" s="2">
        <f>'10'!C11</f>
        <v>37.109450323562996</v>
      </c>
      <c r="D12" s="2">
        <v>145.9</v>
      </c>
      <c r="E12" s="2">
        <f>'10'!D11</f>
        <v>62.774090216977555</v>
      </c>
      <c r="F12" s="2">
        <v>14.1</v>
      </c>
      <c r="G12" s="2">
        <f>'10'!E11</f>
        <v>30.416633422154547</v>
      </c>
      <c r="J12" s="2"/>
      <c r="K12" s="2"/>
      <c r="L12" s="2"/>
      <c r="N12" s="2"/>
    </row>
    <row r="13" spans="1:14" x14ac:dyDescent="0.25">
      <c r="A13">
        <v>10</v>
      </c>
      <c r="B13" s="2">
        <v>22.3</v>
      </c>
      <c r="C13" s="2">
        <f>'10'!C12</f>
        <v>38.139116358269952</v>
      </c>
      <c r="D13" s="2">
        <v>117</v>
      </c>
      <c r="E13" s="2">
        <f>'10'!D12</f>
        <v>65.481258258599169</v>
      </c>
      <c r="F13" s="2">
        <v>13.5</v>
      </c>
      <c r="G13" s="2">
        <f>'10'!E12</f>
        <v>31.359911000113527</v>
      </c>
      <c r="J13" s="2"/>
      <c r="K13" s="2"/>
      <c r="L13" s="2"/>
      <c r="N13" s="2"/>
    </row>
    <row r="14" spans="1:14" x14ac:dyDescent="0.25">
      <c r="A14" t="s">
        <v>89</v>
      </c>
      <c r="B14" s="2">
        <f>SUM(B4:B13)/10</f>
        <v>22.82</v>
      </c>
      <c r="C14" s="2">
        <f t="shared" ref="C14:G14" si="0">SUM(C4:C13)/10</f>
        <v>36.983204552129862</v>
      </c>
      <c r="D14" s="2">
        <f t="shared" si="0"/>
        <v>147.74</v>
      </c>
      <c r="E14" s="2">
        <f t="shared" si="0"/>
        <v>62.833010176781976</v>
      </c>
      <c r="F14" s="2">
        <f t="shared" si="0"/>
        <v>13.939999999999998</v>
      </c>
      <c r="G14" s="2">
        <f t="shared" si="0"/>
        <v>30.494431511144398</v>
      </c>
    </row>
  </sheetData>
  <mergeCells count="5">
    <mergeCell ref="A1:A3"/>
    <mergeCell ref="B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N3" sqref="N3:N13"/>
    </sheetView>
  </sheetViews>
  <sheetFormatPr defaultRowHeight="15" x14ac:dyDescent="0.25"/>
  <cols>
    <col min="4" max="4" width="9.42578125" customWidth="1"/>
  </cols>
  <sheetData>
    <row r="1" spans="1:18" ht="17.25" customHeight="1" x14ac:dyDescent="0.25">
      <c r="B1" s="25" t="s">
        <v>47</v>
      </c>
      <c r="C1" s="25"/>
      <c r="D1" s="25"/>
      <c r="E1" s="25"/>
      <c r="F1" s="25"/>
      <c r="G1" s="25"/>
      <c r="H1" s="25"/>
      <c r="K1" s="25" t="s">
        <v>49</v>
      </c>
      <c r="L1" s="25"/>
      <c r="M1" s="25"/>
      <c r="N1" s="25"/>
      <c r="O1" s="25"/>
      <c r="P1" s="25"/>
      <c r="Q1" s="25"/>
      <c r="R1" s="25"/>
    </row>
    <row r="2" spans="1:18" ht="30" x14ac:dyDescent="0.25">
      <c r="A2" s="11" t="s">
        <v>90</v>
      </c>
      <c r="B2" s="11" t="s">
        <v>91</v>
      </c>
      <c r="C2" s="11" t="s">
        <v>88</v>
      </c>
      <c r="D2" s="11" t="s">
        <v>92</v>
      </c>
      <c r="E2" s="11" t="s">
        <v>93</v>
      </c>
      <c r="F2" s="11" t="s">
        <v>94</v>
      </c>
      <c r="G2" s="11" t="s">
        <v>95</v>
      </c>
      <c r="H2" s="11" t="s">
        <v>96</v>
      </c>
      <c r="I2" s="11"/>
      <c r="J2" s="11"/>
      <c r="K2" s="11" t="s">
        <v>90</v>
      </c>
      <c r="L2" s="11" t="s">
        <v>91</v>
      </c>
      <c r="M2" s="11" t="s">
        <v>88</v>
      </c>
      <c r="N2" s="11" t="s">
        <v>92</v>
      </c>
      <c r="O2" s="11" t="s">
        <v>93</v>
      </c>
      <c r="P2" s="11" t="s">
        <v>94</v>
      </c>
      <c r="Q2" s="11" t="s">
        <v>95</v>
      </c>
      <c r="R2" s="11" t="s">
        <v>96</v>
      </c>
    </row>
    <row r="3" spans="1:18" x14ac:dyDescent="0.25">
      <c r="A3">
        <v>1</v>
      </c>
      <c r="B3" s="2">
        <f>'11'!C4</f>
        <v>35.357051397957477</v>
      </c>
      <c r="C3">
        <f>'11'!B4</f>
        <v>19.899999999999999</v>
      </c>
      <c r="D3" s="1">
        <f t="shared" ref="D3:D12" si="0">B3-$B$13</f>
        <v>-1.6261531541723855</v>
      </c>
      <c r="E3">
        <f t="shared" ref="E3:E12" si="1">C3-$C$13</f>
        <v>-2.9200000000000017</v>
      </c>
      <c r="F3" s="1">
        <f>D3*E3</f>
        <v>4.7483672101833685</v>
      </c>
      <c r="G3" s="1">
        <f>POWER(D3,2)</f>
        <v>2.644374080824798</v>
      </c>
      <c r="H3" s="1">
        <f>POWER(E3,2)</f>
        <v>8.5264000000000095</v>
      </c>
      <c r="K3">
        <v>1</v>
      </c>
      <c r="L3" s="2">
        <f>'11'!G4</f>
        <v>29.401695295496399</v>
      </c>
      <c r="M3" s="2">
        <f>'11'!F4</f>
        <v>14.2</v>
      </c>
      <c r="N3" s="1">
        <f t="shared" ref="N3:N12" si="2">L3-$L$13</f>
        <v>-1.0927362156479994</v>
      </c>
      <c r="O3">
        <f t="shared" ref="O3:O12" si="3">M3-$M$13</f>
        <v>0.26000000000000156</v>
      </c>
      <c r="P3" s="1">
        <f>N3*O3</f>
        <v>-0.28411141606848156</v>
      </c>
      <c r="Q3" s="1">
        <f>POWER(N3,2)</f>
        <v>1.194072436988711</v>
      </c>
      <c r="R3" s="1">
        <f>POWER(O3,2)</f>
        <v>6.7600000000000812E-2</v>
      </c>
    </row>
    <row r="4" spans="1:18" x14ac:dyDescent="0.25">
      <c r="A4">
        <v>2</v>
      </c>
      <c r="B4" s="2">
        <f>'11'!C5</f>
        <v>37.12857229437229</v>
      </c>
      <c r="C4">
        <f>'11'!B5</f>
        <v>25.7</v>
      </c>
      <c r="D4" s="1">
        <f t="shared" si="0"/>
        <v>0.14536774224242777</v>
      </c>
      <c r="E4">
        <f t="shared" si="1"/>
        <v>2.879999999999999</v>
      </c>
      <c r="F4" s="1">
        <f t="shared" ref="F4:F12" si="4">D4*E4</f>
        <v>0.41865909765819181</v>
      </c>
      <c r="G4" s="1">
        <f t="shared" ref="G4:G12" si="5">POWER(D4,2)</f>
        <v>2.1131780484660918E-2</v>
      </c>
      <c r="H4" s="1">
        <f t="shared" ref="H4:H12" si="6">POWER(E4,2)</f>
        <v>8.2943999999999942</v>
      </c>
      <c r="K4">
        <v>2</v>
      </c>
      <c r="L4" s="2">
        <f>'11'!G5</f>
        <v>30.490790909090908</v>
      </c>
      <c r="M4" s="2">
        <f>'11'!F5</f>
        <v>16.100000000000001</v>
      </c>
      <c r="N4" s="1">
        <f t="shared" si="2"/>
        <v>-3.6406020534904826E-3</v>
      </c>
      <c r="O4">
        <f t="shared" si="3"/>
        <v>2.1600000000000037</v>
      </c>
      <c r="P4" s="1">
        <f t="shared" ref="P4:P12" si="7">N4*O4</f>
        <v>-7.8637004355394564E-3</v>
      </c>
      <c r="Q4" s="1">
        <f t="shared" ref="Q4:Q12" si="8">POWER(N4,2)</f>
        <v>1.3253983311879119E-5</v>
      </c>
      <c r="R4" s="1">
        <f t="shared" ref="R4:R12" si="9">POWER(O4,2)</f>
        <v>4.6656000000000164</v>
      </c>
    </row>
    <row r="5" spans="1:18" x14ac:dyDescent="0.25">
      <c r="A5">
        <v>3</v>
      </c>
      <c r="B5" s="2">
        <f>'11'!C6</f>
        <v>35.970568135034995</v>
      </c>
      <c r="C5">
        <f>'11'!B6</f>
        <v>25.2</v>
      </c>
      <c r="D5" s="1">
        <f t="shared" si="0"/>
        <v>-1.0126364170948676</v>
      </c>
      <c r="E5">
        <f t="shared" si="1"/>
        <v>2.379999999999999</v>
      </c>
      <c r="F5" s="1">
        <f t="shared" si="4"/>
        <v>-2.4100746726857838</v>
      </c>
      <c r="G5" s="1">
        <f t="shared" si="5"/>
        <v>1.0254325132267308</v>
      </c>
      <c r="H5" s="1">
        <f t="shared" si="6"/>
        <v>5.6643999999999952</v>
      </c>
      <c r="K5">
        <v>3</v>
      </c>
      <c r="L5" s="2">
        <f>'11'!G6</f>
        <v>29.647975504322769</v>
      </c>
      <c r="M5" s="2">
        <f>'11'!F6</f>
        <v>12.3</v>
      </c>
      <c r="N5" s="1">
        <f t="shared" si="2"/>
        <v>-0.84645600682162936</v>
      </c>
      <c r="O5">
        <f t="shared" si="3"/>
        <v>-1.639999999999997</v>
      </c>
      <c r="P5" s="1">
        <f t="shared" si="7"/>
        <v>1.3881878511874697</v>
      </c>
      <c r="Q5" s="1">
        <f t="shared" si="8"/>
        <v>0.71648777148441822</v>
      </c>
      <c r="R5" s="1">
        <f t="shared" si="9"/>
        <v>2.6895999999999902</v>
      </c>
    </row>
    <row r="6" spans="1:18" x14ac:dyDescent="0.25">
      <c r="A6">
        <v>4</v>
      </c>
      <c r="B6" s="2">
        <f>'11'!C7</f>
        <v>37.702442374854485</v>
      </c>
      <c r="C6">
        <f>'11'!B7</f>
        <v>24.8</v>
      </c>
      <c r="D6" s="1">
        <f t="shared" si="0"/>
        <v>0.71923782272462233</v>
      </c>
      <c r="E6">
        <f t="shared" si="1"/>
        <v>1.9800000000000004</v>
      </c>
      <c r="F6" s="1">
        <f t="shared" si="4"/>
        <v>1.4240908889947526</v>
      </c>
      <c r="G6" s="1">
        <f t="shared" si="5"/>
        <v>0.51730304563765528</v>
      </c>
      <c r="H6" s="1">
        <f t="shared" si="6"/>
        <v>3.9204000000000017</v>
      </c>
      <c r="K6">
        <v>4</v>
      </c>
      <c r="L6" s="2">
        <f>'11'!G7</f>
        <v>31.013662980209549</v>
      </c>
      <c r="M6" s="2">
        <f>'11'!F7</f>
        <v>14</v>
      </c>
      <c r="N6" s="1">
        <f t="shared" si="2"/>
        <v>0.51923146906515072</v>
      </c>
      <c r="O6">
        <f t="shared" si="3"/>
        <v>6.0000000000002274E-2</v>
      </c>
      <c r="P6" s="1">
        <f t="shared" si="7"/>
        <v>3.1153888143910225E-2</v>
      </c>
      <c r="Q6" s="1">
        <f t="shared" si="8"/>
        <v>0.26960131846755458</v>
      </c>
      <c r="R6" s="1">
        <f t="shared" si="9"/>
        <v>3.6000000000002727E-3</v>
      </c>
    </row>
    <row r="7" spans="1:18" x14ac:dyDescent="0.25">
      <c r="A7">
        <v>5</v>
      </c>
      <c r="B7" s="2">
        <f>'11'!C8</f>
        <v>37.207257392918706</v>
      </c>
      <c r="C7">
        <f>'11'!B8</f>
        <v>23.4</v>
      </c>
      <c r="D7" s="1">
        <f t="shared" si="0"/>
        <v>0.22405284078884335</v>
      </c>
      <c r="E7">
        <f t="shared" si="1"/>
        <v>0.57999999999999829</v>
      </c>
      <c r="F7" s="1">
        <f t="shared" si="4"/>
        <v>0.12995064765752876</v>
      </c>
      <c r="G7" s="1">
        <f t="shared" si="5"/>
        <v>5.0199675465550792E-2</v>
      </c>
      <c r="H7" s="1">
        <f t="shared" si="6"/>
        <v>0.33639999999999803</v>
      </c>
      <c r="K7">
        <v>5</v>
      </c>
      <c r="L7" s="2">
        <f>'11'!G8</f>
        <v>30.528513990186976</v>
      </c>
      <c r="M7" s="2">
        <f>'11'!F8</f>
        <v>14.4</v>
      </c>
      <c r="N7" s="1">
        <f t="shared" si="2"/>
        <v>3.4082479042577773E-2</v>
      </c>
      <c r="O7">
        <f t="shared" si="3"/>
        <v>0.46000000000000263</v>
      </c>
      <c r="P7" s="1">
        <f t="shared" si="7"/>
        <v>1.5677940359585866E-2</v>
      </c>
      <c r="Q7" s="1">
        <f t="shared" si="8"/>
        <v>1.1616153776877532E-3</v>
      </c>
      <c r="R7" s="1">
        <f t="shared" si="9"/>
        <v>0.21160000000000243</v>
      </c>
    </row>
    <row r="8" spans="1:18" x14ac:dyDescent="0.25">
      <c r="A8">
        <v>6</v>
      </c>
      <c r="B8" s="2">
        <f>'11'!C9</f>
        <v>38.953911640605611</v>
      </c>
      <c r="C8">
        <f>'11'!B9</f>
        <v>23.1</v>
      </c>
      <c r="D8" s="1">
        <f t="shared" si="0"/>
        <v>1.9707070884757485</v>
      </c>
      <c r="E8">
        <f t="shared" si="1"/>
        <v>0.28000000000000114</v>
      </c>
      <c r="F8" s="1">
        <f t="shared" si="4"/>
        <v>0.55179798477321185</v>
      </c>
      <c r="G8" s="1">
        <f t="shared" si="5"/>
        <v>3.8836864285685615</v>
      </c>
      <c r="H8" s="1">
        <f t="shared" si="6"/>
        <v>7.8400000000000636E-2</v>
      </c>
      <c r="K8">
        <v>6</v>
      </c>
      <c r="L8" s="2">
        <f>'11'!G9</f>
        <v>31.705809381980643</v>
      </c>
      <c r="M8" s="2">
        <f>'11'!F9</f>
        <v>13.8</v>
      </c>
      <c r="N8" s="1">
        <f t="shared" si="2"/>
        <v>1.2113778708362446</v>
      </c>
      <c r="O8">
        <f t="shared" si="3"/>
        <v>-0.13999999999999702</v>
      </c>
      <c r="P8" s="1">
        <f t="shared" si="7"/>
        <v>-0.16959290191707063</v>
      </c>
      <c r="Q8" s="1">
        <f t="shared" si="8"/>
        <v>1.4674363459517532</v>
      </c>
      <c r="R8" s="1">
        <f t="shared" si="9"/>
        <v>1.9599999999999163E-2</v>
      </c>
    </row>
    <row r="9" spans="1:18" x14ac:dyDescent="0.25">
      <c r="A9">
        <v>7</v>
      </c>
      <c r="B9" s="2">
        <f>'11'!C10</f>
        <v>35.570731446876664</v>
      </c>
      <c r="C9">
        <f>'11'!B10</f>
        <v>20.7</v>
      </c>
      <c r="D9" s="1">
        <f t="shared" si="0"/>
        <v>-1.4124731052531985</v>
      </c>
      <c r="E9">
        <f t="shared" si="1"/>
        <v>-2.120000000000001</v>
      </c>
      <c r="F9" s="1">
        <f t="shared" si="4"/>
        <v>2.994442983136782</v>
      </c>
      <c r="G9" s="1">
        <f t="shared" si="5"/>
        <v>1.995080273063613</v>
      </c>
      <c r="H9" s="1">
        <f t="shared" si="6"/>
        <v>4.4944000000000042</v>
      </c>
      <c r="K9">
        <v>7</v>
      </c>
      <c r="L9" s="2">
        <f>'11'!G10</f>
        <v>29.337307207688205</v>
      </c>
      <c r="M9" s="2">
        <f>'11'!F10</f>
        <v>13.5</v>
      </c>
      <c r="N9" s="1">
        <f t="shared" si="2"/>
        <v>-1.1571243034561931</v>
      </c>
      <c r="O9">
        <f t="shared" si="3"/>
        <v>-0.43999999999999773</v>
      </c>
      <c r="P9" s="1">
        <f t="shared" si="7"/>
        <v>0.50913469352072238</v>
      </c>
      <c r="Q9" s="1">
        <f t="shared" si="8"/>
        <v>1.33893665364898</v>
      </c>
      <c r="R9" s="1">
        <f t="shared" si="9"/>
        <v>0.193599999999998</v>
      </c>
    </row>
    <row r="10" spans="1:18" x14ac:dyDescent="0.25">
      <c r="A10">
        <v>8</v>
      </c>
      <c r="B10" s="2">
        <f>'11'!C11</f>
        <v>36.692944156845464</v>
      </c>
      <c r="C10">
        <f>'11'!B11</f>
        <v>21.7</v>
      </c>
      <c r="D10" s="1">
        <f t="shared" si="0"/>
        <v>-0.29026039528439895</v>
      </c>
      <c r="E10">
        <f t="shared" si="1"/>
        <v>-1.120000000000001</v>
      </c>
      <c r="F10" s="1">
        <f t="shared" si="4"/>
        <v>0.32509164271852714</v>
      </c>
      <c r="G10" s="1">
        <f t="shared" si="5"/>
        <v>8.4251097070655534E-2</v>
      </c>
      <c r="H10" s="1">
        <f t="shared" si="6"/>
        <v>1.2544000000000022</v>
      </c>
      <c r="K10">
        <v>8</v>
      </c>
      <c r="L10" s="2">
        <f>'11'!G11</f>
        <v>31.042015420200467</v>
      </c>
      <c r="M10" s="2">
        <f>'11'!F11</f>
        <v>13.5</v>
      </c>
      <c r="N10" s="1">
        <f t="shared" si="2"/>
        <v>0.54758390905606902</v>
      </c>
      <c r="O10">
        <f t="shared" si="3"/>
        <v>-0.43999999999999773</v>
      </c>
      <c r="P10" s="1">
        <f t="shared" si="7"/>
        <v>-0.24093691998466912</v>
      </c>
      <c r="Q10" s="1">
        <f t="shared" si="8"/>
        <v>0.29984813745712524</v>
      </c>
      <c r="R10" s="1">
        <f t="shared" si="9"/>
        <v>0.193599999999998</v>
      </c>
    </row>
    <row r="11" spans="1:18" x14ac:dyDescent="0.25">
      <c r="A11">
        <v>9</v>
      </c>
      <c r="B11" s="2">
        <f>'11'!C12</f>
        <v>37.109450323562996</v>
      </c>
      <c r="C11">
        <f>'11'!B12</f>
        <v>21.4</v>
      </c>
      <c r="D11" s="1">
        <f t="shared" si="0"/>
        <v>0.12624577143313331</v>
      </c>
      <c r="E11">
        <f t="shared" si="1"/>
        <v>-1.4200000000000017</v>
      </c>
      <c r="F11" s="1">
        <f t="shared" si="4"/>
        <v>-0.17926899543504951</v>
      </c>
      <c r="G11" s="1">
        <f t="shared" si="5"/>
        <v>1.593799480474694E-2</v>
      </c>
      <c r="H11" s="1">
        <f t="shared" si="6"/>
        <v>2.0164000000000049</v>
      </c>
      <c r="K11">
        <v>9</v>
      </c>
      <c r="L11" s="2">
        <f>'11'!G12</f>
        <v>30.416633422154547</v>
      </c>
      <c r="M11" s="2">
        <f>'11'!F12</f>
        <v>14.1</v>
      </c>
      <c r="N11" s="1">
        <f t="shared" si="2"/>
        <v>-7.7798088989851522E-2</v>
      </c>
      <c r="O11">
        <f t="shared" si="3"/>
        <v>0.16000000000000192</v>
      </c>
      <c r="P11" s="1">
        <f t="shared" si="7"/>
        <v>-1.2447694238376392E-2</v>
      </c>
      <c r="Q11" s="1">
        <f t="shared" si="8"/>
        <v>6.0525426504728563E-3</v>
      </c>
      <c r="R11" s="1">
        <f t="shared" si="9"/>
        <v>2.5600000000000615E-2</v>
      </c>
    </row>
    <row r="12" spans="1:18" x14ac:dyDescent="0.25">
      <c r="A12">
        <v>10</v>
      </c>
      <c r="B12" s="2">
        <f>'11'!C13</f>
        <v>38.139116358269952</v>
      </c>
      <c r="C12">
        <f>'11'!B13</f>
        <v>22.3</v>
      </c>
      <c r="D12" s="1">
        <f t="shared" si="0"/>
        <v>1.1559118061400895</v>
      </c>
      <c r="E12">
        <f t="shared" si="1"/>
        <v>-0.51999999999999957</v>
      </c>
      <c r="F12" s="1">
        <f t="shared" si="4"/>
        <v>-0.60107413919284602</v>
      </c>
      <c r="G12" s="1">
        <f t="shared" si="5"/>
        <v>1.3361321035740439</v>
      </c>
      <c r="H12" s="1">
        <f t="shared" si="6"/>
        <v>0.27039999999999953</v>
      </c>
      <c r="K12">
        <v>10</v>
      </c>
      <c r="L12" s="2">
        <f>'11'!G13</f>
        <v>31.359911000113527</v>
      </c>
      <c r="M12" s="2">
        <f>'11'!F13</f>
        <v>13.5</v>
      </c>
      <c r="N12" s="1">
        <f t="shared" si="2"/>
        <v>0.86547948896912885</v>
      </c>
      <c r="O12">
        <f t="shared" si="3"/>
        <v>-0.43999999999999773</v>
      </c>
      <c r="P12" s="1">
        <f t="shared" si="7"/>
        <v>-0.38081097514641471</v>
      </c>
      <c r="Q12" s="1">
        <f t="shared" si="8"/>
        <v>0.74905474582626441</v>
      </c>
      <c r="R12" s="1">
        <f t="shared" si="9"/>
        <v>0.193599999999998</v>
      </c>
    </row>
    <row r="13" spans="1:18" x14ac:dyDescent="0.25">
      <c r="B13" s="2">
        <f>SUM(B3:B12)/10</f>
        <v>36.983204552129862</v>
      </c>
      <c r="C13" s="2">
        <f t="shared" ref="C13" si="10">SUM(C3:C12)/10</f>
        <v>22.82</v>
      </c>
      <c r="D13" s="2">
        <f>SUM(D3:D12)</f>
        <v>1.4210854715202004E-14</v>
      </c>
      <c r="E13" s="2">
        <f t="shared" ref="E13:F13" si="11">SUM(E3:E12)</f>
        <v>-7.1054273576010019E-15</v>
      </c>
      <c r="F13" s="2">
        <f t="shared" si="11"/>
        <v>7.4019826478086816</v>
      </c>
      <c r="G13" s="2">
        <f t="shared" ref="G13" si="12">SUM(G3:G12)</f>
        <v>11.573528992721016</v>
      </c>
      <c r="H13" s="2">
        <f t="shared" ref="H13" si="13">SUM(H3:H12)</f>
        <v>34.856000000000016</v>
      </c>
      <c r="L13" s="2">
        <f t="shared" ref="L13:M13" si="14">SUM(L3:L12)/10</f>
        <v>30.494431511144398</v>
      </c>
      <c r="M13" s="2">
        <f t="shared" si="14"/>
        <v>13.939999999999998</v>
      </c>
      <c r="N13" s="1">
        <f t="shared" ref="N13" si="15">SUM(N3:N12)</f>
        <v>7.1054273576010019E-15</v>
      </c>
      <c r="O13" s="1">
        <f t="shared" ref="O13" si="16">SUM(O3:O12)</f>
        <v>2.4868995751603507E-14</v>
      </c>
      <c r="P13" s="1">
        <f t="shared" ref="P13" si="17">SUM(P3:P12)</f>
        <v>0.84839076542113612</v>
      </c>
      <c r="Q13" s="1">
        <f t="shared" ref="Q13" si="18">SUM(Q3:Q12)</f>
        <v>6.0426648218362793</v>
      </c>
      <c r="R13" s="1">
        <f t="shared" ref="R13" si="19">SUM(R3:R12)</f>
        <v>8.2640000000000047</v>
      </c>
    </row>
    <row r="15" spans="1:18" x14ac:dyDescent="0.25">
      <c r="A15" t="s">
        <v>97</v>
      </c>
      <c r="B15" s="1">
        <f>F13/SQRT(G13*H13)</f>
        <v>0.36853300401807981</v>
      </c>
      <c r="C15" t="s">
        <v>41</v>
      </c>
      <c r="D15" s="1">
        <f>(1-POWER(B15,2))/SQRT(10)</f>
        <v>0.27327879390053167</v>
      </c>
      <c r="E15" t="s">
        <v>43</v>
      </c>
      <c r="F15" s="1">
        <f>B15/POWER(D15,2)</f>
        <v>4.9347428069268888</v>
      </c>
      <c r="K15" t="s">
        <v>97</v>
      </c>
      <c r="L15" s="1">
        <f>P13/SQRT(Q13*R13)</f>
        <v>0.12005673429730825</v>
      </c>
      <c r="M15" t="s">
        <v>41</v>
      </c>
      <c r="N15" s="1">
        <f>(1-POWER(L15,2))/SQRT(10)</f>
        <v>0.31166977933790507</v>
      </c>
      <c r="O15" t="s">
        <v>43</v>
      </c>
      <c r="P15" s="1">
        <f>L15/POWER(N15,2)</f>
        <v>1.2359392907892719</v>
      </c>
    </row>
    <row r="17" spans="1:8" x14ac:dyDescent="0.25">
      <c r="B17" s="25" t="s">
        <v>48</v>
      </c>
      <c r="C17" s="25"/>
      <c r="D17" s="25"/>
      <c r="E17" s="25"/>
      <c r="F17" s="25"/>
      <c r="G17" s="25"/>
      <c r="H17" s="25"/>
    </row>
    <row r="18" spans="1:8" ht="30" x14ac:dyDescent="0.25">
      <c r="A18" s="11" t="s">
        <v>90</v>
      </c>
      <c r="B18" s="17" t="s">
        <v>91</v>
      </c>
      <c r="C18" s="17" t="s">
        <v>88</v>
      </c>
      <c r="D18" s="17" t="s">
        <v>92</v>
      </c>
      <c r="E18" s="17" t="s">
        <v>93</v>
      </c>
      <c r="F18" s="17" t="s">
        <v>94</v>
      </c>
      <c r="G18" s="17" t="s">
        <v>95</v>
      </c>
      <c r="H18" s="17" t="s">
        <v>96</v>
      </c>
    </row>
    <row r="19" spans="1:8" x14ac:dyDescent="0.25">
      <c r="A19">
        <v>1</v>
      </c>
      <c r="B19" s="2">
        <f>'11'!E4</f>
        <v>58.856624141972205</v>
      </c>
      <c r="C19" s="2">
        <f>'11'!D4</f>
        <v>153.30000000000001</v>
      </c>
      <c r="D19" s="1">
        <f t="shared" ref="D19:D28" si="20">B19-$B$29</f>
        <v>-3.9763860348097708</v>
      </c>
      <c r="E19">
        <f t="shared" ref="E19:E28" si="21">C19-C$29</f>
        <v>5.5600000000000023</v>
      </c>
      <c r="F19" s="1">
        <f>D19*E19</f>
        <v>-22.108706353542335</v>
      </c>
      <c r="G19" s="1">
        <f>POWER(D19,2)</f>
        <v>15.811645897830171</v>
      </c>
      <c r="H19" s="1">
        <f>POWER(E19,2)</f>
        <v>30.913600000000024</v>
      </c>
    </row>
    <row r="20" spans="1:8" x14ac:dyDescent="0.25">
      <c r="A20">
        <v>2</v>
      </c>
      <c r="B20" s="2">
        <f>'11'!E5</f>
        <v>62.757269264069258</v>
      </c>
      <c r="C20" s="2">
        <f>'11'!D5</f>
        <v>182.7</v>
      </c>
      <c r="D20" s="1">
        <f t="shared" si="20"/>
        <v>-7.5740912712717545E-2</v>
      </c>
      <c r="E20">
        <f t="shared" si="21"/>
        <v>34.95999999999998</v>
      </c>
      <c r="F20" s="1">
        <f t="shared" ref="F20:F28" si="22">D20*E20</f>
        <v>-2.647902308436604</v>
      </c>
      <c r="G20" s="1">
        <f t="shared" ref="G20:G28" si="23">POWER(D20,2)</f>
        <v>5.7366858585554984E-3</v>
      </c>
      <c r="H20" s="1">
        <f t="shared" ref="H20:H28" si="24">POWER(E20,2)</f>
        <v>1222.2015999999985</v>
      </c>
    </row>
    <row r="21" spans="1:8" x14ac:dyDescent="0.25">
      <c r="A21">
        <v>3</v>
      </c>
      <c r="B21" s="2">
        <f>'11'!E6</f>
        <v>60.265709345409647</v>
      </c>
      <c r="C21" s="2">
        <f>'11'!D6</f>
        <v>122.4</v>
      </c>
      <c r="D21" s="1">
        <f t="shared" si="20"/>
        <v>-2.5673008313723287</v>
      </c>
      <c r="E21">
        <f t="shared" si="21"/>
        <v>-25.340000000000003</v>
      </c>
      <c r="F21" s="1">
        <f t="shared" si="22"/>
        <v>65.055403066974819</v>
      </c>
      <c r="G21" s="1">
        <f t="shared" si="23"/>
        <v>6.5910335587650497</v>
      </c>
      <c r="H21" s="1">
        <f t="shared" si="24"/>
        <v>642.1156000000002</v>
      </c>
    </row>
    <row r="22" spans="1:8" x14ac:dyDescent="0.25">
      <c r="A22">
        <v>4</v>
      </c>
      <c r="B22" s="2">
        <f>'11'!E7</f>
        <v>64.2787497089639</v>
      </c>
      <c r="C22" s="2">
        <f>'11'!D7</f>
        <v>157.1</v>
      </c>
      <c r="D22" s="1">
        <f t="shared" si="20"/>
        <v>1.4457395321819249</v>
      </c>
      <c r="E22">
        <f t="shared" si="21"/>
        <v>9.3599999999999852</v>
      </c>
      <c r="F22" s="1">
        <f t="shared" si="22"/>
        <v>13.532122021222795</v>
      </c>
      <c r="G22" s="1">
        <f t="shared" si="23"/>
        <v>2.0901627949136108</v>
      </c>
      <c r="H22" s="1">
        <f t="shared" si="24"/>
        <v>87.60959999999973</v>
      </c>
    </row>
    <row r="23" spans="1:8" x14ac:dyDescent="0.25">
      <c r="A23">
        <v>5</v>
      </c>
      <c r="B23" s="2">
        <f>'11'!E8</f>
        <v>62.972158599655209</v>
      </c>
      <c r="C23" s="2">
        <f>'11'!D8</f>
        <v>151.80000000000001</v>
      </c>
      <c r="D23" s="1">
        <f t="shared" si="20"/>
        <v>0.13914842287323381</v>
      </c>
      <c r="E23">
        <f t="shared" si="21"/>
        <v>4.0600000000000023</v>
      </c>
      <c r="F23" s="1">
        <f t="shared" si="22"/>
        <v>0.56494259686532955</v>
      </c>
      <c r="G23" s="1">
        <f t="shared" si="23"/>
        <v>1.9362283588108299E-2</v>
      </c>
      <c r="H23" s="1">
        <f t="shared" si="24"/>
        <v>16.483600000000017</v>
      </c>
    </row>
    <row r="24" spans="1:8" x14ac:dyDescent="0.25">
      <c r="A24">
        <v>6</v>
      </c>
      <c r="B24" s="2">
        <f>'11'!E9</f>
        <v>66.847510052122118</v>
      </c>
      <c r="C24" s="2">
        <f>'11'!D9</f>
        <v>131.5</v>
      </c>
      <c r="D24" s="1">
        <f t="shared" si="20"/>
        <v>4.0144998753401424</v>
      </c>
      <c r="E24">
        <f t="shared" si="21"/>
        <v>-16.240000000000009</v>
      </c>
      <c r="F24" s="1">
        <f t="shared" si="22"/>
        <v>-65.195477975523943</v>
      </c>
      <c r="G24" s="1">
        <f t="shared" si="23"/>
        <v>16.116209249106021</v>
      </c>
      <c r="H24" s="1">
        <f t="shared" si="24"/>
        <v>263.73760000000027</v>
      </c>
    </row>
    <row r="25" spans="1:8" x14ac:dyDescent="0.25">
      <c r="A25">
        <v>7</v>
      </c>
      <c r="B25" s="2">
        <f>'11'!E10</f>
        <v>59.273064815803536</v>
      </c>
      <c r="C25" s="2">
        <f>'11'!D10</f>
        <v>132.4</v>
      </c>
      <c r="D25" s="1">
        <f t="shared" si="20"/>
        <v>-3.5599453609784391</v>
      </c>
      <c r="E25">
        <f t="shared" si="21"/>
        <v>-15.340000000000003</v>
      </c>
      <c r="F25" s="1">
        <f t="shared" si="22"/>
        <v>54.609561837409267</v>
      </c>
      <c r="G25" s="1">
        <f t="shared" si="23"/>
        <v>12.673210973151908</v>
      </c>
      <c r="H25" s="1">
        <f t="shared" si="24"/>
        <v>235.3156000000001</v>
      </c>
    </row>
    <row r="26" spans="1:8" x14ac:dyDescent="0.25">
      <c r="A26">
        <v>8</v>
      </c>
      <c r="B26" s="2">
        <f>'11'!E11</f>
        <v>64.823667364247157</v>
      </c>
      <c r="C26" s="2">
        <f>'11'!D11</f>
        <v>183.3</v>
      </c>
      <c r="D26" s="1">
        <f t="shared" si="20"/>
        <v>1.9906571874651817</v>
      </c>
      <c r="E26">
        <f t="shared" si="21"/>
        <v>35.56</v>
      </c>
      <c r="F26" s="1">
        <f t="shared" si="22"/>
        <v>70.787769586261859</v>
      </c>
      <c r="G26" s="1">
        <f t="shared" si="23"/>
        <v>3.9627160380067878</v>
      </c>
      <c r="H26" s="1">
        <f t="shared" si="24"/>
        <v>1264.5136000000002</v>
      </c>
    </row>
    <row r="27" spans="1:8" x14ac:dyDescent="0.25">
      <c r="A27">
        <v>9</v>
      </c>
      <c r="B27" s="2">
        <f>'11'!E12</f>
        <v>62.774090216977555</v>
      </c>
      <c r="C27" s="2">
        <f>'11'!D12</f>
        <v>145.9</v>
      </c>
      <c r="D27" s="1">
        <f t="shared" si="20"/>
        <v>-5.891995980442033E-2</v>
      </c>
      <c r="E27">
        <f t="shared" si="21"/>
        <v>-1.8400000000000034</v>
      </c>
      <c r="F27" s="1">
        <f t="shared" si="22"/>
        <v>0.10841272604013361</v>
      </c>
      <c r="G27" s="1">
        <f t="shared" si="23"/>
        <v>3.4715616633545074E-3</v>
      </c>
      <c r="H27" s="1">
        <f t="shared" si="24"/>
        <v>3.3856000000000126</v>
      </c>
    </row>
    <row r="28" spans="1:8" x14ac:dyDescent="0.25">
      <c r="A28">
        <v>10</v>
      </c>
      <c r="B28" s="2">
        <f>'11'!E13</f>
        <v>65.481258258599169</v>
      </c>
      <c r="C28" s="2">
        <f>'11'!D13</f>
        <v>117</v>
      </c>
      <c r="D28" s="1">
        <f t="shared" si="20"/>
        <v>2.6482480818171936</v>
      </c>
      <c r="E28">
        <f t="shared" si="21"/>
        <v>-30.740000000000009</v>
      </c>
      <c r="F28" s="1">
        <f t="shared" si="22"/>
        <v>-81.407146035060549</v>
      </c>
      <c r="G28" s="1">
        <f t="shared" si="23"/>
        <v>7.0132179028484458</v>
      </c>
      <c r="H28" s="1">
        <f t="shared" si="24"/>
        <v>944.94760000000053</v>
      </c>
    </row>
    <row r="29" spans="1:8" x14ac:dyDescent="0.25">
      <c r="B29" s="2">
        <f t="shared" ref="B29:C29" si="25">SUM(B19:B28)/10</f>
        <v>62.833010176781976</v>
      </c>
      <c r="C29" s="2">
        <f t="shared" si="25"/>
        <v>147.74</v>
      </c>
      <c r="D29" s="1">
        <f>SUM(D19:D28)</f>
        <v>0</v>
      </c>
      <c r="E29" s="1">
        <f t="shared" ref="E29" si="26">SUM(E19:E28)</f>
        <v>-5.6843418860808015E-14</v>
      </c>
      <c r="F29" s="1">
        <f t="shared" ref="F29" si="27">SUM(F19:F28)</f>
        <v>33.29897916221077</v>
      </c>
      <c r="G29" s="1">
        <f t="shared" ref="G29" si="28">SUM(G19:G28)</f>
        <v>64.286766945732012</v>
      </c>
      <c r="H29" s="1">
        <f t="shared" ref="H29" si="29">SUM(H19:H28)</f>
        <v>4711.2240000000002</v>
      </c>
    </row>
    <row r="31" spans="1:8" x14ac:dyDescent="0.25">
      <c r="A31" t="s">
        <v>97</v>
      </c>
      <c r="B31" s="1">
        <f>F29/SQRT(G29*H29)</f>
        <v>6.0506669742345344E-2</v>
      </c>
      <c r="C31" t="s">
        <v>41</v>
      </c>
      <c r="D31" s="1">
        <f>(1-POWER(B31,2))/SQRT(10)</f>
        <v>0.31507003811412293</v>
      </c>
      <c r="E31" t="s">
        <v>43</v>
      </c>
      <c r="F31" s="1">
        <f>B31/POWER(D31,2)</f>
        <v>0.60952151391186749</v>
      </c>
    </row>
  </sheetData>
  <mergeCells count="3">
    <mergeCell ref="B17:H17"/>
    <mergeCell ref="B1:H1"/>
    <mergeCell ref="K1:R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C13" sqref="C13"/>
    </sheetView>
  </sheetViews>
  <sheetFormatPr defaultRowHeight="15" x14ac:dyDescent="0.25"/>
  <sheetData>
    <row r="1" spans="1:7" ht="15" customHeight="1" x14ac:dyDescent="0.25">
      <c r="A1" s="26" t="s">
        <v>90</v>
      </c>
      <c r="B1" s="26" t="s">
        <v>47</v>
      </c>
      <c r="C1" s="26"/>
      <c r="D1" s="26" t="s">
        <v>48</v>
      </c>
      <c r="E1" s="26"/>
      <c r="F1" s="26" t="s">
        <v>49</v>
      </c>
      <c r="G1" s="26"/>
    </row>
    <row r="2" spans="1:7" x14ac:dyDescent="0.25">
      <c r="A2" s="26"/>
      <c r="B2" t="s">
        <v>98</v>
      </c>
      <c r="C2" t="s">
        <v>99</v>
      </c>
      <c r="D2" t="s">
        <v>98</v>
      </c>
      <c r="E2" t="s">
        <v>99</v>
      </c>
      <c r="F2" t="s">
        <v>98</v>
      </c>
      <c r="G2" t="s">
        <v>99</v>
      </c>
    </row>
    <row r="3" spans="1:7" x14ac:dyDescent="0.25">
      <c r="A3">
        <v>1</v>
      </c>
      <c r="B3">
        <v>1007</v>
      </c>
      <c r="C3">
        <f>B3*1.2</f>
        <v>1208.3999999999999</v>
      </c>
      <c r="D3">
        <v>10075</v>
      </c>
      <c r="E3">
        <f>D3*1.2</f>
        <v>12090</v>
      </c>
      <c r="F3">
        <v>989</v>
      </c>
      <c r="G3">
        <f>F3*1.2</f>
        <v>1186.8</v>
      </c>
    </row>
    <row r="4" spans="1:7" x14ac:dyDescent="0.25">
      <c r="A4">
        <v>2</v>
      </c>
      <c r="B4">
        <v>739</v>
      </c>
      <c r="C4">
        <f t="shared" ref="C4:E12" si="0">B4*1.2</f>
        <v>886.8</v>
      </c>
      <c r="D4">
        <v>7398</v>
      </c>
      <c r="E4">
        <f t="shared" si="0"/>
        <v>8877.6</v>
      </c>
      <c r="F4">
        <v>718</v>
      </c>
      <c r="G4">
        <f t="shared" ref="G4" si="1">F4*1.2</f>
        <v>861.6</v>
      </c>
    </row>
    <row r="5" spans="1:7" x14ac:dyDescent="0.25">
      <c r="A5">
        <v>3</v>
      </c>
      <c r="B5">
        <v>2280</v>
      </c>
      <c r="C5">
        <f t="shared" si="0"/>
        <v>2736</v>
      </c>
      <c r="D5">
        <v>22803</v>
      </c>
      <c r="E5">
        <f t="shared" si="0"/>
        <v>27363.599999999999</v>
      </c>
      <c r="F5">
        <v>2280</v>
      </c>
      <c r="G5">
        <f t="shared" ref="G5" si="2">F5*1.2</f>
        <v>2736</v>
      </c>
    </row>
    <row r="6" spans="1:7" x14ac:dyDescent="0.25">
      <c r="A6">
        <v>4</v>
      </c>
      <c r="B6">
        <v>1157</v>
      </c>
      <c r="C6">
        <f t="shared" si="0"/>
        <v>1388.3999999999999</v>
      </c>
      <c r="D6">
        <v>11562</v>
      </c>
      <c r="E6">
        <f t="shared" si="0"/>
        <v>13874.4</v>
      </c>
      <c r="F6">
        <v>1134</v>
      </c>
      <c r="G6">
        <f t="shared" ref="G6" si="3">F6*1.2</f>
        <v>1360.8</v>
      </c>
    </row>
    <row r="7" spans="1:7" x14ac:dyDescent="0.25">
      <c r="A7">
        <v>5</v>
      </c>
      <c r="B7">
        <v>1629</v>
      </c>
      <c r="C7">
        <f t="shared" si="0"/>
        <v>1954.8</v>
      </c>
      <c r="D7">
        <v>16288</v>
      </c>
      <c r="E7">
        <f t="shared" si="0"/>
        <v>19545.599999999999</v>
      </c>
      <c r="F7">
        <v>1605</v>
      </c>
      <c r="G7">
        <f t="shared" ref="G7" si="4">F7*1.2</f>
        <v>1926</v>
      </c>
    </row>
    <row r="8" spans="1:7" x14ac:dyDescent="0.25">
      <c r="A8">
        <v>6</v>
      </c>
      <c r="B8">
        <v>1268</v>
      </c>
      <c r="C8">
        <f t="shared" si="0"/>
        <v>1521.6</v>
      </c>
      <c r="D8">
        <v>12684</v>
      </c>
      <c r="E8">
        <f t="shared" si="0"/>
        <v>15220.8</v>
      </c>
      <c r="F8">
        <v>1238</v>
      </c>
      <c r="G8">
        <f t="shared" ref="G8" si="5">F8*1.2</f>
        <v>1485.6</v>
      </c>
    </row>
    <row r="9" spans="1:7" x14ac:dyDescent="0.25">
      <c r="A9">
        <v>7</v>
      </c>
      <c r="B9">
        <v>2023</v>
      </c>
      <c r="C9">
        <f t="shared" si="0"/>
        <v>2427.6</v>
      </c>
      <c r="D9">
        <v>20227</v>
      </c>
      <c r="E9">
        <f t="shared" si="0"/>
        <v>24272.399999999998</v>
      </c>
      <c r="F9">
        <v>2002</v>
      </c>
      <c r="G9">
        <f t="shared" ref="G9" si="6">F9*1.2</f>
        <v>2402.4</v>
      </c>
    </row>
    <row r="10" spans="1:7" x14ac:dyDescent="0.25">
      <c r="A10">
        <v>8</v>
      </c>
      <c r="B10">
        <v>2098</v>
      </c>
      <c r="C10">
        <f t="shared" si="0"/>
        <v>2517.6</v>
      </c>
      <c r="D10">
        <v>20981</v>
      </c>
      <c r="E10">
        <f t="shared" si="0"/>
        <v>25177.200000000001</v>
      </c>
      <c r="F10">
        <v>2080</v>
      </c>
      <c r="G10">
        <f t="shared" ref="G10" si="7">F10*1.2</f>
        <v>2496</v>
      </c>
    </row>
    <row r="11" spans="1:7" x14ac:dyDescent="0.25">
      <c r="A11">
        <v>9</v>
      </c>
      <c r="B11">
        <v>2047</v>
      </c>
      <c r="C11">
        <f t="shared" si="0"/>
        <v>2456.4</v>
      </c>
      <c r="D11">
        <v>20470</v>
      </c>
      <c r="E11">
        <f t="shared" si="0"/>
        <v>24564</v>
      </c>
      <c r="F11">
        <v>2020</v>
      </c>
      <c r="G11">
        <f t="shared" ref="G11" si="8">F11*1.2</f>
        <v>2424</v>
      </c>
    </row>
    <row r="12" spans="1:7" x14ac:dyDescent="0.25">
      <c r="A12">
        <v>10</v>
      </c>
      <c r="B12">
        <v>1887</v>
      </c>
      <c r="C12">
        <f t="shared" si="0"/>
        <v>2264.4</v>
      </c>
      <c r="D12">
        <v>18869</v>
      </c>
      <c r="E12">
        <f t="shared" si="0"/>
        <v>22642.799999999999</v>
      </c>
      <c r="F12">
        <v>1866</v>
      </c>
      <c r="G12">
        <f t="shared" ref="G12" si="9">F12*1.2</f>
        <v>2239.1999999999998</v>
      </c>
    </row>
    <row r="13" spans="1:7" x14ac:dyDescent="0.25">
      <c r="A13" t="s">
        <v>100</v>
      </c>
      <c r="B13">
        <f>SUM(B3:B12)</f>
        <v>16135</v>
      </c>
      <c r="C13">
        <f t="shared" ref="C13:G13" si="10">SUM(C3:C12)</f>
        <v>19362.000000000004</v>
      </c>
      <c r="D13">
        <f t="shared" si="10"/>
        <v>161357</v>
      </c>
      <c r="E13">
        <f t="shared" si="10"/>
        <v>193628.4</v>
      </c>
      <c r="F13">
        <f t="shared" si="10"/>
        <v>15932</v>
      </c>
      <c r="G13">
        <f t="shared" si="10"/>
        <v>19118.399999999998</v>
      </c>
    </row>
  </sheetData>
  <mergeCells count="4">
    <mergeCell ref="A1:A2"/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2017-03-24T17:42:50Z</dcterms:modified>
</cp:coreProperties>
</file>