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20"/>
  </bookViews>
  <sheets>
    <sheet name="Смета и прибыль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xlfn_SUMIFS">#N/A</definedName>
    <definedName name="__xlfn_SUMIFS">#N/A</definedName>
    <definedName name="_IDОтчета">178174</definedName>
    <definedName name="_IDШаблона">178176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scount" hidden="1">1</definedName>
    <definedName name="god">[7]Титульный!$M$5</definedName>
    <definedName name="LT_COLUMNS_VISIBILITY_CONTROLS">#REF!</definedName>
    <definedName name="LT_CORRECTION_NVV_WITH_CORRECTION_ROW">#REF!</definedName>
    <definedName name="LT_CORRECTION_ON_FACT_DATA_ROW">#REF!</definedName>
    <definedName name="LT_NUCC_ROW">#REF!</definedName>
    <definedName name="LT_NUMERIC_AREA">#REF!,#REF!,#REF!,#REF!,#REF!,#REF!,#REF!,#REF!</definedName>
    <definedName name="LT_UCC_ROW">#REF!</definedName>
    <definedName name="LT_VALIDATION_5_13">#REF!</definedName>
    <definedName name="LT_VALIDATION_COSTS_6_1_VS_6_1_1">#REF!</definedName>
    <definedName name="LT_VALIDATION_DEAL_PAGES">#REF!</definedName>
    <definedName name="NVV_BY_LEVELS_SMOOTHING_TOTAL_VALUES">'[8]НВВ по уровням'!$F$25,'[8]НВВ по уровням'!$F$38,'[8]НВВ по уровням'!$F$51,'[8]НВВ по уровням'!$F$64,'[8]НВВ по уровням'!$F$77,'[8]НВВ по уровням'!$F$90,'[8]НВВ по уровням'!$F$103,'[8]НВВ по уровням'!$F$116,'[8]НВВ по уровням'!$F$129,'[8]НВВ по уровням'!$F$142,'[8]НВВ по уровням'!$F$155,'[8]НВВ по уровням'!$F$168,'[8]НВВ по уровням'!$F$181,'[8]НВВ по уровням'!$F$194,'[8]НВВ по уровням'!$F$207,'[8]НВВ по уровням'!$F$220,'[8]НВВ по уровням'!$F$233,'[8]НВВ по уровням'!$F$246,'[8]НВВ по уровням'!$F$259,'[8]НВВ по уровням'!$F$272,'[8]НВВ по уровням'!$F$285,'[8]НВВ по уровням'!$F$298,'[8]НВВ по уровням'!$F$311,'[8]НВВ по уровням'!$F$324,'[8]НВВ по уровням'!$F$337,'[8]НВВ по уровням'!$F$350</definedName>
    <definedName name="NVV_BY_LEVELS_SMOOTHING_YEARS">'[8]НВВ по уровням'!$C$25,'[8]НВВ по уровням'!$C$38,'[8]НВВ по уровням'!$C$51,'[8]НВВ по уровням'!$C$64,'[8]НВВ по уровням'!$C$77,'[8]НВВ по уровням'!$C$90,'[8]НВВ по уровням'!$C$103,'[8]НВВ по уровням'!$C$116,'[8]НВВ по уровням'!$C$129,'[8]НВВ по уровням'!$C$142,'[8]НВВ по уровням'!$C$155,'[8]НВВ по уровням'!$C$168,'[8]НВВ по уровням'!$C$181,'[8]НВВ по уровням'!$C$194,'[8]НВВ по уровням'!$C$207,'[8]НВВ по уровням'!$C$220,'[8]НВВ по уровням'!$C$233,'[8]НВВ по уровням'!$C$246,'[8]НВВ по уровням'!$C$259,'[8]НВВ по уровням'!$C$272,'[8]НВВ по уровням'!$C$285,'[8]НВВ по уровням'!$C$298,'[8]НВВ по уровням'!$C$311,'[8]НВВ по уровням'!$C$324,'[8]НВВ по уровням'!$C$337,'[8]НВВ по уровням'!$C$350</definedName>
    <definedName name="org">[8]Титульный!$F$20</definedName>
    <definedName name="p1_rst_1">[9]Лист2!$A$1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OT_22">P3_PROT_22,P4_PROT_22,P5_PROT_22</definedName>
    <definedName name="region_name">[8]Титульный!$F$8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core_per_prt2">P5_SCOPE_PER_PRT,P6_SCOPE_PER_PRT,P7_SCOPE_PER_PRT,P8_SCOPE_PER_PRT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ITLE_CONTACTS_DATA">[8]Титульный!$F$49:$F$50,[8]Титульный!$F$52:$F$53,[8]Титульный!$F$55:$F$56,[8]Титульный!$F$58:$F$61</definedName>
    <definedName name="TOTAL">P1_TOTAL,P2_TOTAL,P3_TOTAL,P4_TOTAL,P5_TOTAL</definedName>
    <definedName name="version">[8]Инструкция!$B$3</definedName>
    <definedName name="й">P1_SCOPE_16_PRT,P2_SCOPE_16_PRT</definedName>
    <definedName name="мрпоп">P1_SCOPE_16_PRT,P2_SCOPE_16_PRT</definedName>
    <definedName name="н">P1_T2.1?Protection</definedName>
    <definedName name="_xlnm.Print_Area">#REF!</definedName>
    <definedName name="р">P5_SCOPE_PER_PRT,P6_SCOPE_PER_PRT,P7_SCOPE_PER_PRT,P8_SCOPE_PER_PRT</definedName>
  </definedNames>
  <calcPr calcId="145621"/>
</workbook>
</file>

<file path=xl/calcChain.xml><?xml version="1.0" encoding="utf-8"?>
<calcChain xmlns="http://schemas.openxmlformats.org/spreadsheetml/2006/main">
  <c r="A7" i="1" l="1"/>
  <c r="E7" i="1"/>
  <c r="F7" i="1"/>
  <c r="G7" i="1"/>
  <c r="K7" i="1"/>
  <c r="L7" i="1"/>
  <c r="N7" i="1"/>
  <c r="O7" i="1"/>
  <c r="E8" i="1"/>
  <c r="F8" i="1"/>
  <c r="D8" i="1" s="1"/>
  <c r="G8" i="1"/>
  <c r="K8" i="1"/>
  <c r="L8" i="1"/>
  <c r="J8" i="1" s="1"/>
  <c r="N8" i="1"/>
  <c r="O8" i="1"/>
  <c r="M8" i="1" s="1"/>
  <c r="B10" i="1"/>
  <c r="B9" i="1" s="1"/>
  <c r="B6" i="1" s="1"/>
  <c r="C10" i="1"/>
  <c r="C9" i="1" s="1"/>
  <c r="C6" i="1" s="1"/>
  <c r="H10" i="1"/>
  <c r="H9" i="1" s="1"/>
  <c r="H6" i="1" s="1"/>
  <c r="I10" i="1"/>
  <c r="I9" i="1" s="1"/>
  <c r="I6" i="1" s="1"/>
  <c r="A11" i="1"/>
  <c r="E11" i="1"/>
  <c r="F11" i="1"/>
  <c r="G11" i="1"/>
  <c r="K11" i="1"/>
  <c r="L11" i="1"/>
  <c r="N11" i="1"/>
  <c r="O11" i="1"/>
  <c r="A12" i="1"/>
  <c r="E12" i="1"/>
  <c r="D12" i="1" s="1"/>
  <c r="F12" i="1"/>
  <c r="G12" i="1"/>
  <c r="K12" i="1"/>
  <c r="L12" i="1"/>
  <c r="N12" i="1"/>
  <c r="M12" i="1" s="1"/>
  <c r="O12" i="1"/>
  <c r="A13" i="1"/>
  <c r="E13" i="1"/>
  <c r="F13" i="1"/>
  <c r="G13" i="1"/>
  <c r="J13" i="1"/>
  <c r="M13" i="1"/>
  <c r="A14" i="1"/>
  <c r="E14" i="1"/>
  <c r="F14" i="1"/>
  <c r="D14" i="1" s="1"/>
  <c r="G14" i="1"/>
  <c r="K14" i="1"/>
  <c r="L14" i="1"/>
  <c r="N14" i="1"/>
  <c r="M14" i="1" s="1"/>
  <c r="O14" i="1"/>
  <c r="A15" i="1"/>
  <c r="E15" i="1"/>
  <c r="F15" i="1"/>
  <c r="G15" i="1"/>
  <c r="K15" i="1"/>
  <c r="J15" i="1" s="1"/>
  <c r="L15" i="1"/>
  <c r="N15" i="1"/>
  <c r="M15" i="1" s="1"/>
  <c r="O15" i="1"/>
  <c r="A16" i="1"/>
  <c r="E16" i="1"/>
  <c r="F16" i="1"/>
  <c r="D16" i="1" s="1"/>
  <c r="G16" i="1"/>
  <c r="K16" i="1"/>
  <c r="L16" i="1"/>
  <c r="N16" i="1"/>
  <c r="M16" i="1" s="1"/>
  <c r="O16" i="1"/>
  <c r="B17" i="1"/>
  <c r="C17" i="1"/>
  <c r="H17" i="1"/>
  <c r="I17" i="1"/>
  <c r="A18" i="1"/>
  <c r="E18" i="1"/>
  <c r="F18" i="1"/>
  <c r="G18" i="1"/>
  <c r="K18" i="1"/>
  <c r="L18" i="1"/>
  <c r="N18" i="1"/>
  <c r="O18" i="1"/>
  <c r="A19" i="1"/>
  <c r="E19" i="1"/>
  <c r="F19" i="1"/>
  <c r="G19" i="1"/>
  <c r="J19" i="1"/>
  <c r="M19" i="1"/>
  <c r="A20" i="1"/>
  <c r="E20" i="1"/>
  <c r="F20" i="1"/>
  <c r="G20" i="1"/>
  <c r="J20" i="1"/>
  <c r="M20" i="1"/>
  <c r="A21" i="1"/>
  <c r="E21" i="1"/>
  <c r="F21" i="1"/>
  <c r="D21" i="1" s="1"/>
  <c r="G21" i="1"/>
  <c r="J21" i="1"/>
  <c r="M21" i="1"/>
  <c r="A22" i="1"/>
  <c r="E22" i="1"/>
  <c r="F22" i="1"/>
  <c r="G22" i="1"/>
  <c r="K22" i="1"/>
  <c r="J22" i="1" s="1"/>
  <c r="L22" i="1"/>
  <c r="N22" i="1"/>
  <c r="M22" i="1" s="1"/>
  <c r="O22" i="1"/>
  <c r="A23" i="1"/>
  <c r="E23" i="1"/>
  <c r="F23" i="1"/>
  <c r="G23" i="1"/>
  <c r="K23" i="1"/>
  <c r="J23" i="1" s="1"/>
  <c r="L23" i="1"/>
  <c r="N23" i="1"/>
  <c r="M23" i="1" s="1"/>
  <c r="O23" i="1"/>
  <c r="A24" i="1"/>
  <c r="E24" i="1"/>
  <c r="F24" i="1"/>
  <c r="G24" i="1"/>
  <c r="K24" i="1"/>
  <c r="J24" i="1" s="1"/>
  <c r="L24" i="1"/>
  <c r="N24" i="1"/>
  <c r="M24" i="1" s="1"/>
  <c r="O24" i="1"/>
  <c r="A25" i="1"/>
  <c r="E25" i="1"/>
  <c r="F25" i="1"/>
  <c r="G25" i="1"/>
  <c r="K25" i="1"/>
  <c r="J25" i="1" s="1"/>
  <c r="L25" i="1"/>
  <c r="N25" i="1"/>
  <c r="M25" i="1" s="1"/>
  <c r="O25" i="1"/>
  <c r="A26" i="1"/>
  <c r="E26" i="1"/>
  <c r="F26" i="1"/>
  <c r="G26" i="1"/>
  <c r="K26" i="1"/>
  <c r="J26" i="1" s="1"/>
  <c r="L26" i="1"/>
  <c r="N26" i="1"/>
  <c r="M26" i="1" s="1"/>
  <c r="O26" i="1"/>
  <c r="A27" i="1"/>
  <c r="E27" i="1"/>
  <c r="F27" i="1"/>
  <c r="G27" i="1"/>
  <c r="K27" i="1"/>
  <c r="J27" i="1" s="1"/>
  <c r="L27" i="1"/>
  <c r="N27" i="1"/>
  <c r="M27" i="1" s="1"/>
  <c r="O27" i="1"/>
  <c r="B29" i="1"/>
  <c r="C29" i="1"/>
  <c r="H29" i="1"/>
  <c r="I29" i="1"/>
  <c r="A30" i="1"/>
  <c r="E30" i="1"/>
  <c r="F30" i="1"/>
  <c r="G30" i="1"/>
  <c r="K30" i="1"/>
  <c r="L30" i="1"/>
  <c r="N30" i="1"/>
  <c r="O30" i="1"/>
  <c r="A31" i="1"/>
  <c r="E31" i="1"/>
  <c r="F31" i="1"/>
  <c r="G31" i="1"/>
  <c r="K31" i="1"/>
  <c r="J31" i="1" s="1"/>
  <c r="L31" i="1"/>
  <c r="N31" i="1"/>
  <c r="M31" i="1" s="1"/>
  <c r="O31" i="1"/>
  <c r="A32" i="1"/>
  <c r="E32" i="1"/>
  <c r="F32" i="1"/>
  <c r="G32" i="1"/>
  <c r="K32" i="1"/>
  <c r="J32" i="1" s="1"/>
  <c r="L32" i="1"/>
  <c r="N32" i="1"/>
  <c r="M32" i="1" s="1"/>
  <c r="O32" i="1"/>
  <c r="A33" i="1"/>
  <c r="E33" i="1"/>
  <c r="F33" i="1"/>
  <c r="G33" i="1"/>
  <c r="K33" i="1"/>
  <c r="L33" i="1"/>
  <c r="N33" i="1"/>
  <c r="O33" i="1"/>
  <c r="A34" i="1"/>
  <c r="E34" i="1"/>
  <c r="F34" i="1"/>
  <c r="G34" i="1"/>
  <c r="K34" i="1"/>
  <c r="L34" i="1"/>
  <c r="N34" i="1"/>
  <c r="O34" i="1"/>
  <c r="M34" i="1" s="1"/>
  <c r="A35" i="1"/>
  <c r="E35" i="1"/>
  <c r="F35" i="1"/>
  <c r="D35" i="1" s="1"/>
  <c r="G35" i="1"/>
  <c r="K35" i="1"/>
  <c r="L35" i="1"/>
  <c r="J35" i="1" s="1"/>
  <c r="N35" i="1"/>
  <c r="O35" i="1"/>
  <c r="A36" i="1"/>
  <c r="E36" i="1"/>
  <c r="D36" i="1" s="1"/>
  <c r="F36" i="1"/>
  <c r="G36" i="1"/>
  <c r="K36" i="1"/>
  <c r="L36" i="1"/>
  <c r="N36" i="1"/>
  <c r="O36" i="1"/>
  <c r="M36" i="1" s="1"/>
  <c r="A37" i="1"/>
  <c r="E37" i="1"/>
  <c r="F37" i="1"/>
  <c r="G37" i="1"/>
  <c r="K37" i="1"/>
  <c r="L37" i="1"/>
  <c r="J37" i="1" s="1"/>
  <c r="N37" i="1"/>
  <c r="O37" i="1"/>
  <c r="A38" i="1"/>
  <c r="E38" i="1"/>
  <c r="F38" i="1"/>
  <c r="G38" i="1"/>
  <c r="K38" i="1"/>
  <c r="L38" i="1"/>
  <c r="N38" i="1"/>
  <c r="O38" i="1"/>
  <c r="A39" i="1"/>
  <c r="E39" i="1"/>
  <c r="F39" i="1"/>
  <c r="G39" i="1"/>
  <c r="K39" i="1"/>
  <c r="L39" i="1"/>
  <c r="J39" i="1" s="1"/>
  <c r="N39" i="1"/>
  <c r="O39" i="1"/>
  <c r="A40" i="1"/>
  <c r="E40" i="1"/>
  <c r="F40" i="1"/>
  <c r="G40" i="1"/>
  <c r="K40" i="1"/>
  <c r="L40" i="1"/>
  <c r="N40" i="1"/>
  <c r="M40" i="1" s="1"/>
  <c r="O40" i="1"/>
  <c r="A41" i="1"/>
  <c r="E41" i="1"/>
  <c r="F41" i="1"/>
  <c r="G41" i="1"/>
  <c r="J41" i="1"/>
  <c r="M41" i="1"/>
  <c r="A42" i="1"/>
  <c r="E42" i="1"/>
  <c r="F42" i="1"/>
  <c r="G42" i="1"/>
  <c r="K42" i="1"/>
  <c r="J42" i="1" s="1"/>
  <c r="L42" i="1"/>
  <c r="N42" i="1"/>
  <c r="O42" i="1"/>
  <c r="A43" i="1"/>
  <c r="E43" i="1"/>
  <c r="F43" i="1"/>
  <c r="D43" i="1" s="1"/>
  <c r="G43" i="1"/>
  <c r="K43" i="1"/>
  <c r="J43" i="1" s="1"/>
  <c r="L43" i="1"/>
  <c r="N43" i="1"/>
  <c r="M43" i="1" s="1"/>
  <c r="O43" i="1"/>
  <c r="A44" i="1"/>
  <c r="E44" i="1"/>
  <c r="F44" i="1"/>
  <c r="G44" i="1"/>
  <c r="J44" i="1"/>
  <c r="M44" i="1"/>
  <c r="A45" i="1"/>
  <c r="E45" i="1"/>
  <c r="F45" i="1"/>
  <c r="G45" i="1"/>
  <c r="K45" i="1"/>
  <c r="L45" i="1"/>
  <c r="N45" i="1"/>
  <c r="O45" i="1"/>
  <c r="B46" i="1"/>
  <c r="A46" i="1" s="1"/>
  <c r="C46" i="1"/>
  <c r="H46" i="1"/>
  <c r="G46" i="1" s="1"/>
  <c r="I46" i="1"/>
  <c r="A47" i="1"/>
  <c r="E47" i="1"/>
  <c r="F47" i="1"/>
  <c r="G47" i="1"/>
  <c r="K47" i="1"/>
  <c r="L47" i="1"/>
  <c r="N47" i="1"/>
  <c r="O47" i="1"/>
  <c r="A48" i="1"/>
  <c r="E48" i="1"/>
  <c r="F48" i="1"/>
  <c r="D48" i="1" s="1"/>
  <c r="G48" i="1"/>
  <c r="K48" i="1"/>
  <c r="L48" i="1"/>
  <c r="N48" i="1"/>
  <c r="M48" i="1" s="1"/>
  <c r="O48" i="1"/>
  <c r="E49" i="1"/>
  <c r="F49" i="1"/>
  <c r="G49" i="1"/>
  <c r="K49" i="1"/>
  <c r="L49" i="1"/>
  <c r="N49" i="1"/>
  <c r="O49" i="1"/>
  <c r="A50" i="1"/>
  <c r="E50" i="1"/>
  <c r="F50" i="1"/>
  <c r="G50" i="1"/>
  <c r="K50" i="1"/>
  <c r="L50" i="1"/>
  <c r="N50" i="1"/>
  <c r="O50" i="1"/>
  <c r="A51" i="1"/>
  <c r="E51" i="1"/>
  <c r="F51" i="1"/>
  <c r="D51" i="1" s="1"/>
  <c r="G51" i="1"/>
  <c r="K51" i="1"/>
  <c r="L51" i="1"/>
  <c r="N51" i="1"/>
  <c r="M51" i="1" s="1"/>
  <c r="O51" i="1"/>
  <c r="A52" i="1"/>
  <c r="E52" i="1"/>
  <c r="F52" i="1"/>
  <c r="G52" i="1"/>
  <c r="K52" i="1"/>
  <c r="J52" i="1" s="1"/>
  <c r="L52" i="1"/>
  <c r="N52" i="1"/>
  <c r="O52" i="1"/>
  <c r="E53" i="1"/>
  <c r="D53" i="1" s="1"/>
  <c r="F53" i="1"/>
  <c r="G53" i="1"/>
  <c r="J53" i="1"/>
  <c r="M53" i="1"/>
  <c r="A54" i="1"/>
  <c r="E54" i="1"/>
  <c r="F54" i="1"/>
  <c r="G54" i="1"/>
  <c r="K54" i="1"/>
  <c r="L54" i="1"/>
  <c r="J54" i="1" s="1"/>
  <c r="N54" i="1"/>
  <c r="O54" i="1"/>
  <c r="A55" i="1"/>
  <c r="E55" i="1"/>
  <c r="D55" i="1" s="1"/>
  <c r="F55" i="1"/>
  <c r="G55" i="1"/>
  <c r="K55" i="1"/>
  <c r="L55" i="1"/>
  <c r="N55" i="1"/>
  <c r="O55" i="1"/>
  <c r="A56" i="1"/>
  <c r="E56" i="1"/>
  <c r="D56" i="1" s="1"/>
  <c r="F56" i="1"/>
  <c r="G56" i="1"/>
  <c r="J56" i="1"/>
  <c r="M56" i="1"/>
  <c r="A57" i="1"/>
  <c r="E57" i="1"/>
  <c r="D57" i="1" s="1"/>
  <c r="F57" i="1"/>
  <c r="G57" i="1"/>
  <c r="J57" i="1"/>
  <c r="M57" i="1"/>
  <c r="A58" i="1"/>
  <c r="E58" i="1"/>
  <c r="D58" i="1" s="1"/>
  <c r="F58" i="1"/>
  <c r="G58" i="1"/>
  <c r="K58" i="1"/>
  <c r="L58" i="1"/>
  <c r="N58" i="1"/>
  <c r="O58" i="1"/>
  <c r="A59" i="1"/>
  <c r="E59" i="1"/>
  <c r="F59" i="1"/>
  <c r="G59" i="1"/>
  <c r="K59" i="1"/>
  <c r="L59" i="1"/>
  <c r="J59" i="1" s="1"/>
  <c r="N59" i="1"/>
  <c r="O59" i="1"/>
  <c r="A60" i="1"/>
  <c r="E60" i="1"/>
  <c r="D60" i="1" s="1"/>
  <c r="F60" i="1"/>
  <c r="G60" i="1"/>
  <c r="J60" i="1"/>
  <c r="M60" i="1"/>
  <c r="B62" i="1"/>
  <c r="B61" i="1" s="1"/>
  <c r="C62" i="1"/>
  <c r="C61" i="1" s="1"/>
  <c r="H62" i="1"/>
  <c r="H61" i="1" s="1"/>
  <c r="I62" i="1"/>
  <c r="G62" i="1" s="1"/>
  <c r="A63" i="1"/>
  <c r="E63" i="1"/>
  <c r="F63" i="1"/>
  <c r="K63" i="1"/>
  <c r="L63" i="1"/>
  <c r="N63" i="1"/>
  <c r="O63" i="1"/>
  <c r="A64" i="1"/>
  <c r="E64" i="1"/>
  <c r="F64" i="1"/>
  <c r="G64" i="1"/>
  <c r="K64" i="1"/>
  <c r="L64" i="1"/>
  <c r="N64" i="1"/>
  <c r="O64" i="1"/>
  <c r="A65" i="1"/>
  <c r="E65" i="1"/>
  <c r="F65" i="1"/>
  <c r="G65" i="1"/>
  <c r="K65" i="1"/>
  <c r="J65" i="1" s="1"/>
  <c r="L65" i="1"/>
  <c r="N65" i="1"/>
  <c r="O65" i="1"/>
  <c r="A66" i="1"/>
  <c r="E66" i="1"/>
  <c r="F66" i="1"/>
  <c r="D66" i="1" s="1"/>
  <c r="G66" i="1"/>
  <c r="K66" i="1"/>
  <c r="L66" i="1"/>
  <c r="N66" i="1"/>
  <c r="M66" i="1" s="1"/>
  <c r="O66" i="1"/>
  <c r="A67" i="1"/>
  <c r="E67" i="1"/>
  <c r="F67" i="1"/>
  <c r="G67" i="1"/>
  <c r="K67" i="1"/>
  <c r="J67" i="1" s="1"/>
  <c r="L67" i="1"/>
  <c r="N67" i="1"/>
  <c r="O67" i="1"/>
  <c r="A68" i="1"/>
  <c r="E68" i="1"/>
  <c r="F68" i="1"/>
  <c r="D68" i="1" s="1"/>
  <c r="G68" i="1"/>
  <c r="K68" i="1"/>
  <c r="L68" i="1"/>
  <c r="N68" i="1"/>
  <c r="M68" i="1" s="1"/>
  <c r="O68" i="1"/>
  <c r="A70" i="1"/>
  <c r="A71" i="1"/>
  <c r="A74" i="1"/>
  <c r="E74" i="1"/>
  <c r="G74" i="1"/>
  <c r="J74" i="1"/>
  <c r="M74" i="1"/>
  <c r="A75" i="1"/>
  <c r="E75" i="1"/>
  <c r="D75" i="1" s="1"/>
  <c r="F75" i="1"/>
  <c r="G75" i="1"/>
  <c r="K75" i="1"/>
  <c r="L75" i="1"/>
  <c r="N75" i="1"/>
  <c r="O75" i="1"/>
  <c r="A76" i="1"/>
  <c r="E76" i="1"/>
  <c r="F76" i="1"/>
  <c r="G76" i="1"/>
  <c r="J76" i="1"/>
  <c r="M76" i="1"/>
  <c r="A77" i="1"/>
  <c r="E77" i="1"/>
  <c r="F77" i="1"/>
  <c r="G77" i="1"/>
  <c r="J77" i="1"/>
  <c r="M77" i="1"/>
  <c r="B78" i="1"/>
  <c r="C78" i="1"/>
  <c r="C73" i="1" s="1"/>
  <c r="H78" i="1"/>
  <c r="H73" i="1" s="1"/>
  <c r="I78" i="1"/>
  <c r="I73" i="1" s="1"/>
  <c r="D79" i="1"/>
  <c r="G79" i="1"/>
  <c r="J79" i="1"/>
  <c r="M79" i="1"/>
  <c r="A80" i="1"/>
  <c r="E80" i="1"/>
  <c r="F80" i="1"/>
  <c r="G80" i="1"/>
  <c r="L80" i="1"/>
  <c r="J80" i="1" s="1"/>
  <c r="O80" i="1"/>
  <c r="A81" i="1"/>
  <c r="E81" i="1"/>
  <c r="F81" i="1"/>
  <c r="D81" i="1" s="1"/>
  <c r="G81" i="1"/>
  <c r="K81" i="1"/>
  <c r="L81" i="1"/>
  <c r="N81" i="1"/>
  <c r="M81" i="1" s="1"/>
  <c r="O81" i="1"/>
  <c r="A82" i="1"/>
  <c r="E82" i="1"/>
  <c r="F82" i="1"/>
  <c r="G82" i="1"/>
  <c r="K82" i="1"/>
  <c r="J82" i="1" s="1"/>
  <c r="L82" i="1"/>
  <c r="N82" i="1"/>
  <c r="O82" i="1"/>
  <c r="A83" i="1"/>
  <c r="E83" i="1"/>
  <c r="F83" i="1"/>
  <c r="D83" i="1" s="1"/>
  <c r="G83" i="1"/>
  <c r="J83" i="1"/>
  <c r="M83" i="1"/>
  <c r="E84" i="1"/>
  <c r="F84" i="1"/>
  <c r="G84" i="1"/>
  <c r="J84" i="1"/>
  <c r="M84" i="1"/>
  <c r="A87" i="1"/>
  <c r="F87" i="1"/>
  <c r="D87" i="1" s="1"/>
  <c r="G87" i="1"/>
  <c r="L87" i="1"/>
  <c r="J87" i="1" s="1"/>
  <c r="A88" i="1"/>
  <c r="D88" i="1"/>
  <c r="F88" i="1"/>
  <c r="G88" i="1"/>
  <c r="L88" i="1"/>
  <c r="J88" i="1" s="1"/>
  <c r="A89" i="1"/>
  <c r="F89" i="1"/>
  <c r="D89" i="1" s="1"/>
  <c r="G89" i="1"/>
  <c r="L89" i="1"/>
  <c r="J89" i="1" s="1"/>
  <c r="A92" i="1"/>
  <c r="F92" i="1"/>
  <c r="D92" i="1" s="1"/>
  <c r="G92" i="1"/>
  <c r="L92" i="1"/>
  <c r="J92" i="1" s="1"/>
  <c r="D93" i="1"/>
  <c r="D94" i="1"/>
  <c r="D95" i="1"/>
  <c r="A99" i="1"/>
  <c r="G99" i="1"/>
  <c r="A100" i="1"/>
  <c r="G100" i="1"/>
  <c r="J103" i="1"/>
  <c r="K103" i="1"/>
  <c r="L103" i="1"/>
  <c r="M103" i="1"/>
  <c r="N103" i="1"/>
  <c r="O103" i="1"/>
  <c r="D104" i="1"/>
  <c r="D105" i="1"/>
  <c r="D106" i="1"/>
  <c r="D107" i="1"/>
  <c r="H109" i="1"/>
  <c r="I109" i="1"/>
  <c r="A110" i="1"/>
  <c r="G110" i="1"/>
  <c r="H110" i="1"/>
  <c r="I110" i="1"/>
  <c r="B115" i="1"/>
  <c r="C115" i="1"/>
  <c r="H115" i="1"/>
  <c r="I115" i="1"/>
  <c r="A116" i="1"/>
  <c r="B116" i="1"/>
  <c r="C116" i="1"/>
  <c r="G116" i="1"/>
  <c r="H116" i="1"/>
  <c r="I116" i="1"/>
  <c r="A78" i="1" l="1"/>
  <c r="D77" i="1"/>
  <c r="J64" i="1"/>
  <c r="D63" i="1"/>
  <c r="A61" i="1"/>
  <c r="J40" i="1"/>
  <c r="D39" i="1"/>
  <c r="J38" i="1"/>
  <c r="J50" i="1"/>
  <c r="M49" i="1"/>
  <c r="D49" i="1"/>
  <c r="J33" i="1"/>
  <c r="D103" i="1"/>
  <c r="K78" i="1"/>
  <c r="F78" i="1"/>
  <c r="J68" i="1"/>
  <c r="M67" i="1"/>
  <c r="D67" i="1"/>
  <c r="J66" i="1"/>
  <c r="M65" i="1"/>
  <c r="D65" i="1"/>
  <c r="O62" i="1"/>
  <c r="O61" i="1" s="1"/>
  <c r="L62" i="1"/>
  <c r="L61" i="1" s="1"/>
  <c r="M59" i="1"/>
  <c r="D59" i="1"/>
  <c r="M58" i="1"/>
  <c r="J58" i="1"/>
  <c r="M55" i="1"/>
  <c r="J55" i="1"/>
  <c r="M54" i="1"/>
  <c r="D54" i="1"/>
  <c r="M52" i="1"/>
  <c r="D52" i="1"/>
  <c r="J51" i="1"/>
  <c r="M50" i="1"/>
  <c r="D50" i="1"/>
  <c r="J49" i="1"/>
  <c r="N46" i="1"/>
  <c r="K46" i="1"/>
  <c r="F46" i="1"/>
  <c r="J45" i="1"/>
  <c r="M39" i="1"/>
  <c r="M37" i="1"/>
  <c r="D37" i="1"/>
  <c r="J36" i="1"/>
  <c r="M35" i="1"/>
  <c r="J34" i="1"/>
  <c r="M33" i="1"/>
  <c r="N29" i="1"/>
  <c r="K29" i="1"/>
  <c r="F29" i="1"/>
  <c r="A29" i="1"/>
  <c r="N17" i="1"/>
  <c r="K17" i="1"/>
  <c r="F17" i="1"/>
  <c r="A17" i="1"/>
  <c r="J12" i="1"/>
  <c r="N10" i="1"/>
  <c r="K10" i="1"/>
  <c r="F10" i="1"/>
  <c r="F9" i="1" s="1"/>
  <c r="D84" i="1"/>
  <c r="M82" i="1"/>
  <c r="D82" i="1"/>
  <c r="J81" i="1"/>
  <c r="O78" i="1"/>
  <c r="E78" i="1"/>
  <c r="D76" i="1"/>
  <c r="D100" i="1" s="1"/>
  <c r="M64" i="1"/>
  <c r="D64" i="1"/>
  <c r="N62" i="1"/>
  <c r="K62" i="1"/>
  <c r="E62" i="1"/>
  <c r="J48" i="1"/>
  <c r="O46" i="1"/>
  <c r="L46" i="1"/>
  <c r="E46" i="1"/>
  <c r="M45" i="1"/>
  <c r="D45" i="1"/>
  <c r="M42" i="1"/>
  <c r="D42" i="1"/>
  <c r="D41" i="1"/>
  <c r="D40" i="1"/>
  <c r="M38" i="1"/>
  <c r="D38" i="1"/>
  <c r="D34" i="1"/>
  <c r="D33" i="1"/>
  <c r="D32" i="1"/>
  <c r="D31" i="1"/>
  <c r="O29" i="1"/>
  <c r="L29" i="1"/>
  <c r="G29" i="1"/>
  <c r="E29" i="1"/>
  <c r="D27" i="1"/>
  <c r="D26" i="1"/>
  <c r="D25" i="1"/>
  <c r="D24" i="1"/>
  <c r="D23" i="1"/>
  <c r="D22" i="1"/>
  <c r="D20" i="1"/>
  <c r="D19" i="1"/>
  <c r="O17" i="1"/>
  <c r="L17" i="1"/>
  <c r="G17" i="1"/>
  <c r="E17" i="1"/>
  <c r="J16" i="1"/>
  <c r="D15" i="1"/>
  <c r="J14" i="1"/>
  <c r="D13" i="1"/>
  <c r="O10" i="1"/>
  <c r="O9" i="1" s="1"/>
  <c r="L10" i="1"/>
  <c r="L9" i="1" s="1"/>
  <c r="E10" i="1"/>
  <c r="K73" i="1"/>
  <c r="F73" i="1"/>
  <c r="E73" i="1"/>
  <c r="D78" i="1"/>
  <c r="O73" i="1"/>
  <c r="A73" i="1"/>
  <c r="N61" i="1"/>
  <c r="M61" i="1" s="1"/>
  <c r="M62" i="1"/>
  <c r="K61" i="1"/>
  <c r="J61" i="1" s="1"/>
  <c r="J62" i="1"/>
  <c r="E61" i="1"/>
  <c r="D46" i="1"/>
  <c r="N78" i="1"/>
  <c r="M78" i="1" s="1"/>
  <c r="L78" i="1"/>
  <c r="L73" i="1" s="1"/>
  <c r="M75" i="1"/>
  <c r="M73" i="1" s="1"/>
  <c r="B73" i="1"/>
  <c r="J63" i="1"/>
  <c r="F62" i="1"/>
  <c r="F61" i="1" s="1"/>
  <c r="I61" i="1"/>
  <c r="G61" i="1" s="1"/>
  <c r="M47" i="1"/>
  <c r="N28" i="1"/>
  <c r="K28" i="1"/>
  <c r="F28" i="1"/>
  <c r="H28" i="1"/>
  <c r="B28" i="1"/>
  <c r="N9" i="1"/>
  <c r="M10" i="1"/>
  <c r="M9" i="1" s="1"/>
  <c r="K9" i="1"/>
  <c r="J10" i="1"/>
  <c r="J9" i="1" s="1"/>
  <c r="O6" i="1"/>
  <c r="L6" i="1"/>
  <c r="M80" i="1"/>
  <c r="D80" i="1"/>
  <c r="G78" i="1"/>
  <c r="G73" i="1" s="1"/>
  <c r="J75" i="1"/>
  <c r="D74" i="1"/>
  <c r="M63" i="1"/>
  <c r="A62" i="1"/>
  <c r="J47" i="1"/>
  <c r="D47" i="1"/>
  <c r="D44" i="1"/>
  <c r="D110" i="1" s="1"/>
  <c r="D113" i="1" s="1"/>
  <c r="O28" i="1"/>
  <c r="L28" i="1"/>
  <c r="E28" i="1"/>
  <c r="D28" i="1" s="1"/>
  <c r="I28" i="1"/>
  <c r="I69" i="1" s="1"/>
  <c r="I86" i="1" s="1"/>
  <c r="I90" i="1" s="1"/>
  <c r="C28" i="1"/>
  <c r="C69" i="1" s="1"/>
  <c r="C86" i="1" s="1"/>
  <c r="C90" i="1" s="1"/>
  <c r="E9" i="1"/>
  <c r="E6" i="1" s="1"/>
  <c r="D10" i="1"/>
  <c r="D9" i="1" s="1"/>
  <c r="N6" i="1"/>
  <c r="K6" i="1"/>
  <c r="F6" i="1"/>
  <c r="M30" i="1"/>
  <c r="M29" i="1" s="1"/>
  <c r="M18" i="1"/>
  <c r="M17" i="1" s="1"/>
  <c r="J11" i="1"/>
  <c r="D11" i="1"/>
  <c r="G10" i="1"/>
  <c r="G9" i="1" s="1"/>
  <c r="G6" i="1" s="1"/>
  <c r="A10" i="1"/>
  <c r="A9" i="1" s="1"/>
  <c r="A6" i="1" s="1"/>
  <c r="M7" i="1"/>
  <c r="J30" i="1"/>
  <c r="J29" i="1" s="1"/>
  <c r="D30" i="1"/>
  <c r="D29" i="1" s="1"/>
  <c r="J18" i="1"/>
  <c r="J17" i="1" s="1"/>
  <c r="D18" i="1"/>
  <c r="D17" i="1" s="1"/>
  <c r="M11" i="1"/>
  <c r="J7" i="1"/>
  <c r="D7" i="1"/>
  <c r="D62" i="1" l="1"/>
  <c r="L110" i="1"/>
  <c r="L116" i="1"/>
  <c r="J46" i="1"/>
  <c r="J110" i="1" s="1"/>
  <c r="J113" i="1" s="1"/>
  <c r="K110" i="1"/>
  <c r="K116" i="1"/>
  <c r="E110" i="1"/>
  <c r="E116" i="1"/>
  <c r="O110" i="1"/>
  <c r="O116" i="1"/>
  <c r="F116" i="1"/>
  <c r="F110" i="1"/>
  <c r="M46" i="1"/>
  <c r="M110" i="1" s="1"/>
  <c r="M113" i="1" s="1"/>
  <c r="N116" i="1"/>
  <c r="N110" i="1"/>
  <c r="E69" i="1"/>
  <c r="E109" i="1"/>
  <c r="E115" i="1"/>
  <c r="A109" i="1"/>
  <c r="A115" i="1"/>
  <c r="G109" i="1"/>
  <c r="G115" i="1"/>
  <c r="M6" i="1"/>
  <c r="M116" i="1"/>
  <c r="F69" i="1"/>
  <c r="F109" i="1"/>
  <c r="F115" i="1"/>
  <c r="N69" i="1"/>
  <c r="N109" i="1"/>
  <c r="N115" i="1"/>
  <c r="L69" i="1"/>
  <c r="L104" i="1" s="1"/>
  <c r="L109" i="1"/>
  <c r="L115" i="1"/>
  <c r="A28" i="1"/>
  <c r="B69" i="1"/>
  <c r="M28" i="1"/>
  <c r="J78" i="1"/>
  <c r="J73" i="1" s="1"/>
  <c r="J6" i="1"/>
  <c r="J116" i="1"/>
  <c r="D6" i="1"/>
  <c r="D116" i="1"/>
  <c r="K69" i="1"/>
  <c r="K109" i="1"/>
  <c r="K115" i="1"/>
  <c r="D73" i="1"/>
  <c r="D99" i="1"/>
  <c r="O69" i="1"/>
  <c r="O104" i="1" s="1"/>
  <c r="O109" i="1"/>
  <c r="O115" i="1"/>
  <c r="G28" i="1"/>
  <c r="H69" i="1"/>
  <c r="J28" i="1"/>
  <c r="D61" i="1"/>
  <c r="E86" i="1"/>
  <c r="E90" i="1" s="1"/>
  <c r="F86" i="1"/>
  <c r="F90" i="1" s="1"/>
  <c r="N73" i="1"/>
  <c r="N86" i="1" s="1"/>
  <c r="G69" i="1" l="1"/>
  <c r="H86" i="1"/>
  <c r="J69" i="1"/>
  <c r="K104" i="1"/>
  <c r="D109" i="1"/>
  <c r="D112" i="1" s="1"/>
  <c r="D115" i="1"/>
  <c r="J109" i="1"/>
  <c r="J112" i="1" s="1"/>
  <c r="J115" i="1"/>
  <c r="K86" i="1"/>
  <c r="K90" i="1" s="1"/>
  <c r="M69" i="1"/>
  <c r="N104" i="1"/>
  <c r="L86" i="1"/>
  <c r="L90" i="1" s="1"/>
  <c r="O86" i="1"/>
  <c r="A69" i="1"/>
  <c r="B86" i="1"/>
  <c r="M109" i="1"/>
  <c r="M112" i="1" s="1"/>
  <c r="M115" i="1"/>
  <c r="D69" i="1"/>
  <c r="D98" i="1" l="1"/>
  <c r="D101" i="1" s="1"/>
  <c r="D72" i="1"/>
  <c r="A98" i="1"/>
  <c r="A101" i="1" s="1"/>
  <c r="A72" i="1"/>
  <c r="D86" i="1"/>
  <c r="D90" i="1" s="1"/>
  <c r="J104" i="1"/>
  <c r="J72" i="1"/>
  <c r="G98" i="1"/>
  <c r="G101" i="1" s="1"/>
  <c r="G72" i="1"/>
  <c r="A86" i="1"/>
  <c r="A90" i="1" s="1"/>
  <c r="B90" i="1"/>
  <c r="M104" i="1"/>
  <c r="M72" i="1" s="1"/>
  <c r="M86" i="1"/>
  <c r="G86" i="1"/>
  <c r="G90" i="1" s="1"/>
  <c r="H90" i="1"/>
  <c r="J86" i="1"/>
  <c r="J90" i="1" s="1"/>
  <c r="J85" i="1" s="1"/>
  <c r="A96" i="1" l="1"/>
  <c r="A85" i="1"/>
  <c r="G96" i="1"/>
  <c r="G85" i="1"/>
  <c r="D96" i="1"/>
  <c r="D85" i="1"/>
</calcChain>
</file>

<file path=xl/sharedStrings.xml><?xml version="1.0" encoding="utf-8"?>
<sst xmlns="http://schemas.openxmlformats.org/spreadsheetml/2006/main" count="1" uniqueCount="1">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</sst>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[$€-1]_-;\-* #,##0.00[$€-1]_-;_-* &quot;-&quot;??[$€-1]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(* #,##0_);_(* \(#,##0\);_(* &quot;-&quot;_);_(@_)"/>
    <numFmt numFmtId="179" formatCode="_(* #,##0.00_);_(* \(#,##0.00\);_(* &quot;-&quot;??_);_(@_)"/>
    <numFmt numFmtId="180" formatCode="&quot;$&quot;#,##0_);[Red]\(&quot;$&quot;#,##0\)"/>
    <numFmt numFmtId="181" formatCode="_(&quot;р.&quot;* #,##0.00_);_(&quot;р.&quot;* \(#,##0.00\);_(&quot;р.&quot;* &quot;-&quot;??_);_(@_)"/>
    <numFmt numFmtId="182" formatCode="\$#,##0\ ;\(\$#,##0\)"/>
    <numFmt numFmtId="183" formatCode="#,##0.000[$р.-419];\-#,##0.000[$р.-419]"/>
    <numFmt numFmtId="184" formatCode="_-* #,##0.0\ _$_-;\-* #,##0.0\ _$_-;_-* &quot;-&quot;??\ _$_-;_-@_-"/>
    <numFmt numFmtId="185" formatCode="0.0"/>
    <numFmt numFmtId="186" formatCode="#,##0.0_);\(#,##0.0\)"/>
    <numFmt numFmtId="187" formatCode="#,##0_ ;[Red]\-#,##0\ "/>
    <numFmt numFmtId="188" formatCode="#,##0_);[Blue]\(#,##0\)"/>
    <numFmt numFmtId="189" formatCode="_-* #,##0_-;\-* #,##0_-;_-* &quot;-&quot;_-;_-@_-"/>
    <numFmt numFmtId="190" formatCode="_-* #,##0.00_-;\-* #,##0.00_-;_-* &quot;-&quot;??_-;_-@_-"/>
    <numFmt numFmtId="191" formatCode="#,##0__\ \ \ \ "/>
    <numFmt numFmtId="192" formatCode="_-&quot;£&quot;* #,##0_-;\-&quot;£&quot;* #,##0_-;_-&quot;£&quot;* &quot;-&quot;_-;_-@_-"/>
    <numFmt numFmtId="193" formatCode="_-&quot;£&quot;* #,##0.00_-;\-&quot;£&quot;* #,##0.00_-;_-&quot;£&quot;* &quot;-&quot;??_-;_-@_-"/>
    <numFmt numFmtId="194" formatCode="#,##0.00&quot;т.р.&quot;;\-#,##0.00&quot;т.р.&quot;"/>
    <numFmt numFmtId="195" formatCode="#,##0.0;[Red]#,##0.0"/>
    <numFmt numFmtId="196" formatCode="_-* #,##0_đ_._-;\-* #,##0_đ_._-;_-* &quot;-&quot;_đ_._-;_-@_-"/>
    <numFmt numFmtId="197" formatCode="_-* #,##0.00_đ_._-;\-* #,##0.00_đ_._-;_-* &quot;-&quot;??_đ_._-;_-@_-"/>
    <numFmt numFmtId="198" formatCode="\(#,##0.0\)"/>
    <numFmt numFmtId="199" formatCode="#,##0\ &quot;?.&quot;;\-#,##0\ &quot;?.&quot;"/>
    <numFmt numFmtId="200" formatCode="#,##0______;;&quot;------------      &quot;"/>
    <numFmt numFmtId="201" formatCode="#,##0.000_ ;\-#,##0.000\ "/>
    <numFmt numFmtId="202" formatCode="#,##0.00_ ;[Red]\-#,##0.00\ "/>
    <numFmt numFmtId="203" formatCode="#,##0.000"/>
    <numFmt numFmtId="204" formatCode="&quot;р.&quot;#,##0.00_);\(&quot;р.&quot;#,##0.00\)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#,##0.0"/>
    <numFmt numFmtId="211" formatCode="%#\.00"/>
  </numFmts>
  <fonts count="1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</font>
    <font>
      <sz val="10"/>
      <name val="Times New Roman CYR"/>
      <charset val="204"/>
    </font>
    <font>
      <i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4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6"/>
      <color indexed="12"/>
      <name val="Arial Cyr"/>
      <charset val="204"/>
    </font>
    <font>
      <b/>
      <u/>
      <sz val="9"/>
      <color indexed="12"/>
      <name val="Tahoma"/>
      <family val="2"/>
      <charset val="204"/>
    </font>
    <font>
      <u/>
      <sz val="10"/>
      <color theme="10"/>
      <name val="Arial Cyr"/>
      <charset val="204"/>
    </font>
    <font>
      <u/>
      <sz val="10"/>
      <color indexed="12"/>
      <name val="Times New Roman Cyr"/>
      <charset val="204"/>
    </font>
    <font>
      <u/>
      <sz val="10"/>
      <color indexed="12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sz val="10"/>
      <color theme="1"/>
      <name val="Arial Cyr"/>
      <family val="2"/>
      <charset val="204"/>
    </font>
    <font>
      <sz val="9"/>
      <color indexed="11"/>
      <name val="Tahoma"/>
      <family val="2"/>
      <charset val="204"/>
    </font>
    <font>
      <sz val="11"/>
      <color theme="1"/>
      <name val="Calibri"/>
      <family val="2"/>
      <scheme val="mino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0"/>
      <color theme="1"/>
      <name val="Arial"/>
      <family val="2"/>
      <charset val="204"/>
    </font>
    <font>
      <sz val="14"/>
      <name val="Arial Cyr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lightUp">
        <fgColor indexed="55"/>
      </patternFill>
    </fill>
    <fill>
      <patternFill patternType="solid">
        <fgColor indexed="47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28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165" fontId="6" fillId="0" borderId="0"/>
    <xf numFmtId="0" fontId="15" fillId="0" borderId="0"/>
    <xf numFmtId="0" fontId="16" fillId="0" borderId="0"/>
    <xf numFmtId="166" fontId="17" fillId="0" borderId="0">
      <alignment vertical="top"/>
    </xf>
    <xf numFmtId="166" fontId="18" fillId="0" borderId="0">
      <alignment vertical="top"/>
    </xf>
    <xf numFmtId="167" fontId="18" fillId="2" borderId="0">
      <alignment vertical="top"/>
    </xf>
    <xf numFmtId="166" fontId="18" fillId="3" borderId="0">
      <alignment vertical="top"/>
    </xf>
    <xf numFmtId="40" fontId="19" fillId="0" borderId="0" applyFont="0" applyFill="0" applyBorder="0" applyAlignment="0" applyProtection="0"/>
    <xf numFmtId="0" fontId="20" fillId="0" borderId="0"/>
    <xf numFmtId="0" fontId="15" fillId="0" borderId="0"/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9" fontId="16" fillId="4" borderId="39">
      <alignment wrapText="1"/>
      <protection locked="0"/>
    </xf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6" fillId="0" borderId="0"/>
    <xf numFmtId="0" fontId="6" fillId="0" borderId="0"/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6" fillId="0" borderId="0"/>
    <xf numFmtId="0" fontId="6" fillId="0" borderId="0"/>
    <xf numFmtId="0" fontId="15" fillId="0" borderId="0"/>
    <xf numFmtId="0" fontId="15" fillId="0" borderId="0"/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6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6" fillId="0" borderId="0"/>
    <xf numFmtId="0" fontId="2" fillId="0" borderId="0"/>
    <xf numFmtId="0" fontId="15" fillId="0" borderId="0"/>
    <xf numFmtId="170" fontId="2" fillId="0" borderId="0" applyFont="0" applyFill="0" applyBorder="0" applyAlignment="0" applyProtection="0"/>
    <xf numFmtId="171" fontId="22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2" fontId="22" fillId="0" borderId="0">
      <protection locked="0"/>
    </xf>
    <xf numFmtId="172" fontId="23" fillId="0" borderId="0">
      <protection locked="0"/>
    </xf>
    <xf numFmtId="172" fontId="23" fillId="0" borderId="0">
      <protection locked="0"/>
    </xf>
    <xf numFmtId="171" fontId="22" fillId="0" borderId="0">
      <protection locked="0"/>
    </xf>
    <xf numFmtId="172" fontId="22" fillId="0" borderId="0">
      <protection locked="0"/>
    </xf>
    <xf numFmtId="173" fontId="22" fillId="0" borderId="0">
      <protection locked="0"/>
    </xf>
    <xf numFmtId="174" fontId="22" fillId="0" borderId="40">
      <protection locked="0"/>
    </xf>
    <xf numFmtId="174" fontId="23" fillId="0" borderId="40">
      <protection locked="0"/>
    </xf>
    <xf numFmtId="174" fontId="23" fillId="0" borderId="40">
      <protection locked="0"/>
    </xf>
    <xf numFmtId="174" fontId="22" fillId="0" borderId="40">
      <protection locked="0"/>
    </xf>
    <xf numFmtId="174" fontId="24" fillId="0" borderId="0">
      <protection locked="0"/>
    </xf>
    <xf numFmtId="174" fontId="24" fillId="0" borderId="0">
      <protection locked="0"/>
    </xf>
    <xf numFmtId="174" fontId="22" fillId="0" borderId="40">
      <protection locked="0"/>
    </xf>
    <xf numFmtId="0" fontId="25" fillId="5" borderId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12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1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1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2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9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11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7" borderId="0" applyNumberFormat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1" fillId="0" borderId="0"/>
    <xf numFmtId="175" fontId="29" fillId="0" borderId="41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30" fillId="7" borderId="0" applyNumberFormat="0" applyBorder="0" applyAlignment="0" applyProtection="0"/>
    <xf numFmtId="10" fontId="31" fillId="0" borderId="0" applyNumberFormat="0" applyFill="0" applyBorder="0" applyAlignment="0"/>
    <xf numFmtId="0" fontId="32" fillId="0" borderId="0"/>
    <xf numFmtId="0" fontId="33" fillId="18" borderId="42" applyNumberFormat="0" applyAlignment="0" applyProtection="0"/>
    <xf numFmtId="0" fontId="34" fillId="0" borderId="42" applyNumberFormat="0" applyAlignment="0">
      <protection locked="0"/>
    </xf>
    <xf numFmtId="0" fontId="35" fillId="28" borderId="43" applyNumberFormat="0" applyAlignment="0" applyProtection="0"/>
    <xf numFmtId="0" fontId="36" fillId="0" borderId="32">
      <alignment horizontal="left" vertical="center"/>
    </xf>
    <xf numFmtId="178" fontId="16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/>
    <xf numFmtId="179" fontId="16" fillId="0" borderId="0" applyFont="0" applyFill="0" applyBorder="0" applyAlignment="0" applyProtection="0"/>
    <xf numFmtId="3" fontId="38" fillId="0" borderId="0" applyFont="0" applyFill="0" applyBorder="0" applyAlignment="0" applyProtection="0"/>
    <xf numFmtId="175" fontId="39" fillId="29" borderId="41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ont="0" applyFill="0" applyBorder="0" applyAlignment="0" applyProtection="0">
      <alignment horizontal="right"/>
    </xf>
    <xf numFmtId="181" fontId="2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40" fillId="0" borderId="0">
      <alignment vertical="top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7" fillId="0" borderId="44" applyNumberFormat="0" applyFont="0" applyFill="0" applyAlignment="0" applyProtection="0"/>
    <xf numFmtId="0" fontId="41" fillId="0" borderId="0" applyNumberFormat="0" applyFill="0" applyBorder="0" applyAlignment="0" applyProtection="0"/>
    <xf numFmtId="168" fontId="42" fillId="0" borderId="0">
      <alignment vertical="top"/>
    </xf>
    <xf numFmtId="168" fontId="42" fillId="0" borderId="0">
      <alignment vertical="top"/>
    </xf>
    <xf numFmtId="38" fontId="42" fillId="0" borderId="0">
      <alignment vertical="top"/>
    </xf>
    <xf numFmtId="165" fontId="40" fillId="0" borderId="0" applyFont="0" applyFill="0" applyBorder="0" applyAlignment="0" applyProtection="0"/>
    <xf numFmtId="37" fontId="16" fillId="0" borderId="0"/>
    <xf numFmtId="0" fontId="43" fillId="0" borderId="0" applyNumberFormat="0" applyFill="0" applyBorder="0" applyAlignment="0" applyProtection="0"/>
    <xf numFmtId="185" fontId="44" fillId="0" borderId="0" applyFill="0" applyBorder="0" applyAlignment="0" applyProtection="0"/>
    <xf numFmtId="185" fontId="17" fillId="0" borderId="0" applyFill="0" applyBorder="0" applyAlignment="0" applyProtection="0"/>
    <xf numFmtId="185" fontId="45" fillId="0" borderId="0" applyFill="0" applyBorder="0" applyAlignment="0" applyProtection="0"/>
    <xf numFmtId="185" fontId="46" fillId="0" borderId="0" applyFill="0" applyBorder="0" applyAlignment="0" applyProtection="0"/>
    <xf numFmtId="185" fontId="47" fillId="0" borderId="0" applyFill="0" applyBorder="0" applyAlignment="0" applyProtection="0"/>
    <xf numFmtId="185" fontId="48" fillId="0" borderId="0" applyFill="0" applyBorder="0" applyAlignment="0" applyProtection="0"/>
    <xf numFmtId="185" fontId="49" fillId="0" borderId="0" applyFill="0" applyBorder="0" applyAlignment="0" applyProtection="0"/>
    <xf numFmtId="2" fontId="38" fillId="0" borderId="0" applyFont="0" applyFill="0" applyBorder="0" applyAlignment="0" applyProtection="0"/>
    <xf numFmtId="0" fontId="5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Fill="0" applyBorder="0" applyProtection="0">
      <alignment horizontal="left"/>
    </xf>
    <xf numFmtId="0" fontId="53" fillId="8" borderId="0" applyNumberFormat="0" applyBorder="0" applyAlignment="0" applyProtection="0"/>
    <xf numFmtId="166" fontId="54" fillId="3" borderId="32" applyNumberFormat="0" applyFont="0" applyBorder="0" applyAlignment="0" applyProtection="0"/>
    <xf numFmtId="0" fontId="37" fillId="0" borderId="0" applyFont="0" applyFill="0" applyBorder="0" applyAlignment="0" applyProtection="0">
      <alignment horizontal="right"/>
    </xf>
    <xf numFmtId="186" fontId="55" fillId="3" borderId="0" applyNumberFormat="0" applyFont="0" applyAlignment="0"/>
    <xf numFmtId="0" fontId="56" fillId="0" borderId="0" applyProtection="0">
      <alignment horizontal="right"/>
    </xf>
    <xf numFmtId="0" fontId="34" fillId="18" borderId="42" applyNumberFormat="0" applyAlignment="0"/>
    <xf numFmtId="0" fontId="57" fillId="0" borderId="0">
      <alignment vertical="top"/>
    </xf>
    <xf numFmtId="0" fontId="58" fillId="0" borderId="45" applyNumberFormat="0" applyFill="0" applyAlignment="0" applyProtection="0"/>
    <xf numFmtId="0" fontId="59" fillId="0" borderId="46" applyNumberFormat="0" applyFill="0" applyAlignment="0" applyProtection="0"/>
    <xf numFmtId="0" fontId="60" fillId="0" borderId="47" applyNumberFormat="0" applyFill="0" applyAlignment="0" applyProtection="0"/>
    <xf numFmtId="0" fontId="60" fillId="0" borderId="0" applyNumberFormat="0" applyFill="0" applyBorder="0" applyAlignment="0" applyProtection="0"/>
    <xf numFmtId="2" fontId="61" fillId="30" borderId="0" applyAlignment="0">
      <alignment horizontal="right"/>
      <protection locked="0"/>
    </xf>
    <xf numFmtId="168" fontId="62" fillId="0" borderId="0">
      <alignment vertical="top"/>
    </xf>
    <xf numFmtId="168" fontId="62" fillId="0" borderId="0">
      <alignment vertical="top"/>
    </xf>
    <xf numFmtId="38" fontId="62" fillId="0" borderId="0">
      <alignment vertical="top"/>
    </xf>
    <xf numFmtId="0" fontId="63" fillId="0" borderId="0" applyNumberFormat="0" applyFill="0" applyBorder="0" applyAlignment="0" applyProtection="0">
      <alignment vertical="top"/>
      <protection locked="0"/>
    </xf>
    <xf numFmtId="175" fontId="64" fillId="0" borderId="0"/>
    <xf numFmtId="0" fontId="16" fillId="0" borderId="0"/>
    <xf numFmtId="0" fontId="65" fillId="0" borderId="0" applyNumberFormat="0" applyFill="0" applyBorder="0" applyAlignment="0" applyProtection="0">
      <alignment vertical="top"/>
      <protection locked="0"/>
    </xf>
    <xf numFmtId="187" fontId="66" fillId="0" borderId="32">
      <alignment horizontal="center" vertical="center" wrapText="1"/>
    </xf>
    <xf numFmtId="0" fontId="67" fillId="11" borderId="42" applyNumberFormat="0" applyAlignment="0" applyProtection="0"/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168" fontId="18" fillId="0" borderId="0">
      <alignment vertical="top"/>
    </xf>
    <xf numFmtId="168" fontId="18" fillId="2" borderId="0">
      <alignment vertical="top"/>
    </xf>
    <xf numFmtId="168" fontId="18" fillId="2" borderId="0">
      <alignment vertical="top"/>
    </xf>
    <xf numFmtId="38" fontId="18" fillId="2" borderId="0">
      <alignment vertical="top"/>
    </xf>
    <xf numFmtId="168" fontId="18" fillId="0" borderId="0">
      <alignment vertical="top"/>
    </xf>
    <xf numFmtId="168" fontId="18" fillId="0" borderId="0">
      <alignment vertical="top"/>
    </xf>
    <xf numFmtId="188" fontId="18" fillId="3" borderId="0">
      <alignment vertical="top"/>
    </xf>
    <xf numFmtId="38" fontId="18" fillId="0" borderId="0">
      <alignment vertical="top"/>
    </xf>
    <xf numFmtId="0" fontId="69" fillId="0" borderId="48" applyNumberFormat="0" applyFill="0" applyAlignment="0" applyProtection="0"/>
    <xf numFmtId="189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190" fontId="70" fillId="0" borderId="0" applyFont="0" applyFill="0" applyBorder="0" applyAlignment="0" applyProtection="0"/>
    <xf numFmtId="191" fontId="71" fillId="0" borderId="32">
      <alignment horizontal="right"/>
      <protection locked="0"/>
    </xf>
    <xf numFmtId="192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2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0" fontId="37" fillId="0" borderId="0" applyFont="0" applyFill="0" applyBorder="0" applyAlignment="0" applyProtection="0">
      <alignment horizontal="right"/>
    </xf>
    <xf numFmtId="0" fontId="37" fillId="0" borderId="0" applyFill="0" applyBorder="0" applyProtection="0">
      <alignment vertical="center"/>
    </xf>
    <xf numFmtId="0" fontId="37" fillId="0" borderId="0" applyFont="0" applyFill="0" applyBorder="0" applyAlignment="0" applyProtection="0">
      <alignment horizontal="right"/>
    </xf>
    <xf numFmtId="3" fontId="2" fillId="0" borderId="7" applyFont="0" applyBorder="0">
      <alignment horizontal="center" vertical="center"/>
    </xf>
    <xf numFmtId="0" fontId="72" fillId="19" borderId="0" applyNumberFormat="0" applyBorder="0" applyAlignment="0" applyProtection="0"/>
    <xf numFmtId="0" fontId="25" fillId="0" borderId="49"/>
    <xf numFmtId="0" fontId="73" fillId="0" borderId="0" applyNumberFormat="0" applyFill="0" applyBorder="0" applyAlignment="0" applyProtection="0"/>
    <xf numFmtId="194" fontId="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horizontal="right"/>
    </xf>
    <xf numFmtId="0" fontId="2" fillId="0" borderId="0"/>
    <xf numFmtId="0" fontId="75" fillId="0" borderId="0"/>
    <xf numFmtId="0" fontId="37" fillId="0" borderId="0" applyFill="0" applyBorder="0" applyProtection="0">
      <alignment vertical="center"/>
    </xf>
    <xf numFmtId="0" fontId="76" fillId="0" borderId="0"/>
    <xf numFmtId="0" fontId="16" fillId="0" borderId="0"/>
    <xf numFmtId="0" fontId="6" fillId="0" borderId="0"/>
    <xf numFmtId="0" fontId="77" fillId="13" borderId="50" applyNumberFormat="0" applyFont="0" applyAlignment="0" applyProtection="0"/>
    <xf numFmtId="195" fontId="2" fillId="0" borderId="0" applyFont="0" applyAlignment="0">
      <alignment horizontal="center"/>
    </xf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54" fillId="0" borderId="0"/>
    <xf numFmtId="198" fontId="54" fillId="0" borderId="0" applyFont="0" applyFill="0" applyBorder="0" applyAlignment="0" applyProtection="0"/>
    <xf numFmtId="199" fontId="54" fillId="0" borderId="0" applyFont="0" applyFill="0" applyBorder="0" applyAlignment="0" applyProtection="0"/>
    <xf numFmtId="0" fontId="78" fillId="18" borderId="51" applyNumberFormat="0" applyAlignment="0" applyProtection="0"/>
    <xf numFmtId="1" fontId="79" fillId="0" borderId="0" applyProtection="0">
      <alignment horizontal="right" vertical="center"/>
    </xf>
    <xf numFmtId="49" fontId="80" fillId="0" borderId="52" applyFill="0" applyProtection="0">
      <alignment vertical="center"/>
    </xf>
    <xf numFmtId="9" fontId="16" fillId="0" borderId="0" applyFont="0" applyFill="0" applyBorder="0" applyAlignment="0" applyProtection="0"/>
    <xf numFmtId="0" fontId="37" fillId="0" borderId="0" applyFill="0" applyBorder="0" applyProtection="0">
      <alignment vertical="center"/>
    </xf>
    <xf numFmtId="37" fontId="81" fillId="4" borderId="53"/>
    <xf numFmtId="37" fontId="81" fillId="4" borderId="53"/>
    <xf numFmtId="0" fontId="82" fillId="0" borderId="0" applyNumberFormat="0">
      <alignment horizontal="left"/>
    </xf>
    <xf numFmtId="200" fontId="83" fillId="0" borderId="54" applyBorder="0">
      <alignment horizontal="right"/>
      <protection locked="0"/>
    </xf>
    <xf numFmtId="49" fontId="84" fillId="0" borderId="32" applyNumberFormat="0">
      <alignment horizontal="left" vertical="center"/>
    </xf>
    <xf numFmtId="0" fontId="85" fillId="0" borderId="0">
      <alignment horizontal="left" vertical="center"/>
    </xf>
    <xf numFmtId="0" fontId="86" fillId="0" borderId="0">
      <alignment horizontal="center" vertical="center"/>
    </xf>
    <xf numFmtId="0" fontId="85" fillId="0" borderId="0">
      <alignment horizontal="right" vertical="center"/>
    </xf>
    <xf numFmtId="0" fontId="85" fillId="0" borderId="0">
      <alignment horizontal="center" vertical="center"/>
    </xf>
    <xf numFmtId="0" fontId="87" fillId="0" borderId="55">
      <alignment vertical="center"/>
    </xf>
    <xf numFmtId="4" fontId="88" fillId="4" borderId="51" applyNumberFormat="0" applyProtection="0">
      <alignment vertical="center"/>
    </xf>
    <xf numFmtId="4" fontId="89" fillId="4" borderId="51" applyNumberFormat="0" applyProtection="0">
      <alignment vertical="center"/>
    </xf>
    <xf numFmtId="4" fontId="88" fillId="4" borderId="51" applyNumberFormat="0" applyProtection="0">
      <alignment horizontal="left" vertical="center" indent="1"/>
    </xf>
    <xf numFmtId="4" fontId="88" fillId="4" borderId="51" applyNumberFormat="0" applyProtection="0">
      <alignment horizontal="left" vertical="center" indent="1"/>
    </xf>
    <xf numFmtId="0" fontId="16" fillId="31" borderId="51" applyNumberFormat="0" applyProtection="0">
      <alignment horizontal="left" vertical="center" indent="1"/>
    </xf>
    <xf numFmtId="4" fontId="88" fillId="32" borderId="51" applyNumberFormat="0" applyProtection="0">
      <alignment horizontal="right" vertical="center"/>
    </xf>
    <xf numFmtId="4" fontId="88" fillId="33" borderId="51" applyNumberFormat="0" applyProtection="0">
      <alignment horizontal="right" vertical="center"/>
    </xf>
    <xf numFmtId="4" fontId="88" fillId="34" borderId="51" applyNumberFormat="0" applyProtection="0">
      <alignment horizontal="right" vertical="center"/>
    </xf>
    <xf numFmtId="4" fontId="88" fillId="35" borderId="51" applyNumberFormat="0" applyProtection="0">
      <alignment horizontal="right" vertical="center"/>
    </xf>
    <xf numFmtId="4" fontId="88" fillId="36" borderId="51" applyNumberFormat="0" applyProtection="0">
      <alignment horizontal="right" vertical="center"/>
    </xf>
    <xf numFmtId="4" fontId="88" fillId="37" borderId="51" applyNumberFormat="0" applyProtection="0">
      <alignment horizontal="right" vertical="center"/>
    </xf>
    <xf numFmtId="4" fontId="88" fillId="38" borderId="51" applyNumberFormat="0" applyProtection="0">
      <alignment horizontal="right" vertical="center"/>
    </xf>
    <xf numFmtId="4" fontId="88" fillId="39" borderId="51" applyNumberFormat="0" applyProtection="0">
      <alignment horizontal="right" vertical="center"/>
    </xf>
    <xf numFmtId="4" fontId="88" fillId="40" borderId="51" applyNumberFormat="0" applyProtection="0">
      <alignment horizontal="right" vertical="center"/>
    </xf>
    <xf numFmtId="4" fontId="90" fillId="41" borderId="51" applyNumberFormat="0" applyProtection="0">
      <alignment horizontal="left" vertical="center" indent="1"/>
    </xf>
    <xf numFmtId="4" fontId="88" fillId="42" borderId="56" applyNumberFormat="0" applyProtection="0">
      <alignment horizontal="left" vertical="center" indent="1"/>
    </xf>
    <xf numFmtId="4" fontId="91" fillId="43" borderId="0" applyNumberFormat="0" applyProtection="0">
      <alignment horizontal="left" vertical="center" indent="1"/>
    </xf>
    <xf numFmtId="0" fontId="16" fillId="31" borderId="51" applyNumberFormat="0" applyProtection="0">
      <alignment horizontal="left" vertical="center" indent="1"/>
    </xf>
    <xf numFmtId="4" fontId="92" fillId="42" borderId="51" applyNumberFormat="0" applyProtection="0">
      <alignment horizontal="left" vertical="center" indent="1"/>
    </xf>
    <xf numFmtId="4" fontId="92" fillId="44" borderId="51" applyNumberFormat="0" applyProtection="0">
      <alignment horizontal="left" vertical="center" indent="1"/>
    </xf>
    <xf numFmtId="0" fontId="16" fillId="44" borderId="51" applyNumberFormat="0" applyProtection="0">
      <alignment horizontal="left" vertical="center" indent="1"/>
    </xf>
    <xf numFmtId="0" fontId="16" fillId="44" borderId="51" applyNumberFormat="0" applyProtection="0">
      <alignment horizontal="left" vertical="center" indent="1"/>
    </xf>
    <xf numFmtId="0" fontId="16" fillId="45" borderId="51" applyNumberFormat="0" applyProtection="0">
      <alignment horizontal="left" vertical="center" indent="1"/>
    </xf>
    <xf numFmtId="0" fontId="16" fillId="45" borderId="51" applyNumberFormat="0" applyProtection="0">
      <alignment horizontal="left" vertical="center" indent="1"/>
    </xf>
    <xf numFmtId="0" fontId="16" fillId="2" borderId="51" applyNumberFormat="0" applyProtection="0">
      <alignment horizontal="left" vertical="center" indent="1"/>
    </xf>
    <xf numFmtId="0" fontId="16" fillId="2" borderId="51" applyNumberFormat="0" applyProtection="0">
      <alignment horizontal="left" vertical="center" indent="1"/>
    </xf>
    <xf numFmtId="0" fontId="16" fillId="31" borderId="51" applyNumberFormat="0" applyProtection="0">
      <alignment horizontal="left" vertical="center" indent="1"/>
    </xf>
    <xf numFmtId="0" fontId="16" fillId="31" borderId="51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88" fillId="46" borderId="51" applyNumberFormat="0" applyProtection="0">
      <alignment vertical="center"/>
    </xf>
    <xf numFmtId="4" fontId="89" fillId="46" borderId="51" applyNumberFormat="0" applyProtection="0">
      <alignment vertical="center"/>
    </xf>
    <xf numFmtId="4" fontId="88" fillId="46" borderId="51" applyNumberFormat="0" applyProtection="0">
      <alignment horizontal="left" vertical="center" indent="1"/>
    </xf>
    <xf numFmtId="4" fontId="88" fillId="46" borderId="51" applyNumberFormat="0" applyProtection="0">
      <alignment horizontal="left" vertical="center" indent="1"/>
    </xf>
    <xf numFmtId="4" fontId="88" fillId="42" borderId="51" applyNumberFormat="0" applyProtection="0">
      <alignment horizontal="right" vertical="center"/>
    </xf>
    <xf numFmtId="4" fontId="89" fillId="42" borderId="51" applyNumberFormat="0" applyProtection="0">
      <alignment horizontal="right" vertical="center"/>
    </xf>
    <xf numFmtId="0" fontId="16" fillId="31" borderId="51" applyNumberFormat="0" applyProtection="0">
      <alignment horizontal="left" vertical="center" indent="1"/>
    </xf>
    <xf numFmtId="0" fontId="16" fillId="31" borderId="51" applyNumberFormat="0" applyProtection="0">
      <alignment horizontal="left" vertical="center" indent="1"/>
    </xf>
    <xf numFmtId="0" fontId="93" fillId="0" borderId="0"/>
    <xf numFmtId="4" fontId="94" fillId="42" borderId="51" applyNumberFormat="0" applyProtection="0">
      <alignment horizontal="right" vertical="center"/>
    </xf>
    <xf numFmtId="0" fontId="95" fillId="0" borderId="0">
      <alignment horizontal="left" vertical="center" wrapText="1"/>
    </xf>
    <xf numFmtId="0" fontId="16" fillId="0" borderId="0"/>
    <xf numFmtId="0" fontId="6" fillId="0" borderId="0"/>
    <xf numFmtId="0" fontId="96" fillId="0" borderId="0" applyBorder="0" applyProtection="0">
      <alignment vertical="center"/>
    </xf>
    <xf numFmtId="0" fontId="96" fillId="0" borderId="52" applyBorder="0" applyProtection="0">
      <alignment horizontal="right" vertical="center"/>
    </xf>
    <xf numFmtId="0" fontId="97" fillId="47" borderId="0" applyBorder="0" applyProtection="0">
      <alignment horizontal="centerContinuous" vertical="center"/>
    </xf>
    <xf numFmtId="0" fontId="97" fillId="48" borderId="52" applyBorder="0" applyProtection="0">
      <alignment horizontal="centerContinuous" vertical="center"/>
    </xf>
    <xf numFmtId="0" fontId="98" fillId="0" borderId="0"/>
    <xf numFmtId="168" fontId="99" fillId="49" borderId="0">
      <alignment horizontal="right" vertical="top"/>
    </xf>
    <xf numFmtId="168" fontId="99" fillId="49" borderId="0">
      <alignment horizontal="right" vertical="top"/>
    </xf>
    <xf numFmtId="38" fontId="99" fillId="49" borderId="0">
      <alignment horizontal="right" vertical="top"/>
    </xf>
    <xf numFmtId="0" fontId="76" fillId="0" borderId="0"/>
    <xf numFmtId="0" fontId="100" fillId="0" borderId="0" applyFill="0" applyBorder="0" applyProtection="0">
      <alignment horizontal="left"/>
    </xf>
    <xf numFmtId="0" fontId="52" fillId="0" borderId="57" applyFill="0" applyBorder="0" applyProtection="0">
      <alignment horizontal="left" vertical="top"/>
    </xf>
    <xf numFmtId="0" fontId="101" fillId="0" borderId="0">
      <alignment horizontal="centerContinuous"/>
    </xf>
    <xf numFmtId="0" fontId="102" fillId="0" borderId="57" applyFill="0" applyBorder="0" applyProtection="0"/>
    <xf numFmtId="0" fontId="102" fillId="0" borderId="0"/>
    <xf numFmtId="0" fontId="103" fillId="0" borderId="0" applyFill="0" applyBorder="0" applyProtection="0"/>
    <xf numFmtId="0" fontId="104" fillId="0" borderId="0"/>
    <xf numFmtId="0" fontId="105" fillId="0" borderId="0" applyNumberFormat="0" applyFill="0" applyBorder="0" applyAlignment="0" applyProtection="0"/>
    <xf numFmtId="49" fontId="106" fillId="45" borderId="58" applyNumberFormat="0">
      <alignment horizontal="center" vertical="center"/>
    </xf>
    <xf numFmtId="0" fontId="107" fillId="0" borderId="59" applyNumberFormat="0" applyFill="0" applyAlignment="0" applyProtection="0"/>
    <xf numFmtId="0" fontId="108" fillId="0" borderId="44" applyFill="0" applyBorder="0" applyProtection="0">
      <alignment vertical="center"/>
    </xf>
    <xf numFmtId="0" fontId="109" fillId="0" borderId="0">
      <alignment horizontal="fill"/>
    </xf>
    <xf numFmtId="0" fontId="54" fillId="0" borderId="0"/>
    <xf numFmtId="0" fontId="110" fillId="0" borderId="0" applyNumberFormat="0" applyFill="0" applyBorder="0" applyAlignment="0" applyProtection="0"/>
    <xf numFmtId="0" fontId="111" fillId="0" borderId="52" applyBorder="0" applyProtection="0">
      <alignment horizontal="right"/>
    </xf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2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50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175" fontId="29" fillId="0" borderId="41">
      <protection locked="0"/>
    </xf>
    <xf numFmtId="0" fontId="29" fillId="0" borderId="41">
      <protection locked="0"/>
    </xf>
    <xf numFmtId="0" fontId="29" fillId="0" borderId="41">
      <protection locked="0"/>
    </xf>
    <xf numFmtId="175" fontId="29" fillId="0" borderId="41">
      <protection locked="0"/>
    </xf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0" fontId="67" fillId="11" borderId="42" applyNumberFormat="0" applyAlignment="0" applyProtection="0"/>
    <xf numFmtId="3" fontId="112" fillId="0" borderId="0">
      <alignment horizontal="center" vertical="center" textRotation="90" wrapText="1"/>
    </xf>
    <xf numFmtId="201" fontId="29" fillId="0" borderId="32">
      <alignment vertical="top" wrapText="1"/>
    </xf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2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2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78" fillId="18" borderId="51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2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2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33" fillId="18" borderId="42" applyNumberFormat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202" fontId="121" fillId="0" borderId="32">
      <alignment vertical="top" wrapText="1"/>
    </xf>
    <xf numFmtId="4" fontId="122" fillId="0" borderId="32">
      <alignment horizontal="left" vertical="center"/>
    </xf>
    <xf numFmtId="4" fontId="122" fillId="0" borderId="32"/>
    <xf numFmtId="4" fontId="122" fillId="51" borderId="32"/>
    <xf numFmtId="4" fontId="122" fillId="52" borderId="32"/>
    <xf numFmtId="4" fontId="123" fillId="53" borderId="32"/>
    <xf numFmtId="4" fontId="124" fillId="2" borderId="32"/>
    <xf numFmtId="4" fontId="125" fillId="0" borderId="32">
      <alignment horizontal="center" wrapText="1"/>
    </xf>
    <xf numFmtId="202" fontId="122" fillId="0" borderId="32"/>
    <xf numFmtId="202" fontId="121" fillId="0" borderId="32">
      <alignment horizontal="center" vertical="center" wrapText="1"/>
    </xf>
    <xf numFmtId="202" fontId="121" fillId="0" borderId="32">
      <alignment vertical="top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181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26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26" fillId="0" borderId="0" applyBorder="0">
      <alignment horizontal="center" vertical="center" wrapText="1"/>
    </xf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127" fillId="0" borderId="60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127" fillId="0" borderId="60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58" fillId="0" borderId="45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128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59" fillId="0" borderId="46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129" fillId="0" borderId="61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129" fillId="0" borderId="61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60" fillId="0" borderId="47" applyNumberFormat="0" applyFill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62" applyBorder="0">
      <alignment horizontal="center" vertical="center" wrapText="1"/>
    </xf>
    <xf numFmtId="175" fontId="39" fillId="29" borderId="41"/>
    <xf numFmtId="0" fontId="39" fillId="29" borderId="41"/>
    <xf numFmtId="0" fontId="39" fillId="29" borderId="41"/>
    <xf numFmtId="175" fontId="39" fillId="29" borderId="41"/>
    <xf numFmtId="4" fontId="77" fillId="4" borderId="32" applyBorder="0">
      <alignment horizontal="right"/>
    </xf>
    <xf numFmtId="49" fontId="133" fillId="0" borderId="0" applyBorder="0">
      <alignment vertical="center"/>
    </xf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63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63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0" fontId="107" fillId="0" borderId="59" applyNumberFormat="0" applyFill="0" applyAlignment="0" applyProtection="0"/>
    <xf numFmtId="3" fontId="39" fillId="0" borderId="32" applyBorder="0">
      <alignment vertical="center"/>
    </xf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73" fillId="0" borderId="40" applyNumberFormat="0" applyFill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35" fillId="28" borderId="43" applyNumberFormat="0" applyAlignment="0" applyProtection="0"/>
    <xf numFmtId="0" fontId="2" fillId="0" borderId="0">
      <alignment wrapText="1"/>
    </xf>
    <xf numFmtId="0" fontId="131" fillId="0" borderId="0">
      <alignment horizontal="center" vertical="top" wrapText="1"/>
    </xf>
    <xf numFmtId="0" fontId="134" fillId="0" borderId="0">
      <alignment horizontal="centerContinuous" vertical="center"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0" fontId="73" fillId="3" borderId="0" applyFill="0">
      <alignment wrapText="1"/>
    </xf>
    <xf numFmtId="203" fontId="135" fillId="3" borderId="32">
      <alignment wrapText="1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04" fontId="137" fillId="0" borderId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49" fontId="112" fillId="0" borderId="32">
      <alignment horizontal="right" vertical="top" wrapText="1"/>
    </xf>
    <xf numFmtId="185" fontId="138" fillId="0" borderId="0">
      <alignment horizontal="right" vertical="top" wrapText="1"/>
    </xf>
    <xf numFmtId="0" fontId="2" fillId="0" borderId="0"/>
    <xf numFmtId="49" fontId="77" fillId="0" borderId="0" applyBorder="0">
      <alignment vertical="top"/>
    </xf>
    <xf numFmtId="0" fontId="139" fillId="0" borderId="0"/>
    <xf numFmtId="0" fontId="139" fillId="0" borderId="0"/>
    <xf numFmtId="0" fontId="139" fillId="0" borderId="0"/>
    <xf numFmtId="0" fontId="139" fillId="0" borderId="0"/>
    <xf numFmtId="49" fontId="77" fillId="0" borderId="0" applyBorder="0">
      <alignment vertical="top"/>
    </xf>
    <xf numFmtId="0" fontId="139" fillId="0" borderId="0"/>
    <xf numFmtId="0" fontId="139" fillId="0" borderId="0"/>
    <xf numFmtId="0" fontId="16" fillId="0" borderId="0"/>
    <xf numFmtId="0" fontId="1" fillId="0" borderId="0"/>
    <xf numFmtId="0" fontId="26" fillId="0" borderId="0"/>
    <xf numFmtId="0" fontId="139" fillId="0" borderId="0"/>
    <xf numFmtId="0" fontId="139" fillId="0" borderId="0"/>
    <xf numFmtId="0" fontId="139" fillId="0" borderId="0"/>
    <xf numFmtId="0" fontId="140" fillId="0" borderId="0"/>
    <xf numFmtId="0" fontId="139" fillId="0" borderId="0"/>
    <xf numFmtId="0" fontId="1" fillId="0" borderId="0"/>
    <xf numFmtId="0" fontId="26" fillId="0" borderId="0"/>
    <xf numFmtId="0" fontId="1" fillId="0" borderId="0"/>
    <xf numFmtId="0" fontId="141" fillId="0" borderId="0"/>
    <xf numFmtId="0" fontId="139" fillId="0" borderId="0"/>
    <xf numFmtId="0" fontId="139" fillId="0" borderId="0"/>
    <xf numFmtId="49" fontId="77" fillId="0" borderId="0" applyBorder="0">
      <alignment vertical="top"/>
    </xf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2" fillId="0" borderId="0"/>
    <xf numFmtId="0" fontId="2" fillId="0" borderId="0"/>
    <xf numFmtId="0" fontId="29" fillId="0" borderId="0"/>
    <xf numFmtId="0" fontId="16" fillId="0" borderId="0"/>
    <xf numFmtId="49" fontId="77" fillId="0" borderId="0" applyBorder="0">
      <alignment vertical="top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34" fillId="0" borderId="0"/>
    <xf numFmtId="0" fontId="2" fillId="0" borderId="0"/>
    <xf numFmtId="0" fontId="2" fillId="0" borderId="0"/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142" fillId="40" borderId="0" applyNumberFormat="0" applyBorder="0" applyAlignment="0">
      <alignment horizontal="left" vertical="center"/>
    </xf>
    <xf numFmtId="0" fontId="141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77" fillId="0" borderId="0" applyBorder="0">
      <alignment vertical="top"/>
    </xf>
    <xf numFmtId="0" fontId="142" fillId="40" borderId="0" applyNumberFormat="0" applyBorder="0" applyAlignment="0">
      <alignment horizontal="left"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0" fontId="77" fillId="0" borderId="0">
      <alignment horizontal="left" vertical="center"/>
    </xf>
    <xf numFmtId="0" fontId="26" fillId="0" borderId="0"/>
    <xf numFmtId="0" fontId="26" fillId="0" borderId="0"/>
    <xf numFmtId="0" fontId="26" fillId="0" borderId="0"/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49" fontId="77" fillId="0" borderId="0" applyBorder="0">
      <alignment vertical="top"/>
    </xf>
    <xf numFmtId="0" fontId="77" fillId="0" borderId="0">
      <alignment horizontal="left" vertical="center"/>
    </xf>
    <xf numFmtId="0" fontId="26" fillId="0" borderId="0"/>
    <xf numFmtId="0" fontId="26" fillId="0" borderId="0"/>
    <xf numFmtId="0" fontId="26" fillId="0" borderId="0"/>
    <xf numFmtId="49" fontId="77" fillId="0" borderId="0" applyBorder="0">
      <alignment vertical="top"/>
    </xf>
    <xf numFmtId="49" fontId="77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49" fontId="77" fillId="0" borderId="0" applyBorder="0">
      <alignment vertical="top"/>
    </xf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77" fillId="0" borderId="0">
      <alignment horizontal="left" vertical="center"/>
    </xf>
    <xf numFmtId="0" fontId="26" fillId="0" borderId="0"/>
    <xf numFmtId="0" fontId="34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16" fillId="0" borderId="0"/>
    <xf numFmtId="49" fontId="77" fillId="40" borderId="0" applyBorder="0">
      <alignment vertical="top"/>
    </xf>
    <xf numFmtId="0" fontId="2" fillId="0" borderId="0"/>
    <xf numFmtId="0" fontId="1" fillId="0" borderId="0"/>
    <xf numFmtId="0" fontId="16" fillId="0" borderId="0"/>
    <xf numFmtId="0" fontId="1" fillId="0" borderId="0"/>
    <xf numFmtId="0" fontId="143" fillId="0" borderId="0"/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7" fillId="0" borderId="0">
      <alignment horizontal="left" vertical="center"/>
    </xf>
    <xf numFmtId="0" fontId="2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7" fillId="0" borderId="0">
      <alignment horizontal="lef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7" fillId="0" borderId="0">
      <alignment horizontal="left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9" fontId="77" fillId="0" borderId="0" applyBorder="0">
      <alignment vertical="top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16" fillId="0" borderId="0"/>
    <xf numFmtId="0" fontId="2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77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6" fillId="0" borderId="0"/>
    <xf numFmtId="0" fontId="139" fillId="0" borderId="0"/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77" fillId="0" borderId="0" applyBorder="0">
      <alignment vertical="top"/>
    </xf>
    <xf numFmtId="0" fontId="77" fillId="0" borderId="0">
      <alignment horizontal="left" vertical="center"/>
    </xf>
    <xf numFmtId="0" fontId="2" fillId="0" borderId="0"/>
    <xf numFmtId="0" fontId="77" fillId="0" borderId="0">
      <alignment horizontal="left" vertical="center"/>
    </xf>
    <xf numFmtId="0" fontId="2" fillId="0" borderId="0"/>
    <xf numFmtId="0" fontId="77" fillId="0" borderId="0">
      <alignment horizontal="left" vertical="center"/>
    </xf>
    <xf numFmtId="0" fontId="2" fillId="0" borderId="0"/>
    <xf numFmtId="0" fontId="77" fillId="0" borderId="0">
      <alignment horizontal="left" vertical="center"/>
    </xf>
    <xf numFmtId="0" fontId="2" fillId="0" borderId="0"/>
    <xf numFmtId="0" fontId="77" fillId="0" borderId="0">
      <alignment horizontal="left" vertical="center"/>
    </xf>
    <xf numFmtId="0" fontId="2" fillId="0" borderId="0"/>
    <xf numFmtId="0" fontId="77" fillId="0" borderId="0">
      <alignment horizontal="left" vertical="center"/>
    </xf>
    <xf numFmtId="0" fontId="77" fillId="0" borderId="0">
      <alignment horizontal="left" vertical="center"/>
    </xf>
    <xf numFmtId="0" fontId="77" fillId="0" borderId="0">
      <alignment horizontal="left" vertical="center"/>
    </xf>
    <xf numFmtId="0" fontId="2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49" fontId="77" fillId="0" borderId="0" applyBorder="0">
      <alignment vertical="top"/>
    </xf>
    <xf numFmtId="0" fontId="1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77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1" fontId="144" fillId="0" borderId="32">
      <alignment horizontal="left" vertical="center"/>
    </xf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2" fontId="145" fillId="0" borderId="32">
      <alignment vertical="top"/>
    </xf>
    <xf numFmtId="185" fontId="146" fillId="4" borderId="53" applyNumberFormat="0" applyBorder="0" applyAlignment="0">
      <alignment vertical="center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" fillId="13" borderId="50" applyNumberFormat="0" applyFont="0" applyAlignment="0" applyProtection="0"/>
    <xf numFmtId="0" fontId="2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2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2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0" fontId="16" fillId="13" borderId="50" applyNumberFormat="0" applyFont="0" applyAlignment="0" applyProtection="0"/>
    <xf numFmtId="49" fontId="123" fillId="0" borderId="39">
      <alignment horizontal="lef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3" fillId="0" borderId="0" applyFont="0" applyFill="0" applyBorder="0" applyAlignment="0" applyProtection="0"/>
    <xf numFmtId="9" fontId="2" fillId="0" borderId="0" applyFont="0" applyFill="0" applyBorder="0" applyAlignment="0" applyProtection="0"/>
    <xf numFmtId="205" fontId="147" fillId="0" borderId="32"/>
    <xf numFmtId="0" fontId="2" fillId="0" borderId="32" applyNumberFormat="0" applyFont="0" applyFill="0" applyAlignment="0" applyProtection="0"/>
    <xf numFmtId="3" fontId="148" fillId="54" borderId="39">
      <alignment horizontal="justify" vertical="center"/>
    </xf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69" fillId="0" borderId="48" applyNumberFormat="0" applyFill="0" applyAlignment="0" applyProtection="0"/>
    <xf numFmtId="0" fontId="15" fillId="0" borderId="0"/>
    <xf numFmtId="0" fontId="149" fillId="0" borderId="0"/>
    <xf numFmtId="0" fontId="15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38" fontId="17" fillId="0" borderId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5" fillId="0" borderId="0"/>
    <xf numFmtId="0" fontId="1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9" fontId="117" fillId="55" borderId="31" applyBorder="0" applyProtection="0">
      <alignment horizontal="left" vertical="center"/>
    </xf>
    <xf numFmtId="49" fontId="138" fillId="0" borderId="0"/>
    <xf numFmtId="49" fontId="150" fillId="0" borderId="0">
      <alignment vertical="top"/>
    </xf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185" fontId="73" fillId="0" borderId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206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164" fontId="2" fillId="0" borderId="0" applyFont="0" applyFill="0" applyBorder="0" applyAlignment="0" applyProtection="0"/>
    <xf numFmtId="179" fontId="26" fillId="0" borderId="0" applyFont="0" applyFill="0" applyBorder="0" applyAlignment="0" applyProtection="0"/>
    <xf numFmtId="206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07" fontId="16" fillId="0" borderId="0" applyFont="0" applyFill="0" applyBorder="0" applyAlignment="0" applyProtection="0"/>
    <xf numFmtId="17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4" fontId="143" fillId="0" borderId="0" applyFont="0" applyFill="0" applyBorder="0" applyAlignment="0" applyProtection="0"/>
    <xf numFmtId="208" fontId="2" fillId="0" borderId="0" applyFont="0" applyFill="0" applyBorder="0" applyAlignment="0" applyProtection="0"/>
    <xf numFmtId="4" fontId="77" fillId="3" borderId="0" applyBorder="0">
      <alignment horizontal="right"/>
    </xf>
    <xf numFmtId="4" fontId="77" fillId="3" borderId="0" applyBorder="0">
      <alignment horizontal="right"/>
    </xf>
    <xf numFmtId="4" fontId="77" fillId="3" borderId="0" applyFont="0" applyBorder="0">
      <alignment horizontal="right"/>
    </xf>
    <xf numFmtId="4" fontId="77" fillId="3" borderId="0" applyBorder="0">
      <alignment horizontal="right"/>
    </xf>
    <xf numFmtId="4" fontId="77" fillId="56" borderId="27" applyBorder="0">
      <alignment horizontal="right"/>
    </xf>
    <xf numFmtId="4" fontId="77" fillId="3" borderId="32" applyFont="0" applyBorder="0">
      <alignment horizontal="right"/>
    </xf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0" fontId="53" fillId="8" borderId="0" applyNumberFormat="0" applyBorder="0" applyAlignment="0" applyProtection="0"/>
    <xf numFmtId="209" fontId="29" fillId="0" borderId="39">
      <alignment vertical="top" wrapText="1"/>
    </xf>
    <xf numFmtId="210" fontId="2" fillId="0" borderId="32" applyFont="0" applyFill="0" applyBorder="0" applyProtection="0">
      <alignment horizontal="center" vertical="center"/>
    </xf>
    <xf numFmtId="210" fontId="2" fillId="0" borderId="32" applyFont="0" applyFill="0" applyBorder="0" applyProtection="0">
      <alignment horizontal="center" vertical="center"/>
    </xf>
    <xf numFmtId="210" fontId="2" fillId="0" borderId="32" applyFont="0" applyFill="0" applyBorder="0" applyProtection="0">
      <alignment horizontal="center" vertical="center"/>
    </xf>
    <xf numFmtId="210" fontId="2" fillId="0" borderId="3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1" fontId="22" fillId="0" borderId="0">
      <protection locked="0"/>
    </xf>
    <xf numFmtId="49" fontId="121" fillId="0" borderId="32">
      <alignment horizontal="center" vertical="center" wrapText="1"/>
    </xf>
    <xf numFmtId="0" fontId="29" fillId="0" borderId="32" applyBorder="0">
      <alignment horizontal="center" vertical="center" wrapText="1"/>
    </xf>
    <xf numFmtId="49" fontId="95" fillId="0" borderId="32" applyNumberFormat="0" applyFill="0" applyAlignment="0" applyProtection="0"/>
    <xf numFmtId="203" fontId="2" fillId="0" borderId="0"/>
    <xf numFmtId="0" fontId="16" fillId="0" borderId="0"/>
  </cellStyleXfs>
  <cellXfs count="115">
    <xf numFmtId="0" fontId="0" fillId="0" borderId="0" xfId="0"/>
    <xf numFmtId="0" fontId="3" fillId="0" borderId="0" xfId="2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4" fillId="0" borderId="0" xfId="0" applyFont="1" applyFill="1"/>
    <xf numFmtId="3" fontId="3" fillId="0" borderId="2" xfId="3" applyNumberFormat="1" applyFont="1" applyFill="1" applyBorder="1" applyAlignment="1">
      <alignment horizontal="center" vertical="center" wrapText="1"/>
    </xf>
    <xf numFmtId="3" fontId="3" fillId="0" borderId="3" xfId="3" applyNumberFormat="1" applyFont="1" applyFill="1" applyBorder="1" applyAlignment="1">
      <alignment horizontal="center" vertical="center" wrapText="1"/>
    </xf>
    <xf numFmtId="3" fontId="3" fillId="0" borderId="4" xfId="3" applyNumberFormat="1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3" fillId="0" borderId="8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164" fontId="3" fillId="0" borderId="11" xfId="1" applyFont="1" applyFill="1" applyBorder="1" applyAlignment="1" applyProtection="1">
      <alignment horizontal="center" vertical="center" wrapText="1"/>
    </xf>
    <xf numFmtId="164" fontId="3" fillId="0" borderId="12" xfId="1" applyFont="1" applyFill="1" applyBorder="1" applyAlignment="1" applyProtection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</xf>
    <xf numFmtId="164" fontId="3" fillId="0" borderId="10" xfId="1" applyFont="1" applyFill="1" applyBorder="1" applyAlignment="1" applyProtection="1">
      <alignment horizontal="center" vertical="center" wrapText="1"/>
    </xf>
    <xf numFmtId="164" fontId="5" fillId="0" borderId="14" xfId="1" applyFont="1" applyFill="1" applyBorder="1" applyAlignment="1" applyProtection="1">
      <alignment horizontal="center" vertical="center" wrapText="1"/>
    </xf>
    <xf numFmtId="164" fontId="5" fillId="0" borderId="15" xfId="1" applyFont="1" applyFill="1" applyBorder="1" applyAlignment="1" applyProtection="1">
      <alignment horizontal="center" vertical="center" wrapText="1"/>
    </xf>
    <xf numFmtId="164" fontId="8" fillId="0" borderId="15" xfId="1" applyFont="1" applyFill="1" applyBorder="1" applyAlignment="1" applyProtection="1">
      <alignment horizontal="left" vertical="center" wrapText="1"/>
    </xf>
    <xf numFmtId="164" fontId="3" fillId="0" borderId="17" xfId="1" applyFont="1" applyFill="1" applyBorder="1" applyAlignment="1" applyProtection="1">
      <alignment horizontal="center" vertical="center" wrapText="1"/>
    </xf>
    <xf numFmtId="164" fontId="3" fillId="0" borderId="16" xfId="1" applyFont="1" applyFill="1" applyBorder="1" applyAlignment="1" applyProtection="1">
      <alignment horizontal="center" vertical="center" wrapText="1"/>
    </xf>
    <xf numFmtId="164" fontId="3" fillId="0" borderId="14" xfId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/>
    <xf numFmtId="164" fontId="8" fillId="0" borderId="14" xfId="1" applyFont="1" applyFill="1" applyBorder="1" applyAlignment="1" applyProtection="1">
      <alignment horizontal="center" vertical="center" wrapText="1"/>
    </xf>
    <xf numFmtId="164" fontId="5" fillId="0" borderId="13" xfId="1" applyFont="1" applyFill="1" applyBorder="1" applyAlignment="1" applyProtection="1">
      <alignment horizontal="center" vertical="center" wrapText="1"/>
    </xf>
    <xf numFmtId="164" fontId="3" fillId="0" borderId="19" xfId="1" applyFont="1" applyFill="1" applyBorder="1" applyAlignment="1" applyProtection="1">
      <alignment horizontal="center" vertical="center" wrapText="1"/>
    </xf>
    <xf numFmtId="43" fontId="9" fillId="0" borderId="0" xfId="0" applyNumberFormat="1" applyFont="1" applyFill="1"/>
    <xf numFmtId="164" fontId="8" fillId="0" borderId="19" xfId="1" applyFont="1" applyFill="1" applyBorder="1" applyAlignment="1" applyProtection="1">
      <alignment horizontal="center" vertical="center" wrapText="1"/>
    </xf>
    <xf numFmtId="164" fontId="8" fillId="0" borderId="17" xfId="1" applyFont="1" applyFill="1" applyBorder="1" applyAlignment="1" applyProtection="1">
      <alignment horizontal="center" vertical="center" wrapText="1"/>
    </xf>
    <xf numFmtId="43" fontId="4" fillId="0" borderId="0" xfId="0" applyNumberFormat="1" applyFont="1" applyFill="1"/>
    <xf numFmtId="164" fontId="5" fillId="0" borderId="17" xfId="1" applyFont="1" applyFill="1" applyBorder="1" applyAlignment="1" applyProtection="1">
      <alignment horizontal="center" vertical="center" wrapText="1"/>
    </xf>
    <xf numFmtId="164" fontId="8" fillId="0" borderId="18" xfId="1" applyFont="1" applyFill="1" applyBorder="1" applyAlignment="1" applyProtection="1">
      <alignment horizontal="center" vertical="center" wrapText="1"/>
    </xf>
    <xf numFmtId="164" fontId="8" fillId="0" borderId="17" xfId="1" applyFont="1" applyFill="1" applyBorder="1" applyAlignment="1" applyProtection="1">
      <alignment vertical="center" wrapText="1"/>
    </xf>
    <xf numFmtId="164" fontId="5" fillId="0" borderId="11" xfId="1" applyFont="1" applyFill="1" applyBorder="1" applyAlignment="1" applyProtection="1">
      <alignment horizontal="center" vertical="center" wrapText="1"/>
    </xf>
    <xf numFmtId="164" fontId="5" fillId="0" borderId="19" xfId="1" applyFont="1" applyFill="1" applyBorder="1" applyAlignment="1" applyProtection="1">
      <alignment horizontal="center" vertical="center" wrapText="1"/>
    </xf>
    <xf numFmtId="164" fontId="8" fillId="0" borderId="22" xfId="1" applyFont="1" applyFill="1" applyBorder="1" applyAlignment="1" applyProtection="1">
      <alignment horizontal="center" vertical="center" wrapText="1"/>
    </xf>
    <xf numFmtId="164" fontId="5" fillId="0" borderId="18" xfId="1" applyFont="1" applyFill="1" applyBorder="1" applyAlignment="1" applyProtection="1">
      <alignment horizontal="center" vertical="center" wrapText="1"/>
    </xf>
    <xf numFmtId="164" fontId="5" fillId="0" borderId="22" xfId="1" applyFont="1" applyFill="1" applyBorder="1" applyAlignment="1" applyProtection="1">
      <alignment horizontal="center" vertical="center" wrapText="1"/>
    </xf>
    <xf numFmtId="164" fontId="5" fillId="0" borderId="12" xfId="1" applyFont="1" applyFill="1" applyBorder="1" applyAlignment="1" applyProtection="1">
      <alignment horizontal="center" vertical="center" wrapText="1"/>
    </xf>
    <xf numFmtId="164" fontId="5" fillId="0" borderId="20" xfId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 applyProtection="1">
      <alignment horizontal="center" vertical="center" wrapText="1"/>
    </xf>
    <xf numFmtId="164" fontId="8" fillId="0" borderId="5" xfId="1" applyFont="1" applyFill="1" applyBorder="1" applyAlignment="1" applyProtection="1">
      <alignment horizontal="center" vertical="center" wrapText="1"/>
    </xf>
    <xf numFmtId="164" fontId="5" fillId="0" borderId="5" xfId="1" applyFont="1" applyFill="1" applyBorder="1" applyAlignment="1" applyProtection="1">
      <alignment horizontal="center" vertical="center" wrapText="1"/>
    </xf>
    <xf numFmtId="164" fontId="8" fillId="0" borderId="9" xfId="1" applyFont="1" applyFill="1" applyBorder="1" applyAlignment="1" applyProtection="1">
      <alignment horizontal="center" vertical="center" wrapText="1"/>
    </xf>
    <xf numFmtId="164" fontId="5" fillId="0" borderId="16" xfId="1" applyFont="1" applyFill="1" applyBorder="1" applyAlignment="1" applyProtection="1">
      <alignment horizontal="center" vertical="center" wrapText="1"/>
    </xf>
    <xf numFmtId="164" fontId="3" fillId="0" borderId="2" xfId="1" applyFont="1" applyFill="1" applyBorder="1" applyAlignment="1">
      <alignment horizontal="left" vertical="top" wrapText="1"/>
    </xf>
    <xf numFmtId="0" fontId="5" fillId="0" borderId="0" xfId="0" applyFont="1" applyFill="1"/>
    <xf numFmtId="0" fontId="10" fillId="0" borderId="0" xfId="0" applyFont="1" applyFill="1"/>
    <xf numFmtId="164" fontId="5" fillId="0" borderId="23" xfId="1" applyFont="1" applyFill="1" applyBorder="1" applyAlignment="1">
      <alignment wrapText="1"/>
    </xf>
    <xf numFmtId="164" fontId="5" fillId="0" borderId="24" xfId="1" applyFont="1" applyFill="1" applyBorder="1" applyAlignment="1">
      <alignment horizontal="center" vertical="center" wrapText="1"/>
    </xf>
    <xf numFmtId="164" fontId="5" fillId="0" borderId="25" xfId="1" applyFont="1" applyFill="1" applyBorder="1" applyAlignment="1">
      <alignment horizontal="center" vertical="center" wrapText="1"/>
    </xf>
    <xf numFmtId="164" fontId="5" fillId="0" borderId="23" xfId="1" applyFont="1" applyFill="1" applyBorder="1" applyAlignment="1">
      <alignment horizontal="center" vertical="center" wrapText="1"/>
    </xf>
    <xf numFmtId="164" fontId="5" fillId="0" borderId="23" xfId="1" applyFont="1" applyFill="1" applyBorder="1" applyAlignment="1">
      <alignment horizontal="center" wrapText="1"/>
    </xf>
    <xf numFmtId="164" fontId="3" fillId="0" borderId="3" xfId="1" applyFont="1" applyFill="1" applyBorder="1" applyAlignment="1" applyProtection="1">
      <alignment horizontal="center" vertical="center" wrapText="1"/>
    </xf>
    <xf numFmtId="164" fontId="11" fillId="0" borderId="2" xfId="1" applyFont="1" applyFill="1" applyBorder="1" applyAlignment="1" applyProtection="1">
      <alignment horizontal="center" vertical="center" wrapText="1"/>
    </xf>
    <xf numFmtId="164" fontId="11" fillId="0" borderId="10" xfId="1" applyFont="1" applyFill="1" applyBorder="1" applyAlignment="1" applyProtection="1">
      <alignment horizontal="center" vertical="center" wrapText="1"/>
    </xf>
    <xf numFmtId="164" fontId="11" fillId="0" borderId="3" xfId="1" applyFont="1" applyFill="1" applyBorder="1" applyAlignment="1" applyProtection="1">
      <alignment horizontal="center" vertical="center" wrapText="1"/>
    </xf>
    <xf numFmtId="0" fontId="11" fillId="0" borderId="0" xfId="0" applyFont="1" applyFill="1"/>
    <xf numFmtId="164" fontId="3" fillId="0" borderId="0" xfId="1" applyFont="1" applyFill="1" applyBorder="1" applyAlignment="1" applyProtection="1">
      <alignment horizontal="center" vertical="center" wrapText="1"/>
    </xf>
    <xf numFmtId="164" fontId="4" fillId="0" borderId="0" xfId="1" applyFont="1" applyFill="1" applyBorder="1"/>
    <xf numFmtId="0" fontId="12" fillId="0" borderId="0" xfId="0" applyFont="1" applyFill="1"/>
    <xf numFmtId="164" fontId="3" fillId="0" borderId="2" xfId="1" applyFont="1" applyFill="1" applyBorder="1" applyAlignment="1" applyProtection="1">
      <alignment horizontal="left" vertical="center" wrapText="1"/>
    </xf>
    <xf numFmtId="164" fontId="3" fillId="0" borderId="9" xfId="1" applyFont="1" applyFill="1" applyBorder="1" applyAlignment="1" applyProtection="1">
      <alignment horizontal="left" vertical="center" wrapText="1"/>
    </xf>
    <xf numFmtId="164" fontId="3" fillId="0" borderId="0" xfId="1" applyFont="1" applyFill="1" applyBorder="1" applyAlignment="1" applyProtection="1">
      <alignment horizontal="left" vertical="center" wrapText="1"/>
    </xf>
    <xf numFmtId="164" fontId="3" fillId="0" borderId="10" xfId="1" applyFont="1" applyFill="1" applyBorder="1" applyAlignment="1" applyProtection="1">
      <alignment horizontal="left" vertical="center" wrapText="1"/>
    </xf>
    <xf numFmtId="164" fontId="3" fillId="0" borderId="21" xfId="1" applyFont="1" applyFill="1" applyBorder="1" applyAlignment="1" applyProtection="1">
      <alignment horizontal="left" vertical="center" wrapText="1"/>
    </xf>
    <xf numFmtId="164" fontId="3" fillId="0" borderId="1" xfId="1" applyFont="1" applyFill="1" applyBorder="1" applyAlignment="1" applyProtection="1">
      <alignment horizontal="left" vertical="center" wrapText="1"/>
    </xf>
    <xf numFmtId="164" fontId="11" fillId="0" borderId="10" xfId="1" applyFont="1" applyFill="1" applyBorder="1" applyAlignment="1">
      <alignment horizontal="center"/>
    </xf>
    <xf numFmtId="164" fontId="4" fillId="0" borderId="3" xfId="1" applyFont="1" applyFill="1" applyBorder="1"/>
    <xf numFmtId="164" fontId="4" fillId="0" borderId="10" xfId="1" applyFont="1" applyFill="1" applyBorder="1"/>
    <xf numFmtId="164" fontId="11" fillId="0" borderId="0" xfId="1" applyFont="1" applyFill="1" applyBorder="1" applyAlignment="1" applyProtection="1">
      <alignment horizontal="center" vertical="center" wrapText="1"/>
    </xf>
    <xf numFmtId="164" fontId="3" fillId="0" borderId="27" xfId="1" applyFont="1" applyFill="1" applyBorder="1" applyAlignment="1" applyProtection="1">
      <alignment horizontal="center" vertical="center" wrapText="1"/>
    </xf>
    <xf numFmtId="164" fontId="3" fillId="0" borderId="28" xfId="1" applyFont="1" applyFill="1" applyBorder="1" applyAlignment="1" applyProtection="1">
      <alignment horizontal="left" vertical="center" wrapText="1"/>
    </xf>
    <xf numFmtId="164" fontId="3" fillId="0" borderId="29" xfId="1" applyFont="1" applyFill="1" applyBorder="1" applyAlignment="1" applyProtection="1">
      <alignment horizontal="left" vertical="center" wrapText="1"/>
    </xf>
    <xf numFmtId="164" fontId="3" fillId="0" borderId="30" xfId="1" applyFont="1" applyFill="1" applyBorder="1" applyAlignment="1" applyProtection="1">
      <alignment horizontal="center" vertical="center" wrapText="1"/>
    </xf>
    <xf numFmtId="164" fontId="4" fillId="0" borderId="28" xfId="1" applyFont="1" applyFill="1" applyBorder="1"/>
    <xf numFmtId="164" fontId="4" fillId="0" borderId="29" xfId="1" applyFont="1" applyFill="1" applyBorder="1"/>
    <xf numFmtId="164" fontId="5" fillId="0" borderId="31" xfId="1" applyFont="1" applyFill="1" applyBorder="1" applyAlignment="1" applyProtection="1">
      <alignment horizontal="center" vertical="center" wrapText="1"/>
    </xf>
    <xf numFmtId="164" fontId="5" fillId="0" borderId="32" xfId="1" applyFont="1" applyFill="1" applyBorder="1" applyAlignment="1" applyProtection="1">
      <alignment horizontal="left" vertical="center" wrapText="1"/>
    </xf>
    <xf numFmtId="164" fontId="5" fillId="0" borderId="33" xfId="1" applyFont="1" applyFill="1" applyBorder="1" applyAlignment="1" applyProtection="1">
      <alignment horizontal="left" vertical="center" wrapText="1"/>
    </xf>
    <xf numFmtId="164" fontId="5" fillId="0" borderId="34" xfId="1" applyFont="1" applyFill="1" applyBorder="1" applyAlignment="1" applyProtection="1">
      <alignment horizontal="center" vertical="center" wrapText="1"/>
    </xf>
    <xf numFmtId="164" fontId="12" fillId="0" borderId="32" xfId="1" applyFont="1" applyFill="1" applyBorder="1"/>
    <xf numFmtId="164" fontId="12" fillId="0" borderId="33" xfId="1" applyFont="1" applyFill="1" applyBorder="1"/>
    <xf numFmtId="164" fontId="5" fillId="0" borderId="0" xfId="1" applyFont="1" applyFill="1" applyBorder="1" applyAlignment="1" applyProtection="1">
      <alignment horizontal="center" vertical="center" wrapText="1"/>
    </xf>
    <xf numFmtId="164" fontId="12" fillId="0" borderId="0" xfId="1" applyFont="1" applyFill="1" applyBorder="1"/>
    <xf numFmtId="164" fontId="5" fillId="0" borderId="31" xfId="1" applyFont="1" applyFill="1" applyBorder="1" applyAlignment="1">
      <alignment horizontal="center"/>
    </xf>
    <xf numFmtId="164" fontId="5" fillId="0" borderId="32" xfId="1" applyFont="1" applyFill="1" applyBorder="1"/>
    <xf numFmtId="164" fontId="5" fillId="0" borderId="33" xfId="1" applyFont="1" applyFill="1" applyBorder="1"/>
    <xf numFmtId="164" fontId="5" fillId="0" borderId="34" xfId="1" applyFont="1" applyFill="1" applyBorder="1" applyAlignment="1">
      <alignment horizontal="center"/>
    </xf>
    <xf numFmtId="164" fontId="4" fillId="0" borderId="32" xfId="1" applyFont="1" applyFill="1" applyBorder="1"/>
    <xf numFmtId="164" fontId="4" fillId="0" borderId="33" xfId="1" applyFont="1" applyFill="1" applyBorder="1"/>
    <xf numFmtId="164" fontId="5" fillId="0" borderId="0" xfId="1" applyFont="1" applyFill="1" applyBorder="1" applyAlignment="1">
      <alignment horizontal="center"/>
    </xf>
    <xf numFmtId="164" fontId="5" fillId="0" borderId="35" xfId="1" applyFont="1" applyFill="1" applyBorder="1" applyAlignment="1">
      <alignment horizontal="center"/>
    </xf>
    <xf numFmtId="164" fontId="5" fillId="0" borderId="36" xfId="1" applyFont="1" applyFill="1" applyBorder="1"/>
    <xf numFmtId="164" fontId="5" fillId="0" borderId="37" xfId="1" applyFont="1" applyFill="1" applyBorder="1"/>
    <xf numFmtId="164" fontId="5" fillId="0" borderId="38" xfId="1" applyFont="1" applyFill="1" applyBorder="1" applyAlignment="1">
      <alignment horizontal="center"/>
    </xf>
    <xf numFmtId="164" fontId="4" fillId="0" borderId="36" xfId="1" applyFont="1" applyFill="1" applyBorder="1"/>
    <xf numFmtId="164" fontId="4" fillId="0" borderId="37" xfId="1" applyFont="1" applyFill="1" applyBorder="1"/>
    <xf numFmtId="0" fontId="13" fillId="0" borderId="0" xfId="0" applyFont="1" applyFill="1"/>
    <xf numFmtId="0" fontId="13" fillId="0" borderId="0" xfId="0" applyFont="1" applyFill="1" applyBorder="1"/>
    <xf numFmtId="3" fontId="13" fillId="0" borderId="0" xfId="0" applyNumberFormat="1" applyFont="1" applyFill="1" applyBorder="1"/>
    <xf numFmtId="164" fontId="12" fillId="0" borderId="10" xfId="1" applyFont="1" applyFill="1" applyBorder="1" applyAlignment="1">
      <alignment horizontal="center"/>
    </xf>
    <xf numFmtId="164" fontId="4" fillId="0" borderId="5" xfId="1" applyFont="1" applyFill="1" applyBorder="1"/>
    <xf numFmtId="164" fontId="4" fillId="0" borderId="0" xfId="1" applyFont="1" applyFill="1" applyBorder="1" applyAlignment="1">
      <alignment horizontal="center"/>
    </xf>
    <xf numFmtId="164" fontId="5" fillId="0" borderId="0" xfId="1" applyFont="1" applyFill="1"/>
    <xf numFmtId="3" fontId="14" fillId="0" borderId="0" xfId="0" applyNumberFormat="1" applyFont="1" applyFill="1"/>
    <xf numFmtId="4" fontId="4" fillId="0" borderId="0" xfId="0" applyNumberFormat="1" applyFont="1" applyFill="1"/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64" fontId="5" fillId="0" borderId="13" xfId="1" quotePrefix="1" applyFont="1" applyFill="1" applyBorder="1" applyAlignment="1" applyProtection="1">
      <alignment horizontal="center" vertical="center" wrapText="1"/>
    </xf>
    <xf numFmtId="164" fontId="8" fillId="0" borderId="12" xfId="1" applyFont="1" applyFill="1" applyBorder="1" applyAlignment="1" applyProtection="1">
      <alignment horizontal="center" vertical="center" wrapText="1"/>
    </xf>
    <xf numFmtId="164" fontId="5" fillId="0" borderId="26" xfId="1" applyFont="1" applyFill="1" applyBorder="1" applyAlignment="1">
      <alignment horizontal="center" vertical="center" wrapText="1"/>
    </xf>
    <xf numFmtId="164" fontId="4" fillId="0" borderId="10" xfId="1" applyFont="1" applyFill="1" applyBorder="1" applyAlignment="1">
      <alignment horizontal="center"/>
    </xf>
  </cellXfs>
  <cellStyles count="3289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Model_RAB Мой" xfId="17"/>
    <cellStyle name="_Model_RAB Мой 2" xfId="18"/>
    <cellStyle name="_Model_RAB Мой 2_ADR.PR.REM.EE.4.78" xfId="19"/>
    <cellStyle name="_Model_RAB Мой 2_ADR.PR.REM.GAS.4.78" xfId="20"/>
    <cellStyle name="_Model_RAB Мой 2_ADR.PR.REM.PE.4.78" xfId="21"/>
    <cellStyle name="_Model_RAB Мой 2_ADR.PR.REM.PT.4.78" xfId="22"/>
    <cellStyle name="_Model_RAB Мой 2_ADR.PR.REM.TBO.4.78" xfId="23"/>
    <cellStyle name="_Model_RAB Мой 2_ADR.PR.REM.TS.4.78" xfId="24"/>
    <cellStyle name="_Model_RAB Мой 2_ADR.PR.REM.VS.4.78" xfId="25"/>
    <cellStyle name="_Model_RAB Мой 2_IST.FIN.GISEE(v2.0)" xfId="26"/>
    <cellStyle name="_Model_RAB Мой 2_OREP.KU.2011.MONTHLY.02(v0.1)" xfId="27"/>
    <cellStyle name="_Model_RAB Мой 2_OREP.KU.2011.MONTHLY.02(v0.4)" xfId="28"/>
    <cellStyle name="_Model_RAB Мой 2_TEPLO.OTPUSK" xfId="29"/>
    <cellStyle name="_Model_RAB Мой_46EE.2011(v1.0)" xfId="30"/>
    <cellStyle name="_Model_RAB Мой_46EE.2011(v1.0)_46TE.2011(v1.0)" xfId="31"/>
    <cellStyle name="_Model_RAB Мой_46EE.2011(v1.0)_IST.FIN.GISEE(v1.2)" xfId="32"/>
    <cellStyle name="_Model_RAB Мой_46EE.2011(v1.2)" xfId="33"/>
    <cellStyle name="_Model_RAB Мой_46TE.2011(v1.0)" xfId="34"/>
    <cellStyle name="_Model_RAB Мой_ARMRAZR" xfId="35"/>
    <cellStyle name="_Model_RAB Мой_BALANCE.WARM.2010.FACT(v1.0)" xfId="36"/>
    <cellStyle name="_Model_RAB Мой_BALANCE.WARM.2010.PLAN" xfId="37"/>
    <cellStyle name="_Model_RAB Мой_BALANCE.WARM.2011YEAR(v0.7)" xfId="38"/>
    <cellStyle name="_Model_RAB Мой_BALANCE.WARM.2011YEAR.NEW.UPDATE.SCHEME" xfId="39"/>
    <cellStyle name="_Model_RAB Мой_BALANCE.WARM.Q1.2012(v1.0)_test" xfId="40"/>
    <cellStyle name="_Model_RAB Мой_EE.2REK.P2011.4.78(v0.3)" xfId="41"/>
    <cellStyle name="_Model_RAB Мой_FORM910.2012(v1.1)" xfId="42"/>
    <cellStyle name="_Model_RAB Мой_INVEST.EE.PLAN.4.78(v0.1)" xfId="43"/>
    <cellStyle name="_Model_RAB Мой_INVEST.EE.PLAN.4.78(v0.3)" xfId="44"/>
    <cellStyle name="_Model_RAB Мой_INVEST.PLAN.4.78(v0.1)" xfId="45"/>
    <cellStyle name="_Model_RAB Мой_INVEST.WARM.PLAN.4.78(v0.1)" xfId="46"/>
    <cellStyle name="_Model_RAB Мой_INVEST_WARM_PLAN" xfId="47"/>
    <cellStyle name="_Model_RAB Мой_IST.FIN.GISEE(v1.2)" xfId="48"/>
    <cellStyle name="_Model_RAB Мой_NADB.JNVLS.APTEKA.2011(v1.3.3)" xfId="49"/>
    <cellStyle name="_Model_RAB Мой_NADB.JNVLS.APTEKA.2011(v1.3.3)_46TE.2011(v1.0)" xfId="50"/>
    <cellStyle name="_Model_RAB Мой_NADB.JNVLS.APTEKA.2011(v1.3.3)_IST.FIN.GISEE(v1.2)" xfId="51"/>
    <cellStyle name="_Model_RAB Мой_NADB.JNVLS.APTEKA.2011(v1.3.4)" xfId="52"/>
    <cellStyle name="_Model_RAB Мой_NADB.JNVLS.APTEKA.2011(v1.3.4)_46TE.2011(v1.0)" xfId="53"/>
    <cellStyle name="_Model_RAB Мой_NADB.JNVLS.APTEKA.2011(v1.3.4)_IST.FIN.GISEE(v1.2)" xfId="54"/>
    <cellStyle name="_Model_RAB Мой_OREP.KU.2011.MONTHLY.02.update.demo.BKP" xfId="55"/>
    <cellStyle name="_Model_RAB Мой_PR.PROG.WARM.NOTCOMBI.2012.2.16_v1.4(04.04.11) " xfId="56"/>
    <cellStyle name="_Model_RAB Мой_PREDEL.JKH.UTV.2011(v1.0.1)" xfId="57"/>
    <cellStyle name="_Model_RAB Мой_PREDEL.JKH.UTV.2011(v1.0.1)_46TE.2011(v1.0)" xfId="58"/>
    <cellStyle name="_Model_RAB Мой_PREDEL.JKH.UTV.2011(v1.0.1)_IST.FIN.GISEE(v1.2)" xfId="59"/>
    <cellStyle name="_Model_RAB Мой_PREDEL.JKH.UTV.2011(v1.1)" xfId="60"/>
    <cellStyle name="_Model_RAB Мой_TEHSHEET" xfId="61"/>
    <cellStyle name="_Model_RAB Мой_TEST.TEMPLATE" xfId="62"/>
    <cellStyle name="_Model_RAB Мой_UPDATE.46EE.2011.TO.1.1" xfId="63"/>
    <cellStyle name="_Model_RAB Мой_UPDATE.46TE.2011.TO.1.1" xfId="64"/>
    <cellStyle name="_Model_RAB Мой_UPDATE.46TE.2011.TO.1.2" xfId="65"/>
    <cellStyle name="_Model_RAB Мой_UPDATE.BALANCE.WARM.2011YEAR.TO.1.1" xfId="66"/>
    <cellStyle name="_Model_RAB Мой_UPDATE.BALANCE.WARM.2011YEAR.TO.1.1_46TE.2011(v1.0)" xfId="67"/>
    <cellStyle name="_Model_RAB Мой_UPDATE.BALANCE.WARM.2011YEAR.TO.1.1_IST.FIN.GISEE(v1.2)" xfId="68"/>
    <cellStyle name="_Model_RAB Мой_UPDATE.IST.FIN.GISEE.TO.1.3" xfId="69"/>
    <cellStyle name="_Model_RAB Мой_UPDATE.NADB.JNVLS.APTEKA.2011.TO.1.3.4" xfId="70"/>
    <cellStyle name="_Model_RAB Мой_WARM.CALC.2012.3.23(v1.0)" xfId="71"/>
    <cellStyle name="_Model_RAB Мой_WARM.CALC.2012.3.23(v1.1)" xfId="72"/>
    <cellStyle name="_Model_RAB Мой_Книга2_PR.PROG.WARM.NOTCOMBI.2012.2.16_v1.4(04.04.11) " xfId="73"/>
    <cellStyle name="_Model_RAB Мой_Копия BALANCE.WARM.Q1.2012(v1.0)" xfId="74"/>
    <cellStyle name="_Model_RAB_MRSK_svod" xfId="75"/>
    <cellStyle name="_Model_RAB_MRSK_svod 2" xfId="76"/>
    <cellStyle name="_Model_RAB_MRSK_svod 2_ADR.PR.REM.EE.4.78" xfId="77"/>
    <cellStyle name="_Model_RAB_MRSK_svod 2_ADR.PR.REM.GAS.4.78" xfId="78"/>
    <cellStyle name="_Model_RAB_MRSK_svod 2_ADR.PR.REM.PE.4.78" xfId="79"/>
    <cellStyle name="_Model_RAB_MRSK_svod 2_ADR.PR.REM.PT.4.78" xfId="80"/>
    <cellStyle name="_Model_RAB_MRSK_svod 2_ADR.PR.REM.TBO.4.78" xfId="81"/>
    <cellStyle name="_Model_RAB_MRSK_svod 2_ADR.PR.REM.TS.4.78" xfId="82"/>
    <cellStyle name="_Model_RAB_MRSK_svod 2_ADR.PR.REM.VS.4.78" xfId="83"/>
    <cellStyle name="_Model_RAB_MRSK_svod 2_IST.FIN.GISEE(v2.0)" xfId="84"/>
    <cellStyle name="_Model_RAB_MRSK_svod 2_OREP.KU.2011.MONTHLY.02(v0.1)" xfId="85"/>
    <cellStyle name="_Model_RAB_MRSK_svod 2_OREP.KU.2011.MONTHLY.02(v0.4)" xfId="86"/>
    <cellStyle name="_Model_RAB_MRSK_svod 2_TEPLO.OTPUSK" xfId="87"/>
    <cellStyle name="_Model_RAB_MRSK_svod_46EE.2011(v1.0)" xfId="88"/>
    <cellStyle name="_Model_RAB_MRSK_svod_46EE.2011(v1.0)_46TE.2011(v1.0)" xfId="89"/>
    <cellStyle name="_Model_RAB_MRSK_svod_46EE.2011(v1.0)_IST.FIN.GISEE(v1.2)" xfId="90"/>
    <cellStyle name="_Model_RAB_MRSK_svod_46EE.2011(v1.2)" xfId="91"/>
    <cellStyle name="_Model_RAB_MRSK_svod_46TE.2011(v1.0)" xfId="92"/>
    <cellStyle name="_Model_RAB_MRSK_svod_ARMRAZR" xfId="93"/>
    <cellStyle name="_Model_RAB_MRSK_svod_BALANCE.WARM.2010.FACT(v1.0)" xfId="94"/>
    <cellStyle name="_Model_RAB_MRSK_svod_BALANCE.WARM.2010.PLAN" xfId="95"/>
    <cellStyle name="_Model_RAB_MRSK_svod_BALANCE.WARM.2011YEAR(v0.7)" xfId="96"/>
    <cellStyle name="_Model_RAB_MRSK_svod_BALANCE.WARM.2011YEAR.NEW.UPDATE.SCHEME" xfId="97"/>
    <cellStyle name="_Model_RAB_MRSK_svod_BALANCE.WARM.Q1.2012(v1.0)_test" xfId="98"/>
    <cellStyle name="_Model_RAB_MRSK_svod_EE.2REK.P2011.4.78(v0.3)" xfId="99"/>
    <cellStyle name="_Model_RAB_MRSK_svod_FORM910.2012(v1.1)" xfId="100"/>
    <cellStyle name="_Model_RAB_MRSK_svod_INVEST.EE.PLAN.4.78(v0.1)" xfId="101"/>
    <cellStyle name="_Model_RAB_MRSK_svod_INVEST.EE.PLAN.4.78(v0.3)" xfId="102"/>
    <cellStyle name="_Model_RAB_MRSK_svod_INVEST.PLAN.4.78(v0.1)" xfId="103"/>
    <cellStyle name="_Model_RAB_MRSK_svod_INVEST.WARM.PLAN.4.78(v0.1)" xfId="104"/>
    <cellStyle name="_Model_RAB_MRSK_svod_INVEST_WARM_PLAN" xfId="105"/>
    <cellStyle name="_Model_RAB_MRSK_svod_IST.FIN.GISEE(v1.2)" xfId="106"/>
    <cellStyle name="_Model_RAB_MRSK_svod_NADB.JNVLS.APTEKA.2011(v1.3.3)" xfId="107"/>
    <cellStyle name="_Model_RAB_MRSK_svod_NADB.JNVLS.APTEKA.2011(v1.3.3)_46TE.2011(v1.0)" xfId="108"/>
    <cellStyle name="_Model_RAB_MRSK_svod_NADB.JNVLS.APTEKA.2011(v1.3.3)_IST.FIN.GISEE(v1.2)" xfId="109"/>
    <cellStyle name="_Model_RAB_MRSK_svod_NADB.JNVLS.APTEKA.2011(v1.3.4)" xfId="110"/>
    <cellStyle name="_Model_RAB_MRSK_svod_NADB.JNVLS.APTEKA.2011(v1.3.4)_46TE.2011(v1.0)" xfId="111"/>
    <cellStyle name="_Model_RAB_MRSK_svod_NADB.JNVLS.APTEKA.2011(v1.3.4)_IST.FIN.GISEE(v1.2)" xfId="112"/>
    <cellStyle name="_Model_RAB_MRSK_svod_OREP.KU.2011.MONTHLY.02.update.demo.BKP" xfId="113"/>
    <cellStyle name="_Model_RAB_MRSK_svod_PR.PROG.WARM.NOTCOMBI.2012.2.16_v1.4(04.04.11) " xfId="114"/>
    <cellStyle name="_Model_RAB_MRSK_svod_PREDEL.JKH.UTV.2011(v1.0.1)" xfId="115"/>
    <cellStyle name="_Model_RAB_MRSK_svod_PREDEL.JKH.UTV.2011(v1.0.1)_46TE.2011(v1.0)" xfId="116"/>
    <cellStyle name="_Model_RAB_MRSK_svod_PREDEL.JKH.UTV.2011(v1.0.1)_IST.FIN.GISEE(v1.2)" xfId="117"/>
    <cellStyle name="_Model_RAB_MRSK_svod_PREDEL.JKH.UTV.2011(v1.1)" xfId="118"/>
    <cellStyle name="_Model_RAB_MRSK_svod_TEHSHEET" xfId="119"/>
    <cellStyle name="_Model_RAB_MRSK_svod_TEST.TEMPLATE" xfId="120"/>
    <cellStyle name="_Model_RAB_MRSK_svod_UPDATE.46EE.2011.TO.1.1" xfId="121"/>
    <cellStyle name="_Model_RAB_MRSK_svod_UPDATE.46TE.2011.TO.1.1" xfId="122"/>
    <cellStyle name="_Model_RAB_MRSK_svod_UPDATE.46TE.2011.TO.1.2" xfId="123"/>
    <cellStyle name="_Model_RAB_MRSK_svod_UPDATE.BALANCE.WARM.2011YEAR.TO.1.1" xfId="124"/>
    <cellStyle name="_Model_RAB_MRSK_svod_UPDATE.BALANCE.WARM.2011YEAR.TO.1.1_46TE.2011(v1.0)" xfId="125"/>
    <cellStyle name="_Model_RAB_MRSK_svod_UPDATE.BALANCE.WARM.2011YEAR.TO.1.1_IST.FIN.GISEE(v1.2)" xfId="126"/>
    <cellStyle name="_Model_RAB_MRSK_svod_UPDATE.IST.FIN.GISEE.TO.1.3" xfId="127"/>
    <cellStyle name="_Model_RAB_MRSK_svod_UPDATE.NADB.JNVLS.APTEKA.2011.TO.1.3.4" xfId="128"/>
    <cellStyle name="_Model_RAB_MRSK_svod_WARM.CALC.2012.3.23(v1.0)" xfId="129"/>
    <cellStyle name="_Model_RAB_MRSK_svod_WARM.CALC.2012.3.23(v1.1)" xfId="130"/>
    <cellStyle name="_Model_RAB_MRSK_svod_Книга2_PR.PROG.WARM.NOTCOMBI.2012.2.16_v1.4(04.04.11) " xfId="131"/>
    <cellStyle name="_Model_RAB_MRSK_svod_Копия BALANCE.WARM.Q1.2012(v1.0)" xfId="132"/>
    <cellStyle name="_Plug" xfId="133"/>
    <cellStyle name="_Бюджет2006_ПОКАЗАТЕЛИ СВОДНЫЕ" xfId="134"/>
    <cellStyle name="_ВО ОП ТЭС-ОТ- 2007" xfId="135"/>
    <cellStyle name="_ВФ ОАО ТЭС-ОТ- 2009" xfId="136"/>
    <cellStyle name="_выручка по присоединениям2" xfId="137"/>
    <cellStyle name="_Договор аренды ЯЭ с разбивкой" xfId="138"/>
    <cellStyle name="_Защита ФЗП" xfId="139"/>
    <cellStyle name="_Исходные данные для модели" xfId="140"/>
    <cellStyle name="_Консолидация-2008-проект-new" xfId="141"/>
    <cellStyle name="_МОДЕЛЬ_1 (2)" xfId="142"/>
    <cellStyle name="_МОДЕЛЬ_1 (2) 2" xfId="143"/>
    <cellStyle name="_МОДЕЛЬ_1 (2) 2_ADR.PR.REM.EE.4.78" xfId="144"/>
    <cellStyle name="_МОДЕЛЬ_1 (2) 2_ADR.PR.REM.GAS.4.78" xfId="145"/>
    <cellStyle name="_МОДЕЛЬ_1 (2) 2_ADR.PR.REM.PE.4.78" xfId="146"/>
    <cellStyle name="_МОДЕЛЬ_1 (2) 2_ADR.PR.REM.PT.4.78" xfId="147"/>
    <cellStyle name="_МОДЕЛЬ_1 (2) 2_ADR.PR.REM.TBO.4.78" xfId="148"/>
    <cellStyle name="_МОДЕЛЬ_1 (2) 2_ADR.PR.REM.TS.4.78" xfId="149"/>
    <cellStyle name="_МОДЕЛЬ_1 (2) 2_ADR.PR.REM.VS.4.78" xfId="150"/>
    <cellStyle name="_МОДЕЛЬ_1 (2) 2_IST.FIN.GISEE(v2.0)" xfId="151"/>
    <cellStyle name="_МОДЕЛЬ_1 (2) 2_OREP.KU.2011.MONTHLY.02(v0.1)" xfId="152"/>
    <cellStyle name="_МОДЕЛЬ_1 (2) 2_OREP.KU.2011.MONTHLY.02(v0.4)" xfId="153"/>
    <cellStyle name="_МОДЕЛЬ_1 (2) 2_TEPLO.OTPUSK" xfId="154"/>
    <cellStyle name="_МОДЕЛЬ_1 (2)_46EE.2011(v1.0)" xfId="155"/>
    <cellStyle name="_МОДЕЛЬ_1 (2)_46EE.2011(v1.0)_46TE.2011(v1.0)" xfId="156"/>
    <cellStyle name="_МОДЕЛЬ_1 (2)_46EE.2011(v1.0)_IST.FIN.GISEE(v1.2)" xfId="157"/>
    <cellStyle name="_МОДЕЛЬ_1 (2)_46EE.2011(v1.2)" xfId="158"/>
    <cellStyle name="_МОДЕЛЬ_1 (2)_46TE.2011(v1.0)" xfId="159"/>
    <cellStyle name="_МОДЕЛЬ_1 (2)_ARMRAZR" xfId="160"/>
    <cellStyle name="_МОДЕЛЬ_1 (2)_BALANCE.WARM.2010.FACT(v1.0)" xfId="161"/>
    <cellStyle name="_МОДЕЛЬ_1 (2)_BALANCE.WARM.2010.PLAN" xfId="162"/>
    <cellStyle name="_МОДЕЛЬ_1 (2)_BALANCE.WARM.2011YEAR(v0.7)" xfId="163"/>
    <cellStyle name="_МОДЕЛЬ_1 (2)_BALANCE.WARM.2011YEAR.NEW.UPDATE.SCHEME" xfId="164"/>
    <cellStyle name="_МОДЕЛЬ_1 (2)_BALANCE.WARM.Q1.2012(v1.0)_test" xfId="165"/>
    <cellStyle name="_МОДЕЛЬ_1 (2)_EE.2REK.P2011.4.78(v0.3)" xfId="166"/>
    <cellStyle name="_МОДЕЛЬ_1 (2)_FORM910.2012(v1.1)" xfId="167"/>
    <cellStyle name="_МОДЕЛЬ_1 (2)_INVEST.EE.PLAN.4.78(v0.1)" xfId="168"/>
    <cellStyle name="_МОДЕЛЬ_1 (2)_INVEST.EE.PLAN.4.78(v0.3)" xfId="169"/>
    <cellStyle name="_МОДЕЛЬ_1 (2)_INVEST.PLAN.4.78(v0.1)" xfId="170"/>
    <cellStyle name="_МОДЕЛЬ_1 (2)_INVEST.WARM.PLAN.4.78(v0.1)" xfId="171"/>
    <cellStyle name="_МОДЕЛЬ_1 (2)_INVEST_WARM_PLAN" xfId="172"/>
    <cellStyle name="_МОДЕЛЬ_1 (2)_IST.FIN.GISEE(v1.2)" xfId="173"/>
    <cellStyle name="_МОДЕЛЬ_1 (2)_NADB.JNVLS.APTEKA.2011(v1.3.3)" xfId="174"/>
    <cellStyle name="_МОДЕЛЬ_1 (2)_NADB.JNVLS.APTEKA.2011(v1.3.3)_46TE.2011(v1.0)" xfId="175"/>
    <cellStyle name="_МОДЕЛЬ_1 (2)_NADB.JNVLS.APTEKA.2011(v1.3.3)_IST.FIN.GISEE(v1.2)" xfId="176"/>
    <cellStyle name="_МОДЕЛЬ_1 (2)_NADB.JNVLS.APTEKA.2011(v1.3.4)" xfId="177"/>
    <cellStyle name="_МОДЕЛЬ_1 (2)_NADB.JNVLS.APTEKA.2011(v1.3.4)_46TE.2011(v1.0)" xfId="178"/>
    <cellStyle name="_МОДЕЛЬ_1 (2)_NADB.JNVLS.APTEKA.2011(v1.3.4)_IST.FIN.GISEE(v1.2)" xfId="179"/>
    <cellStyle name="_МОДЕЛЬ_1 (2)_OREP.KU.2011.MONTHLY.02.update.demo.BKP" xfId="180"/>
    <cellStyle name="_МОДЕЛЬ_1 (2)_PR.PROG.WARM.NOTCOMBI.2012.2.16_v1.4(04.04.11) " xfId="181"/>
    <cellStyle name="_МОДЕЛЬ_1 (2)_PREDEL.JKH.UTV.2011(v1.0.1)" xfId="182"/>
    <cellStyle name="_МОДЕЛЬ_1 (2)_PREDEL.JKH.UTV.2011(v1.0.1)_46TE.2011(v1.0)" xfId="183"/>
    <cellStyle name="_МОДЕЛЬ_1 (2)_PREDEL.JKH.UTV.2011(v1.0.1)_IST.FIN.GISEE(v1.2)" xfId="184"/>
    <cellStyle name="_МОДЕЛЬ_1 (2)_PREDEL.JKH.UTV.2011(v1.1)" xfId="185"/>
    <cellStyle name="_МОДЕЛЬ_1 (2)_TEHSHEET" xfId="186"/>
    <cellStyle name="_МОДЕЛЬ_1 (2)_TEST.TEMPLATE" xfId="187"/>
    <cellStyle name="_МОДЕЛЬ_1 (2)_UPDATE.46EE.2011.TO.1.1" xfId="188"/>
    <cellStyle name="_МОДЕЛЬ_1 (2)_UPDATE.46TE.2011.TO.1.1" xfId="189"/>
    <cellStyle name="_МОДЕЛЬ_1 (2)_UPDATE.46TE.2011.TO.1.2" xfId="190"/>
    <cellStyle name="_МОДЕЛЬ_1 (2)_UPDATE.BALANCE.WARM.2011YEAR.TO.1.1" xfId="191"/>
    <cellStyle name="_МОДЕЛЬ_1 (2)_UPDATE.BALANCE.WARM.2011YEAR.TO.1.1_46TE.2011(v1.0)" xfId="192"/>
    <cellStyle name="_МОДЕЛЬ_1 (2)_UPDATE.BALANCE.WARM.2011YEAR.TO.1.1_IST.FIN.GISEE(v1.2)" xfId="193"/>
    <cellStyle name="_МОДЕЛЬ_1 (2)_UPDATE.IST.FIN.GISEE.TO.1.3" xfId="194"/>
    <cellStyle name="_МОДЕЛЬ_1 (2)_UPDATE.NADB.JNVLS.APTEKA.2011.TO.1.3.4" xfId="195"/>
    <cellStyle name="_МОДЕЛЬ_1 (2)_WARM.CALC.2012.3.23(v1.0)" xfId="196"/>
    <cellStyle name="_МОДЕЛЬ_1 (2)_WARM.CALC.2012.3.23(v1.1)" xfId="197"/>
    <cellStyle name="_МОДЕЛЬ_1 (2)_Книга2_PR.PROG.WARM.NOTCOMBI.2012.2.16_v1.4(04.04.11) " xfId="198"/>
    <cellStyle name="_МОДЕЛЬ_1 (2)_Копия BALANCE.WARM.Q1.2012(v1.0)" xfId="199"/>
    <cellStyle name="_НВВ 2009 постатейно свод по филиалам_09_02_09" xfId="200"/>
    <cellStyle name="_НВВ 2009 постатейно свод по филиалам_для Валентина" xfId="201"/>
    <cellStyle name="_Омск" xfId="202"/>
    <cellStyle name="_ОТ ИД 2009" xfId="203"/>
    <cellStyle name="_пр 5 тариф RAB" xfId="204"/>
    <cellStyle name="_пр 5 тариф RAB 2" xfId="205"/>
    <cellStyle name="_пр 5 тариф RAB 2_ADR.PR.REM.EE.4.78" xfId="206"/>
    <cellStyle name="_пр 5 тариф RAB 2_ADR.PR.REM.GAS.4.78" xfId="207"/>
    <cellStyle name="_пр 5 тариф RAB 2_ADR.PR.REM.PE.4.78" xfId="208"/>
    <cellStyle name="_пр 5 тариф RAB 2_ADR.PR.REM.PT.4.78" xfId="209"/>
    <cellStyle name="_пр 5 тариф RAB 2_ADR.PR.REM.TBO.4.78" xfId="210"/>
    <cellStyle name="_пр 5 тариф RAB 2_ADR.PR.REM.TS.4.78" xfId="211"/>
    <cellStyle name="_пр 5 тариф RAB 2_ADR.PR.REM.VS.4.78" xfId="212"/>
    <cellStyle name="_пр 5 тариф RAB 2_IST.FIN.GISEE(v2.0)" xfId="213"/>
    <cellStyle name="_пр 5 тариф RAB 2_OREP.KU.2011.MONTHLY.02(v0.1)" xfId="214"/>
    <cellStyle name="_пр 5 тариф RAB 2_OREP.KU.2011.MONTHLY.02(v0.4)" xfId="215"/>
    <cellStyle name="_пр 5 тариф RAB 2_TEPLO.OTPUSK" xfId="216"/>
    <cellStyle name="_пр 5 тариф RAB_46EE.2011(v1.0)" xfId="217"/>
    <cellStyle name="_пр 5 тариф RAB_46EE.2011(v1.0)_46TE.2011(v1.0)" xfId="218"/>
    <cellStyle name="_пр 5 тариф RAB_46EE.2011(v1.0)_IST.FIN.GISEE(v1.2)" xfId="219"/>
    <cellStyle name="_пр 5 тариф RAB_46EE.2011(v1.2)" xfId="220"/>
    <cellStyle name="_пр 5 тариф RAB_46TE.2011(v1.0)" xfId="221"/>
    <cellStyle name="_пр 5 тариф RAB_ARMRAZR" xfId="222"/>
    <cellStyle name="_пр 5 тариф RAB_BALANCE.WARM.2010.FACT(v1.0)" xfId="223"/>
    <cellStyle name="_пр 5 тариф RAB_BALANCE.WARM.2010.PLAN" xfId="224"/>
    <cellStyle name="_пр 5 тариф RAB_BALANCE.WARM.2011YEAR(v0.7)" xfId="225"/>
    <cellStyle name="_пр 5 тариф RAB_BALANCE.WARM.2011YEAR.NEW.UPDATE.SCHEME" xfId="226"/>
    <cellStyle name="_пр 5 тариф RAB_BALANCE.WARM.Q1.2012(v1.0)_test" xfId="227"/>
    <cellStyle name="_пр 5 тариф RAB_EE.2REK.P2011.4.78(v0.3)" xfId="228"/>
    <cellStyle name="_пр 5 тариф RAB_FORM910.2012(v1.1)" xfId="229"/>
    <cellStyle name="_пр 5 тариф RAB_INVEST.EE.PLAN.4.78(v0.1)" xfId="230"/>
    <cellStyle name="_пр 5 тариф RAB_INVEST.EE.PLAN.4.78(v0.3)" xfId="231"/>
    <cellStyle name="_пр 5 тариф RAB_INVEST.PLAN.4.78(v0.1)" xfId="232"/>
    <cellStyle name="_пр 5 тариф RAB_INVEST.WARM.PLAN.4.78(v0.1)" xfId="233"/>
    <cellStyle name="_пр 5 тариф RAB_INVEST_WARM_PLAN" xfId="234"/>
    <cellStyle name="_пр 5 тариф RAB_IST.FIN.GISEE(v1.2)" xfId="235"/>
    <cellStyle name="_пр 5 тариф RAB_NADB.JNVLS.APTEKA.2011(v1.3.3)" xfId="236"/>
    <cellStyle name="_пр 5 тариф RAB_NADB.JNVLS.APTEKA.2011(v1.3.3)_46TE.2011(v1.0)" xfId="237"/>
    <cellStyle name="_пр 5 тариф RAB_NADB.JNVLS.APTEKA.2011(v1.3.3)_IST.FIN.GISEE(v1.2)" xfId="238"/>
    <cellStyle name="_пр 5 тариф RAB_NADB.JNVLS.APTEKA.2011(v1.3.4)" xfId="239"/>
    <cellStyle name="_пр 5 тариф RAB_NADB.JNVLS.APTEKA.2011(v1.3.4)_46TE.2011(v1.0)" xfId="240"/>
    <cellStyle name="_пр 5 тариф RAB_NADB.JNVLS.APTEKA.2011(v1.3.4)_IST.FIN.GISEE(v1.2)" xfId="241"/>
    <cellStyle name="_пр 5 тариф RAB_OREP.KU.2011.MONTHLY.02.update.demo.BKP" xfId="242"/>
    <cellStyle name="_пр 5 тариф RAB_PR.PROG.WARM.NOTCOMBI.2012.2.16_v1.4(04.04.11) " xfId="243"/>
    <cellStyle name="_пр 5 тариф RAB_PREDEL.JKH.UTV.2011(v1.0.1)" xfId="244"/>
    <cellStyle name="_пр 5 тариф RAB_PREDEL.JKH.UTV.2011(v1.0.1)_46TE.2011(v1.0)" xfId="245"/>
    <cellStyle name="_пр 5 тариф RAB_PREDEL.JKH.UTV.2011(v1.0.1)_IST.FIN.GISEE(v1.2)" xfId="246"/>
    <cellStyle name="_пр 5 тариф RAB_PREDEL.JKH.UTV.2011(v1.1)" xfId="247"/>
    <cellStyle name="_пр 5 тариф RAB_TEHSHEET" xfId="248"/>
    <cellStyle name="_пр 5 тариф RAB_TEST.TEMPLATE" xfId="249"/>
    <cellStyle name="_пр 5 тариф RAB_UPDATE.46EE.2011.TO.1.1" xfId="250"/>
    <cellStyle name="_пр 5 тариф RAB_UPDATE.46TE.2011.TO.1.1" xfId="251"/>
    <cellStyle name="_пр 5 тариф RAB_UPDATE.46TE.2011.TO.1.2" xfId="252"/>
    <cellStyle name="_пр 5 тариф RAB_UPDATE.BALANCE.WARM.2011YEAR.TO.1.1" xfId="253"/>
    <cellStyle name="_пр 5 тариф RAB_UPDATE.BALANCE.WARM.2011YEAR.TO.1.1_46TE.2011(v1.0)" xfId="254"/>
    <cellStyle name="_пр 5 тариф RAB_UPDATE.BALANCE.WARM.2011YEAR.TO.1.1_IST.FIN.GISEE(v1.2)" xfId="255"/>
    <cellStyle name="_пр 5 тариф RAB_UPDATE.IST.FIN.GISEE.TO.1.3" xfId="256"/>
    <cellStyle name="_пр 5 тариф RAB_UPDATE.NADB.JNVLS.APTEKA.2011.TO.1.3.4" xfId="257"/>
    <cellStyle name="_пр 5 тариф RAB_WARM.CALC.2012.3.23(v1.0)" xfId="258"/>
    <cellStyle name="_пр 5 тариф RAB_WARM.CALC.2012.3.23(v1.1)" xfId="259"/>
    <cellStyle name="_пр 5 тариф RAB_Книга2_PR.PROG.WARM.NOTCOMBI.2012.2.16_v1.4(04.04.11) " xfId="260"/>
    <cellStyle name="_пр 5 тариф RAB_Копия BALANCE.WARM.Q1.2012(v1.0)" xfId="261"/>
    <cellStyle name="_Предожение _ДБП_2009 г ( согласованные БП)  (2)" xfId="262"/>
    <cellStyle name="_Приложение 2 0806 факт" xfId="263"/>
    <cellStyle name="_Приложение МТС-3-КС" xfId="264"/>
    <cellStyle name="_Приложение-МТС--2-1" xfId="265"/>
    <cellStyle name="_Расчет RAB_22072008" xfId="266"/>
    <cellStyle name="_Расчет RAB_22072008 2" xfId="267"/>
    <cellStyle name="_Расчет RAB_22072008 2_ADR.PR.REM.EE.4.78" xfId="268"/>
    <cellStyle name="_Расчет RAB_22072008 2_ADR.PR.REM.GAS.4.78" xfId="269"/>
    <cellStyle name="_Расчет RAB_22072008 2_ADR.PR.REM.PE.4.78" xfId="270"/>
    <cellStyle name="_Расчет RAB_22072008 2_ADR.PR.REM.PT.4.78" xfId="271"/>
    <cellStyle name="_Расчет RAB_22072008 2_ADR.PR.REM.TBO.4.78" xfId="272"/>
    <cellStyle name="_Расчет RAB_22072008 2_ADR.PR.REM.TS.4.78" xfId="273"/>
    <cellStyle name="_Расчет RAB_22072008 2_ADR.PR.REM.VS.4.78" xfId="274"/>
    <cellStyle name="_Расчет RAB_22072008 2_IST.FIN.GISEE(v2.0)" xfId="275"/>
    <cellStyle name="_Расчет RAB_22072008 2_OREP.KU.2011.MONTHLY.02(v0.1)" xfId="276"/>
    <cellStyle name="_Расчет RAB_22072008 2_OREP.KU.2011.MONTHLY.02(v0.4)" xfId="277"/>
    <cellStyle name="_Расчет RAB_22072008 2_TEPLO.OTPUSK" xfId="278"/>
    <cellStyle name="_Расчет RAB_22072008_46EE.2011(v1.0)" xfId="279"/>
    <cellStyle name="_Расчет RAB_22072008_46EE.2011(v1.0)_46TE.2011(v1.0)" xfId="280"/>
    <cellStyle name="_Расчет RAB_22072008_46EE.2011(v1.0)_IST.FIN.GISEE(v1.2)" xfId="281"/>
    <cellStyle name="_Расчет RAB_22072008_46EE.2011(v1.2)" xfId="282"/>
    <cellStyle name="_Расчет RAB_22072008_46TE.2011(v1.0)" xfId="283"/>
    <cellStyle name="_Расчет RAB_22072008_ARMRAZR" xfId="284"/>
    <cellStyle name="_Расчет RAB_22072008_BALANCE.WARM.2010.FACT(v1.0)" xfId="285"/>
    <cellStyle name="_Расчет RAB_22072008_BALANCE.WARM.2010.PLAN" xfId="286"/>
    <cellStyle name="_Расчет RAB_22072008_BALANCE.WARM.2011YEAR(v0.7)" xfId="287"/>
    <cellStyle name="_Расчет RAB_22072008_BALANCE.WARM.2011YEAR.NEW.UPDATE.SCHEME" xfId="288"/>
    <cellStyle name="_Расчет RAB_22072008_BALANCE.WARM.Q1.2012(v1.0)_test" xfId="289"/>
    <cellStyle name="_Расчет RAB_22072008_EE.2REK.P2011.4.78(v0.3)" xfId="290"/>
    <cellStyle name="_Расчет RAB_22072008_FORM910.2012(v1.1)" xfId="291"/>
    <cellStyle name="_Расчет RAB_22072008_INVEST.EE.PLAN.4.78(v0.1)" xfId="292"/>
    <cellStyle name="_Расчет RAB_22072008_INVEST.EE.PLAN.4.78(v0.3)" xfId="293"/>
    <cellStyle name="_Расчет RAB_22072008_INVEST.PLAN.4.78(v0.1)" xfId="294"/>
    <cellStyle name="_Расчет RAB_22072008_INVEST.WARM.PLAN.4.78(v0.1)" xfId="295"/>
    <cellStyle name="_Расчет RAB_22072008_INVEST_WARM_PLAN" xfId="296"/>
    <cellStyle name="_Расчет RAB_22072008_IST.FIN.GISEE(v1.2)" xfId="297"/>
    <cellStyle name="_Расчет RAB_22072008_NADB.JNVLS.APTEKA.2011(v1.3.3)" xfId="298"/>
    <cellStyle name="_Расчет RAB_22072008_NADB.JNVLS.APTEKA.2011(v1.3.3)_46TE.2011(v1.0)" xfId="299"/>
    <cellStyle name="_Расчет RAB_22072008_NADB.JNVLS.APTEKA.2011(v1.3.3)_IST.FIN.GISEE(v1.2)" xfId="300"/>
    <cellStyle name="_Расчет RAB_22072008_NADB.JNVLS.APTEKA.2011(v1.3.4)" xfId="301"/>
    <cellStyle name="_Расчет RAB_22072008_NADB.JNVLS.APTEKA.2011(v1.3.4)_46TE.2011(v1.0)" xfId="302"/>
    <cellStyle name="_Расчет RAB_22072008_NADB.JNVLS.APTEKA.2011(v1.3.4)_IST.FIN.GISEE(v1.2)" xfId="303"/>
    <cellStyle name="_Расчет RAB_22072008_OREP.KU.2011.MONTHLY.02.update.demo.BKP" xfId="304"/>
    <cellStyle name="_Расчет RAB_22072008_PR.PROG.WARM.NOTCOMBI.2012.2.16_v1.4(04.04.11) " xfId="305"/>
    <cellStyle name="_Расчет RAB_22072008_PREDEL.JKH.UTV.2011(v1.0.1)" xfId="306"/>
    <cellStyle name="_Расчет RAB_22072008_PREDEL.JKH.UTV.2011(v1.0.1)_46TE.2011(v1.0)" xfId="307"/>
    <cellStyle name="_Расчет RAB_22072008_PREDEL.JKH.UTV.2011(v1.0.1)_IST.FIN.GISEE(v1.2)" xfId="308"/>
    <cellStyle name="_Расчет RAB_22072008_PREDEL.JKH.UTV.2011(v1.1)" xfId="309"/>
    <cellStyle name="_Расчет RAB_22072008_TEHSHEET" xfId="310"/>
    <cellStyle name="_Расчет RAB_22072008_TEST.TEMPLATE" xfId="311"/>
    <cellStyle name="_Расчет RAB_22072008_UPDATE.46EE.2011.TO.1.1" xfId="312"/>
    <cellStyle name="_Расчет RAB_22072008_UPDATE.46TE.2011.TO.1.1" xfId="313"/>
    <cellStyle name="_Расчет RAB_22072008_UPDATE.46TE.2011.TO.1.2" xfId="314"/>
    <cellStyle name="_Расчет RAB_22072008_UPDATE.BALANCE.WARM.2011YEAR.TO.1.1" xfId="315"/>
    <cellStyle name="_Расчет RAB_22072008_UPDATE.BALANCE.WARM.2011YEAR.TO.1.1_46TE.2011(v1.0)" xfId="316"/>
    <cellStyle name="_Расчет RAB_22072008_UPDATE.BALANCE.WARM.2011YEAR.TO.1.1_IST.FIN.GISEE(v1.2)" xfId="317"/>
    <cellStyle name="_Расчет RAB_22072008_UPDATE.IST.FIN.GISEE.TO.1.3" xfId="318"/>
    <cellStyle name="_Расчет RAB_22072008_UPDATE.NADB.JNVLS.APTEKA.2011.TO.1.3.4" xfId="319"/>
    <cellStyle name="_Расчет RAB_22072008_WARM.CALC.2012.3.23(v1.0)" xfId="320"/>
    <cellStyle name="_Расчет RAB_22072008_WARM.CALC.2012.3.23(v1.1)" xfId="321"/>
    <cellStyle name="_Расчет RAB_22072008_Книга2_PR.PROG.WARM.NOTCOMBI.2012.2.16_v1.4(04.04.11) " xfId="322"/>
    <cellStyle name="_Расчет RAB_22072008_Копия BALANCE.WARM.Q1.2012(v1.0)" xfId="323"/>
    <cellStyle name="_Расчет RAB_Лен и МОЭСК_с 2010 года_14.04.2009_со сглаж_version 3.0_без ФСК" xfId="324"/>
    <cellStyle name="_Расчет RAB_Лен и МОЭСК_с 2010 года_14.04.2009_со сглаж_version 3.0_без ФСК 2" xfId="325"/>
    <cellStyle name="_Расчет RAB_Лен и МОЭСК_с 2010 года_14.04.2009_со сглаж_version 3.0_без ФСК 2_ADR.PR.REM.EE.4.78" xfId="326"/>
    <cellStyle name="_Расчет RAB_Лен и МОЭСК_с 2010 года_14.04.2009_со сглаж_version 3.0_без ФСК 2_ADR.PR.REM.GAS.4.78" xfId="327"/>
    <cellStyle name="_Расчет RAB_Лен и МОЭСК_с 2010 года_14.04.2009_со сглаж_version 3.0_без ФСК 2_ADR.PR.REM.PE.4.78" xfId="328"/>
    <cellStyle name="_Расчет RAB_Лен и МОЭСК_с 2010 года_14.04.2009_со сглаж_version 3.0_без ФСК 2_ADR.PR.REM.PT.4.78" xfId="329"/>
    <cellStyle name="_Расчет RAB_Лен и МОЭСК_с 2010 года_14.04.2009_со сглаж_version 3.0_без ФСК 2_ADR.PR.REM.TBO.4.78" xfId="330"/>
    <cellStyle name="_Расчет RAB_Лен и МОЭСК_с 2010 года_14.04.2009_со сглаж_version 3.0_без ФСК 2_ADR.PR.REM.TS.4.78" xfId="331"/>
    <cellStyle name="_Расчет RAB_Лен и МОЭСК_с 2010 года_14.04.2009_со сглаж_version 3.0_без ФСК 2_ADR.PR.REM.VS.4.78" xfId="332"/>
    <cellStyle name="_Расчет RAB_Лен и МОЭСК_с 2010 года_14.04.2009_со сглаж_version 3.0_без ФСК 2_IST.FIN.GISEE(v2.0)" xfId="333"/>
    <cellStyle name="_Расчет RAB_Лен и МОЭСК_с 2010 года_14.04.2009_со сглаж_version 3.0_без ФСК 2_OREP.KU.2011.MONTHLY.02(v0.1)" xfId="334"/>
    <cellStyle name="_Расчет RAB_Лен и МОЭСК_с 2010 года_14.04.2009_со сглаж_version 3.0_без ФСК 2_OREP.KU.2011.MONTHLY.02(v0.4)" xfId="335"/>
    <cellStyle name="_Расчет RAB_Лен и МОЭСК_с 2010 года_14.04.2009_со сглаж_version 3.0_без ФСК 2_TEPLO.OTPUSK" xfId="336"/>
    <cellStyle name="_Расчет RAB_Лен и МОЭСК_с 2010 года_14.04.2009_со сглаж_version 3.0_без ФСК_46EE.2011(v1.0)" xfId="337"/>
    <cellStyle name="_Расчет RAB_Лен и МОЭСК_с 2010 года_14.04.2009_со сглаж_version 3.0_без ФСК_46EE.2011(v1.0)_46TE.2011(v1.0)" xfId="338"/>
    <cellStyle name="_Расчет RAB_Лен и МОЭСК_с 2010 года_14.04.2009_со сглаж_version 3.0_без ФСК_46EE.2011(v1.0)_IST.FIN.GISEE(v1.2)" xfId="339"/>
    <cellStyle name="_Расчет RAB_Лен и МОЭСК_с 2010 года_14.04.2009_со сглаж_version 3.0_без ФСК_46EE.2011(v1.2)" xfId="340"/>
    <cellStyle name="_Расчет RAB_Лен и МОЭСК_с 2010 года_14.04.2009_со сглаж_version 3.0_без ФСК_46TE.2011(v1.0)" xfId="341"/>
    <cellStyle name="_Расчет RAB_Лен и МОЭСК_с 2010 года_14.04.2009_со сглаж_version 3.0_без ФСК_ARMRAZR" xfId="342"/>
    <cellStyle name="_Расчет RAB_Лен и МОЭСК_с 2010 года_14.04.2009_со сглаж_version 3.0_без ФСК_BALANCE.WARM.2010.FACT(v1.0)" xfId="343"/>
    <cellStyle name="_Расчет RAB_Лен и МОЭСК_с 2010 года_14.04.2009_со сглаж_version 3.0_без ФСК_BALANCE.WARM.2010.PLAN" xfId="344"/>
    <cellStyle name="_Расчет RAB_Лен и МОЭСК_с 2010 года_14.04.2009_со сглаж_version 3.0_без ФСК_BALANCE.WARM.2011YEAR(v0.7)" xfId="345"/>
    <cellStyle name="_Расчет RAB_Лен и МОЭСК_с 2010 года_14.04.2009_со сглаж_version 3.0_без ФСК_BALANCE.WARM.2011YEAR.NEW.UPDATE.SCHEME" xfId="346"/>
    <cellStyle name="_Расчет RAB_Лен и МОЭСК_с 2010 года_14.04.2009_со сглаж_version 3.0_без ФСК_BALANCE.WARM.Q1.2012(v1.0)_test" xfId="347"/>
    <cellStyle name="_Расчет RAB_Лен и МОЭСК_с 2010 года_14.04.2009_со сглаж_version 3.0_без ФСК_EE.2REK.P2011.4.78(v0.3)" xfId="348"/>
    <cellStyle name="_Расчет RAB_Лен и МОЭСК_с 2010 года_14.04.2009_со сглаж_version 3.0_без ФСК_FORM910.2012(v1.1)" xfId="349"/>
    <cellStyle name="_Расчет RAB_Лен и МОЭСК_с 2010 года_14.04.2009_со сглаж_version 3.0_без ФСК_INVEST.EE.PLAN.4.78(v0.1)" xfId="350"/>
    <cellStyle name="_Расчет RAB_Лен и МОЭСК_с 2010 года_14.04.2009_со сглаж_version 3.0_без ФСК_INVEST.EE.PLAN.4.78(v0.3)" xfId="351"/>
    <cellStyle name="_Расчет RAB_Лен и МОЭСК_с 2010 года_14.04.2009_со сглаж_version 3.0_без ФСК_INVEST.PLAN.4.78(v0.1)" xfId="352"/>
    <cellStyle name="_Расчет RAB_Лен и МОЭСК_с 2010 года_14.04.2009_со сглаж_version 3.0_без ФСК_INVEST.WARM.PLAN.4.78(v0.1)" xfId="353"/>
    <cellStyle name="_Расчет RAB_Лен и МОЭСК_с 2010 года_14.04.2009_со сглаж_version 3.0_без ФСК_INVEST_WARM_PLAN" xfId="354"/>
    <cellStyle name="_Расчет RAB_Лен и МОЭСК_с 2010 года_14.04.2009_со сглаж_version 3.0_без ФСК_IST.FIN.GISEE(v1.2)" xfId="355"/>
    <cellStyle name="_Расчет RAB_Лен и МОЭСК_с 2010 года_14.04.2009_со сглаж_version 3.0_без ФСК_NADB.JNVLS.APTEKA.2011(v1.3.3)" xfId="356"/>
    <cellStyle name="_Расчет RAB_Лен и МОЭСК_с 2010 года_14.04.2009_со сглаж_version 3.0_без ФСК_NADB.JNVLS.APTEKA.2011(v1.3.3)_46TE.2011(v1.0)" xfId="357"/>
    <cellStyle name="_Расчет RAB_Лен и МОЭСК_с 2010 года_14.04.2009_со сглаж_version 3.0_без ФСК_NADB.JNVLS.APTEKA.2011(v1.3.3)_IST.FIN.GISEE(v1.2)" xfId="358"/>
    <cellStyle name="_Расчет RAB_Лен и МОЭСК_с 2010 года_14.04.2009_со сглаж_version 3.0_без ФСК_NADB.JNVLS.APTEKA.2011(v1.3.4)" xfId="359"/>
    <cellStyle name="_Расчет RAB_Лен и МОЭСК_с 2010 года_14.04.2009_со сглаж_version 3.0_без ФСК_NADB.JNVLS.APTEKA.2011(v1.3.4)_46TE.2011(v1.0)" xfId="360"/>
    <cellStyle name="_Расчет RAB_Лен и МОЭСК_с 2010 года_14.04.2009_со сглаж_version 3.0_без ФСК_NADB.JNVLS.APTEKA.2011(v1.3.4)_IST.FIN.GISEE(v1.2)" xfId="361"/>
    <cellStyle name="_Расчет RAB_Лен и МОЭСК_с 2010 года_14.04.2009_со сглаж_version 3.0_без ФСК_OREP.KU.2011.MONTHLY.02.update.demo.BKP" xfId="362"/>
    <cellStyle name="_Расчет RAB_Лен и МОЭСК_с 2010 года_14.04.2009_со сглаж_version 3.0_без ФСК_PR.PROG.WARM.NOTCOMBI.2012.2.16_v1.4(04.04.11) " xfId="363"/>
    <cellStyle name="_Расчет RAB_Лен и МОЭСК_с 2010 года_14.04.2009_со сглаж_version 3.0_без ФСК_PREDEL.JKH.UTV.2011(v1.0.1)" xfId="364"/>
    <cellStyle name="_Расчет RAB_Лен и МОЭСК_с 2010 года_14.04.2009_со сглаж_version 3.0_без ФСК_PREDEL.JKH.UTV.2011(v1.0.1)_46TE.2011(v1.0)" xfId="365"/>
    <cellStyle name="_Расчет RAB_Лен и МОЭСК_с 2010 года_14.04.2009_со сглаж_version 3.0_без ФСК_PREDEL.JKH.UTV.2011(v1.0.1)_IST.FIN.GISEE(v1.2)" xfId="366"/>
    <cellStyle name="_Расчет RAB_Лен и МОЭСК_с 2010 года_14.04.2009_со сглаж_version 3.0_без ФСК_PREDEL.JKH.UTV.2011(v1.1)" xfId="367"/>
    <cellStyle name="_Расчет RAB_Лен и МОЭСК_с 2010 года_14.04.2009_со сглаж_version 3.0_без ФСК_TEHSHEET" xfId="368"/>
    <cellStyle name="_Расчет RAB_Лен и МОЭСК_с 2010 года_14.04.2009_со сглаж_version 3.0_без ФСК_TEST.TEMPLATE" xfId="369"/>
    <cellStyle name="_Расчет RAB_Лен и МОЭСК_с 2010 года_14.04.2009_со сглаж_version 3.0_без ФСК_UPDATE.46EE.2011.TO.1.1" xfId="370"/>
    <cellStyle name="_Расчет RAB_Лен и МОЭСК_с 2010 года_14.04.2009_со сглаж_version 3.0_без ФСК_UPDATE.46TE.2011.TO.1.1" xfId="371"/>
    <cellStyle name="_Расчет RAB_Лен и МОЭСК_с 2010 года_14.04.2009_со сглаж_version 3.0_без ФСК_UPDATE.46TE.2011.TO.1.2" xfId="372"/>
    <cellStyle name="_Расчет RAB_Лен и МОЭСК_с 2010 года_14.04.2009_со сглаж_version 3.0_без ФСК_UPDATE.BALANCE.WARM.2011YEAR.TO.1.1" xfId="373"/>
    <cellStyle name="_Расчет RAB_Лен и МОЭСК_с 2010 года_14.04.2009_со сглаж_version 3.0_без ФСК_UPDATE.BALANCE.WARM.2011YEAR.TO.1.1_46TE.2011(v1.0)" xfId="374"/>
    <cellStyle name="_Расчет RAB_Лен и МОЭСК_с 2010 года_14.04.2009_со сглаж_version 3.0_без ФСК_UPDATE.BALANCE.WARM.2011YEAR.TO.1.1_IST.FIN.GISEE(v1.2)" xfId="375"/>
    <cellStyle name="_Расчет RAB_Лен и МОЭСК_с 2010 года_14.04.2009_со сглаж_version 3.0_без ФСК_UPDATE.IST.FIN.GISEE.TO.1.3" xfId="376"/>
    <cellStyle name="_Расчет RAB_Лен и МОЭСК_с 2010 года_14.04.2009_со сглаж_version 3.0_без ФСК_UPDATE.NADB.JNVLS.APTEKA.2011.TO.1.3.4" xfId="377"/>
    <cellStyle name="_Расчет RAB_Лен и МОЭСК_с 2010 года_14.04.2009_со сглаж_version 3.0_без ФСК_WARM.CALC.2012.3.23(v1.0)" xfId="378"/>
    <cellStyle name="_Расчет RAB_Лен и МОЭСК_с 2010 года_14.04.2009_со сглаж_version 3.0_без ФСК_WARM.CALC.2012.3.23(v1.1)" xfId="379"/>
    <cellStyle name="_Расчет RAB_Лен и МОЭСК_с 2010 года_14.04.2009_со сглаж_version 3.0_без ФСК_Книга2_PR.PROG.WARM.NOTCOMBI.2012.2.16_v1.4(04.04.11) " xfId="380"/>
    <cellStyle name="_Расчет RAB_Лен и МОЭСК_с 2010 года_14.04.2009_со сглаж_version 3.0_без ФСК_Копия BALANCE.WARM.Q1.2012(v1.0)" xfId="381"/>
    <cellStyle name="_Свод по ИПР (2)" xfId="382"/>
    <cellStyle name="_Справочник затрат_ЛХ_20.10.05" xfId="383"/>
    <cellStyle name="_таблицы для расчетов28-04-08_2006-2009_прибыль корр_по ИА" xfId="384"/>
    <cellStyle name="_таблицы для расчетов28-04-08_2006-2009с ИА" xfId="385"/>
    <cellStyle name="_Форма 6  РТК.xls(отчет по Адр пр. ЛО)" xfId="386"/>
    <cellStyle name="_Формат разбивки по МРСК_РСК" xfId="387"/>
    <cellStyle name="_Формат_для Согласования" xfId="388"/>
    <cellStyle name="_ХХХ Прил 2 Формы бюджетных документов 2007" xfId="389"/>
    <cellStyle name="_экон.форм-т ВО 1 с разбивкой" xfId="390"/>
    <cellStyle name="’К‰Э [0.00]" xfId="391"/>
    <cellStyle name="”€ќђќ‘ћ‚›‰" xfId="392"/>
    <cellStyle name="”€ќђќ‘ћ‚›‰ 2" xfId="393"/>
    <cellStyle name="”€ќђќ‘ћ‚›‰ 3" xfId="394"/>
    <cellStyle name="”€љ‘€ђћ‚ђќќ›‰" xfId="395"/>
    <cellStyle name="”€љ‘€ђћ‚ђќќ›‰ 2" xfId="396"/>
    <cellStyle name="”€љ‘€ђћ‚ђќќ›‰ 3" xfId="397"/>
    <cellStyle name="”ќђќ‘ћ‚›‰" xfId="398"/>
    <cellStyle name="”љ‘ђћ‚ђќќ›‰" xfId="399"/>
    <cellStyle name="„…ќ…†ќ›‰" xfId="400"/>
    <cellStyle name="€’ћѓћ‚›‰" xfId="401"/>
    <cellStyle name="€’ћѓћ‚›‰ 2" xfId="402"/>
    <cellStyle name="€’ћѓћ‚›‰ 3" xfId="403"/>
    <cellStyle name="€’ћѓћ‚›‰_BALANCE.WARM.Q1.2012(v1.0)_test" xfId="404"/>
    <cellStyle name="‡ђѓћ‹ћ‚ћљ1" xfId="405"/>
    <cellStyle name="‡ђѓћ‹ћ‚ћљ2" xfId="406"/>
    <cellStyle name="’ћѓћ‚›‰" xfId="407"/>
    <cellStyle name="1Normal" xfId="408"/>
    <cellStyle name="20% - Accent1" xfId="409"/>
    <cellStyle name="20% - Accent1 2" xfId="410"/>
    <cellStyle name="20% - Accent1 3" xfId="411"/>
    <cellStyle name="20% - Accent1_46EE.2011(v1.0)" xfId="412"/>
    <cellStyle name="20% - Accent2" xfId="413"/>
    <cellStyle name="20% - Accent2 2" xfId="414"/>
    <cellStyle name="20% - Accent2 3" xfId="415"/>
    <cellStyle name="20% - Accent2_46EE.2011(v1.0)" xfId="416"/>
    <cellStyle name="20% - Accent3" xfId="417"/>
    <cellStyle name="20% - Accent3 2" xfId="418"/>
    <cellStyle name="20% - Accent3 3" xfId="419"/>
    <cellStyle name="20% - Accent3_46EE.2011(v1.0)" xfId="420"/>
    <cellStyle name="20% - Accent4" xfId="421"/>
    <cellStyle name="20% - Accent4 2" xfId="422"/>
    <cellStyle name="20% - Accent4 3" xfId="423"/>
    <cellStyle name="20% - Accent4_46EE.2011(v1.0)" xfId="424"/>
    <cellStyle name="20% - Accent5" xfId="425"/>
    <cellStyle name="20% - Accent5 2" xfId="426"/>
    <cellStyle name="20% - Accent5 3" xfId="427"/>
    <cellStyle name="20% - Accent5_46EE.2011(v1.0)" xfId="428"/>
    <cellStyle name="20% - Accent6" xfId="429"/>
    <cellStyle name="20% - Accent6 2" xfId="430"/>
    <cellStyle name="20% - Accent6 3" xfId="431"/>
    <cellStyle name="20% - Accent6_46EE.2011(v1.0)" xfId="432"/>
    <cellStyle name="20% - Акцент1 10" xfId="433"/>
    <cellStyle name="20% - Акцент1 11" xfId="434"/>
    <cellStyle name="20% - Акцент1 12" xfId="435"/>
    <cellStyle name="20% - Акцент1 13" xfId="436"/>
    <cellStyle name="20% - Акцент1 14" xfId="437"/>
    <cellStyle name="20% - Акцент1 15" xfId="438"/>
    <cellStyle name="20% - Акцент1 16" xfId="439"/>
    <cellStyle name="20% - Акцент1 17" xfId="440"/>
    <cellStyle name="20% - Акцент1 18" xfId="441"/>
    <cellStyle name="20% - Акцент1 19" xfId="442"/>
    <cellStyle name="20% - Акцент1 2" xfId="443"/>
    <cellStyle name="20% - Акцент1 2 2" xfId="444"/>
    <cellStyle name="20% - Акцент1 2 3" xfId="445"/>
    <cellStyle name="20% - Акцент1 2_46EE.2011(v1.0)" xfId="446"/>
    <cellStyle name="20% - Акцент1 20" xfId="447"/>
    <cellStyle name="20% - Акцент1 3" xfId="448"/>
    <cellStyle name="20% - Акцент1 3 2" xfId="449"/>
    <cellStyle name="20% - Акцент1 3 3" xfId="450"/>
    <cellStyle name="20% - Акцент1 3_46EE.2011(v1.0)" xfId="451"/>
    <cellStyle name="20% - Акцент1 4" xfId="452"/>
    <cellStyle name="20% - Акцент1 4 2" xfId="453"/>
    <cellStyle name="20% - Акцент1 4 3" xfId="454"/>
    <cellStyle name="20% - Акцент1 4_46EE.2011(v1.0)" xfId="455"/>
    <cellStyle name="20% - Акцент1 5" xfId="456"/>
    <cellStyle name="20% - Акцент1 5 2" xfId="457"/>
    <cellStyle name="20% - Акцент1 5 3" xfId="458"/>
    <cellStyle name="20% - Акцент1 5_46EE.2011(v1.0)" xfId="459"/>
    <cellStyle name="20% - Акцент1 6" xfId="460"/>
    <cellStyle name="20% - Акцент1 6 2" xfId="461"/>
    <cellStyle name="20% - Акцент1 6 3" xfId="462"/>
    <cellStyle name="20% - Акцент1 6_46EE.2011(v1.0)" xfId="463"/>
    <cellStyle name="20% - Акцент1 7" xfId="464"/>
    <cellStyle name="20% - Акцент1 7 2" xfId="465"/>
    <cellStyle name="20% - Акцент1 7 3" xfId="466"/>
    <cellStyle name="20% - Акцент1 7_46EE.2011(v1.0)" xfId="467"/>
    <cellStyle name="20% - Акцент1 8" xfId="468"/>
    <cellStyle name="20% - Акцент1 8 2" xfId="469"/>
    <cellStyle name="20% - Акцент1 8 3" xfId="470"/>
    <cellStyle name="20% - Акцент1 8_46EE.2011(v1.0)" xfId="471"/>
    <cellStyle name="20% - Акцент1 9" xfId="472"/>
    <cellStyle name="20% - Акцент1 9 2" xfId="473"/>
    <cellStyle name="20% - Акцент1 9 3" xfId="474"/>
    <cellStyle name="20% - Акцент1 9_46EE.2011(v1.0)" xfId="475"/>
    <cellStyle name="20% - Акцент2 10" xfId="476"/>
    <cellStyle name="20% - Акцент2 11" xfId="477"/>
    <cellStyle name="20% - Акцент2 12" xfId="478"/>
    <cellStyle name="20% - Акцент2 13" xfId="479"/>
    <cellStyle name="20% - Акцент2 14" xfId="480"/>
    <cellStyle name="20% - Акцент2 15" xfId="481"/>
    <cellStyle name="20% - Акцент2 16" xfId="482"/>
    <cellStyle name="20% - Акцент2 17" xfId="483"/>
    <cellStyle name="20% - Акцент2 18" xfId="484"/>
    <cellStyle name="20% - Акцент2 19" xfId="485"/>
    <cellStyle name="20% - Акцент2 2" xfId="486"/>
    <cellStyle name="20% - Акцент2 2 2" xfId="487"/>
    <cellStyle name="20% - Акцент2 2 3" xfId="488"/>
    <cellStyle name="20% - Акцент2 2_46EE.2011(v1.0)" xfId="489"/>
    <cellStyle name="20% - Акцент2 20" xfId="490"/>
    <cellStyle name="20% - Акцент2 3" xfId="491"/>
    <cellStyle name="20% - Акцент2 3 2" xfId="492"/>
    <cellStyle name="20% - Акцент2 3 3" xfId="493"/>
    <cellStyle name="20% - Акцент2 3_46EE.2011(v1.0)" xfId="494"/>
    <cellStyle name="20% - Акцент2 4" xfId="495"/>
    <cellStyle name="20% - Акцент2 4 2" xfId="496"/>
    <cellStyle name="20% - Акцент2 4 3" xfId="497"/>
    <cellStyle name="20% - Акцент2 4_46EE.2011(v1.0)" xfId="498"/>
    <cellStyle name="20% - Акцент2 5" xfId="499"/>
    <cellStyle name="20% - Акцент2 5 2" xfId="500"/>
    <cellStyle name="20% - Акцент2 5 3" xfId="501"/>
    <cellStyle name="20% - Акцент2 5_46EE.2011(v1.0)" xfId="502"/>
    <cellStyle name="20% - Акцент2 6" xfId="503"/>
    <cellStyle name="20% - Акцент2 6 2" xfId="504"/>
    <cellStyle name="20% - Акцент2 6 3" xfId="505"/>
    <cellStyle name="20% - Акцент2 6_46EE.2011(v1.0)" xfId="506"/>
    <cellStyle name="20% - Акцент2 7" xfId="507"/>
    <cellStyle name="20% - Акцент2 7 2" xfId="508"/>
    <cellStyle name="20% - Акцент2 7 3" xfId="509"/>
    <cellStyle name="20% - Акцент2 7_46EE.2011(v1.0)" xfId="510"/>
    <cellStyle name="20% - Акцент2 8" xfId="511"/>
    <cellStyle name="20% - Акцент2 8 2" xfId="512"/>
    <cellStyle name="20% - Акцент2 8 3" xfId="513"/>
    <cellStyle name="20% - Акцент2 8_46EE.2011(v1.0)" xfId="514"/>
    <cellStyle name="20% - Акцент2 9" xfId="515"/>
    <cellStyle name="20% - Акцент2 9 2" xfId="516"/>
    <cellStyle name="20% - Акцент2 9 3" xfId="517"/>
    <cellStyle name="20% - Акцент2 9_46EE.2011(v1.0)" xfId="518"/>
    <cellStyle name="20% - Акцент3 10" xfId="519"/>
    <cellStyle name="20% - Акцент3 11" xfId="520"/>
    <cellStyle name="20% - Акцент3 12" xfId="521"/>
    <cellStyle name="20% - Акцент3 13" xfId="522"/>
    <cellStyle name="20% - Акцент3 14" xfId="523"/>
    <cellStyle name="20% - Акцент3 15" xfId="524"/>
    <cellStyle name="20% - Акцент3 16" xfId="525"/>
    <cellStyle name="20% - Акцент3 17" xfId="526"/>
    <cellStyle name="20% - Акцент3 18" xfId="527"/>
    <cellStyle name="20% - Акцент3 19" xfId="528"/>
    <cellStyle name="20% - Акцент3 2" xfId="529"/>
    <cellStyle name="20% - Акцент3 2 2" xfId="530"/>
    <cellStyle name="20% - Акцент3 2 3" xfId="531"/>
    <cellStyle name="20% - Акцент3 2_46EE.2011(v1.0)" xfId="532"/>
    <cellStyle name="20% - Акцент3 20" xfId="533"/>
    <cellStyle name="20% - Акцент3 3" xfId="534"/>
    <cellStyle name="20% - Акцент3 3 2" xfId="535"/>
    <cellStyle name="20% - Акцент3 3 3" xfId="536"/>
    <cellStyle name="20% - Акцент3 3_46EE.2011(v1.0)" xfId="537"/>
    <cellStyle name="20% - Акцент3 4" xfId="538"/>
    <cellStyle name="20% - Акцент3 4 2" xfId="539"/>
    <cellStyle name="20% - Акцент3 4 3" xfId="540"/>
    <cellStyle name="20% - Акцент3 4_46EE.2011(v1.0)" xfId="541"/>
    <cellStyle name="20% - Акцент3 5" xfId="542"/>
    <cellStyle name="20% - Акцент3 5 2" xfId="543"/>
    <cellStyle name="20% - Акцент3 5 3" xfId="544"/>
    <cellStyle name="20% - Акцент3 5_46EE.2011(v1.0)" xfId="545"/>
    <cellStyle name="20% - Акцент3 6" xfId="546"/>
    <cellStyle name="20% - Акцент3 6 2" xfId="547"/>
    <cellStyle name="20% - Акцент3 6 3" xfId="548"/>
    <cellStyle name="20% - Акцент3 6_46EE.2011(v1.0)" xfId="549"/>
    <cellStyle name="20% - Акцент3 7" xfId="550"/>
    <cellStyle name="20% - Акцент3 7 2" xfId="551"/>
    <cellStyle name="20% - Акцент3 7 3" xfId="552"/>
    <cellStyle name="20% - Акцент3 7_46EE.2011(v1.0)" xfId="553"/>
    <cellStyle name="20% - Акцент3 8" xfId="554"/>
    <cellStyle name="20% - Акцент3 8 2" xfId="555"/>
    <cellStyle name="20% - Акцент3 8 3" xfId="556"/>
    <cellStyle name="20% - Акцент3 8_46EE.2011(v1.0)" xfId="557"/>
    <cellStyle name="20% - Акцент3 9" xfId="558"/>
    <cellStyle name="20% - Акцент3 9 2" xfId="559"/>
    <cellStyle name="20% - Акцент3 9 3" xfId="560"/>
    <cellStyle name="20% - Акцент3 9_46EE.2011(v1.0)" xfId="561"/>
    <cellStyle name="20% - Акцент4 10" xfId="562"/>
    <cellStyle name="20% - Акцент4 11" xfId="563"/>
    <cellStyle name="20% - Акцент4 12" xfId="564"/>
    <cellStyle name="20% - Акцент4 13" xfId="565"/>
    <cellStyle name="20% - Акцент4 14" xfId="566"/>
    <cellStyle name="20% - Акцент4 15" xfId="567"/>
    <cellStyle name="20% - Акцент4 16" xfId="568"/>
    <cellStyle name="20% - Акцент4 17" xfId="569"/>
    <cellStyle name="20% - Акцент4 18" xfId="570"/>
    <cellStyle name="20% - Акцент4 19" xfId="571"/>
    <cellStyle name="20% - Акцент4 2" xfId="572"/>
    <cellStyle name="20% - Акцент4 2 2" xfId="573"/>
    <cellStyle name="20% - Акцент4 2 3" xfId="574"/>
    <cellStyle name="20% - Акцент4 2_46EE.2011(v1.0)" xfId="575"/>
    <cellStyle name="20% - Акцент4 20" xfId="576"/>
    <cellStyle name="20% - Акцент4 3" xfId="577"/>
    <cellStyle name="20% - Акцент4 3 2" xfId="578"/>
    <cellStyle name="20% - Акцент4 3 3" xfId="579"/>
    <cellStyle name="20% - Акцент4 3_46EE.2011(v1.0)" xfId="580"/>
    <cellStyle name="20% - Акцент4 4" xfId="581"/>
    <cellStyle name="20% - Акцент4 4 2" xfId="582"/>
    <cellStyle name="20% - Акцент4 4 3" xfId="583"/>
    <cellStyle name="20% - Акцент4 4_46EE.2011(v1.0)" xfId="584"/>
    <cellStyle name="20% - Акцент4 5" xfId="585"/>
    <cellStyle name="20% - Акцент4 5 2" xfId="586"/>
    <cellStyle name="20% - Акцент4 5 3" xfId="587"/>
    <cellStyle name="20% - Акцент4 5_46EE.2011(v1.0)" xfId="588"/>
    <cellStyle name="20% - Акцент4 6" xfId="589"/>
    <cellStyle name="20% - Акцент4 6 2" xfId="590"/>
    <cellStyle name="20% - Акцент4 6 3" xfId="591"/>
    <cellStyle name="20% - Акцент4 6_46EE.2011(v1.0)" xfId="592"/>
    <cellStyle name="20% - Акцент4 7" xfId="593"/>
    <cellStyle name="20% - Акцент4 7 2" xfId="594"/>
    <cellStyle name="20% - Акцент4 7 3" xfId="595"/>
    <cellStyle name="20% - Акцент4 7_46EE.2011(v1.0)" xfId="596"/>
    <cellStyle name="20% - Акцент4 8" xfId="597"/>
    <cellStyle name="20% - Акцент4 8 2" xfId="598"/>
    <cellStyle name="20% - Акцент4 8 3" xfId="599"/>
    <cellStyle name="20% - Акцент4 8_46EE.2011(v1.0)" xfId="600"/>
    <cellStyle name="20% - Акцент4 9" xfId="601"/>
    <cellStyle name="20% - Акцент4 9 2" xfId="602"/>
    <cellStyle name="20% - Акцент4 9 3" xfId="603"/>
    <cellStyle name="20% - Акцент4 9_46EE.2011(v1.0)" xfId="604"/>
    <cellStyle name="20% - Акцент5 10" xfId="605"/>
    <cellStyle name="20% - Акцент5 11" xfId="606"/>
    <cellStyle name="20% - Акцент5 12" xfId="607"/>
    <cellStyle name="20% - Акцент5 13" xfId="608"/>
    <cellStyle name="20% - Акцент5 14" xfId="609"/>
    <cellStyle name="20% - Акцент5 15" xfId="610"/>
    <cellStyle name="20% - Акцент5 16" xfId="611"/>
    <cellStyle name="20% - Акцент5 17" xfId="612"/>
    <cellStyle name="20% - Акцент5 18" xfId="613"/>
    <cellStyle name="20% - Акцент5 19" xfId="614"/>
    <cellStyle name="20% - Акцент5 2" xfId="615"/>
    <cellStyle name="20% - Акцент5 2 2" xfId="616"/>
    <cellStyle name="20% - Акцент5 2 3" xfId="617"/>
    <cellStyle name="20% - Акцент5 2_46EE.2011(v1.0)" xfId="618"/>
    <cellStyle name="20% - Акцент5 20" xfId="619"/>
    <cellStyle name="20% - Акцент5 3" xfId="620"/>
    <cellStyle name="20% - Акцент5 3 2" xfId="621"/>
    <cellStyle name="20% - Акцент5 3 3" xfId="622"/>
    <cellStyle name="20% - Акцент5 3_46EE.2011(v1.0)" xfId="623"/>
    <cellStyle name="20% - Акцент5 4" xfId="624"/>
    <cellStyle name="20% - Акцент5 4 2" xfId="625"/>
    <cellStyle name="20% - Акцент5 4 3" xfId="626"/>
    <cellStyle name="20% - Акцент5 4_46EE.2011(v1.0)" xfId="627"/>
    <cellStyle name="20% - Акцент5 5" xfId="628"/>
    <cellStyle name="20% - Акцент5 5 2" xfId="629"/>
    <cellStyle name="20% - Акцент5 5 3" xfId="630"/>
    <cellStyle name="20% - Акцент5 5_46EE.2011(v1.0)" xfId="631"/>
    <cellStyle name="20% - Акцент5 6" xfId="632"/>
    <cellStyle name="20% - Акцент5 6 2" xfId="633"/>
    <cellStyle name="20% - Акцент5 6 3" xfId="634"/>
    <cellStyle name="20% - Акцент5 6_46EE.2011(v1.0)" xfId="635"/>
    <cellStyle name="20% - Акцент5 7" xfId="636"/>
    <cellStyle name="20% - Акцент5 7 2" xfId="637"/>
    <cellStyle name="20% - Акцент5 7 3" xfId="638"/>
    <cellStyle name="20% - Акцент5 7_46EE.2011(v1.0)" xfId="639"/>
    <cellStyle name="20% - Акцент5 8" xfId="640"/>
    <cellStyle name="20% - Акцент5 8 2" xfId="641"/>
    <cellStyle name="20% - Акцент5 8 3" xfId="642"/>
    <cellStyle name="20% - Акцент5 8_46EE.2011(v1.0)" xfId="643"/>
    <cellStyle name="20% - Акцент5 9" xfId="644"/>
    <cellStyle name="20% - Акцент5 9 2" xfId="645"/>
    <cellStyle name="20% - Акцент5 9 3" xfId="646"/>
    <cellStyle name="20% - Акцент5 9_46EE.2011(v1.0)" xfId="647"/>
    <cellStyle name="20% - Акцент6 10" xfId="648"/>
    <cellStyle name="20% - Акцент6 11" xfId="649"/>
    <cellStyle name="20% - Акцент6 12" xfId="650"/>
    <cellStyle name="20% - Акцент6 13" xfId="651"/>
    <cellStyle name="20% - Акцент6 14" xfId="652"/>
    <cellStyle name="20% - Акцент6 15" xfId="653"/>
    <cellStyle name="20% - Акцент6 16" xfId="654"/>
    <cellStyle name="20% - Акцент6 17" xfId="655"/>
    <cellStyle name="20% - Акцент6 18" xfId="656"/>
    <cellStyle name="20% - Акцент6 19" xfId="657"/>
    <cellStyle name="20% - Акцент6 2" xfId="658"/>
    <cellStyle name="20% - Акцент6 2 2" xfId="659"/>
    <cellStyle name="20% - Акцент6 2 3" xfId="660"/>
    <cellStyle name="20% - Акцент6 2_46EE.2011(v1.0)" xfId="661"/>
    <cellStyle name="20% - Акцент6 20" xfId="662"/>
    <cellStyle name="20% - Акцент6 3" xfId="663"/>
    <cellStyle name="20% - Акцент6 3 2" xfId="664"/>
    <cellStyle name="20% - Акцент6 3 3" xfId="665"/>
    <cellStyle name="20% - Акцент6 3_46EE.2011(v1.0)" xfId="666"/>
    <cellStyle name="20% - Акцент6 4" xfId="667"/>
    <cellStyle name="20% - Акцент6 4 2" xfId="668"/>
    <cellStyle name="20% - Акцент6 4 3" xfId="669"/>
    <cellStyle name="20% - Акцент6 4_46EE.2011(v1.0)" xfId="670"/>
    <cellStyle name="20% - Акцент6 5" xfId="671"/>
    <cellStyle name="20% - Акцент6 5 2" xfId="672"/>
    <cellStyle name="20% - Акцент6 5 3" xfId="673"/>
    <cellStyle name="20% - Акцент6 5_46EE.2011(v1.0)" xfId="674"/>
    <cellStyle name="20% - Акцент6 6" xfId="675"/>
    <cellStyle name="20% - Акцент6 6 2" xfId="676"/>
    <cellStyle name="20% - Акцент6 6 3" xfId="677"/>
    <cellStyle name="20% - Акцент6 6_46EE.2011(v1.0)" xfId="678"/>
    <cellStyle name="20% - Акцент6 7" xfId="679"/>
    <cellStyle name="20% - Акцент6 7 2" xfId="680"/>
    <cellStyle name="20% - Акцент6 7 3" xfId="681"/>
    <cellStyle name="20% - Акцент6 7_46EE.2011(v1.0)" xfId="682"/>
    <cellStyle name="20% - Акцент6 8" xfId="683"/>
    <cellStyle name="20% - Акцент6 8 2" xfId="684"/>
    <cellStyle name="20% - Акцент6 8 3" xfId="685"/>
    <cellStyle name="20% - Акцент6 8_46EE.2011(v1.0)" xfId="686"/>
    <cellStyle name="20% - Акцент6 9" xfId="687"/>
    <cellStyle name="20% - Акцент6 9 2" xfId="688"/>
    <cellStyle name="20% - Акцент6 9 3" xfId="689"/>
    <cellStyle name="20% - Акцент6 9_46EE.2011(v1.0)" xfId="690"/>
    <cellStyle name="40% - Accent1" xfId="691"/>
    <cellStyle name="40% - Accent1 2" xfId="692"/>
    <cellStyle name="40% - Accent1 3" xfId="693"/>
    <cellStyle name="40% - Accent1_46EE.2011(v1.0)" xfId="694"/>
    <cellStyle name="40% - Accent2" xfId="695"/>
    <cellStyle name="40% - Accent2 2" xfId="696"/>
    <cellStyle name="40% - Accent2 3" xfId="697"/>
    <cellStyle name="40% - Accent2_46EE.2011(v1.0)" xfId="698"/>
    <cellStyle name="40% - Accent3" xfId="699"/>
    <cellStyle name="40% - Accent3 2" xfId="700"/>
    <cellStyle name="40% - Accent3 3" xfId="701"/>
    <cellStyle name="40% - Accent3_46EE.2011(v1.0)" xfId="702"/>
    <cellStyle name="40% - Accent4" xfId="703"/>
    <cellStyle name="40% - Accent4 2" xfId="704"/>
    <cellStyle name="40% - Accent4 3" xfId="705"/>
    <cellStyle name="40% - Accent4_46EE.2011(v1.0)" xfId="706"/>
    <cellStyle name="40% - Accent5" xfId="707"/>
    <cellStyle name="40% - Accent5 2" xfId="708"/>
    <cellStyle name="40% - Accent5 3" xfId="709"/>
    <cellStyle name="40% - Accent5_46EE.2011(v1.0)" xfId="710"/>
    <cellStyle name="40% - Accent6" xfId="711"/>
    <cellStyle name="40% - Accent6 2" xfId="712"/>
    <cellStyle name="40% - Accent6 3" xfId="713"/>
    <cellStyle name="40% - Accent6_46EE.2011(v1.0)" xfId="714"/>
    <cellStyle name="40% - Акцент1 10" xfId="715"/>
    <cellStyle name="40% - Акцент1 11" xfId="716"/>
    <cellStyle name="40% - Акцент1 12" xfId="717"/>
    <cellStyle name="40% - Акцент1 13" xfId="718"/>
    <cellStyle name="40% - Акцент1 14" xfId="719"/>
    <cellStyle name="40% - Акцент1 15" xfId="720"/>
    <cellStyle name="40% - Акцент1 16" xfId="721"/>
    <cellStyle name="40% - Акцент1 17" xfId="722"/>
    <cellStyle name="40% - Акцент1 18" xfId="723"/>
    <cellStyle name="40% - Акцент1 19" xfId="724"/>
    <cellStyle name="40% - Акцент1 2" xfId="725"/>
    <cellStyle name="40% - Акцент1 2 2" xfId="726"/>
    <cellStyle name="40% - Акцент1 2 3" xfId="727"/>
    <cellStyle name="40% - Акцент1 2_46EE.2011(v1.0)" xfId="728"/>
    <cellStyle name="40% - Акцент1 20" xfId="729"/>
    <cellStyle name="40% - Акцент1 3" xfId="730"/>
    <cellStyle name="40% - Акцент1 3 2" xfId="731"/>
    <cellStyle name="40% - Акцент1 3 3" xfId="732"/>
    <cellStyle name="40% - Акцент1 3_46EE.2011(v1.0)" xfId="733"/>
    <cellStyle name="40% - Акцент1 4" xfId="734"/>
    <cellStyle name="40% - Акцент1 4 2" xfId="735"/>
    <cellStyle name="40% - Акцент1 4 3" xfId="736"/>
    <cellStyle name="40% - Акцент1 4_46EE.2011(v1.0)" xfId="737"/>
    <cellStyle name="40% - Акцент1 5" xfId="738"/>
    <cellStyle name="40% - Акцент1 5 2" xfId="739"/>
    <cellStyle name="40% - Акцент1 5 3" xfId="740"/>
    <cellStyle name="40% - Акцент1 5_46EE.2011(v1.0)" xfId="741"/>
    <cellStyle name="40% - Акцент1 6" xfId="742"/>
    <cellStyle name="40% - Акцент1 6 2" xfId="743"/>
    <cellStyle name="40% - Акцент1 6 3" xfId="744"/>
    <cellStyle name="40% - Акцент1 6_46EE.2011(v1.0)" xfId="745"/>
    <cellStyle name="40% - Акцент1 7" xfId="746"/>
    <cellStyle name="40% - Акцент1 7 2" xfId="747"/>
    <cellStyle name="40% - Акцент1 7 3" xfId="748"/>
    <cellStyle name="40% - Акцент1 7_46EE.2011(v1.0)" xfId="749"/>
    <cellStyle name="40% - Акцент1 8" xfId="750"/>
    <cellStyle name="40% - Акцент1 8 2" xfId="751"/>
    <cellStyle name="40% - Акцент1 8 3" xfId="752"/>
    <cellStyle name="40% - Акцент1 8_46EE.2011(v1.0)" xfId="753"/>
    <cellStyle name="40% - Акцент1 9" xfId="754"/>
    <cellStyle name="40% - Акцент1 9 2" xfId="755"/>
    <cellStyle name="40% - Акцент1 9 3" xfId="756"/>
    <cellStyle name="40% - Акцент1 9_46EE.2011(v1.0)" xfId="757"/>
    <cellStyle name="40% - Акцент2 10" xfId="758"/>
    <cellStyle name="40% - Акцент2 11" xfId="759"/>
    <cellStyle name="40% - Акцент2 12" xfId="760"/>
    <cellStyle name="40% - Акцент2 13" xfId="761"/>
    <cellStyle name="40% - Акцент2 14" xfId="762"/>
    <cellStyle name="40% - Акцент2 15" xfId="763"/>
    <cellStyle name="40% - Акцент2 16" xfId="764"/>
    <cellStyle name="40% - Акцент2 17" xfId="765"/>
    <cellStyle name="40% - Акцент2 18" xfId="766"/>
    <cellStyle name="40% - Акцент2 19" xfId="767"/>
    <cellStyle name="40% - Акцент2 2" xfId="768"/>
    <cellStyle name="40% - Акцент2 2 2" xfId="769"/>
    <cellStyle name="40% - Акцент2 2 3" xfId="770"/>
    <cellStyle name="40% - Акцент2 2_46EE.2011(v1.0)" xfId="771"/>
    <cellStyle name="40% - Акцент2 20" xfId="772"/>
    <cellStyle name="40% - Акцент2 3" xfId="773"/>
    <cellStyle name="40% - Акцент2 3 2" xfId="774"/>
    <cellStyle name="40% - Акцент2 3 3" xfId="775"/>
    <cellStyle name="40% - Акцент2 3_46EE.2011(v1.0)" xfId="776"/>
    <cellStyle name="40% - Акцент2 4" xfId="777"/>
    <cellStyle name="40% - Акцент2 4 2" xfId="778"/>
    <cellStyle name="40% - Акцент2 4 3" xfId="779"/>
    <cellStyle name="40% - Акцент2 4_46EE.2011(v1.0)" xfId="780"/>
    <cellStyle name="40% - Акцент2 5" xfId="781"/>
    <cellStyle name="40% - Акцент2 5 2" xfId="782"/>
    <cellStyle name="40% - Акцент2 5 3" xfId="783"/>
    <cellStyle name="40% - Акцент2 5_46EE.2011(v1.0)" xfId="784"/>
    <cellStyle name="40% - Акцент2 6" xfId="785"/>
    <cellStyle name="40% - Акцент2 6 2" xfId="786"/>
    <cellStyle name="40% - Акцент2 6 3" xfId="787"/>
    <cellStyle name="40% - Акцент2 6_46EE.2011(v1.0)" xfId="788"/>
    <cellStyle name="40% - Акцент2 7" xfId="789"/>
    <cellStyle name="40% - Акцент2 7 2" xfId="790"/>
    <cellStyle name="40% - Акцент2 7 3" xfId="791"/>
    <cellStyle name="40% - Акцент2 7_46EE.2011(v1.0)" xfId="792"/>
    <cellStyle name="40% - Акцент2 8" xfId="793"/>
    <cellStyle name="40% - Акцент2 8 2" xfId="794"/>
    <cellStyle name="40% - Акцент2 8 3" xfId="795"/>
    <cellStyle name="40% - Акцент2 8_46EE.2011(v1.0)" xfId="796"/>
    <cellStyle name="40% - Акцент2 9" xfId="797"/>
    <cellStyle name="40% - Акцент2 9 2" xfId="798"/>
    <cellStyle name="40% - Акцент2 9 3" xfId="799"/>
    <cellStyle name="40% - Акцент2 9_46EE.2011(v1.0)" xfId="800"/>
    <cellStyle name="40% - Акцент3 10" xfId="801"/>
    <cellStyle name="40% - Акцент3 11" xfId="802"/>
    <cellStyle name="40% - Акцент3 12" xfId="803"/>
    <cellStyle name="40% - Акцент3 13" xfId="804"/>
    <cellStyle name="40% - Акцент3 14" xfId="805"/>
    <cellStyle name="40% - Акцент3 15" xfId="806"/>
    <cellStyle name="40% - Акцент3 16" xfId="807"/>
    <cellStyle name="40% - Акцент3 17" xfId="808"/>
    <cellStyle name="40% - Акцент3 18" xfId="809"/>
    <cellStyle name="40% - Акцент3 19" xfId="810"/>
    <cellStyle name="40% - Акцент3 2" xfId="811"/>
    <cellStyle name="40% - Акцент3 2 2" xfId="812"/>
    <cellStyle name="40% - Акцент3 2 3" xfId="813"/>
    <cellStyle name="40% - Акцент3 2_46EE.2011(v1.0)" xfId="814"/>
    <cellStyle name="40% - Акцент3 20" xfId="815"/>
    <cellStyle name="40% - Акцент3 3" xfId="816"/>
    <cellStyle name="40% - Акцент3 3 2" xfId="817"/>
    <cellStyle name="40% - Акцент3 3 3" xfId="818"/>
    <cellStyle name="40% - Акцент3 3_46EE.2011(v1.0)" xfId="819"/>
    <cellStyle name="40% - Акцент3 4" xfId="820"/>
    <cellStyle name="40% - Акцент3 4 2" xfId="821"/>
    <cellStyle name="40% - Акцент3 4 3" xfId="822"/>
    <cellStyle name="40% - Акцент3 4_46EE.2011(v1.0)" xfId="823"/>
    <cellStyle name="40% - Акцент3 5" xfId="824"/>
    <cellStyle name="40% - Акцент3 5 2" xfId="825"/>
    <cellStyle name="40% - Акцент3 5 3" xfId="826"/>
    <cellStyle name="40% - Акцент3 5_46EE.2011(v1.0)" xfId="827"/>
    <cellStyle name="40% - Акцент3 6" xfId="828"/>
    <cellStyle name="40% - Акцент3 6 2" xfId="829"/>
    <cellStyle name="40% - Акцент3 6 3" xfId="830"/>
    <cellStyle name="40% - Акцент3 6_46EE.2011(v1.0)" xfId="831"/>
    <cellStyle name="40% - Акцент3 7" xfId="832"/>
    <cellStyle name="40% - Акцент3 7 2" xfId="833"/>
    <cellStyle name="40% - Акцент3 7 3" xfId="834"/>
    <cellStyle name="40% - Акцент3 7_46EE.2011(v1.0)" xfId="835"/>
    <cellStyle name="40% - Акцент3 8" xfId="836"/>
    <cellStyle name="40% - Акцент3 8 2" xfId="837"/>
    <cellStyle name="40% - Акцент3 8 3" xfId="838"/>
    <cellStyle name="40% - Акцент3 8_46EE.2011(v1.0)" xfId="839"/>
    <cellStyle name="40% - Акцент3 9" xfId="840"/>
    <cellStyle name="40% - Акцент3 9 2" xfId="841"/>
    <cellStyle name="40% - Акцент3 9 3" xfId="842"/>
    <cellStyle name="40% - Акцент3 9_46EE.2011(v1.0)" xfId="843"/>
    <cellStyle name="40% - Акцент4 10" xfId="844"/>
    <cellStyle name="40% - Акцент4 11" xfId="845"/>
    <cellStyle name="40% - Акцент4 12" xfId="846"/>
    <cellStyle name="40% - Акцент4 13" xfId="847"/>
    <cellStyle name="40% - Акцент4 14" xfId="848"/>
    <cellStyle name="40% - Акцент4 15" xfId="849"/>
    <cellStyle name="40% - Акцент4 16" xfId="850"/>
    <cellStyle name="40% - Акцент4 17" xfId="851"/>
    <cellStyle name="40% - Акцент4 18" xfId="852"/>
    <cellStyle name="40% - Акцент4 19" xfId="853"/>
    <cellStyle name="40% - Акцент4 2" xfId="854"/>
    <cellStyle name="40% - Акцент4 2 2" xfId="855"/>
    <cellStyle name="40% - Акцент4 2 3" xfId="856"/>
    <cellStyle name="40% - Акцент4 2_46EE.2011(v1.0)" xfId="857"/>
    <cellStyle name="40% - Акцент4 20" xfId="858"/>
    <cellStyle name="40% - Акцент4 3" xfId="859"/>
    <cellStyle name="40% - Акцент4 3 2" xfId="860"/>
    <cellStyle name="40% - Акцент4 3 3" xfId="861"/>
    <cellStyle name="40% - Акцент4 3_46EE.2011(v1.0)" xfId="862"/>
    <cellStyle name="40% - Акцент4 4" xfId="863"/>
    <cellStyle name="40% - Акцент4 4 2" xfId="864"/>
    <cellStyle name="40% - Акцент4 4 3" xfId="865"/>
    <cellStyle name="40% - Акцент4 4_46EE.2011(v1.0)" xfId="866"/>
    <cellStyle name="40% - Акцент4 5" xfId="867"/>
    <cellStyle name="40% - Акцент4 5 2" xfId="868"/>
    <cellStyle name="40% - Акцент4 5 3" xfId="869"/>
    <cellStyle name="40% - Акцент4 5_46EE.2011(v1.0)" xfId="870"/>
    <cellStyle name="40% - Акцент4 6" xfId="871"/>
    <cellStyle name="40% - Акцент4 6 2" xfId="872"/>
    <cellStyle name="40% - Акцент4 6 3" xfId="873"/>
    <cellStyle name="40% - Акцент4 6_46EE.2011(v1.0)" xfId="874"/>
    <cellStyle name="40% - Акцент4 7" xfId="875"/>
    <cellStyle name="40% - Акцент4 7 2" xfId="876"/>
    <cellStyle name="40% - Акцент4 7 3" xfId="877"/>
    <cellStyle name="40% - Акцент4 7_46EE.2011(v1.0)" xfId="878"/>
    <cellStyle name="40% - Акцент4 8" xfId="879"/>
    <cellStyle name="40% - Акцент4 8 2" xfId="880"/>
    <cellStyle name="40% - Акцент4 8 3" xfId="881"/>
    <cellStyle name="40% - Акцент4 8_46EE.2011(v1.0)" xfId="882"/>
    <cellStyle name="40% - Акцент4 9" xfId="883"/>
    <cellStyle name="40% - Акцент4 9 2" xfId="884"/>
    <cellStyle name="40% - Акцент4 9 3" xfId="885"/>
    <cellStyle name="40% - Акцент4 9_46EE.2011(v1.0)" xfId="886"/>
    <cellStyle name="40% - Акцент5 10" xfId="887"/>
    <cellStyle name="40% - Акцент5 11" xfId="888"/>
    <cellStyle name="40% - Акцент5 12" xfId="889"/>
    <cellStyle name="40% - Акцент5 13" xfId="890"/>
    <cellStyle name="40% - Акцент5 14" xfId="891"/>
    <cellStyle name="40% - Акцент5 15" xfId="892"/>
    <cellStyle name="40% - Акцент5 16" xfId="893"/>
    <cellStyle name="40% - Акцент5 17" xfId="894"/>
    <cellStyle name="40% - Акцент5 18" xfId="895"/>
    <cellStyle name="40% - Акцент5 19" xfId="896"/>
    <cellStyle name="40% - Акцент5 2" xfId="897"/>
    <cellStyle name="40% - Акцент5 2 2" xfId="898"/>
    <cellStyle name="40% - Акцент5 2 3" xfId="899"/>
    <cellStyle name="40% - Акцент5 2_46EE.2011(v1.0)" xfId="900"/>
    <cellStyle name="40% - Акцент5 20" xfId="901"/>
    <cellStyle name="40% - Акцент5 3" xfId="902"/>
    <cellStyle name="40% - Акцент5 3 2" xfId="903"/>
    <cellStyle name="40% - Акцент5 3 3" xfId="904"/>
    <cellStyle name="40% - Акцент5 3_46EE.2011(v1.0)" xfId="905"/>
    <cellStyle name="40% - Акцент5 4" xfId="906"/>
    <cellStyle name="40% - Акцент5 4 2" xfId="907"/>
    <cellStyle name="40% - Акцент5 4 3" xfId="908"/>
    <cellStyle name="40% - Акцент5 4_46EE.2011(v1.0)" xfId="909"/>
    <cellStyle name="40% - Акцент5 5" xfId="910"/>
    <cellStyle name="40% - Акцент5 5 2" xfId="911"/>
    <cellStyle name="40% - Акцент5 5 3" xfId="912"/>
    <cellStyle name="40% - Акцент5 5_46EE.2011(v1.0)" xfId="913"/>
    <cellStyle name="40% - Акцент5 6" xfId="914"/>
    <cellStyle name="40% - Акцент5 6 2" xfId="915"/>
    <cellStyle name="40% - Акцент5 6 3" xfId="916"/>
    <cellStyle name="40% - Акцент5 6_46EE.2011(v1.0)" xfId="917"/>
    <cellStyle name="40% - Акцент5 7" xfId="918"/>
    <cellStyle name="40% - Акцент5 7 2" xfId="919"/>
    <cellStyle name="40% - Акцент5 7 3" xfId="920"/>
    <cellStyle name="40% - Акцент5 7_46EE.2011(v1.0)" xfId="921"/>
    <cellStyle name="40% - Акцент5 8" xfId="922"/>
    <cellStyle name="40% - Акцент5 8 2" xfId="923"/>
    <cellStyle name="40% - Акцент5 8 3" xfId="924"/>
    <cellStyle name="40% - Акцент5 8_46EE.2011(v1.0)" xfId="925"/>
    <cellStyle name="40% - Акцент5 9" xfId="926"/>
    <cellStyle name="40% - Акцент5 9 2" xfId="927"/>
    <cellStyle name="40% - Акцент5 9 3" xfId="928"/>
    <cellStyle name="40% - Акцент5 9_46EE.2011(v1.0)" xfId="929"/>
    <cellStyle name="40% - Акцент6 10" xfId="930"/>
    <cellStyle name="40% - Акцент6 11" xfId="931"/>
    <cellStyle name="40% - Акцент6 12" xfId="932"/>
    <cellStyle name="40% - Акцент6 13" xfId="933"/>
    <cellStyle name="40% - Акцент6 14" xfId="934"/>
    <cellStyle name="40% - Акцент6 15" xfId="935"/>
    <cellStyle name="40% - Акцент6 16" xfId="936"/>
    <cellStyle name="40% - Акцент6 17" xfId="937"/>
    <cellStyle name="40% - Акцент6 18" xfId="938"/>
    <cellStyle name="40% - Акцент6 19" xfId="939"/>
    <cellStyle name="40% - Акцент6 2" xfId="940"/>
    <cellStyle name="40% - Акцент6 2 2" xfId="941"/>
    <cellStyle name="40% - Акцент6 2 3" xfId="942"/>
    <cellStyle name="40% - Акцент6 2_46EE.2011(v1.0)" xfId="943"/>
    <cellStyle name="40% - Акцент6 20" xfId="944"/>
    <cellStyle name="40% - Акцент6 3" xfId="945"/>
    <cellStyle name="40% - Акцент6 3 2" xfId="946"/>
    <cellStyle name="40% - Акцент6 3 3" xfId="947"/>
    <cellStyle name="40% - Акцент6 3_46EE.2011(v1.0)" xfId="948"/>
    <cellStyle name="40% - Акцент6 4" xfId="949"/>
    <cellStyle name="40% - Акцент6 4 2" xfId="950"/>
    <cellStyle name="40% - Акцент6 4 3" xfId="951"/>
    <cellStyle name="40% - Акцент6 4_46EE.2011(v1.0)" xfId="952"/>
    <cellStyle name="40% - Акцент6 5" xfId="953"/>
    <cellStyle name="40% - Акцент6 5 2" xfId="954"/>
    <cellStyle name="40% - Акцент6 5 3" xfId="955"/>
    <cellStyle name="40% - Акцент6 5_46EE.2011(v1.0)" xfId="956"/>
    <cellStyle name="40% - Акцент6 6" xfId="957"/>
    <cellStyle name="40% - Акцент6 6 2" xfId="958"/>
    <cellStyle name="40% - Акцент6 6 3" xfId="959"/>
    <cellStyle name="40% - Акцент6 6_46EE.2011(v1.0)" xfId="960"/>
    <cellStyle name="40% - Акцент6 7" xfId="961"/>
    <cellStyle name="40% - Акцент6 7 2" xfId="962"/>
    <cellStyle name="40% - Акцент6 7 3" xfId="963"/>
    <cellStyle name="40% - Акцент6 7_46EE.2011(v1.0)" xfId="964"/>
    <cellStyle name="40% - Акцент6 8" xfId="965"/>
    <cellStyle name="40% - Акцент6 8 2" xfId="966"/>
    <cellStyle name="40% - Акцент6 8 3" xfId="967"/>
    <cellStyle name="40% - Акцент6 8_46EE.2011(v1.0)" xfId="968"/>
    <cellStyle name="40% - Акцент6 9" xfId="969"/>
    <cellStyle name="40% - Акцент6 9 2" xfId="970"/>
    <cellStyle name="40% - Акцент6 9 3" xfId="971"/>
    <cellStyle name="40% - Акцент6 9_46EE.2011(v1.0)" xfId="972"/>
    <cellStyle name="60% - Accent1" xfId="973"/>
    <cellStyle name="60% - Accent2" xfId="974"/>
    <cellStyle name="60% - Accent3" xfId="975"/>
    <cellStyle name="60% - Accent4" xfId="976"/>
    <cellStyle name="60% - Accent5" xfId="977"/>
    <cellStyle name="60% - Accent6" xfId="978"/>
    <cellStyle name="60% - Акцент1 10" xfId="979"/>
    <cellStyle name="60% - Акцент1 11" xfId="980"/>
    <cellStyle name="60% - Акцент1 12" xfId="981"/>
    <cellStyle name="60% - Акцент1 13" xfId="982"/>
    <cellStyle name="60% - Акцент1 14" xfId="983"/>
    <cellStyle name="60% - Акцент1 15" xfId="984"/>
    <cellStyle name="60% - Акцент1 16" xfId="985"/>
    <cellStyle name="60% - Акцент1 17" xfId="986"/>
    <cellStyle name="60% - Акцент1 18" xfId="987"/>
    <cellStyle name="60% - Акцент1 19" xfId="988"/>
    <cellStyle name="60% - Акцент1 2" xfId="989"/>
    <cellStyle name="60% - Акцент1 2 2" xfId="990"/>
    <cellStyle name="60% - Акцент1 20" xfId="991"/>
    <cellStyle name="60% - Акцент1 3" xfId="992"/>
    <cellStyle name="60% - Акцент1 3 2" xfId="993"/>
    <cellStyle name="60% - Акцент1 4" xfId="994"/>
    <cellStyle name="60% - Акцент1 4 2" xfId="995"/>
    <cellStyle name="60% - Акцент1 5" xfId="996"/>
    <cellStyle name="60% - Акцент1 5 2" xfId="997"/>
    <cellStyle name="60% - Акцент1 6" xfId="998"/>
    <cellStyle name="60% - Акцент1 6 2" xfId="999"/>
    <cellStyle name="60% - Акцент1 7" xfId="1000"/>
    <cellStyle name="60% - Акцент1 7 2" xfId="1001"/>
    <cellStyle name="60% - Акцент1 8" xfId="1002"/>
    <cellStyle name="60% - Акцент1 8 2" xfId="1003"/>
    <cellStyle name="60% - Акцент1 9" xfId="1004"/>
    <cellStyle name="60% - Акцент1 9 2" xfId="1005"/>
    <cellStyle name="60% - Акцент2 10" xfId="1006"/>
    <cellStyle name="60% - Акцент2 11" xfId="1007"/>
    <cellStyle name="60% - Акцент2 12" xfId="1008"/>
    <cellStyle name="60% - Акцент2 13" xfId="1009"/>
    <cellStyle name="60% - Акцент2 14" xfId="1010"/>
    <cellStyle name="60% - Акцент2 15" xfId="1011"/>
    <cellStyle name="60% - Акцент2 16" xfId="1012"/>
    <cellStyle name="60% - Акцент2 17" xfId="1013"/>
    <cellStyle name="60% - Акцент2 18" xfId="1014"/>
    <cellStyle name="60% - Акцент2 19" xfId="1015"/>
    <cellStyle name="60% - Акцент2 2" xfId="1016"/>
    <cellStyle name="60% - Акцент2 2 2" xfId="1017"/>
    <cellStyle name="60% - Акцент2 20" xfId="1018"/>
    <cellStyle name="60% - Акцент2 3" xfId="1019"/>
    <cellStyle name="60% - Акцент2 3 2" xfId="1020"/>
    <cellStyle name="60% - Акцент2 4" xfId="1021"/>
    <cellStyle name="60% - Акцент2 4 2" xfId="1022"/>
    <cellStyle name="60% - Акцент2 5" xfId="1023"/>
    <cellStyle name="60% - Акцент2 5 2" xfId="1024"/>
    <cellStyle name="60% - Акцент2 6" xfId="1025"/>
    <cellStyle name="60% - Акцент2 6 2" xfId="1026"/>
    <cellStyle name="60% - Акцент2 7" xfId="1027"/>
    <cellStyle name="60% - Акцент2 7 2" xfId="1028"/>
    <cellStyle name="60% - Акцент2 8" xfId="1029"/>
    <cellStyle name="60% - Акцент2 8 2" xfId="1030"/>
    <cellStyle name="60% - Акцент2 9" xfId="1031"/>
    <cellStyle name="60% - Акцент2 9 2" xfId="1032"/>
    <cellStyle name="60% - Акцент3 10" xfId="1033"/>
    <cellStyle name="60% - Акцент3 11" xfId="1034"/>
    <cellStyle name="60% - Акцент3 12" xfId="1035"/>
    <cellStyle name="60% - Акцент3 13" xfId="1036"/>
    <cellStyle name="60% - Акцент3 14" xfId="1037"/>
    <cellStyle name="60% - Акцент3 15" xfId="1038"/>
    <cellStyle name="60% - Акцент3 16" xfId="1039"/>
    <cellStyle name="60% - Акцент3 17" xfId="1040"/>
    <cellStyle name="60% - Акцент3 18" xfId="1041"/>
    <cellStyle name="60% - Акцент3 19" xfId="1042"/>
    <cellStyle name="60% - Акцент3 2" xfId="1043"/>
    <cellStyle name="60% - Акцент3 2 2" xfId="1044"/>
    <cellStyle name="60% - Акцент3 20" xfId="1045"/>
    <cellStyle name="60% - Акцент3 3" xfId="1046"/>
    <cellStyle name="60% - Акцент3 3 2" xfId="1047"/>
    <cellStyle name="60% - Акцент3 4" xfId="1048"/>
    <cellStyle name="60% - Акцент3 4 2" xfId="1049"/>
    <cellStyle name="60% - Акцент3 5" xfId="1050"/>
    <cellStyle name="60% - Акцент3 5 2" xfId="1051"/>
    <cellStyle name="60% - Акцент3 6" xfId="1052"/>
    <cellStyle name="60% - Акцент3 6 2" xfId="1053"/>
    <cellStyle name="60% - Акцент3 7" xfId="1054"/>
    <cellStyle name="60% - Акцент3 7 2" xfId="1055"/>
    <cellStyle name="60% - Акцент3 8" xfId="1056"/>
    <cellStyle name="60% - Акцент3 8 2" xfId="1057"/>
    <cellStyle name="60% - Акцент3 9" xfId="1058"/>
    <cellStyle name="60% - Акцент3 9 2" xfId="1059"/>
    <cellStyle name="60% - Акцент4 10" xfId="1060"/>
    <cellStyle name="60% - Акцент4 11" xfId="1061"/>
    <cellStyle name="60% - Акцент4 12" xfId="1062"/>
    <cellStyle name="60% - Акцент4 13" xfId="1063"/>
    <cellStyle name="60% - Акцент4 14" xfId="1064"/>
    <cellStyle name="60% - Акцент4 15" xfId="1065"/>
    <cellStyle name="60% - Акцент4 16" xfId="1066"/>
    <cellStyle name="60% - Акцент4 17" xfId="1067"/>
    <cellStyle name="60% - Акцент4 18" xfId="1068"/>
    <cellStyle name="60% - Акцент4 19" xfId="1069"/>
    <cellStyle name="60% - Акцент4 2" xfId="1070"/>
    <cellStyle name="60% - Акцент4 2 2" xfId="1071"/>
    <cellStyle name="60% - Акцент4 20" xfId="1072"/>
    <cellStyle name="60% - Акцент4 3" xfId="1073"/>
    <cellStyle name="60% - Акцент4 3 2" xfId="1074"/>
    <cellStyle name="60% - Акцент4 4" xfId="1075"/>
    <cellStyle name="60% - Акцент4 4 2" xfId="1076"/>
    <cellStyle name="60% - Акцент4 5" xfId="1077"/>
    <cellStyle name="60% - Акцент4 5 2" xfId="1078"/>
    <cellStyle name="60% - Акцент4 6" xfId="1079"/>
    <cellStyle name="60% - Акцент4 6 2" xfId="1080"/>
    <cellStyle name="60% - Акцент4 7" xfId="1081"/>
    <cellStyle name="60% - Акцент4 7 2" xfId="1082"/>
    <cellStyle name="60% - Акцент4 8" xfId="1083"/>
    <cellStyle name="60% - Акцент4 8 2" xfId="1084"/>
    <cellStyle name="60% - Акцент4 9" xfId="1085"/>
    <cellStyle name="60% - Акцент4 9 2" xfId="1086"/>
    <cellStyle name="60% - Акцент5 10" xfId="1087"/>
    <cellStyle name="60% - Акцент5 11" xfId="1088"/>
    <cellStyle name="60% - Акцент5 12" xfId="1089"/>
    <cellStyle name="60% - Акцент5 13" xfId="1090"/>
    <cellStyle name="60% - Акцент5 14" xfId="1091"/>
    <cellStyle name="60% - Акцент5 15" xfId="1092"/>
    <cellStyle name="60% - Акцент5 16" xfId="1093"/>
    <cellStyle name="60% - Акцент5 17" xfId="1094"/>
    <cellStyle name="60% - Акцент5 18" xfId="1095"/>
    <cellStyle name="60% - Акцент5 19" xfId="1096"/>
    <cellStyle name="60% - Акцент5 2" xfId="1097"/>
    <cellStyle name="60% - Акцент5 2 2" xfId="1098"/>
    <cellStyle name="60% - Акцент5 20" xfId="1099"/>
    <cellStyle name="60% - Акцент5 3" xfId="1100"/>
    <cellStyle name="60% - Акцент5 3 2" xfId="1101"/>
    <cellStyle name="60% - Акцент5 4" xfId="1102"/>
    <cellStyle name="60% - Акцент5 4 2" xfId="1103"/>
    <cellStyle name="60% - Акцент5 5" xfId="1104"/>
    <cellStyle name="60% - Акцент5 5 2" xfId="1105"/>
    <cellStyle name="60% - Акцент5 6" xfId="1106"/>
    <cellStyle name="60% - Акцент5 6 2" xfId="1107"/>
    <cellStyle name="60% - Акцент5 7" xfId="1108"/>
    <cellStyle name="60% - Акцент5 7 2" xfId="1109"/>
    <cellStyle name="60% - Акцент5 8" xfId="1110"/>
    <cellStyle name="60% - Акцент5 8 2" xfId="1111"/>
    <cellStyle name="60% - Акцент5 9" xfId="1112"/>
    <cellStyle name="60% - Акцент5 9 2" xfId="1113"/>
    <cellStyle name="60% - Акцент6 10" xfId="1114"/>
    <cellStyle name="60% - Акцент6 11" xfId="1115"/>
    <cellStyle name="60% - Акцент6 12" xfId="1116"/>
    <cellStyle name="60% - Акцент6 13" xfId="1117"/>
    <cellStyle name="60% - Акцент6 14" xfId="1118"/>
    <cellStyle name="60% - Акцент6 15" xfId="1119"/>
    <cellStyle name="60% - Акцент6 16" xfId="1120"/>
    <cellStyle name="60% - Акцент6 17" xfId="1121"/>
    <cellStyle name="60% - Акцент6 18" xfId="1122"/>
    <cellStyle name="60% - Акцент6 19" xfId="1123"/>
    <cellStyle name="60% - Акцент6 2" xfId="1124"/>
    <cellStyle name="60% - Акцент6 2 2" xfId="1125"/>
    <cellStyle name="60% - Акцент6 20" xfId="1126"/>
    <cellStyle name="60% - Акцент6 3" xfId="1127"/>
    <cellStyle name="60% - Акцент6 3 2" xfId="1128"/>
    <cellStyle name="60% - Акцент6 4" xfId="1129"/>
    <cellStyle name="60% - Акцент6 4 2" xfId="1130"/>
    <cellStyle name="60% - Акцент6 5" xfId="1131"/>
    <cellStyle name="60% - Акцент6 5 2" xfId="1132"/>
    <cellStyle name="60% - Акцент6 6" xfId="1133"/>
    <cellStyle name="60% - Акцент6 6 2" xfId="1134"/>
    <cellStyle name="60% - Акцент6 7" xfId="1135"/>
    <cellStyle name="60% - Акцент6 7 2" xfId="1136"/>
    <cellStyle name="60% - Акцент6 8" xfId="1137"/>
    <cellStyle name="60% - Акцент6 8 2" xfId="1138"/>
    <cellStyle name="60% - Акцент6 9" xfId="1139"/>
    <cellStyle name="60% - Акцент6 9 2" xfId="1140"/>
    <cellStyle name="Accent1" xfId="1141"/>
    <cellStyle name="Accent2" xfId="1142"/>
    <cellStyle name="Accent3" xfId="1143"/>
    <cellStyle name="Accent4" xfId="1144"/>
    <cellStyle name="Accent5" xfId="1145"/>
    <cellStyle name="Accent6" xfId="1146"/>
    <cellStyle name="Ăčďĺđńńűëęŕ" xfId="1147"/>
    <cellStyle name="AFE" xfId="1148"/>
    <cellStyle name="Áĺççŕůčňíűé" xfId="1149"/>
    <cellStyle name="Äĺíĺćíűé [0]_(ňŕá 3č)" xfId="1150"/>
    <cellStyle name="Äĺíĺćíűé_(ňŕá 3č)" xfId="1151"/>
    <cellStyle name="Bad" xfId="1152"/>
    <cellStyle name="Blue" xfId="1153"/>
    <cellStyle name="Body_$Dollars" xfId="1154"/>
    <cellStyle name="Calculation" xfId="1155"/>
    <cellStyle name="Cells 2" xfId="1156"/>
    <cellStyle name="Check Cell" xfId="1157"/>
    <cellStyle name="Chek" xfId="1158"/>
    <cellStyle name="Comma [0]_Adjusted FS 1299" xfId="1159"/>
    <cellStyle name="Comma 0" xfId="1160"/>
    <cellStyle name="Comma 0*" xfId="1161"/>
    <cellStyle name="Comma 2" xfId="1162"/>
    <cellStyle name="Comma 3*" xfId="1163"/>
    <cellStyle name="Comma_Adjusted FS 1299" xfId="1164"/>
    <cellStyle name="Comma0" xfId="1165"/>
    <cellStyle name="Çŕůčňíűé" xfId="1166"/>
    <cellStyle name="Currency [0]" xfId="1167"/>
    <cellStyle name="Currency [0] 2" xfId="1168"/>
    <cellStyle name="Currency [0] 2 10" xfId="1169"/>
    <cellStyle name="Currency [0] 2 11" xfId="1170"/>
    <cellStyle name="Currency [0] 2 2" xfId="1171"/>
    <cellStyle name="Currency [0] 2 2 2" xfId="1172"/>
    <cellStyle name="Currency [0] 2 2 3" xfId="1173"/>
    <cellStyle name="Currency [0] 2 2 4" xfId="1174"/>
    <cellStyle name="Currency [0] 2 3" xfId="1175"/>
    <cellStyle name="Currency [0] 2 3 2" xfId="1176"/>
    <cellStyle name="Currency [0] 2 3 3" xfId="1177"/>
    <cellStyle name="Currency [0] 2 3 4" xfId="1178"/>
    <cellStyle name="Currency [0] 2 4" xfId="1179"/>
    <cellStyle name="Currency [0] 2 4 2" xfId="1180"/>
    <cellStyle name="Currency [0] 2 4 3" xfId="1181"/>
    <cellStyle name="Currency [0] 2 4 4" xfId="1182"/>
    <cellStyle name="Currency [0] 2 5" xfId="1183"/>
    <cellStyle name="Currency [0] 2 5 2" xfId="1184"/>
    <cellStyle name="Currency [0] 2 5 3" xfId="1185"/>
    <cellStyle name="Currency [0] 2 5 4" xfId="1186"/>
    <cellStyle name="Currency [0] 2 6" xfId="1187"/>
    <cellStyle name="Currency [0] 2 6 2" xfId="1188"/>
    <cellStyle name="Currency [0] 2 6 3" xfId="1189"/>
    <cellStyle name="Currency [0] 2 6 4" xfId="1190"/>
    <cellStyle name="Currency [0] 2 7" xfId="1191"/>
    <cellStyle name="Currency [0] 2 7 2" xfId="1192"/>
    <cellStyle name="Currency [0] 2 7 3" xfId="1193"/>
    <cellStyle name="Currency [0] 2 7 4" xfId="1194"/>
    <cellStyle name="Currency [0] 2 8" xfId="1195"/>
    <cellStyle name="Currency [0] 2 8 2" xfId="1196"/>
    <cellStyle name="Currency [0] 2 8 3" xfId="1197"/>
    <cellStyle name="Currency [0] 2 8 4" xfId="1198"/>
    <cellStyle name="Currency [0] 2 9" xfId="1199"/>
    <cellStyle name="Currency [0] 3" xfId="1200"/>
    <cellStyle name="Currency [0] 3 10" xfId="1201"/>
    <cellStyle name="Currency [0] 3 11" xfId="1202"/>
    <cellStyle name="Currency [0] 3 2" xfId="1203"/>
    <cellStyle name="Currency [0] 3 2 2" xfId="1204"/>
    <cellStyle name="Currency [0] 3 2 3" xfId="1205"/>
    <cellStyle name="Currency [0] 3 2 4" xfId="1206"/>
    <cellStyle name="Currency [0] 3 3" xfId="1207"/>
    <cellStyle name="Currency [0] 3 3 2" xfId="1208"/>
    <cellStyle name="Currency [0] 3 3 3" xfId="1209"/>
    <cellStyle name="Currency [0] 3 3 4" xfId="1210"/>
    <cellStyle name="Currency [0] 3 4" xfId="1211"/>
    <cellStyle name="Currency [0] 3 4 2" xfId="1212"/>
    <cellStyle name="Currency [0] 3 4 3" xfId="1213"/>
    <cellStyle name="Currency [0] 3 4 4" xfId="1214"/>
    <cellStyle name="Currency [0] 3 5" xfId="1215"/>
    <cellStyle name="Currency [0] 3 5 2" xfId="1216"/>
    <cellStyle name="Currency [0] 3 5 3" xfId="1217"/>
    <cellStyle name="Currency [0] 3 5 4" xfId="1218"/>
    <cellStyle name="Currency [0] 3 6" xfId="1219"/>
    <cellStyle name="Currency [0] 3 6 2" xfId="1220"/>
    <cellStyle name="Currency [0] 3 6 3" xfId="1221"/>
    <cellStyle name="Currency [0] 3 6 4" xfId="1222"/>
    <cellStyle name="Currency [0] 3 7" xfId="1223"/>
    <cellStyle name="Currency [0] 3 7 2" xfId="1224"/>
    <cellStyle name="Currency [0] 3 7 3" xfId="1225"/>
    <cellStyle name="Currency [0] 3 7 4" xfId="1226"/>
    <cellStyle name="Currency [0] 3 8" xfId="1227"/>
    <cellStyle name="Currency [0] 3 8 2" xfId="1228"/>
    <cellStyle name="Currency [0] 3 8 3" xfId="1229"/>
    <cellStyle name="Currency [0] 3 8 4" xfId="1230"/>
    <cellStyle name="Currency [0] 3 9" xfId="1231"/>
    <cellStyle name="Currency [0] 4" xfId="1232"/>
    <cellStyle name="Currency [0] 4 10" xfId="1233"/>
    <cellStyle name="Currency [0] 4 11" xfId="1234"/>
    <cellStyle name="Currency [0] 4 2" xfId="1235"/>
    <cellStyle name="Currency [0] 4 2 2" xfId="1236"/>
    <cellStyle name="Currency [0] 4 2 3" xfId="1237"/>
    <cellStyle name="Currency [0] 4 2 4" xfId="1238"/>
    <cellStyle name="Currency [0] 4 3" xfId="1239"/>
    <cellStyle name="Currency [0] 4 3 2" xfId="1240"/>
    <cellStyle name="Currency [0] 4 3 3" xfId="1241"/>
    <cellStyle name="Currency [0] 4 3 4" xfId="1242"/>
    <cellStyle name="Currency [0] 4 4" xfId="1243"/>
    <cellStyle name="Currency [0] 4 4 2" xfId="1244"/>
    <cellStyle name="Currency [0] 4 4 3" xfId="1245"/>
    <cellStyle name="Currency [0] 4 4 4" xfId="1246"/>
    <cellStyle name="Currency [0] 4 5" xfId="1247"/>
    <cellStyle name="Currency [0] 4 5 2" xfId="1248"/>
    <cellStyle name="Currency [0] 4 5 3" xfId="1249"/>
    <cellStyle name="Currency [0] 4 5 4" xfId="1250"/>
    <cellStyle name="Currency [0] 4 6" xfId="1251"/>
    <cellStyle name="Currency [0] 4 6 2" xfId="1252"/>
    <cellStyle name="Currency [0] 4 6 3" xfId="1253"/>
    <cellStyle name="Currency [0] 4 6 4" xfId="1254"/>
    <cellStyle name="Currency [0] 4 7" xfId="1255"/>
    <cellStyle name="Currency [0] 4 7 2" xfId="1256"/>
    <cellStyle name="Currency [0] 4 7 3" xfId="1257"/>
    <cellStyle name="Currency [0] 4 7 4" xfId="1258"/>
    <cellStyle name="Currency [0] 4 8" xfId="1259"/>
    <cellStyle name="Currency [0] 4 8 2" xfId="1260"/>
    <cellStyle name="Currency [0] 4 8 3" xfId="1261"/>
    <cellStyle name="Currency [0] 4 8 4" xfId="1262"/>
    <cellStyle name="Currency [0] 4 9" xfId="1263"/>
    <cellStyle name="Currency [0] 5" xfId="1264"/>
    <cellStyle name="Currency [0] 5 10" xfId="1265"/>
    <cellStyle name="Currency [0] 5 11" xfId="1266"/>
    <cellStyle name="Currency [0] 5 2" xfId="1267"/>
    <cellStyle name="Currency [0] 5 2 2" xfId="1268"/>
    <cellStyle name="Currency [0] 5 2 3" xfId="1269"/>
    <cellStyle name="Currency [0] 5 2 4" xfId="1270"/>
    <cellStyle name="Currency [0] 5 3" xfId="1271"/>
    <cellStyle name="Currency [0] 5 3 2" xfId="1272"/>
    <cellStyle name="Currency [0] 5 3 3" xfId="1273"/>
    <cellStyle name="Currency [0] 5 3 4" xfId="1274"/>
    <cellStyle name="Currency [0] 5 4" xfId="1275"/>
    <cellStyle name="Currency [0] 5 4 2" xfId="1276"/>
    <cellStyle name="Currency [0] 5 4 3" xfId="1277"/>
    <cellStyle name="Currency [0] 5 4 4" xfId="1278"/>
    <cellStyle name="Currency [0] 5 5" xfId="1279"/>
    <cellStyle name="Currency [0] 5 5 2" xfId="1280"/>
    <cellStyle name="Currency [0] 5 5 3" xfId="1281"/>
    <cellStyle name="Currency [0] 5 5 4" xfId="1282"/>
    <cellStyle name="Currency [0] 5 6" xfId="1283"/>
    <cellStyle name="Currency [0] 5 6 2" xfId="1284"/>
    <cellStyle name="Currency [0] 5 6 3" xfId="1285"/>
    <cellStyle name="Currency [0] 5 6 4" xfId="1286"/>
    <cellStyle name="Currency [0] 5 7" xfId="1287"/>
    <cellStyle name="Currency [0] 5 7 2" xfId="1288"/>
    <cellStyle name="Currency [0] 5 7 3" xfId="1289"/>
    <cellStyle name="Currency [0] 5 7 4" xfId="1290"/>
    <cellStyle name="Currency [0] 5 8" xfId="1291"/>
    <cellStyle name="Currency [0] 5 8 2" xfId="1292"/>
    <cellStyle name="Currency [0] 5 8 3" xfId="1293"/>
    <cellStyle name="Currency [0] 5 8 4" xfId="1294"/>
    <cellStyle name="Currency [0] 5 9" xfId="1295"/>
    <cellStyle name="Currency [0] 6" xfId="1296"/>
    <cellStyle name="Currency [0] 6 2" xfId="1297"/>
    <cellStyle name="Currency [0] 6 3" xfId="1298"/>
    <cellStyle name="Currency [0] 6 4" xfId="1299"/>
    <cellStyle name="Currency [0] 7" xfId="1300"/>
    <cellStyle name="Currency [0] 7 2" xfId="1301"/>
    <cellStyle name="Currency [0] 7 3" xfId="1302"/>
    <cellStyle name="Currency [0] 7 4" xfId="1303"/>
    <cellStyle name="Currency [0] 8" xfId="1304"/>
    <cellStyle name="Currency [0] 8 2" xfId="1305"/>
    <cellStyle name="Currency [0] 8 3" xfId="1306"/>
    <cellStyle name="Currency [0] 8 4" xfId="1307"/>
    <cellStyle name="Currency 0" xfId="1308"/>
    <cellStyle name="Currency 2" xfId="1309"/>
    <cellStyle name="Currency_06_9m" xfId="1310"/>
    <cellStyle name="Currency0" xfId="1311"/>
    <cellStyle name="Currency2" xfId="1312"/>
    <cellStyle name="Date" xfId="1313"/>
    <cellStyle name="Date Aligned" xfId="1314"/>
    <cellStyle name="Dates" xfId="1315"/>
    <cellStyle name="Dezimal [0]_NEGS" xfId="1316"/>
    <cellStyle name="Dezimal_NEGS" xfId="1317"/>
    <cellStyle name="Dotted Line" xfId="1318"/>
    <cellStyle name="E&amp;Y House" xfId="1319"/>
    <cellStyle name="E-mail" xfId="1320"/>
    <cellStyle name="E-mail 2" xfId="1321"/>
    <cellStyle name="E-mail_EE.2REK.P2011.4.78(v0.3)" xfId="1322"/>
    <cellStyle name="Euro" xfId="1323"/>
    <cellStyle name="ew" xfId="1324"/>
    <cellStyle name="Explanatory Text" xfId="1325"/>
    <cellStyle name="F2" xfId="1326"/>
    <cellStyle name="F3" xfId="1327"/>
    <cellStyle name="F4" xfId="1328"/>
    <cellStyle name="F5" xfId="1329"/>
    <cellStyle name="F6" xfId="1330"/>
    <cellStyle name="F7" xfId="1331"/>
    <cellStyle name="F8" xfId="1332"/>
    <cellStyle name="Fixed" xfId="1333"/>
    <cellStyle name="fo]_x000d__x000a_UserName=Murat Zelef_x000d__x000a_UserCompany=Bumerang_x000d__x000a__x000d__x000a_[File Paths]_x000d__x000a_WorkingDirectory=C:\EQUIS\DLWIN_x000d__x000a_DownLoader=C" xfId="1334"/>
    <cellStyle name="Followed Hyperlink" xfId="1335"/>
    <cellStyle name="Footnote" xfId="1336"/>
    <cellStyle name="Good" xfId="1337"/>
    <cellStyle name="hard no" xfId="1338"/>
    <cellStyle name="Hard Percent" xfId="1339"/>
    <cellStyle name="hardno" xfId="1340"/>
    <cellStyle name="Header" xfId="1341"/>
    <cellStyle name="Header 3" xfId="1342"/>
    <cellStyle name="Heading" xfId="1343"/>
    <cellStyle name="Heading 1" xfId="1344"/>
    <cellStyle name="Heading 2" xfId="1345"/>
    <cellStyle name="Heading 3" xfId="1346"/>
    <cellStyle name="Heading 4" xfId="1347"/>
    <cellStyle name="Heading_GP.ITOG.4.78(v1.0) - для разделения" xfId="1348"/>
    <cellStyle name="Heading2" xfId="1349"/>
    <cellStyle name="Heading2 2" xfId="1350"/>
    <cellStyle name="Heading2_EE.2REK.P2011.4.78(v0.3)" xfId="1351"/>
    <cellStyle name="Hyperlink" xfId="1352"/>
    <cellStyle name="Îáű÷íűé__FES" xfId="1353"/>
    <cellStyle name="Îáû÷íûé_cogs" xfId="1354"/>
    <cellStyle name="Îňęđűâŕâřŕ˙ń˙ ăčďĺđńńűëęŕ" xfId="1355"/>
    <cellStyle name="Info" xfId="1356"/>
    <cellStyle name="Input" xfId="1357"/>
    <cellStyle name="InputCurrency" xfId="1358"/>
    <cellStyle name="InputCurrency2" xfId="1359"/>
    <cellStyle name="InputMultiple1" xfId="1360"/>
    <cellStyle name="InputPercent1" xfId="1361"/>
    <cellStyle name="Inputs" xfId="1362"/>
    <cellStyle name="Inputs (const)" xfId="1363"/>
    <cellStyle name="Inputs (const) 2" xfId="1364"/>
    <cellStyle name="Inputs (const)_EE.2REK.P2011.4.78(v0.3)" xfId="1365"/>
    <cellStyle name="Inputs 2" xfId="1366"/>
    <cellStyle name="Inputs 3" xfId="1367"/>
    <cellStyle name="Inputs Co" xfId="1368"/>
    <cellStyle name="Inputs_46EE.2011(v1.0)" xfId="1369"/>
    <cellStyle name="Linked Cell" xfId="1370"/>
    <cellStyle name="Millares [0]_RESULTS" xfId="1371"/>
    <cellStyle name="Millares_RESULTS" xfId="1372"/>
    <cellStyle name="Milliers [0]_RESULTS" xfId="1373"/>
    <cellStyle name="Milliers_RESULTS" xfId="1374"/>
    <cellStyle name="mnb" xfId="1375"/>
    <cellStyle name="Moneda [0]_RESULTS" xfId="1376"/>
    <cellStyle name="Moneda_RESULTS" xfId="1377"/>
    <cellStyle name="Monétaire [0]_RESULTS" xfId="1378"/>
    <cellStyle name="Monétaire_RESULTS" xfId="1379"/>
    <cellStyle name="Multiple" xfId="1380"/>
    <cellStyle name="Multiple1" xfId="1381"/>
    <cellStyle name="MultipleBelow" xfId="1382"/>
    <cellStyle name="namber" xfId="1383"/>
    <cellStyle name="Neutral" xfId="1384"/>
    <cellStyle name="Norma11l" xfId="1385"/>
    <cellStyle name="normal" xfId="1386"/>
    <cellStyle name="Normal - Style1" xfId="1387"/>
    <cellStyle name="normal 10" xfId="1388"/>
    <cellStyle name="normal 11" xfId="1389"/>
    <cellStyle name="normal 12" xfId="1390"/>
    <cellStyle name="normal 13" xfId="1391"/>
    <cellStyle name="Normal 2" xfId="1392"/>
    <cellStyle name="Normal 2 2" xfId="1393"/>
    <cellStyle name="Normal 2 3" xfId="1394"/>
    <cellStyle name="Normal 2 4" xfId="1395"/>
    <cellStyle name="Normal 2_Общехоз." xfId="1396"/>
    <cellStyle name="normal 3" xfId="1397"/>
    <cellStyle name="normal 4" xfId="1398"/>
    <cellStyle name="normal 5" xfId="1399"/>
    <cellStyle name="normal 6" xfId="1400"/>
    <cellStyle name="normal 7" xfId="1401"/>
    <cellStyle name="normal 8" xfId="1402"/>
    <cellStyle name="normal 9" xfId="1403"/>
    <cellStyle name="Normal." xfId="1404"/>
    <cellStyle name="Normal_06_9m" xfId="1405"/>
    <cellStyle name="Normal1" xfId="1406"/>
    <cellStyle name="Normal2" xfId="1407"/>
    <cellStyle name="NormalGB" xfId="1408"/>
    <cellStyle name="Normalny_24. 02. 97." xfId="1409"/>
    <cellStyle name="normбlnм_laroux" xfId="1410"/>
    <cellStyle name="Note" xfId="1411"/>
    <cellStyle name="number" xfId="1412"/>
    <cellStyle name="Ôčíŕíńîâűé [0]_(ňŕá 3č)" xfId="1413"/>
    <cellStyle name="Ôčíŕíńîâűé_(ňŕá 3č)" xfId="1414"/>
    <cellStyle name="Option" xfId="1415"/>
    <cellStyle name="Òûñÿ÷è [0]_cogs" xfId="1416"/>
    <cellStyle name="Òûñÿ÷è_cogs" xfId="1417"/>
    <cellStyle name="Output" xfId="1418"/>
    <cellStyle name="Page Number" xfId="1419"/>
    <cellStyle name="pb_page_heading_LS" xfId="1420"/>
    <cellStyle name="Percent_RS_Lianozovo-Samara_9m01" xfId="1421"/>
    <cellStyle name="Percent1" xfId="1422"/>
    <cellStyle name="Piug" xfId="1423"/>
    <cellStyle name="Plug" xfId="1424"/>
    <cellStyle name="Price_Body" xfId="1425"/>
    <cellStyle name="prochrek" xfId="1426"/>
    <cellStyle name="Protected" xfId="1427"/>
    <cellStyle name="S4" xfId="1428"/>
    <cellStyle name="S7" xfId="1429"/>
    <cellStyle name="S8" xfId="1430"/>
    <cellStyle name="S9" xfId="1431"/>
    <cellStyle name="Salomon Logo" xfId="1432"/>
    <cellStyle name="SAPBEXaggData" xfId="1433"/>
    <cellStyle name="SAPBEXaggDataEmph" xfId="1434"/>
    <cellStyle name="SAPBEXaggItem" xfId="1435"/>
    <cellStyle name="SAPBEXaggItemX" xfId="1436"/>
    <cellStyle name="SAPBEXchaText" xfId="1437"/>
    <cellStyle name="SAPBEXexcBad7" xfId="1438"/>
    <cellStyle name="SAPBEXexcBad8" xfId="1439"/>
    <cellStyle name="SAPBEXexcBad9" xfId="1440"/>
    <cellStyle name="SAPBEXexcCritical4" xfId="1441"/>
    <cellStyle name="SAPBEXexcCritical5" xfId="1442"/>
    <cellStyle name="SAPBEXexcCritical6" xfId="1443"/>
    <cellStyle name="SAPBEXexcGood1" xfId="1444"/>
    <cellStyle name="SAPBEXexcGood2" xfId="1445"/>
    <cellStyle name="SAPBEXexcGood3" xfId="1446"/>
    <cellStyle name="SAPBEXfilterDrill" xfId="1447"/>
    <cellStyle name="SAPBEXfilterItem" xfId="1448"/>
    <cellStyle name="SAPBEXfilterText" xfId="1449"/>
    <cellStyle name="SAPBEXformats" xfId="1450"/>
    <cellStyle name="SAPBEXheaderItem" xfId="1451"/>
    <cellStyle name="SAPBEXheaderText" xfId="1452"/>
    <cellStyle name="SAPBEXHLevel0" xfId="1453"/>
    <cellStyle name="SAPBEXHLevel0X" xfId="1454"/>
    <cellStyle name="SAPBEXHLevel1" xfId="1455"/>
    <cellStyle name="SAPBEXHLevel1X" xfId="1456"/>
    <cellStyle name="SAPBEXHLevel2" xfId="1457"/>
    <cellStyle name="SAPBEXHLevel2X" xfId="1458"/>
    <cellStyle name="SAPBEXHLevel3" xfId="1459"/>
    <cellStyle name="SAPBEXHLevel3X" xfId="1460"/>
    <cellStyle name="SAPBEXinputData" xfId="1461"/>
    <cellStyle name="SAPBEXinputData 2" xfId="1462"/>
    <cellStyle name="SAPBEXinputData 3" xfId="1463"/>
    <cellStyle name="SAPBEXinputData 4" xfId="1464"/>
    <cellStyle name="SAPBEXresData" xfId="1465"/>
    <cellStyle name="SAPBEXresDataEmph" xfId="1466"/>
    <cellStyle name="SAPBEXresItem" xfId="1467"/>
    <cellStyle name="SAPBEXresItemX" xfId="1468"/>
    <cellStyle name="SAPBEXstdData" xfId="1469"/>
    <cellStyle name="SAPBEXstdDataEmph" xfId="1470"/>
    <cellStyle name="SAPBEXstdItem" xfId="1471"/>
    <cellStyle name="SAPBEXstdItemX" xfId="1472"/>
    <cellStyle name="SAPBEXtitle" xfId="1473"/>
    <cellStyle name="SAPBEXundefined" xfId="1474"/>
    <cellStyle name="st1" xfId="1475"/>
    <cellStyle name="Standard_NEGS" xfId="1476"/>
    <cellStyle name="Style 1" xfId="1477"/>
    <cellStyle name="Table Head" xfId="1478"/>
    <cellStyle name="Table Head Aligned" xfId="1479"/>
    <cellStyle name="Table Head Blue" xfId="1480"/>
    <cellStyle name="Table Head Green" xfId="1481"/>
    <cellStyle name="Table Head_Val_Sum_Graph" xfId="1482"/>
    <cellStyle name="Table Heading" xfId="1483"/>
    <cellStyle name="Table Heading 2" xfId="1484"/>
    <cellStyle name="Table Heading_EE.2REK.P2011.4.78(v0.3)" xfId="1485"/>
    <cellStyle name="Table Text" xfId="1486"/>
    <cellStyle name="Table Title" xfId="1487"/>
    <cellStyle name="Table Units" xfId="1488"/>
    <cellStyle name="Table_Header" xfId="1489"/>
    <cellStyle name="Text" xfId="1490"/>
    <cellStyle name="Text 1" xfId="1491"/>
    <cellStyle name="Text Head" xfId="1492"/>
    <cellStyle name="Text Head 1" xfId="1493"/>
    <cellStyle name="Title" xfId="1494"/>
    <cellStyle name="Title 4" xfId="1495"/>
    <cellStyle name="Total" xfId="1496"/>
    <cellStyle name="TotalCurrency" xfId="1497"/>
    <cellStyle name="Underline_Single" xfId="1498"/>
    <cellStyle name="Unit" xfId="1499"/>
    <cellStyle name="Warning Text" xfId="1500"/>
    <cellStyle name="year" xfId="1501"/>
    <cellStyle name="Акцент1 10" xfId="1502"/>
    <cellStyle name="Акцент1 11" xfId="1503"/>
    <cellStyle name="Акцент1 12" xfId="1504"/>
    <cellStyle name="Акцент1 13" xfId="1505"/>
    <cellStyle name="Акцент1 14" xfId="1506"/>
    <cellStyle name="Акцент1 15" xfId="1507"/>
    <cellStyle name="Акцент1 16" xfId="1508"/>
    <cellStyle name="Акцент1 17" xfId="1509"/>
    <cellStyle name="Акцент1 18" xfId="1510"/>
    <cellStyle name="Акцент1 19" xfId="1511"/>
    <cellStyle name="Акцент1 2" xfId="1512"/>
    <cellStyle name="Акцент1 2 2" xfId="1513"/>
    <cellStyle name="Акцент1 20" xfId="1514"/>
    <cellStyle name="Акцент1 3" xfId="1515"/>
    <cellStyle name="Акцент1 3 2" xfId="1516"/>
    <cellStyle name="Акцент1 4" xfId="1517"/>
    <cellStyle name="Акцент1 4 2" xfId="1518"/>
    <cellStyle name="Акцент1 5" xfId="1519"/>
    <cellStyle name="Акцент1 5 2" xfId="1520"/>
    <cellStyle name="Акцент1 6" xfId="1521"/>
    <cellStyle name="Акцент1 6 2" xfId="1522"/>
    <cellStyle name="Акцент1 7" xfId="1523"/>
    <cellStyle name="Акцент1 7 2" xfId="1524"/>
    <cellStyle name="Акцент1 8" xfId="1525"/>
    <cellStyle name="Акцент1 8 2" xfId="1526"/>
    <cellStyle name="Акцент1 9" xfId="1527"/>
    <cellStyle name="Акцент1 9 2" xfId="1528"/>
    <cellStyle name="Акцент2 10" xfId="1529"/>
    <cellStyle name="Акцент2 11" xfId="1530"/>
    <cellStyle name="Акцент2 12" xfId="1531"/>
    <cellStyle name="Акцент2 13" xfId="1532"/>
    <cellStyle name="Акцент2 14" xfId="1533"/>
    <cellStyle name="Акцент2 15" xfId="1534"/>
    <cellStyle name="Акцент2 16" xfId="1535"/>
    <cellStyle name="Акцент2 17" xfId="1536"/>
    <cellStyle name="Акцент2 18" xfId="1537"/>
    <cellStyle name="Акцент2 19" xfId="1538"/>
    <cellStyle name="Акцент2 2" xfId="1539"/>
    <cellStyle name="Акцент2 2 2" xfId="1540"/>
    <cellStyle name="Акцент2 20" xfId="1541"/>
    <cellStyle name="Акцент2 3" xfId="1542"/>
    <cellStyle name="Акцент2 3 2" xfId="1543"/>
    <cellStyle name="Акцент2 4" xfId="1544"/>
    <cellStyle name="Акцент2 4 2" xfId="1545"/>
    <cellStyle name="Акцент2 5" xfId="1546"/>
    <cellStyle name="Акцент2 5 2" xfId="1547"/>
    <cellStyle name="Акцент2 6" xfId="1548"/>
    <cellStyle name="Акцент2 6 2" xfId="1549"/>
    <cellStyle name="Акцент2 7" xfId="1550"/>
    <cellStyle name="Акцент2 7 2" xfId="1551"/>
    <cellStyle name="Акцент2 8" xfId="1552"/>
    <cellStyle name="Акцент2 8 2" xfId="1553"/>
    <cellStyle name="Акцент2 9" xfId="1554"/>
    <cellStyle name="Акцент2 9 2" xfId="1555"/>
    <cellStyle name="Акцент3 10" xfId="1556"/>
    <cellStyle name="Акцент3 11" xfId="1557"/>
    <cellStyle name="Акцент3 12" xfId="1558"/>
    <cellStyle name="Акцент3 13" xfId="1559"/>
    <cellStyle name="Акцент3 14" xfId="1560"/>
    <cellStyle name="Акцент3 15" xfId="1561"/>
    <cellStyle name="Акцент3 16" xfId="1562"/>
    <cellStyle name="Акцент3 17" xfId="1563"/>
    <cellStyle name="Акцент3 18" xfId="1564"/>
    <cellStyle name="Акцент3 19" xfId="1565"/>
    <cellStyle name="Акцент3 2" xfId="1566"/>
    <cellStyle name="Акцент3 2 2" xfId="1567"/>
    <cellStyle name="Акцент3 20" xfId="1568"/>
    <cellStyle name="Акцент3 3" xfId="1569"/>
    <cellStyle name="Акцент3 3 2" xfId="1570"/>
    <cellStyle name="Акцент3 4" xfId="1571"/>
    <cellStyle name="Акцент3 4 2" xfId="1572"/>
    <cellStyle name="Акцент3 5" xfId="1573"/>
    <cellStyle name="Акцент3 5 2" xfId="1574"/>
    <cellStyle name="Акцент3 6" xfId="1575"/>
    <cellStyle name="Акцент3 6 2" xfId="1576"/>
    <cellStyle name="Акцент3 7" xfId="1577"/>
    <cellStyle name="Акцент3 7 2" xfId="1578"/>
    <cellStyle name="Акцент3 8" xfId="1579"/>
    <cellStyle name="Акцент3 8 2" xfId="1580"/>
    <cellStyle name="Акцент3 9" xfId="1581"/>
    <cellStyle name="Акцент3 9 2" xfId="1582"/>
    <cellStyle name="Акцент4 10" xfId="1583"/>
    <cellStyle name="Акцент4 11" xfId="1584"/>
    <cellStyle name="Акцент4 12" xfId="1585"/>
    <cellStyle name="Акцент4 13" xfId="1586"/>
    <cellStyle name="Акцент4 14" xfId="1587"/>
    <cellStyle name="Акцент4 15" xfId="1588"/>
    <cellStyle name="Акцент4 16" xfId="1589"/>
    <cellStyle name="Акцент4 17" xfId="1590"/>
    <cellStyle name="Акцент4 18" xfId="1591"/>
    <cellStyle name="Акцент4 19" xfId="1592"/>
    <cellStyle name="Акцент4 2" xfId="1593"/>
    <cellStyle name="Акцент4 2 2" xfId="1594"/>
    <cellStyle name="Акцент4 20" xfId="1595"/>
    <cellStyle name="Акцент4 3" xfId="1596"/>
    <cellStyle name="Акцент4 3 2" xfId="1597"/>
    <cellStyle name="Акцент4 4" xfId="1598"/>
    <cellStyle name="Акцент4 4 2" xfId="1599"/>
    <cellStyle name="Акцент4 5" xfId="1600"/>
    <cellStyle name="Акцент4 5 2" xfId="1601"/>
    <cellStyle name="Акцент4 6" xfId="1602"/>
    <cellStyle name="Акцент4 6 2" xfId="1603"/>
    <cellStyle name="Акцент4 7" xfId="1604"/>
    <cellStyle name="Акцент4 7 2" xfId="1605"/>
    <cellStyle name="Акцент4 8" xfId="1606"/>
    <cellStyle name="Акцент4 8 2" xfId="1607"/>
    <cellStyle name="Акцент4 9" xfId="1608"/>
    <cellStyle name="Акцент4 9 2" xfId="1609"/>
    <cellStyle name="Акцент5 10" xfId="1610"/>
    <cellStyle name="Акцент5 11" xfId="1611"/>
    <cellStyle name="Акцент5 12" xfId="1612"/>
    <cellStyle name="Акцент5 13" xfId="1613"/>
    <cellStyle name="Акцент5 14" xfId="1614"/>
    <cellStyle name="Акцент5 15" xfId="1615"/>
    <cellStyle name="Акцент5 16" xfId="1616"/>
    <cellStyle name="Акцент5 17" xfId="1617"/>
    <cellStyle name="Акцент5 18" xfId="1618"/>
    <cellStyle name="Акцент5 19" xfId="1619"/>
    <cellStyle name="Акцент5 2" xfId="1620"/>
    <cellStyle name="Акцент5 2 2" xfId="1621"/>
    <cellStyle name="Акцент5 20" xfId="1622"/>
    <cellStyle name="Акцент5 3" xfId="1623"/>
    <cellStyle name="Акцент5 3 2" xfId="1624"/>
    <cellStyle name="Акцент5 4" xfId="1625"/>
    <cellStyle name="Акцент5 4 2" xfId="1626"/>
    <cellStyle name="Акцент5 5" xfId="1627"/>
    <cellStyle name="Акцент5 5 2" xfId="1628"/>
    <cellStyle name="Акцент5 6" xfId="1629"/>
    <cellStyle name="Акцент5 6 2" xfId="1630"/>
    <cellStyle name="Акцент5 7" xfId="1631"/>
    <cellStyle name="Акцент5 7 2" xfId="1632"/>
    <cellStyle name="Акцент5 8" xfId="1633"/>
    <cellStyle name="Акцент5 8 2" xfId="1634"/>
    <cellStyle name="Акцент5 9" xfId="1635"/>
    <cellStyle name="Акцент5 9 2" xfId="1636"/>
    <cellStyle name="Акцент6 10" xfId="1637"/>
    <cellStyle name="Акцент6 11" xfId="1638"/>
    <cellStyle name="Акцент6 12" xfId="1639"/>
    <cellStyle name="Акцент6 13" xfId="1640"/>
    <cellStyle name="Акцент6 14" xfId="1641"/>
    <cellStyle name="Акцент6 15" xfId="1642"/>
    <cellStyle name="Акцент6 16" xfId="1643"/>
    <cellStyle name="Акцент6 17" xfId="1644"/>
    <cellStyle name="Акцент6 18" xfId="1645"/>
    <cellStyle name="Акцент6 19" xfId="1646"/>
    <cellStyle name="Акцент6 2" xfId="1647"/>
    <cellStyle name="Акцент6 2 2" xfId="1648"/>
    <cellStyle name="Акцент6 20" xfId="1649"/>
    <cellStyle name="Акцент6 3" xfId="1650"/>
    <cellStyle name="Акцент6 3 2" xfId="1651"/>
    <cellStyle name="Акцент6 4" xfId="1652"/>
    <cellStyle name="Акцент6 4 2" xfId="1653"/>
    <cellStyle name="Акцент6 5" xfId="1654"/>
    <cellStyle name="Акцент6 5 2" xfId="1655"/>
    <cellStyle name="Акцент6 6" xfId="1656"/>
    <cellStyle name="Акцент6 6 2" xfId="1657"/>
    <cellStyle name="Акцент6 7" xfId="1658"/>
    <cellStyle name="Акцент6 7 2" xfId="1659"/>
    <cellStyle name="Акцент6 8" xfId="1660"/>
    <cellStyle name="Акцент6 8 2" xfId="1661"/>
    <cellStyle name="Акцент6 9" xfId="1662"/>
    <cellStyle name="Акцент6 9 2" xfId="1663"/>
    <cellStyle name="Беззащитный" xfId="1664"/>
    <cellStyle name="Беззащитный 2" xfId="1665"/>
    <cellStyle name="Беззащитный 3" xfId="1666"/>
    <cellStyle name="Беззащитный_46TE.2011(v0.2)-1" xfId="1667"/>
    <cellStyle name="Ввод  10" xfId="1668"/>
    <cellStyle name="Ввод  11" xfId="1669"/>
    <cellStyle name="Ввод  12" xfId="1670"/>
    <cellStyle name="Ввод  13" xfId="1671"/>
    <cellStyle name="Ввод  14" xfId="1672"/>
    <cellStyle name="Ввод  15" xfId="1673"/>
    <cellStyle name="Ввод  16" xfId="1674"/>
    <cellStyle name="Ввод  17" xfId="1675"/>
    <cellStyle name="Ввод  18" xfId="1676"/>
    <cellStyle name="Ввод  19" xfId="1677"/>
    <cellStyle name="Ввод  2" xfId="1678"/>
    <cellStyle name="Ввод  2 2" xfId="1679"/>
    <cellStyle name="Ввод  2_46EE.2011(v1.0)" xfId="1680"/>
    <cellStyle name="Ввод  20" xfId="1681"/>
    <cellStyle name="Ввод  3" xfId="1682"/>
    <cellStyle name="Ввод  3 2" xfId="1683"/>
    <cellStyle name="Ввод  3_46EE.2011(v1.0)" xfId="1684"/>
    <cellStyle name="Ввод  4" xfId="1685"/>
    <cellStyle name="Ввод  4 2" xfId="1686"/>
    <cellStyle name="Ввод  4_46EE.2011(v1.0)" xfId="1687"/>
    <cellStyle name="Ввод  5" xfId="1688"/>
    <cellStyle name="Ввод  5 2" xfId="1689"/>
    <cellStyle name="Ввод  5_46EE.2011(v1.0)" xfId="1690"/>
    <cellStyle name="Ввод  6" xfId="1691"/>
    <cellStyle name="Ввод  6 2" xfId="1692"/>
    <cellStyle name="Ввод  6_46EE.2011(v1.0)" xfId="1693"/>
    <cellStyle name="Ввод  7" xfId="1694"/>
    <cellStyle name="Ввод  7 2" xfId="1695"/>
    <cellStyle name="Ввод  7_46EE.2011(v1.0)" xfId="1696"/>
    <cellStyle name="Ввод  8" xfId="1697"/>
    <cellStyle name="Ввод  8 2" xfId="1698"/>
    <cellStyle name="Ввод  8_46EE.2011(v1.0)" xfId="1699"/>
    <cellStyle name="Ввод  9" xfId="1700"/>
    <cellStyle name="Ввод  9 2" xfId="1701"/>
    <cellStyle name="Ввод  9_46EE.2011(v1.0)" xfId="1702"/>
    <cellStyle name="Верт. заголовок" xfId="1703"/>
    <cellStyle name="Вес_продукта" xfId="1704"/>
    <cellStyle name="Вывод 10" xfId="1705"/>
    <cellStyle name="Вывод 11" xfId="1706"/>
    <cellStyle name="Вывод 12" xfId="1707"/>
    <cellStyle name="Вывод 13" xfId="1708"/>
    <cellStyle name="Вывод 14" xfId="1709"/>
    <cellStyle name="Вывод 15" xfId="1710"/>
    <cellStyle name="Вывод 16" xfId="1711"/>
    <cellStyle name="Вывод 17" xfId="1712"/>
    <cellStyle name="Вывод 18" xfId="1713"/>
    <cellStyle name="Вывод 19" xfId="1714"/>
    <cellStyle name="Вывод 2" xfId="1715"/>
    <cellStyle name="Вывод 2 2" xfId="1716"/>
    <cellStyle name="Вывод 2_46EE.2011(v1.0)" xfId="1717"/>
    <cellStyle name="Вывод 20" xfId="1718"/>
    <cellStyle name="Вывод 3" xfId="1719"/>
    <cellStyle name="Вывод 3 2" xfId="1720"/>
    <cellStyle name="Вывод 3_46EE.2011(v1.0)" xfId="1721"/>
    <cellStyle name="Вывод 4" xfId="1722"/>
    <cellStyle name="Вывод 4 2" xfId="1723"/>
    <cellStyle name="Вывод 4_46EE.2011(v1.0)" xfId="1724"/>
    <cellStyle name="Вывод 5" xfId="1725"/>
    <cellStyle name="Вывод 5 2" xfId="1726"/>
    <cellStyle name="Вывод 5_46EE.2011(v1.0)" xfId="1727"/>
    <cellStyle name="Вывод 6" xfId="1728"/>
    <cellStyle name="Вывод 6 2" xfId="1729"/>
    <cellStyle name="Вывод 6_46EE.2011(v1.0)" xfId="1730"/>
    <cellStyle name="Вывод 7" xfId="1731"/>
    <cellStyle name="Вывод 7 2" xfId="1732"/>
    <cellStyle name="Вывод 7_46EE.2011(v1.0)" xfId="1733"/>
    <cellStyle name="Вывод 8" xfId="1734"/>
    <cellStyle name="Вывод 8 2" xfId="1735"/>
    <cellStyle name="Вывод 8_46EE.2011(v1.0)" xfId="1736"/>
    <cellStyle name="Вывод 9" xfId="1737"/>
    <cellStyle name="Вывод 9 2" xfId="1738"/>
    <cellStyle name="Вывод 9_46EE.2011(v1.0)" xfId="1739"/>
    <cellStyle name="Вычисление 10" xfId="1740"/>
    <cellStyle name="Вычисление 11" xfId="1741"/>
    <cellStyle name="Вычисление 12" xfId="1742"/>
    <cellStyle name="Вычисление 13" xfId="1743"/>
    <cellStyle name="Вычисление 14" xfId="1744"/>
    <cellStyle name="Вычисление 15" xfId="1745"/>
    <cellStyle name="Вычисление 16" xfId="1746"/>
    <cellStyle name="Вычисление 17" xfId="1747"/>
    <cellStyle name="Вычисление 18" xfId="1748"/>
    <cellStyle name="Вычисление 19" xfId="1749"/>
    <cellStyle name="Вычисление 2" xfId="1750"/>
    <cellStyle name="Вычисление 2 2" xfId="1751"/>
    <cellStyle name="Вычисление 2_46EE.2011(v1.0)" xfId="1752"/>
    <cellStyle name="Вычисление 20" xfId="1753"/>
    <cellStyle name="Вычисление 3" xfId="1754"/>
    <cellStyle name="Вычисление 3 2" xfId="1755"/>
    <cellStyle name="Вычисление 3_46EE.2011(v1.0)" xfId="1756"/>
    <cellStyle name="Вычисление 4" xfId="1757"/>
    <cellStyle name="Вычисление 4 2" xfId="1758"/>
    <cellStyle name="Вычисление 4_46EE.2011(v1.0)" xfId="1759"/>
    <cellStyle name="Вычисление 5" xfId="1760"/>
    <cellStyle name="Вычисление 5 2" xfId="1761"/>
    <cellStyle name="Вычисление 5_46EE.2011(v1.0)" xfId="1762"/>
    <cellStyle name="Вычисление 6" xfId="1763"/>
    <cellStyle name="Вычисление 6 2" xfId="1764"/>
    <cellStyle name="Вычисление 6_46EE.2011(v1.0)" xfId="1765"/>
    <cellStyle name="Вычисление 7" xfId="1766"/>
    <cellStyle name="Вычисление 7 2" xfId="1767"/>
    <cellStyle name="Вычисление 7_46EE.2011(v1.0)" xfId="1768"/>
    <cellStyle name="Вычисление 8" xfId="1769"/>
    <cellStyle name="Вычисление 8 2" xfId="1770"/>
    <cellStyle name="Вычисление 8_46EE.2011(v1.0)" xfId="1771"/>
    <cellStyle name="Вычисление 9" xfId="1772"/>
    <cellStyle name="Вычисление 9 2" xfId="1773"/>
    <cellStyle name="Вычисление 9_46EE.2011(v1.0)" xfId="1774"/>
    <cellStyle name="Гиперссылка 2" xfId="1775"/>
    <cellStyle name="Гиперссылка 2 10" xfId="1776"/>
    <cellStyle name="Гиперссылка 2 11" xfId="1777"/>
    <cellStyle name="Гиперссылка 2 12" xfId="1778"/>
    <cellStyle name="Гиперссылка 2 13" xfId="1779"/>
    <cellStyle name="Гиперссылка 2 14" xfId="1780"/>
    <cellStyle name="Гиперссылка 2 15" xfId="1781"/>
    <cellStyle name="Гиперссылка 2 16" xfId="1782"/>
    <cellStyle name="Гиперссылка 2 17" xfId="1783"/>
    <cellStyle name="Гиперссылка 2 18" xfId="1784"/>
    <cellStyle name="Гиперссылка 2 19" xfId="1785"/>
    <cellStyle name="Гиперссылка 2 2" xfId="1786"/>
    <cellStyle name="Гиперссылка 2 20" xfId="1787"/>
    <cellStyle name="Гиперссылка 2 21" xfId="1788"/>
    <cellStyle name="Гиперссылка 2 22" xfId="1789"/>
    <cellStyle name="Гиперссылка 2 23" xfId="1790"/>
    <cellStyle name="Гиперссылка 2 24" xfId="1791"/>
    <cellStyle name="Гиперссылка 2 25" xfId="1792"/>
    <cellStyle name="Гиперссылка 2 26" xfId="1793"/>
    <cellStyle name="Гиперссылка 2 27" xfId="1794"/>
    <cellStyle name="Гиперссылка 2 28" xfId="1795"/>
    <cellStyle name="Гиперссылка 2 29" xfId="1796"/>
    <cellStyle name="Гиперссылка 2 3" xfId="1797"/>
    <cellStyle name="Гиперссылка 2 30" xfId="1798"/>
    <cellStyle name="Гиперссылка 2 31" xfId="1799"/>
    <cellStyle name="Гиперссылка 2 32" xfId="1800"/>
    <cellStyle name="Гиперссылка 2 33" xfId="1801"/>
    <cellStyle name="Гиперссылка 2 34" xfId="1802"/>
    <cellStyle name="Гиперссылка 2 35" xfId="1803"/>
    <cellStyle name="Гиперссылка 2 36" xfId="1804"/>
    <cellStyle name="Гиперссылка 2 37" xfId="1805"/>
    <cellStyle name="Гиперссылка 2 38" xfId="1806"/>
    <cellStyle name="Гиперссылка 2 39" xfId="1807"/>
    <cellStyle name="Гиперссылка 2 4" xfId="1808"/>
    <cellStyle name="Гиперссылка 2 40" xfId="1809"/>
    <cellStyle name="Гиперссылка 2 41" xfId="1810"/>
    <cellStyle name="Гиперссылка 2 42" xfId="1811"/>
    <cellStyle name="Гиперссылка 2 43" xfId="1812"/>
    <cellStyle name="Гиперссылка 2 44" xfId="1813"/>
    <cellStyle name="Гиперссылка 2 45" xfId="1814"/>
    <cellStyle name="Гиперссылка 2 5" xfId="1815"/>
    <cellStyle name="Гиперссылка 2 6" xfId="1816"/>
    <cellStyle name="Гиперссылка 2 7" xfId="1817"/>
    <cellStyle name="Гиперссылка 2 8" xfId="1818"/>
    <cellStyle name="Гиперссылка 2 9" xfId="1819"/>
    <cellStyle name="Гиперссылка 3" xfId="1820"/>
    <cellStyle name="Гиперссылка 3 10" xfId="1821"/>
    <cellStyle name="Гиперссылка 3 11" xfId="1822"/>
    <cellStyle name="Гиперссылка 3 12" xfId="1823"/>
    <cellStyle name="Гиперссылка 3 13" xfId="1824"/>
    <cellStyle name="Гиперссылка 3 14" xfId="1825"/>
    <cellStyle name="Гиперссылка 3 15" xfId="1826"/>
    <cellStyle name="Гиперссылка 3 16" xfId="1827"/>
    <cellStyle name="Гиперссылка 3 17" xfId="1828"/>
    <cellStyle name="Гиперссылка 3 18" xfId="1829"/>
    <cellStyle name="Гиперссылка 3 19" xfId="1830"/>
    <cellStyle name="Гиперссылка 3 2" xfId="1831"/>
    <cellStyle name="Гиперссылка 3 20" xfId="1832"/>
    <cellStyle name="Гиперссылка 3 21" xfId="1833"/>
    <cellStyle name="Гиперссылка 3 22" xfId="1834"/>
    <cellStyle name="Гиперссылка 3 23" xfId="1835"/>
    <cellStyle name="Гиперссылка 3 24" xfId="1836"/>
    <cellStyle name="Гиперссылка 3 25" xfId="1837"/>
    <cellStyle name="Гиперссылка 3 26" xfId="1838"/>
    <cellStyle name="Гиперссылка 3 27" xfId="1839"/>
    <cellStyle name="Гиперссылка 3 28" xfId="1840"/>
    <cellStyle name="Гиперссылка 3 29" xfId="1841"/>
    <cellStyle name="Гиперссылка 3 3" xfId="1842"/>
    <cellStyle name="Гиперссылка 3 30" xfId="1843"/>
    <cellStyle name="Гиперссылка 3 31" xfId="1844"/>
    <cellStyle name="Гиперссылка 3 32" xfId="1845"/>
    <cellStyle name="Гиперссылка 3 33" xfId="1846"/>
    <cellStyle name="Гиперссылка 3 34" xfId="1847"/>
    <cellStyle name="Гиперссылка 3 35" xfId="1848"/>
    <cellStyle name="Гиперссылка 3 36" xfId="1849"/>
    <cellStyle name="Гиперссылка 3 37" xfId="1850"/>
    <cellStyle name="Гиперссылка 3 38" xfId="1851"/>
    <cellStyle name="Гиперссылка 3 39" xfId="1852"/>
    <cellStyle name="Гиперссылка 3 4" xfId="1853"/>
    <cellStyle name="Гиперссылка 3 40" xfId="1854"/>
    <cellStyle name="Гиперссылка 3 41" xfId="1855"/>
    <cellStyle name="Гиперссылка 3 42" xfId="1856"/>
    <cellStyle name="Гиперссылка 3 43" xfId="1857"/>
    <cellStyle name="Гиперссылка 3 44" xfId="1858"/>
    <cellStyle name="Гиперссылка 3 45" xfId="1859"/>
    <cellStyle name="Гиперссылка 3 5" xfId="1860"/>
    <cellStyle name="Гиперссылка 3 6" xfId="1861"/>
    <cellStyle name="Гиперссылка 3 7" xfId="1862"/>
    <cellStyle name="Гиперссылка 3 8" xfId="1863"/>
    <cellStyle name="Гиперссылка 3 9" xfId="1864"/>
    <cellStyle name="Гиперссылка 3_ADR.PR.REM.TS.4.78" xfId="1865"/>
    <cellStyle name="Гиперссылка 4" xfId="1866"/>
    <cellStyle name="Гиперссылка 4 2" xfId="1867"/>
    <cellStyle name="Гиперссылка 4 2 2" xfId="1868"/>
    <cellStyle name="Гиперссылка 4 3" xfId="1869"/>
    <cellStyle name="Гиперссылка 5" xfId="1870"/>
    <cellStyle name="Группа" xfId="1871"/>
    <cellStyle name="Группа 0" xfId="1872"/>
    <cellStyle name="Группа 1" xfId="1873"/>
    <cellStyle name="Группа 2" xfId="1874"/>
    <cellStyle name="Группа 3" xfId="1875"/>
    <cellStyle name="Группа 4" xfId="1876"/>
    <cellStyle name="Группа 5" xfId="1877"/>
    <cellStyle name="Группа 6" xfId="1878"/>
    <cellStyle name="Группа 7" xfId="1879"/>
    <cellStyle name="Группа 8" xfId="1880"/>
    <cellStyle name="Группа_additional slides_04.12.03 _1" xfId="1881"/>
    <cellStyle name="ДАТА" xfId="1882"/>
    <cellStyle name="ДАТА 2" xfId="1883"/>
    <cellStyle name="ДАТА 3" xfId="1884"/>
    <cellStyle name="ДАТА 4" xfId="1885"/>
    <cellStyle name="ДАТА 5" xfId="1886"/>
    <cellStyle name="ДАТА 6" xfId="1887"/>
    <cellStyle name="ДАТА 7" xfId="1888"/>
    <cellStyle name="ДАТА 8" xfId="1889"/>
    <cellStyle name="ДАТА 9" xfId="1890"/>
    <cellStyle name="ДАТА_1" xfId="1891"/>
    <cellStyle name="Денежный 2" xfId="1892"/>
    <cellStyle name="Денежный 2 2" xfId="1893"/>
    <cellStyle name="Денежный 2 3" xfId="1894"/>
    <cellStyle name="Денежный 2 4" xfId="1895"/>
    <cellStyle name="Денежный 2 4 2" xfId="1896"/>
    <cellStyle name="Денежный 2 5" xfId="1897"/>
    <cellStyle name="Денежный 2 5 2" xfId="1898"/>
    <cellStyle name="Денежный 2 6" xfId="1899"/>
    <cellStyle name="Денежный 2 7" xfId="1900"/>
    <cellStyle name="Денежный 2_IST.FIN.GISEE(v1.2)" xfId="1901"/>
    <cellStyle name="Денежный 3" xfId="1902"/>
    <cellStyle name="Заголовок" xfId="1903"/>
    <cellStyle name="Заголовок 1 10" xfId="1904"/>
    <cellStyle name="Заголовок 1 11" xfId="1905"/>
    <cellStyle name="Заголовок 1 12" xfId="1906"/>
    <cellStyle name="Заголовок 1 13" xfId="1907"/>
    <cellStyle name="Заголовок 1 14" xfId="1908"/>
    <cellStyle name="Заголовок 1 15" xfId="1909"/>
    <cellStyle name="Заголовок 1 16" xfId="1910"/>
    <cellStyle name="Заголовок 1 17" xfId="1911"/>
    <cellStyle name="Заголовок 1 18" xfId="1912"/>
    <cellStyle name="Заголовок 1 19" xfId="1913"/>
    <cellStyle name="Заголовок 1 2" xfId="1914"/>
    <cellStyle name="Заголовок 1 2 2" xfId="1915"/>
    <cellStyle name="Заголовок 1 2_46EE.2011(v1.0)" xfId="1916"/>
    <cellStyle name="Заголовок 1 20" xfId="1917"/>
    <cellStyle name="Заголовок 1 3" xfId="1918"/>
    <cellStyle name="Заголовок 1 3 2" xfId="1919"/>
    <cellStyle name="Заголовок 1 3_46EE.2011(v1.0)" xfId="1920"/>
    <cellStyle name="Заголовок 1 4" xfId="1921"/>
    <cellStyle name="Заголовок 1 4 2" xfId="1922"/>
    <cellStyle name="Заголовок 1 4_46EE.2011(v1.0)" xfId="1923"/>
    <cellStyle name="Заголовок 1 5" xfId="1924"/>
    <cellStyle name="Заголовок 1 5 2" xfId="1925"/>
    <cellStyle name="Заголовок 1 5_46EE.2011(v1.0)" xfId="1926"/>
    <cellStyle name="Заголовок 1 6" xfId="1927"/>
    <cellStyle name="Заголовок 1 6 2" xfId="1928"/>
    <cellStyle name="Заголовок 1 6_46EE.2011(v1.0)" xfId="1929"/>
    <cellStyle name="Заголовок 1 7" xfId="1930"/>
    <cellStyle name="Заголовок 1 7 2" xfId="1931"/>
    <cellStyle name="Заголовок 1 7_46EE.2011(v1.0)" xfId="1932"/>
    <cellStyle name="Заголовок 1 8" xfId="1933"/>
    <cellStyle name="Заголовок 1 8 2" xfId="1934"/>
    <cellStyle name="Заголовок 1 8_46EE.2011(v1.0)" xfId="1935"/>
    <cellStyle name="Заголовок 1 9" xfId="1936"/>
    <cellStyle name="Заголовок 1 9 2" xfId="1937"/>
    <cellStyle name="Заголовок 1 9_46EE.2011(v1.0)" xfId="1938"/>
    <cellStyle name="Заголовок 2 10" xfId="1939"/>
    <cellStyle name="Заголовок 2 11" xfId="1940"/>
    <cellStyle name="Заголовок 2 12" xfId="1941"/>
    <cellStyle name="Заголовок 2 13" xfId="1942"/>
    <cellStyle name="Заголовок 2 14" xfId="1943"/>
    <cellStyle name="Заголовок 2 15" xfId="1944"/>
    <cellStyle name="Заголовок 2 16" xfId="1945"/>
    <cellStyle name="Заголовок 2 17" xfId="1946"/>
    <cellStyle name="Заголовок 2 18" xfId="1947"/>
    <cellStyle name="Заголовок 2 19" xfId="1948"/>
    <cellStyle name="Заголовок 2 2" xfId="1949"/>
    <cellStyle name="Заголовок 2 2 2" xfId="1950"/>
    <cellStyle name="Заголовок 2 2_46EE.2011(v1.0)" xfId="1951"/>
    <cellStyle name="Заголовок 2 20" xfId="1952"/>
    <cellStyle name="Заголовок 2 3" xfId="1953"/>
    <cellStyle name="Заголовок 2 3 2" xfId="1954"/>
    <cellStyle name="Заголовок 2 3_46EE.2011(v1.0)" xfId="1955"/>
    <cellStyle name="Заголовок 2 4" xfId="1956"/>
    <cellStyle name="Заголовок 2 4 2" xfId="1957"/>
    <cellStyle name="Заголовок 2 4_46EE.2011(v1.0)" xfId="1958"/>
    <cellStyle name="Заголовок 2 5" xfId="1959"/>
    <cellStyle name="Заголовок 2 5 2" xfId="1960"/>
    <cellStyle name="Заголовок 2 5_46EE.2011(v1.0)" xfId="1961"/>
    <cellStyle name="Заголовок 2 6" xfId="1962"/>
    <cellStyle name="Заголовок 2 6 2" xfId="1963"/>
    <cellStyle name="Заголовок 2 6_46EE.2011(v1.0)" xfId="1964"/>
    <cellStyle name="Заголовок 2 7" xfId="1965"/>
    <cellStyle name="Заголовок 2 7 2" xfId="1966"/>
    <cellStyle name="Заголовок 2 7_46EE.2011(v1.0)" xfId="1967"/>
    <cellStyle name="Заголовок 2 8" xfId="1968"/>
    <cellStyle name="Заголовок 2 8 2" xfId="1969"/>
    <cellStyle name="Заголовок 2 8_46EE.2011(v1.0)" xfId="1970"/>
    <cellStyle name="Заголовок 2 9" xfId="1971"/>
    <cellStyle name="Заголовок 2 9 2" xfId="1972"/>
    <cellStyle name="Заголовок 2 9_46EE.2011(v1.0)" xfId="1973"/>
    <cellStyle name="Заголовок 3 10" xfId="1974"/>
    <cellStyle name="Заголовок 3 11" xfId="1975"/>
    <cellStyle name="Заголовок 3 12" xfId="1976"/>
    <cellStyle name="Заголовок 3 13" xfId="1977"/>
    <cellStyle name="Заголовок 3 14" xfId="1978"/>
    <cellStyle name="Заголовок 3 15" xfId="1979"/>
    <cellStyle name="Заголовок 3 16" xfId="1980"/>
    <cellStyle name="Заголовок 3 17" xfId="1981"/>
    <cellStyle name="Заголовок 3 18" xfId="1982"/>
    <cellStyle name="Заголовок 3 19" xfId="1983"/>
    <cellStyle name="Заголовок 3 2" xfId="1984"/>
    <cellStyle name="Заголовок 3 2 2" xfId="1985"/>
    <cellStyle name="Заголовок 3 2_46EE.2011(v1.0)" xfId="1986"/>
    <cellStyle name="Заголовок 3 20" xfId="1987"/>
    <cellStyle name="Заголовок 3 3" xfId="1988"/>
    <cellStyle name="Заголовок 3 3 2" xfId="1989"/>
    <cellStyle name="Заголовок 3 3_46EE.2011(v1.0)" xfId="1990"/>
    <cellStyle name="Заголовок 3 4" xfId="1991"/>
    <cellStyle name="Заголовок 3 4 2" xfId="1992"/>
    <cellStyle name="Заголовок 3 4_46EE.2011(v1.0)" xfId="1993"/>
    <cellStyle name="Заголовок 3 5" xfId="1994"/>
    <cellStyle name="Заголовок 3 5 2" xfId="1995"/>
    <cellStyle name="Заголовок 3 5_46EE.2011(v1.0)" xfId="1996"/>
    <cellStyle name="Заголовок 3 6" xfId="1997"/>
    <cellStyle name="Заголовок 3 6 2" xfId="1998"/>
    <cellStyle name="Заголовок 3 6_46EE.2011(v1.0)" xfId="1999"/>
    <cellStyle name="Заголовок 3 7" xfId="2000"/>
    <cellStyle name="Заголовок 3 7 2" xfId="2001"/>
    <cellStyle name="Заголовок 3 7_46EE.2011(v1.0)" xfId="2002"/>
    <cellStyle name="Заголовок 3 8" xfId="2003"/>
    <cellStyle name="Заголовок 3 8 2" xfId="2004"/>
    <cellStyle name="Заголовок 3 8_46EE.2011(v1.0)" xfId="2005"/>
    <cellStyle name="Заголовок 3 9" xfId="2006"/>
    <cellStyle name="Заголовок 3 9 2" xfId="2007"/>
    <cellStyle name="Заголовок 3 9_46EE.2011(v1.0)" xfId="2008"/>
    <cellStyle name="Заголовок 4 10" xfId="2009"/>
    <cellStyle name="Заголовок 4 11" xfId="2010"/>
    <cellStyle name="Заголовок 4 12" xfId="2011"/>
    <cellStyle name="Заголовок 4 13" xfId="2012"/>
    <cellStyle name="Заголовок 4 14" xfId="2013"/>
    <cellStyle name="Заголовок 4 15" xfId="2014"/>
    <cellStyle name="Заголовок 4 16" xfId="2015"/>
    <cellStyle name="Заголовок 4 17" xfId="2016"/>
    <cellStyle name="Заголовок 4 18" xfId="2017"/>
    <cellStyle name="Заголовок 4 19" xfId="2018"/>
    <cellStyle name="Заголовок 4 2" xfId="2019"/>
    <cellStyle name="Заголовок 4 2 2" xfId="2020"/>
    <cellStyle name="Заголовок 4 20" xfId="2021"/>
    <cellStyle name="Заголовок 4 3" xfId="2022"/>
    <cellStyle name="Заголовок 4 3 2" xfId="2023"/>
    <cellStyle name="Заголовок 4 4" xfId="2024"/>
    <cellStyle name="Заголовок 4 4 2" xfId="2025"/>
    <cellStyle name="Заголовок 4 5" xfId="2026"/>
    <cellStyle name="Заголовок 4 5 2" xfId="2027"/>
    <cellStyle name="Заголовок 4 6" xfId="2028"/>
    <cellStyle name="Заголовок 4 6 2" xfId="2029"/>
    <cellStyle name="Заголовок 4 7" xfId="2030"/>
    <cellStyle name="Заголовок 4 7 2" xfId="2031"/>
    <cellStyle name="Заголовок 4 8" xfId="2032"/>
    <cellStyle name="Заголовок 4 8 2" xfId="2033"/>
    <cellStyle name="Заголовок 4 9" xfId="2034"/>
    <cellStyle name="Заголовок 4 9 2" xfId="2035"/>
    <cellStyle name="ЗАГОЛОВОК1" xfId="2036"/>
    <cellStyle name="ЗАГОЛОВОК2" xfId="2037"/>
    <cellStyle name="ЗаголовокСтолбца" xfId="2038"/>
    <cellStyle name="Защитный" xfId="2039"/>
    <cellStyle name="Защитный 2" xfId="2040"/>
    <cellStyle name="Защитный 3" xfId="2041"/>
    <cellStyle name="Защитный_46TE.2011(v0.2)-1" xfId="2042"/>
    <cellStyle name="Значение" xfId="2043"/>
    <cellStyle name="Зоголовок" xfId="2044"/>
    <cellStyle name="Итог 10" xfId="2045"/>
    <cellStyle name="Итог 11" xfId="2046"/>
    <cellStyle name="Итог 12" xfId="2047"/>
    <cellStyle name="Итог 13" xfId="2048"/>
    <cellStyle name="Итог 14" xfId="2049"/>
    <cellStyle name="Итог 15" xfId="2050"/>
    <cellStyle name="Итог 16" xfId="2051"/>
    <cellStyle name="Итог 17" xfId="2052"/>
    <cellStyle name="Итог 18" xfId="2053"/>
    <cellStyle name="Итог 19" xfId="2054"/>
    <cellStyle name="Итог 2" xfId="2055"/>
    <cellStyle name="Итог 2 2" xfId="2056"/>
    <cellStyle name="Итог 2_46EE.2011(v1.0)" xfId="2057"/>
    <cellStyle name="Итог 20" xfId="2058"/>
    <cellStyle name="Итог 3" xfId="2059"/>
    <cellStyle name="Итог 3 2" xfId="2060"/>
    <cellStyle name="Итог 3_46EE.2011(v1.0)" xfId="2061"/>
    <cellStyle name="Итог 4" xfId="2062"/>
    <cellStyle name="Итог 4 2" xfId="2063"/>
    <cellStyle name="Итог 4_46EE.2011(v1.0)" xfId="2064"/>
    <cellStyle name="Итог 5" xfId="2065"/>
    <cellStyle name="Итог 5 2" xfId="2066"/>
    <cellStyle name="Итог 5_46EE.2011(v1.0)" xfId="2067"/>
    <cellStyle name="Итог 6" xfId="2068"/>
    <cellStyle name="Итог 6 2" xfId="2069"/>
    <cellStyle name="Итог 6_46EE.2011(v1.0)" xfId="2070"/>
    <cellStyle name="Итог 7" xfId="2071"/>
    <cellStyle name="Итог 7 2" xfId="2072"/>
    <cellStyle name="Итог 7_46EE.2011(v1.0)" xfId="2073"/>
    <cellStyle name="Итог 8" xfId="2074"/>
    <cellStyle name="Итог 8 2" xfId="2075"/>
    <cellStyle name="Итог 8_46EE.2011(v1.0)" xfId="2076"/>
    <cellStyle name="Итог 9" xfId="2077"/>
    <cellStyle name="Итог 9 2" xfId="2078"/>
    <cellStyle name="Итог 9_46EE.2011(v1.0)" xfId="2079"/>
    <cellStyle name="Итого" xfId="2080"/>
    <cellStyle name="ИТОГОВЫЙ" xfId="2081"/>
    <cellStyle name="ИТОГОВЫЙ 2" xfId="2082"/>
    <cellStyle name="ИТОГОВЫЙ 3" xfId="2083"/>
    <cellStyle name="ИТОГОВЫЙ 4" xfId="2084"/>
    <cellStyle name="ИТОГОВЫЙ 5" xfId="2085"/>
    <cellStyle name="ИТОГОВЫЙ 6" xfId="2086"/>
    <cellStyle name="ИТОГОВЫЙ 7" xfId="2087"/>
    <cellStyle name="ИТОГОВЫЙ 8" xfId="2088"/>
    <cellStyle name="ИТОГОВЫЙ 9" xfId="2089"/>
    <cellStyle name="ИТОГОВЫЙ_1" xfId="2090"/>
    <cellStyle name="Контрольная ячейка 10" xfId="2091"/>
    <cellStyle name="Контрольная ячейка 11" xfId="2092"/>
    <cellStyle name="Контрольная ячейка 12" xfId="2093"/>
    <cellStyle name="Контрольная ячейка 13" xfId="2094"/>
    <cellStyle name="Контрольная ячейка 14" xfId="2095"/>
    <cellStyle name="Контрольная ячейка 15" xfId="2096"/>
    <cellStyle name="Контрольная ячейка 16" xfId="2097"/>
    <cellStyle name="Контрольная ячейка 17" xfId="2098"/>
    <cellStyle name="Контрольная ячейка 18" xfId="2099"/>
    <cellStyle name="Контрольная ячейка 19" xfId="2100"/>
    <cellStyle name="Контрольная ячейка 2" xfId="2101"/>
    <cellStyle name="Контрольная ячейка 2 2" xfId="2102"/>
    <cellStyle name="Контрольная ячейка 2_46EE.2011(v1.0)" xfId="2103"/>
    <cellStyle name="Контрольная ячейка 20" xfId="2104"/>
    <cellStyle name="Контрольная ячейка 3" xfId="2105"/>
    <cellStyle name="Контрольная ячейка 3 2" xfId="2106"/>
    <cellStyle name="Контрольная ячейка 3_46EE.2011(v1.0)" xfId="2107"/>
    <cellStyle name="Контрольная ячейка 4" xfId="2108"/>
    <cellStyle name="Контрольная ячейка 4 2" xfId="2109"/>
    <cellStyle name="Контрольная ячейка 4_46EE.2011(v1.0)" xfId="2110"/>
    <cellStyle name="Контрольная ячейка 5" xfId="2111"/>
    <cellStyle name="Контрольная ячейка 5 2" xfId="2112"/>
    <cellStyle name="Контрольная ячейка 5_46EE.2011(v1.0)" xfId="2113"/>
    <cellStyle name="Контрольная ячейка 6" xfId="2114"/>
    <cellStyle name="Контрольная ячейка 6 2" xfId="2115"/>
    <cellStyle name="Контрольная ячейка 6_46EE.2011(v1.0)" xfId="2116"/>
    <cellStyle name="Контрольная ячейка 7" xfId="2117"/>
    <cellStyle name="Контрольная ячейка 7 2" xfId="2118"/>
    <cellStyle name="Контрольная ячейка 7_46EE.2011(v1.0)" xfId="2119"/>
    <cellStyle name="Контрольная ячейка 8" xfId="2120"/>
    <cellStyle name="Контрольная ячейка 8 2" xfId="2121"/>
    <cellStyle name="Контрольная ячейка 8_46EE.2011(v1.0)" xfId="2122"/>
    <cellStyle name="Контрольная ячейка 9" xfId="2123"/>
    <cellStyle name="Контрольная ячейка 9 2" xfId="2124"/>
    <cellStyle name="Контрольная ячейка 9_46EE.2011(v1.0)" xfId="2125"/>
    <cellStyle name="Миша (бланки отчетности)" xfId="2126"/>
    <cellStyle name="Мой заголовок" xfId="2127"/>
    <cellStyle name="Мой заголовок листа" xfId="2128"/>
    <cellStyle name="Мои наименования показателей" xfId="2129"/>
    <cellStyle name="Мои наименования показателей 10" xfId="2130"/>
    <cellStyle name="Мои наименования показателей 11" xfId="2131"/>
    <cellStyle name="Мои наименования показателей 2" xfId="2132"/>
    <cellStyle name="Мои наименования показателей 2 2" xfId="2133"/>
    <cellStyle name="Мои наименования показателей 2 3" xfId="2134"/>
    <cellStyle name="Мои наименования показателей 2 4" xfId="2135"/>
    <cellStyle name="Мои наименования показателей 2 5" xfId="2136"/>
    <cellStyle name="Мои наименования показателей 2 6" xfId="2137"/>
    <cellStyle name="Мои наименования показателей 2 7" xfId="2138"/>
    <cellStyle name="Мои наименования показателей 2 8" xfId="2139"/>
    <cellStyle name="Мои наименования показателей 2 9" xfId="2140"/>
    <cellStyle name="Мои наименования показателей 2_1" xfId="2141"/>
    <cellStyle name="Мои наименования показателей 3" xfId="2142"/>
    <cellStyle name="Мои наименования показателей 3 2" xfId="2143"/>
    <cellStyle name="Мои наименования показателей 3 3" xfId="2144"/>
    <cellStyle name="Мои наименования показателей 3 4" xfId="2145"/>
    <cellStyle name="Мои наименования показателей 3 5" xfId="2146"/>
    <cellStyle name="Мои наименования показателей 3 6" xfId="2147"/>
    <cellStyle name="Мои наименования показателей 3 7" xfId="2148"/>
    <cellStyle name="Мои наименования показателей 3 8" xfId="2149"/>
    <cellStyle name="Мои наименования показателей 3 9" xfId="2150"/>
    <cellStyle name="Мои наименования показателей 3_1" xfId="2151"/>
    <cellStyle name="Мои наименования показателей 4" xfId="2152"/>
    <cellStyle name="Мои наименования показателей 4 2" xfId="2153"/>
    <cellStyle name="Мои наименования показателей 4 3" xfId="2154"/>
    <cellStyle name="Мои наименования показателей 4 4" xfId="2155"/>
    <cellStyle name="Мои наименования показателей 4 5" xfId="2156"/>
    <cellStyle name="Мои наименования показателей 4 6" xfId="2157"/>
    <cellStyle name="Мои наименования показателей 4 7" xfId="2158"/>
    <cellStyle name="Мои наименования показателей 4 8" xfId="2159"/>
    <cellStyle name="Мои наименования показателей 4 9" xfId="2160"/>
    <cellStyle name="Мои наименования показателей 4_1" xfId="2161"/>
    <cellStyle name="Мои наименования показателей 5" xfId="2162"/>
    <cellStyle name="Мои наименования показателей 5 2" xfId="2163"/>
    <cellStyle name="Мои наименования показателей 5 3" xfId="2164"/>
    <cellStyle name="Мои наименования показателей 5 4" xfId="2165"/>
    <cellStyle name="Мои наименования показателей 5 5" xfId="2166"/>
    <cellStyle name="Мои наименования показателей 5 6" xfId="2167"/>
    <cellStyle name="Мои наименования показателей 5 7" xfId="2168"/>
    <cellStyle name="Мои наименования показателей 5 8" xfId="2169"/>
    <cellStyle name="Мои наименования показателей 5 9" xfId="2170"/>
    <cellStyle name="Мои наименования показателей 5_1" xfId="2171"/>
    <cellStyle name="Мои наименования показателей 6" xfId="2172"/>
    <cellStyle name="Мои наименования показателей 6 2" xfId="2173"/>
    <cellStyle name="Мои наименования показателей 6 3" xfId="2174"/>
    <cellStyle name="Мои наименования показателей 6_46EE.2011(v1.0)" xfId="2175"/>
    <cellStyle name="Мои наименования показателей 7" xfId="2176"/>
    <cellStyle name="Мои наименования показателей 7 2" xfId="2177"/>
    <cellStyle name="Мои наименования показателей 7 3" xfId="2178"/>
    <cellStyle name="Мои наименования показателей 7_46EE.2011(v1.0)" xfId="2179"/>
    <cellStyle name="Мои наименования показателей 8" xfId="2180"/>
    <cellStyle name="Мои наименования показателей 8 2" xfId="2181"/>
    <cellStyle name="Мои наименования показателей 8 3" xfId="2182"/>
    <cellStyle name="Мои наименования показателей 8_46EE.2011(v1.0)" xfId="2183"/>
    <cellStyle name="Мои наименования показателей 9" xfId="2184"/>
    <cellStyle name="Мои наименования показателей_46EE.2011(v1.2)" xfId="2185"/>
    <cellStyle name="назв фил" xfId="2186"/>
    <cellStyle name="Название 10" xfId="2187"/>
    <cellStyle name="Название 11" xfId="2188"/>
    <cellStyle name="Название 12" xfId="2189"/>
    <cellStyle name="Название 13" xfId="2190"/>
    <cellStyle name="Название 14" xfId="2191"/>
    <cellStyle name="Название 15" xfId="2192"/>
    <cellStyle name="Название 16" xfId="2193"/>
    <cellStyle name="Название 17" xfId="2194"/>
    <cellStyle name="Название 18" xfId="2195"/>
    <cellStyle name="Название 19" xfId="2196"/>
    <cellStyle name="Название 2" xfId="2197"/>
    <cellStyle name="Название 2 2" xfId="2198"/>
    <cellStyle name="Название 20" xfId="2199"/>
    <cellStyle name="Название 3" xfId="2200"/>
    <cellStyle name="Название 3 2" xfId="2201"/>
    <cellStyle name="Название 4" xfId="2202"/>
    <cellStyle name="Название 4 2" xfId="2203"/>
    <cellStyle name="Название 5" xfId="2204"/>
    <cellStyle name="Название 5 2" xfId="2205"/>
    <cellStyle name="Название 6" xfId="2206"/>
    <cellStyle name="Название 6 2" xfId="2207"/>
    <cellStyle name="Название 7" xfId="2208"/>
    <cellStyle name="Название 7 2" xfId="2209"/>
    <cellStyle name="Название 8" xfId="2210"/>
    <cellStyle name="Название 8 2" xfId="2211"/>
    <cellStyle name="Название 9" xfId="2212"/>
    <cellStyle name="Название 9 2" xfId="2213"/>
    <cellStyle name="Невидимый" xfId="2214"/>
    <cellStyle name="Нейтральный 10" xfId="2215"/>
    <cellStyle name="Нейтральный 11" xfId="2216"/>
    <cellStyle name="Нейтральный 12" xfId="2217"/>
    <cellStyle name="Нейтральный 13" xfId="2218"/>
    <cellStyle name="Нейтральный 14" xfId="2219"/>
    <cellStyle name="Нейтральный 15" xfId="2220"/>
    <cellStyle name="Нейтральный 16" xfId="2221"/>
    <cellStyle name="Нейтральный 17" xfId="2222"/>
    <cellStyle name="Нейтральный 18" xfId="2223"/>
    <cellStyle name="Нейтральный 19" xfId="2224"/>
    <cellStyle name="Нейтральный 2" xfId="2225"/>
    <cellStyle name="Нейтральный 2 2" xfId="2226"/>
    <cellStyle name="Нейтральный 20" xfId="2227"/>
    <cellStyle name="Нейтральный 3" xfId="2228"/>
    <cellStyle name="Нейтральный 3 2" xfId="2229"/>
    <cellStyle name="Нейтральный 4" xfId="2230"/>
    <cellStyle name="Нейтральный 4 2" xfId="2231"/>
    <cellStyle name="Нейтральный 5" xfId="2232"/>
    <cellStyle name="Нейтральный 5 2" xfId="2233"/>
    <cellStyle name="Нейтральный 6" xfId="2234"/>
    <cellStyle name="Нейтральный 6 2" xfId="2235"/>
    <cellStyle name="Нейтральный 7" xfId="2236"/>
    <cellStyle name="Нейтральный 7 2" xfId="2237"/>
    <cellStyle name="Нейтральный 8" xfId="2238"/>
    <cellStyle name="Нейтральный 8 2" xfId="2239"/>
    <cellStyle name="Нейтральный 9" xfId="2240"/>
    <cellStyle name="Нейтральный 9 2" xfId="2241"/>
    <cellStyle name="Низ1" xfId="2242"/>
    <cellStyle name="Низ2" xfId="2243"/>
    <cellStyle name="Обычный" xfId="0" builtinId="0"/>
    <cellStyle name="Обычный 10" xfId="2244"/>
    <cellStyle name="Обычный 10 2" xfId="2245"/>
    <cellStyle name="Обычный 10 3" xfId="2246"/>
    <cellStyle name="Обычный 10 4" xfId="2247"/>
    <cellStyle name="Обычный 10 5" xfId="2248"/>
    <cellStyle name="Обычный 10 6" xfId="2249"/>
    <cellStyle name="Обычный 10 7" xfId="2250"/>
    <cellStyle name="Обычный 11" xfId="2251"/>
    <cellStyle name="Обычный 11 2" xfId="2252"/>
    <cellStyle name="Обычный 11 2 2" xfId="2253"/>
    <cellStyle name="Обычный 11 3" xfId="2254"/>
    <cellStyle name="Обычный 11 3 2" xfId="2255"/>
    <cellStyle name="Обычный 11 4" xfId="2256"/>
    <cellStyle name="Обычный 11 5" xfId="2257"/>
    <cellStyle name="Обычный 11 6" xfId="2258"/>
    <cellStyle name="Обычный 11 7" xfId="2259"/>
    <cellStyle name="Обычный 11_ADR.PR.REM.EE.4.78" xfId="2260"/>
    <cellStyle name="Обычный 12" xfId="2261"/>
    <cellStyle name="Обычный 12 2" xfId="2262"/>
    <cellStyle name="Обычный 12 3" xfId="2263"/>
    <cellStyle name="Обычный 12 4" xfId="2264"/>
    <cellStyle name="Обычный 12 5" xfId="2265"/>
    <cellStyle name="Обычный 12 6" xfId="2266"/>
    <cellStyle name="Обычный 12 7" xfId="2267"/>
    <cellStyle name="Обычный 13" xfId="2268"/>
    <cellStyle name="Обычный 13 2" xfId="2269"/>
    <cellStyle name="Обычный 13 3" xfId="2270"/>
    <cellStyle name="Обычный 13 4" xfId="2271"/>
    <cellStyle name="Обычный 13 5" xfId="2272"/>
    <cellStyle name="Обычный 13 6" xfId="2273"/>
    <cellStyle name="Обычный 13 7" xfId="2274"/>
    <cellStyle name="Обычный 14" xfId="2275"/>
    <cellStyle name="Обычный 15" xfId="2276"/>
    <cellStyle name="Обычный 15 2" xfId="2277"/>
    <cellStyle name="Обычный 16" xfId="2278"/>
    <cellStyle name="Обычный 17 2" xfId="2279"/>
    <cellStyle name="Обычный 17 3" xfId="2280"/>
    <cellStyle name="Обычный 17 4" xfId="2281"/>
    <cellStyle name="Обычный 17 5" xfId="2282"/>
    <cellStyle name="Обычный 19" xfId="2283"/>
    <cellStyle name="Обычный 2" xfId="2284"/>
    <cellStyle name="Обычный 2 10" xfId="2285"/>
    <cellStyle name="Обычный 2 11" xfId="2286"/>
    <cellStyle name="Обычный 2 12" xfId="2287"/>
    <cellStyle name="Обычный 2 13" xfId="2288"/>
    <cellStyle name="Обычный 2 14" xfId="2289"/>
    <cellStyle name="Обычный 2 15" xfId="2290"/>
    <cellStyle name="Обычный 2 16" xfId="2291"/>
    <cellStyle name="Обычный 2 17" xfId="2292"/>
    <cellStyle name="Обычный 2 18" xfId="2293"/>
    <cellStyle name="Обычный 2 19" xfId="2294"/>
    <cellStyle name="Обычный 2 2" xfId="2295"/>
    <cellStyle name="Обычный 2 2 2" xfId="2296"/>
    <cellStyle name="Обычный 2 2 3" xfId="2297"/>
    <cellStyle name="Обычный 2 2 3 3" xfId="2298"/>
    <cellStyle name="Обычный 2 2 4" xfId="2299"/>
    <cellStyle name="Обычный 2 2_46EE.2011(v1.0)" xfId="2300"/>
    <cellStyle name="Обычный 2 20" xfId="2301"/>
    <cellStyle name="Обычный 2 21" xfId="2302"/>
    <cellStyle name="Обычный 2 22" xfId="2303"/>
    <cellStyle name="Обычный 2 23" xfId="2304"/>
    <cellStyle name="Обычный 2 24" xfId="2305"/>
    <cellStyle name="Обычный 2 25" xfId="2306"/>
    <cellStyle name="Обычный 2 26" xfId="2307"/>
    <cellStyle name="Обычный 2 27" xfId="2308"/>
    <cellStyle name="Обычный 2 28" xfId="2309"/>
    <cellStyle name="Обычный 2 29" xfId="2310"/>
    <cellStyle name="Обычный 2 3" xfId="2311"/>
    <cellStyle name="Обычный 2 3 2" xfId="2312"/>
    <cellStyle name="Обычный 2 3 3" xfId="2313"/>
    <cellStyle name="Обычный 2 3 4" xfId="2314"/>
    <cellStyle name="Обычный 2 3_46EE.2011(v1.0)" xfId="2315"/>
    <cellStyle name="Обычный 2 30" xfId="2316"/>
    <cellStyle name="Обычный 2 31" xfId="2317"/>
    <cellStyle name="Обычный 2 32" xfId="2318"/>
    <cellStyle name="Обычный 2 33" xfId="2319"/>
    <cellStyle name="Обычный 2 34" xfId="2320"/>
    <cellStyle name="Обычный 2 35" xfId="2321"/>
    <cellStyle name="Обычный 2 36" xfId="2322"/>
    <cellStyle name="Обычный 2 37" xfId="2323"/>
    <cellStyle name="Обычный 2 38" xfId="2324"/>
    <cellStyle name="Обычный 2 39" xfId="2325"/>
    <cellStyle name="Обычный 2 4" xfId="2326"/>
    <cellStyle name="Обычный 2 4 2" xfId="2327"/>
    <cellStyle name="Обычный 2 4 3" xfId="2328"/>
    <cellStyle name="Обычный 2 4_46EE.2011(v1.0)" xfId="2329"/>
    <cellStyle name="Обычный 2 40" xfId="2330"/>
    <cellStyle name="Обычный 2 41" xfId="2331"/>
    <cellStyle name="Обычный 2 42" xfId="2332"/>
    <cellStyle name="Обычный 2 43" xfId="2333"/>
    <cellStyle name="Обычный 2 44" xfId="2334"/>
    <cellStyle name="Обычный 2 45" xfId="2335"/>
    <cellStyle name="Обычный 2 46" xfId="2336"/>
    <cellStyle name="Обычный 2 47" xfId="2337"/>
    <cellStyle name="Обычный 2 48" xfId="2338"/>
    <cellStyle name="Обычный 2 49" xfId="2339"/>
    <cellStyle name="Обычный 2 5" xfId="2340"/>
    <cellStyle name="Обычный 2 5 2" xfId="2341"/>
    <cellStyle name="Обычный 2 5 3" xfId="2342"/>
    <cellStyle name="Обычный 2 5_46EE.2011(v1.0)" xfId="2343"/>
    <cellStyle name="Обычный 2 50" xfId="2344"/>
    <cellStyle name="Обычный 2 51" xfId="2345"/>
    <cellStyle name="Обычный 2 52" xfId="2346"/>
    <cellStyle name="Обычный 2 53" xfId="2347"/>
    <cellStyle name="Обычный 2 54" xfId="2348"/>
    <cellStyle name="Обычный 2 55" xfId="2349"/>
    <cellStyle name="Обычный 2 56" xfId="2350"/>
    <cellStyle name="Обычный 2 57" xfId="2351"/>
    <cellStyle name="Обычный 2 58" xfId="2352"/>
    <cellStyle name="Обычный 2 59" xfId="2353"/>
    <cellStyle name="Обычный 2 59 2" xfId="2354"/>
    <cellStyle name="Обычный 2 6" xfId="2355"/>
    <cellStyle name="Обычный 2 6 2" xfId="2356"/>
    <cellStyle name="Обычный 2 6 3" xfId="2357"/>
    <cellStyle name="Обычный 2 6_46EE.2011(v1.0)" xfId="2358"/>
    <cellStyle name="Обычный 2 60" xfId="2359"/>
    <cellStyle name="Обычный 2 60 2" xfId="2360"/>
    <cellStyle name="Обычный 2 61" xfId="2361"/>
    <cellStyle name="Обычный 2 61 2" xfId="2362"/>
    <cellStyle name="Обычный 2 62" xfId="2363"/>
    <cellStyle name="Обычный 2 62 2" xfId="2364"/>
    <cellStyle name="Обычный 2 63" xfId="2365"/>
    <cellStyle name="Обычный 2 63 2" xfId="2366"/>
    <cellStyle name="Обычный 2 64" xfId="2367"/>
    <cellStyle name="Обычный 2 64 2" xfId="2368"/>
    <cellStyle name="Обычный 2 65" xfId="2369"/>
    <cellStyle name="Обычный 2 65 2" xfId="2370"/>
    <cellStyle name="Обычный 2 66" xfId="2371"/>
    <cellStyle name="Обычный 2 66 2" xfId="2372"/>
    <cellStyle name="Обычный 2 67" xfId="2373"/>
    <cellStyle name="Обычный 2 67 2" xfId="2374"/>
    <cellStyle name="Обычный 2 68" xfId="2375"/>
    <cellStyle name="Обычный 2 68 2" xfId="2376"/>
    <cellStyle name="Обычный 2 69" xfId="2377"/>
    <cellStyle name="Обычный 2 69 2" xfId="2378"/>
    <cellStyle name="Обычный 2 7" xfId="2379"/>
    <cellStyle name="Обычный 2 70" xfId="2380"/>
    <cellStyle name="Обычный 2 71" xfId="2381"/>
    <cellStyle name="Обычный 2 8" xfId="2382"/>
    <cellStyle name="Обычный 2 9" xfId="2383"/>
    <cellStyle name="Обычный 2_1" xfId="2384"/>
    <cellStyle name="Обычный 20" xfId="2385"/>
    <cellStyle name="Обычный 21" xfId="2386"/>
    <cellStyle name="Обычный 3" xfId="2387"/>
    <cellStyle name="Обычный 3 19 2" xfId="2388"/>
    <cellStyle name="Обычный 3 2" xfId="2389"/>
    <cellStyle name="Обычный 3 2 2" xfId="2390"/>
    <cellStyle name="Обычный 3 3" xfId="2391"/>
    <cellStyle name="Обычный 3 4" xfId="2392"/>
    <cellStyle name="Обычный 3 5" xfId="2393"/>
    <cellStyle name="Обычный 3_Алдан-11" xfId="2394"/>
    <cellStyle name="Обычный 34" xfId="2395"/>
    <cellStyle name="Обычный 4" xfId="2396"/>
    <cellStyle name="Обычный 4 10" xfId="2397"/>
    <cellStyle name="Обычный 4 11" xfId="2398"/>
    <cellStyle name="Обычный 4 12" xfId="2399"/>
    <cellStyle name="Обычный 4 13" xfId="2400"/>
    <cellStyle name="Обычный 4 14" xfId="2401"/>
    <cellStyle name="Обычный 4 15" xfId="2402"/>
    <cellStyle name="Обычный 4 16" xfId="2403"/>
    <cellStyle name="Обычный 4 17" xfId="2404"/>
    <cellStyle name="Обычный 4 18" xfId="2405"/>
    <cellStyle name="Обычный 4 19" xfId="2406"/>
    <cellStyle name="Обычный 4 2" xfId="2407"/>
    <cellStyle name="Обычный 4 2 2" xfId="2408"/>
    <cellStyle name="Обычный 4 2 3" xfId="2409"/>
    <cellStyle name="Обычный 4 2 4" xfId="2410"/>
    <cellStyle name="Обычный 4 2_ADR.PR.REM.EE.4.78" xfId="2411"/>
    <cellStyle name="Обычный 4 20" xfId="2412"/>
    <cellStyle name="Обычный 4 21" xfId="2413"/>
    <cellStyle name="Обычный 4 22" xfId="2414"/>
    <cellStyle name="Обычный 4 23" xfId="2415"/>
    <cellStyle name="Обычный 4 24" xfId="2416"/>
    <cellStyle name="Обычный 4 25" xfId="2417"/>
    <cellStyle name="Обычный 4 26" xfId="2418"/>
    <cellStyle name="Обычный 4 27" xfId="2419"/>
    <cellStyle name="Обычный 4 28" xfId="2420"/>
    <cellStyle name="Обычный 4 29" xfId="2421"/>
    <cellStyle name="Обычный 4 3" xfId="2422"/>
    <cellStyle name="Обычный 4 30" xfId="2423"/>
    <cellStyle name="Обычный 4 31" xfId="2424"/>
    <cellStyle name="Обычный 4 32" xfId="2425"/>
    <cellStyle name="Обычный 4 33" xfId="2426"/>
    <cellStyle name="Обычный 4 34" xfId="2427"/>
    <cellStyle name="Обычный 4 35" xfId="2428"/>
    <cellStyle name="Обычный 4 36" xfId="2429"/>
    <cellStyle name="Обычный 4 37" xfId="2430"/>
    <cellStyle name="Обычный 4 38" xfId="2431"/>
    <cellStyle name="Обычный 4 39" xfId="2432"/>
    <cellStyle name="Обычный 4 4" xfId="2433"/>
    <cellStyle name="Обычный 4 40" xfId="2434"/>
    <cellStyle name="Обычный 4 41" xfId="2435"/>
    <cellStyle name="Обычный 4 42" xfId="2436"/>
    <cellStyle name="Обычный 4 43" xfId="2437"/>
    <cellStyle name="Обычный 4 44" xfId="2438"/>
    <cellStyle name="Обычный 4 45" xfId="2439"/>
    <cellStyle name="Обычный 4 46" xfId="2440"/>
    <cellStyle name="Обычный 4 47" xfId="2441"/>
    <cellStyle name="Обычный 4 48" xfId="2442"/>
    <cellStyle name="Обычный 4 5" xfId="2443"/>
    <cellStyle name="Обычный 4 6" xfId="2444"/>
    <cellStyle name="Обычный 4 7" xfId="2445"/>
    <cellStyle name="Обычный 4 8" xfId="2446"/>
    <cellStyle name="Обычный 4 9" xfId="2447"/>
    <cellStyle name="Обычный 4_ADR.PR.REM.EE.4.78" xfId="2448"/>
    <cellStyle name="Обычный 5" xfId="2449"/>
    <cellStyle name="Обычный 5 10" xfId="2450"/>
    <cellStyle name="Обычный 5 10 2" xfId="2451"/>
    <cellStyle name="Обычный 5 10 2 2" xfId="2452"/>
    <cellStyle name="Обычный 5 10 3" xfId="2453"/>
    <cellStyle name="Обычный 5 11" xfId="2454"/>
    <cellStyle name="Обычный 5 11 2" xfId="2455"/>
    <cellStyle name="Обычный 5 11 2 2" xfId="2456"/>
    <cellStyle name="Обычный 5 11 3" xfId="2457"/>
    <cellStyle name="Обычный 5 12" xfId="2458"/>
    <cellStyle name="Обычный 5 12 2" xfId="2459"/>
    <cellStyle name="Обычный 5 12 2 2" xfId="2460"/>
    <cellStyle name="Обычный 5 12 3" xfId="2461"/>
    <cellStyle name="Обычный 5 13" xfId="2462"/>
    <cellStyle name="Обычный 5 13 2" xfId="2463"/>
    <cellStyle name="Обычный 5 13 2 2" xfId="2464"/>
    <cellStyle name="Обычный 5 13 3" xfId="2465"/>
    <cellStyle name="Обычный 5 14" xfId="2466"/>
    <cellStyle name="Обычный 5 14 2" xfId="2467"/>
    <cellStyle name="Обычный 5 14 2 2" xfId="2468"/>
    <cellStyle name="Обычный 5 14 3" xfId="2469"/>
    <cellStyle name="Обычный 5 15" xfId="2470"/>
    <cellStyle name="Обычный 5 15 2" xfId="2471"/>
    <cellStyle name="Обычный 5 15 2 2" xfId="2472"/>
    <cellStyle name="Обычный 5 15 3" xfId="2473"/>
    <cellStyle name="Обычный 5 16" xfId="2474"/>
    <cellStyle name="Обычный 5 16 2" xfId="2475"/>
    <cellStyle name="Обычный 5 16 2 2" xfId="2476"/>
    <cellStyle name="Обычный 5 16 3" xfId="2477"/>
    <cellStyle name="Обычный 5 17" xfId="2478"/>
    <cellStyle name="Обычный 5 17 2" xfId="2479"/>
    <cellStyle name="Обычный 5 17 2 2" xfId="2480"/>
    <cellStyle name="Обычный 5 17 3" xfId="2481"/>
    <cellStyle name="Обычный 5 18" xfId="2482"/>
    <cellStyle name="Обычный 5 18 2" xfId="2483"/>
    <cellStyle name="Обычный 5 18 2 2" xfId="2484"/>
    <cellStyle name="Обычный 5 18 3" xfId="2485"/>
    <cellStyle name="Обычный 5 19" xfId="2486"/>
    <cellStyle name="Обычный 5 19 2" xfId="2487"/>
    <cellStyle name="Обычный 5 19 2 2" xfId="2488"/>
    <cellStyle name="Обычный 5 19 3" xfId="2489"/>
    <cellStyle name="Обычный 5 2" xfId="2490"/>
    <cellStyle name="Обычный 5 20" xfId="2491"/>
    <cellStyle name="Обычный 5 20 2" xfId="2492"/>
    <cellStyle name="Обычный 5 20 2 2" xfId="2493"/>
    <cellStyle name="Обычный 5 20 3" xfId="2494"/>
    <cellStyle name="Обычный 5 21" xfId="2495"/>
    <cellStyle name="Обычный 5 21 2" xfId="2496"/>
    <cellStyle name="Обычный 5 21 2 2" xfId="2497"/>
    <cellStyle name="Обычный 5 21 3" xfId="2498"/>
    <cellStyle name="Обычный 5 22" xfId="2499"/>
    <cellStyle name="Обычный 5 22 2" xfId="2500"/>
    <cellStyle name="Обычный 5 22 2 2" xfId="2501"/>
    <cellStyle name="Обычный 5 22 3" xfId="2502"/>
    <cellStyle name="Обычный 5 23" xfId="2503"/>
    <cellStyle name="Обычный 5 23 2" xfId="2504"/>
    <cellStyle name="Обычный 5 23 2 2" xfId="2505"/>
    <cellStyle name="Обычный 5 23 3" xfId="2506"/>
    <cellStyle name="Обычный 5 24" xfId="2507"/>
    <cellStyle name="Обычный 5 24 2" xfId="2508"/>
    <cellStyle name="Обычный 5 24 2 2" xfId="2509"/>
    <cellStyle name="Обычный 5 24 3" xfId="2510"/>
    <cellStyle name="Обычный 5 25" xfId="2511"/>
    <cellStyle name="Обычный 5 25 2" xfId="2512"/>
    <cellStyle name="Обычный 5 25 2 2" xfId="2513"/>
    <cellStyle name="Обычный 5 25 3" xfId="2514"/>
    <cellStyle name="Обычный 5 26" xfId="2515"/>
    <cellStyle name="Обычный 5 26 2" xfId="2516"/>
    <cellStyle name="Обычный 5 26 2 2" xfId="2517"/>
    <cellStyle name="Обычный 5 26 3" xfId="2518"/>
    <cellStyle name="Обычный 5 27" xfId="2519"/>
    <cellStyle name="Обычный 5 27 2" xfId="2520"/>
    <cellStyle name="Обычный 5 27 2 2" xfId="2521"/>
    <cellStyle name="Обычный 5 27 3" xfId="2522"/>
    <cellStyle name="Обычный 5 28" xfId="2523"/>
    <cellStyle name="Обычный 5 28 2" xfId="2524"/>
    <cellStyle name="Обычный 5 28 2 2" xfId="2525"/>
    <cellStyle name="Обычный 5 28 3" xfId="2526"/>
    <cellStyle name="Обычный 5 29" xfId="2527"/>
    <cellStyle name="Обычный 5 29 2" xfId="2528"/>
    <cellStyle name="Обычный 5 29 2 2" xfId="2529"/>
    <cellStyle name="Обычный 5 29 3" xfId="2530"/>
    <cellStyle name="Обычный 5 3" xfId="2531"/>
    <cellStyle name="Обычный 5 30" xfId="2532"/>
    <cellStyle name="Обычный 5 30 2" xfId="2533"/>
    <cellStyle name="Обычный 5 30 2 2" xfId="2534"/>
    <cellStyle name="Обычный 5 30 3" xfId="2535"/>
    <cellStyle name="Обычный 5 31" xfId="2536"/>
    <cellStyle name="Обычный 5 31 2" xfId="2537"/>
    <cellStyle name="Обычный 5 31 2 2" xfId="2538"/>
    <cellStyle name="Обычный 5 31 3" xfId="2539"/>
    <cellStyle name="Обычный 5 32" xfId="2540"/>
    <cellStyle name="Обычный 5 32 2" xfId="2541"/>
    <cellStyle name="Обычный 5 32 2 2" xfId="2542"/>
    <cellStyle name="Обычный 5 32 3" xfId="2543"/>
    <cellStyle name="Обычный 5 33" xfId="2544"/>
    <cellStyle name="Обычный 5 33 2" xfId="2545"/>
    <cellStyle name="Обычный 5 33 2 2" xfId="2546"/>
    <cellStyle name="Обычный 5 33 3" xfId="2547"/>
    <cellStyle name="Обычный 5 34" xfId="2548"/>
    <cellStyle name="Обычный 5 34 2" xfId="2549"/>
    <cellStyle name="Обычный 5 34 2 2" xfId="2550"/>
    <cellStyle name="Обычный 5 34 3" xfId="2551"/>
    <cellStyle name="Обычный 5 35" xfId="2552"/>
    <cellStyle name="Обычный 5 35 2" xfId="2553"/>
    <cellStyle name="Обычный 5 35 2 2" xfId="2554"/>
    <cellStyle name="Обычный 5 35 3" xfId="2555"/>
    <cellStyle name="Обычный 5 36" xfId="2556"/>
    <cellStyle name="Обычный 5 36 2" xfId="2557"/>
    <cellStyle name="Обычный 5 36 2 2" xfId="2558"/>
    <cellStyle name="Обычный 5 36 3" xfId="2559"/>
    <cellStyle name="Обычный 5 37" xfId="2560"/>
    <cellStyle name="Обычный 5 37 2" xfId="2561"/>
    <cellStyle name="Обычный 5 37 2 2" xfId="2562"/>
    <cellStyle name="Обычный 5 37 3" xfId="2563"/>
    <cellStyle name="Обычный 5 38" xfId="2564"/>
    <cellStyle name="Обычный 5 38 2" xfId="2565"/>
    <cellStyle name="Обычный 5 38 2 2" xfId="2566"/>
    <cellStyle name="Обычный 5 38 3" xfId="2567"/>
    <cellStyle name="Обычный 5 39" xfId="2568"/>
    <cellStyle name="Обычный 5 39 2" xfId="2569"/>
    <cellStyle name="Обычный 5 39 2 2" xfId="2570"/>
    <cellStyle name="Обычный 5 39 3" xfId="2571"/>
    <cellStyle name="Обычный 5 4" xfId="2572"/>
    <cellStyle name="Обычный 5 4 2" xfId="2573"/>
    <cellStyle name="Обычный 5 4 2 2" xfId="2574"/>
    <cellStyle name="Обычный 5 4 3" xfId="2575"/>
    <cellStyle name="Обычный 5 40" xfId="2576"/>
    <cellStyle name="Обычный 5 40 2" xfId="2577"/>
    <cellStyle name="Обычный 5 40 2 2" xfId="2578"/>
    <cellStyle name="Обычный 5 40 3" xfId="2579"/>
    <cellStyle name="Обычный 5 41" xfId="2580"/>
    <cellStyle name="Обычный 5 41 2" xfId="2581"/>
    <cellStyle name="Обычный 5 41 2 2" xfId="2582"/>
    <cellStyle name="Обычный 5 41 3" xfId="2583"/>
    <cellStyle name="Обычный 5 42" xfId="2584"/>
    <cellStyle name="Обычный 5 42 2" xfId="2585"/>
    <cellStyle name="Обычный 5 42 2 2" xfId="2586"/>
    <cellStyle name="Обычный 5 42 3" xfId="2587"/>
    <cellStyle name="Обычный 5 43" xfId="2588"/>
    <cellStyle name="Обычный 5 43 2" xfId="2589"/>
    <cellStyle name="Обычный 5 43 2 2" xfId="2590"/>
    <cellStyle name="Обычный 5 43 3" xfId="2591"/>
    <cellStyle name="Обычный 5 44" xfId="2592"/>
    <cellStyle name="Обычный 5 44 2" xfId="2593"/>
    <cellStyle name="Обычный 5 44 2 2" xfId="2594"/>
    <cellStyle name="Обычный 5 44 3" xfId="2595"/>
    <cellStyle name="Обычный 5 45" xfId="2596"/>
    <cellStyle name="Обычный 5 45 2" xfId="2597"/>
    <cellStyle name="Обычный 5 45 2 2" xfId="2598"/>
    <cellStyle name="Обычный 5 45 3" xfId="2599"/>
    <cellStyle name="Обычный 5 46" xfId="2600"/>
    <cellStyle name="Обычный 5 46 2" xfId="2601"/>
    <cellStyle name="Обычный 5 46 2 2" xfId="2602"/>
    <cellStyle name="Обычный 5 46 3" xfId="2603"/>
    <cellStyle name="Обычный 5 47" xfId="2604"/>
    <cellStyle name="Обычный 5 47 2" xfId="2605"/>
    <cellStyle name="Обычный 5 47 2 2" xfId="2606"/>
    <cellStyle name="Обычный 5 47 3" xfId="2607"/>
    <cellStyle name="Обычный 5 5" xfId="2608"/>
    <cellStyle name="Обычный 5 5 2" xfId="2609"/>
    <cellStyle name="Обычный 5 5 2 2" xfId="2610"/>
    <cellStyle name="Обычный 5 5 3" xfId="2611"/>
    <cellStyle name="Обычный 5 6" xfId="2612"/>
    <cellStyle name="Обычный 5 6 2" xfId="2613"/>
    <cellStyle name="Обычный 5 6 2 2" xfId="2614"/>
    <cellStyle name="Обычный 5 6 3" xfId="2615"/>
    <cellStyle name="Обычный 5 7" xfId="2616"/>
    <cellStyle name="Обычный 5 7 2" xfId="2617"/>
    <cellStyle name="Обычный 5 7 2 2" xfId="2618"/>
    <cellStyle name="Обычный 5 7 3" xfId="2619"/>
    <cellStyle name="Обычный 5 8" xfId="2620"/>
    <cellStyle name="Обычный 5 8 2" xfId="2621"/>
    <cellStyle name="Обычный 5 8 2 2" xfId="2622"/>
    <cellStyle name="Обычный 5 8 3" xfId="2623"/>
    <cellStyle name="Обычный 5 9" xfId="2624"/>
    <cellStyle name="Обычный 5 9 2" xfId="2625"/>
    <cellStyle name="Обычный 5 9 2 2" xfId="2626"/>
    <cellStyle name="Обычный 5 9 3" xfId="2627"/>
    <cellStyle name="Обычный 5_ADR.PR.REM.EE.4.78" xfId="2628"/>
    <cellStyle name="Обычный 6" xfId="2629"/>
    <cellStyle name="Обычный 6 10" xfId="2630"/>
    <cellStyle name="Обычный 6 11" xfId="2631"/>
    <cellStyle name="Обычный 6 12" xfId="2632"/>
    <cellStyle name="Обычный 6 13" xfId="2633"/>
    <cellStyle name="Обычный 6 14" xfId="2634"/>
    <cellStyle name="Обычный 6 15" xfId="2635"/>
    <cellStyle name="Обычный 6 16" xfId="2636"/>
    <cellStyle name="Обычный 6 17" xfId="2637"/>
    <cellStyle name="Обычный 6 18" xfId="2638"/>
    <cellStyle name="Обычный 6 19" xfId="2639"/>
    <cellStyle name="Обычный 6 2" xfId="2640"/>
    <cellStyle name="Обычный 6 2 2" xfId="2641"/>
    <cellStyle name="Обычный 6 3" xfId="2642"/>
    <cellStyle name="Обычный 6 3 2" xfId="2643"/>
    <cellStyle name="Обычный 6 4" xfId="2644"/>
    <cellStyle name="Обычный 6 4 2" xfId="2645"/>
    <cellStyle name="Обычный 6 5" xfId="2646"/>
    <cellStyle name="Обычный 6 5 2" xfId="2647"/>
    <cellStyle name="Обычный 6 6" xfId="2648"/>
    <cellStyle name="Обычный 6 6 2" xfId="2649"/>
    <cellStyle name="Обычный 6 7" xfId="2650"/>
    <cellStyle name="Обычный 6 8" xfId="2651"/>
    <cellStyle name="Обычный 6 9" xfId="2652"/>
    <cellStyle name="Обычный 7" xfId="2653"/>
    <cellStyle name="Обычный 7 2" xfId="2654"/>
    <cellStyle name="Обычный 7 3" xfId="2655"/>
    <cellStyle name="Обычный 7 4" xfId="2656"/>
    <cellStyle name="Обычный 7 5" xfId="2657"/>
    <cellStyle name="Обычный 7 6" xfId="2658"/>
    <cellStyle name="Обычный 7 7" xfId="2659"/>
    <cellStyle name="Обычный 8" xfId="2660"/>
    <cellStyle name="Обычный 8 10" xfId="2661"/>
    <cellStyle name="Обычный 8 2" xfId="2662"/>
    <cellStyle name="Обычный 8 3" xfId="2663"/>
    <cellStyle name="Обычный 8 4" xfId="2664"/>
    <cellStyle name="Обычный 8 5" xfId="2665"/>
    <cellStyle name="Обычный 8 6" xfId="2666"/>
    <cellStyle name="Обычный 8 7" xfId="2667"/>
    <cellStyle name="Обычный 8 8" xfId="2668"/>
    <cellStyle name="Обычный 8 9" xfId="2669"/>
    <cellStyle name="Обычный 9" xfId="2670"/>
    <cellStyle name="Обычный 9 2" xfId="2671"/>
    <cellStyle name="Обычный 9 3" xfId="2672"/>
    <cellStyle name="Обычный 9 4" xfId="2673"/>
    <cellStyle name="Обычный 9 5" xfId="2674"/>
    <cellStyle name="Обычный_Лист1" xfId="5"/>
    <cellStyle name="Обычный_тарифы на 2002г с 1-01" xfId="2"/>
    <cellStyle name="Ошибка" xfId="2675"/>
    <cellStyle name="Плохой 10" xfId="2676"/>
    <cellStyle name="Плохой 11" xfId="2677"/>
    <cellStyle name="Плохой 12" xfId="2678"/>
    <cellStyle name="Плохой 13" xfId="2679"/>
    <cellStyle name="Плохой 14" xfId="2680"/>
    <cellStyle name="Плохой 15" xfId="2681"/>
    <cellStyle name="Плохой 16" xfId="2682"/>
    <cellStyle name="Плохой 17" xfId="2683"/>
    <cellStyle name="Плохой 18" xfId="2684"/>
    <cellStyle name="Плохой 19" xfId="2685"/>
    <cellStyle name="Плохой 2" xfId="2686"/>
    <cellStyle name="Плохой 2 2" xfId="2687"/>
    <cellStyle name="Плохой 20" xfId="2688"/>
    <cellStyle name="Плохой 3" xfId="2689"/>
    <cellStyle name="Плохой 3 2" xfId="2690"/>
    <cellStyle name="Плохой 4" xfId="2691"/>
    <cellStyle name="Плохой 4 2" xfId="2692"/>
    <cellStyle name="Плохой 5" xfId="2693"/>
    <cellStyle name="Плохой 5 2" xfId="2694"/>
    <cellStyle name="Плохой 6" xfId="2695"/>
    <cellStyle name="Плохой 6 2" xfId="2696"/>
    <cellStyle name="Плохой 7" xfId="2697"/>
    <cellStyle name="Плохой 7 2" xfId="2698"/>
    <cellStyle name="Плохой 8" xfId="2699"/>
    <cellStyle name="Плохой 8 2" xfId="2700"/>
    <cellStyle name="Плохой 9" xfId="2701"/>
    <cellStyle name="Плохой 9 2" xfId="2702"/>
    <cellStyle name="По центру с переносом" xfId="2703"/>
    <cellStyle name="По центру с переносом 2" xfId="2704"/>
    <cellStyle name="По центру с переносом 3" xfId="2705"/>
    <cellStyle name="По центру с переносом 4" xfId="2706"/>
    <cellStyle name="По ширине с переносом" xfId="2707"/>
    <cellStyle name="По ширине с переносом 2" xfId="2708"/>
    <cellStyle name="По ширине с переносом 3" xfId="2709"/>
    <cellStyle name="По ширине с переносом 4" xfId="2710"/>
    <cellStyle name="Подгруппа" xfId="2711"/>
    <cellStyle name="Поле ввода" xfId="2712"/>
    <cellStyle name="Пояснение 10" xfId="2713"/>
    <cellStyle name="Пояснение 11" xfId="2714"/>
    <cellStyle name="Пояснение 12" xfId="2715"/>
    <cellStyle name="Пояснение 13" xfId="2716"/>
    <cellStyle name="Пояснение 14" xfId="2717"/>
    <cellStyle name="Пояснение 15" xfId="2718"/>
    <cellStyle name="Пояснение 16" xfId="2719"/>
    <cellStyle name="Пояснение 17" xfId="2720"/>
    <cellStyle name="Пояснение 18" xfId="2721"/>
    <cellStyle name="Пояснение 19" xfId="2722"/>
    <cellStyle name="Пояснение 2" xfId="2723"/>
    <cellStyle name="Пояснение 2 2" xfId="2724"/>
    <cellStyle name="Пояснение 20" xfId="2725"/>
    <cellStyle name="Пояснение 3" xfId="2726"/>
    <cellStyle name="Пояснение 3 2" xfId="2727"/>
    <cellStyle name="Пояснение 4" xfId="2728"/>
    <cellStyle name="Пояснение 4 2" xfId="2729"/>
    <cellStyle name="Пояснение 5" xfId="2730"/>
    <cellStyle name="Пояснение 5 2" xfId="2731"/>
    <cellStyle name="Пояснение 6" xfId="2732"/>
    <cellStyle name="Пояснение 6 2" xfId="2733"/>
    <cellStyle name="Пояснение 7" xfId="2734"/>
    <cellStyle name="Пояснение 7 2" xfId="2735"/>
    <cellStyle name="Пояснение 8" xfId="2736"/>
    <cellStyle name="Пояснение 8 2" xfId="2737"/>
    <cellStyle name="Пояснение 9" xfId="2738"/>
    <cellStyle name="Пояснение 9 2" xfId="2739"/>
    <cellStyle name="Примечание 10" xfId="2740"/>
    <cellStyle name="Примечание 10 2" xfId="2741"/>
    <cellStyle name="Примечание 10 3" xfId="2742"/>
    <cellStyle name="Примечание 10 4" xfId="2743"/>
    <cellStyle name="Примечание 10_46EE.2011(v1.0)" xfId="2744"/>
    <cellStyle name="Примечание 11" xfId="2745"/>
    <cellStyle name="Примечание 11 2" xfId="2746"/>
    <cellStyle name="Примечание 11 3" xfId="2747"/>
    <cellStyle name="Примечание 11 4" xfId="2748"/>
    <cellStyle name="Примечание 11_46EE.2011(v1.0)" xfId="2749"/>
    <cellStyle name="Примечание 12" xfId="2750"/>
    <cellStyle name="Примечание 12 2" xfId="2751"/>
    <cellStyle name="Примечание 12 3" xfId="2752"/>
    <cellStyle name="Примечание 12 4" xfId="2753"/>
    <cellStyle name="Примечание 12_46EE.2011(v1.0)" xfId="2754"/>
    <cellStyle name="Примечание 13" xfId="2755"/>
    <cellStyle name="Примечание 14" xfId="2756"/>
    <cellStyle name="Примечание 15" xfId="2757"/>
    <cellStyle name="Примечание 16" xfId="2758"/>
    <cellStyle name="Примечание 17" xfId="2759"/>
    <cellStyle name="Примечание 18" xfId="2760"/>
    <cellStyle name="Примечание 19" xfId="2761"/>
    <cellStyle name="Примечание 2" xfId="2762"/>
    <cellStyle name="Примечание 2 10" xfId="2763"/>
    <cellStyle name="Примечание 2 2" xfId="2764"/>
    <cellStyle name="Примечание 2 3" xfId="2765"/>
    <cellStyle name="Примечание 2 4" xfId="2766"/>
    <cellStyle name="Примечание 2 5" xfId="2767"/>
    <cellStyle name="Примечание 2 6" xfId="2768"/>
    <cellStyle name="Примечание 2 7" xfId="2769"/>
    <cellStyle name="Примечание 2 8" xfId="2770"/>
    <cellStyle name="Примечание 2 9" xfId="2771"/>
    <cellStyle name="Примечание 2_46EE.2011(v1.0)" xfId="2772"/>
    <cellStyle name="Примечание 20" xfId="2773"/>
    <cellStyle name="Примечание 21" xfId="2774"/>
    <cellStyle name="Примечание 22" xfId="2775"/>
    <cellStyle name="Примечание 23" xfId="2776"/>
    <cellStyle name="Примечание 24" xfId="2777"/>
    <cellStyle name="Примечание 25" xfId="2778"/>
    <cellStyle name="Примечание 3" xfId="2779"/>
    <cellStyle name="Примечание 3 10" xfId="2780"/>
    <cellStyle name="Примечание 3 2" xfId="2781"/>
    <cellStyle name="Примечание 3 3" xfId="2782"/>
    <cellStyle name="Примечание 3 4" xfId="2783"/>
    <cellStyle name="Примечание 3 5" xfId="2784"/>
    <cellStyle name="Примечание 3 6" xfId="2785"/>
    <cellStyle name="Примечание 3 7" xfId="2786"/>
    <cellStyle name="Примечание 3 8" xfId="2787"/>
    <cellStyle name="Примечание 3 9" xfId="2788"/>
    <cellStyle name="Примечание 3_46EE.2011(v1.0)" xfId="2789"/>
    <cellStyle name="Примечание 4" xfId="2790"/>
    <cellStyle name="Примечание 4 2" xfId="2791"/>
    <cellStyle name="Примечание 4 3" xfId="2792"/>
    <cellStyle name="Примечание 4 4" xfId="2793"/>
    <cellStyle name="Примечание 4 5" xfId="2794"/>
    <cellStyle name="Примечание 4 6" xfId="2795"/>
    <cellStyle name="Примечание 4 7" xfId="2796"/>
    <cellStyle name="Примечание 4 8" xfId="2797"/>
    <cellStyle name="Примечание 4 9" xfId="2798"/>
    <cellStyle name="Примечание 4_46EE.2011(v1.0)" xfId="2799"/>
    <cellStyle name="Примечание 5" xfId="2800"/>
    <cellStyle name="Примечание 5 2" xfId="2801"/>
    <cellStyle name="Примечание 5 3" xfId="2802"/>
    <cellStyle name="Примечание 5 4" xfId="2803"/>
    <cellStyle name="Примечание 5 5" xfId="2804"/>
    <cellStyle name="Примечание 5 6" xfId="2805"/>
    <cellStyle name="Примечание 5 7" xfId="2806"/>
    <cellStyle name="Примечание 5 8" xfId="2807"/>
    <cellStyle name="Примечание 5 9" xfId="2808"/>
    <cellStyle name="Примечание 5_46EE.2011(v1.0)" xfId="2809"/>
    <cellStyle name="Примечание 6" xfId="2810"/>
    <cellStyle name="Примечание 6 2" xfId="2811"/>
    <cellStyle name="Примечание 6_46EE.2011(v1.0)" xfId="2812"/>
    <cellStyle name="Примечание 7" xfId="2813"/>
    <cellStyle name="Примечание 7 2" xfId="2814"/>
    <cellStyle name="Примечание 7_46EE.2011(v1.0)" xfId="2815"/>
    <cellStyle name="Примечание 8" xfId="2816"/>
    <cellStyle name="Примечание 8 2" xfId="2817"/>
    <cellStyle name="Примечание 8_46EE.2011(v1.0)" xfId="2818"/>
    <cellStyle name="Примечание 9" xfId="2819"/>
    <cellStyle name="Примечание 9 2" xfId="2820"/>
    <cellStyle name="Примечание 9_46EE.2011(v1.0)" xfId="2821"/>
    <cellStyle name="Продукт" xfId="2822"/>
    <cellStyle name="Процентный 10" xfId="2823"/>
    <cellStyle name="Процентный 2" xfId="3"/>
    <cellStyle name="Процентный 2 2" xfId="2824"/>
    <cellStyle name="Процентный 2 2 2" xfId="2825"/>
    <cellStyle name="Процентный 2 2 3" xfId="2826"/>
    <cellStyle name="Процентный 2 2 4" xfId="2827"/>
    <cellStyle name="Процентный 2 3" xfId="2828"/>
    <cellStyle name="Процентный 2 3 2" xfId="2829"/>
    <cellStyle name="Процентный 2 3 3" xfId="2830"/>
    <cellStyle name="Процентный 2 3 4" xfId="2831"/>
    <cellStyle name="Процентный 2 4" xfId="2832"/>
    <cellStyle name="Процентный 2 5" xfId="2833"/>
    <cellStyle name="Процентный 2 6" xfId="2834"/>
    <cellStyle name="Процентный 3" xfId="2835"/>
    <cellStyle name="Процентный 3 2" xfId="2836"/>
    <cellStyle name="Процентный 3 3" xfId="2837"/>
    <cellStyle name="Процентный 3 4" xfId="2838"/>
    <cellStyle name="Процентный 4" xfId="2839"/>
    <cellStyle name="Процентный 4 2" xfId="2840"/>
    <cellStyle name="Процентный 4 3" xfId="2841"/>
    <cellStyle name="Процентный 4 4" xfId="2842"/>
    <cellStyle name="Процентный 5" xfId="2843"/>
    <cellStyle name="Процентный 5 10" xfId="2844"/>
    <cellStyle name="Процентный 5 11" xfId="2845"/>
    <cellStyle name="Процентный 5 12" xfId="2846"/>
    <cellStyle name="Процентный 5 13" xfId="2847"/>
    <cellStyle name="Процентный 5 14" xfId="2848"/>
    <cellStyle name="Процентный 5 15" xfId="2849"/>
    <cellStyle name="Процентный 5 16" xfId="2850"/>
    <cellStyle name="Процентный 5 17" xfId="2851"/>
    <cellStyle name="Процентный 5 18" xfId="2852"/>
    <cellStyle name="Процентный 5 19" xfId="2853"/>
    <cellStyle name="Процентный 5 2" xfId="2854"/>
    <cellStyle name="Процентный 5 20" xfId="2855"/>
    <cellStyle name="Процентный 5 21" xfId="2856"/>
    <cellStyle name="Процентный 5 22" xfId="2857"/>
    <cellStyle name="Процентный 5 23" xfId="2858"/>
    <cellStyle name="Процентный 5 24" xfId="2859"/>
    <cellStyle name="Процентный 5 25" xfId="2860"/>
    <cellStyle name="Процентный 5 26" xfId="2861"/>
    <cellStyle name="Процентный 5 27" xfId="2862"/>
    <cellStyle name="Процентный 5 28" xfId="2863"/>
    <cellStyle name="Процентный 5 29" xfId="2864"/>
    <cellStyle name="Процентный 5 3" xfId="2865"/>
    <cellStyle name="Процентный 5 30" xfId="2866"/>
    <cellStyle name="Процентный 5 4" xfId="2867"/>
    <cellStyle name="Процентный 5 5" xfId="2868"/>
    <cellStyle name="Процентный 5 6" xfId="2869"/>
    <cellStyle name="Процентный 5 7" xfId="2870"/>
    <cellStyle name="Процентный 5 8" xfId="2871"/>
    <cellStyle name="Процентный 5 9" xfId="2872"/>
    <cellStyle name="Процентный 6" xfId="2873"/>
    <cellStyle name="Процентный 9" xfId="2874"/>
    <cellStyle name="Разница" xfId="2875"/>
    <cellStyle name="Рамки" xfId="2876"/>
    <cellStyle name="Сводная таблица" xfId="2877"/>
    <cellStyle name="Связанная ячейка 10" xfId="2878"/>
    <cellStyle name="Связанная ячейка 11" xfId="2879"/>
    <cellStyle name="Связанная ячейка 12" xfId="2880"/>
    <cellStyle name="Связанная ячейка 13" xfId="2881"/>
    <cellStyle name="Связанная ячейка 14" xfId="2882"/>
    <cellStyle name="Связанная ячейка 15" xfId="2883"/>
    <cellStyle name="Связанная ячейка 16" xfId="2884"/>
    <cellStyle name="Связанная ячейка 17" xfId="2885"/>
    <cellStyle name="Связанная ячейка 18" xfId="2886"/>
    <cellStyle name="Связанная ячейка 19" xfId="2887"/>
    <cellStyle name="Связанная ячейка 2" xfId="2888"/>
    <cellStyle name="Связанная ячейка 2 2" xfId="2889"/>
    <cellStyle name="Связанная ячейка 2_46EE.2011(v1.0)" xfId="2890"/>
    <cellStyle name="Связанная ячейка 20" xfId="2891"/>
    <cellStyle name="Связанная ячейка 3" xfId="2892"/>
    <cellStyle name="Связанная ячейка 3 2" xfId="2893"/>
    <cellStyle name="Связанная ячейка 3_46EE.2011(v1.0)" xfId="2894"/>
    <cellStyle name="Связанная ячейка 4" xfId="2895"/>
    <cellStyle name="Связанная ячейка 4 2" xfId="2896"/>
    <cellStyle name="Связанная ячейка 4_46EE.2011(v1.0)" xfId="2897"/>
    <cellStyle name="Связанная ячейка 5" xfId="2898"/>
    <cellStyle name="Связанная ячейка 5 2" xfId="2899"/>
    <cellStyle name="Связанная ячейка 5_46EE.2011(v1.0)" xfId="2900"/>
    <cellStyle name="Связанная ячейка 6" xfId="2901"/>
    <cellStyle name="Связанная ячейка 6 2" xfId="2902"/>
    <cellStyle name="Связанная ячейка 6_46EE.2011(v1.0)" xfId="2903"/>
    <cellStyle name="Связанная ячейка 7" xfId="2904"/>
    <cellStyle name="Связанная ячейка 7 2" xfId="2905"/>
    <cellStyle name="Связанная ячейка 7_46EE.2011(v1.0)" xfId="2906"/>
    <cellStyle name="Связанная ячейка 8" xfId="2907"/>
    <cellStyle name="Связанная ячейка 8 2" xfId="2908"/>
    <cellStyle name="Связанная ячейка 8_46EE.2011(v1.0)" xfId="2909"/>
    <cellStyle name="Связанная ячейка 9" xfId="2910"/>
    <cellStyle name="Связанная ячейка 9 2" xfId="2911"/>
    <cellStyle name="Связанная ячейка 9_46EE.2011(v1.0)" xfId="2912"/>
    <cellStyle name="Стиль 1" xfId="4"/>
    <cellStyle name="Стиль 1 10" xfId="2913"/>
    <cellStyle name="Стиль 1 11" xfId="2914"/>
    <cellStyle name="Стиль 1 11 2" xfId="2915"/>
    <cellStyle name="Стиль 1 12" xfId="2916"/>
    <cellStyle name="Стиль 1 12 2" xfId="2917"/>
    <cellStyle name="Стиль 1 12 3" xfId="2918"/>
    <cellStyle name="Стиль 1 12 4" xfId="2919"/>
    <cellStyle name="Стиль 1 12 5" xfId="2920"/>
    <cellStyle name="Стиль 1 12 6" xfId="2921"/>
    <cellStyle name="Стиль 1 12 7" xfId="2922"/>
    <cellStyle name="Стиль 1 12 8" xfId="2923"/>
    <cellStyle name="Стиль 1 12 9" xfId="2924"/>
    <cellStyle name="Стиль 1 13" xfId="2925"/>
    <cellStyle name="Стиль 1 14" xfId="2926"/>
    <cellStyle name="Стиль 1 15" xfId="2927"/>
    <cellStyle name="Стиль 1 16" xfId="2928"/>
    <cellStyle name="Стиль 1 17" xfId="2929"/>
    <cellStyle name="Стиль 1 18" xfId="2930"/>
    <cellStyle name="Стиль 1 19" xfId="2931"/>
    <cellStyle name="Стиль 1 2" xfId="2932"/>
    <cellStyle name="Стиль 1 2 10" xfId="2933"/>
    <cellStyle name="Стиль 1 2 11" xfId="2934"/>
    <cellStyle name="Стиль 1 2 12" xfId="2935"/>
    <cellStyle name="Стиль 1 2 13" xfId="2936"/>
    <cellStyle name="Стиль 1 2 14" xfId="2937"/>
    <cellStyle name="Стиль 1 2 15" xfId="2938"/>
    <cellStyle name="Стиль 1 2 16" xfId="2939"/>
    <cellStyle name="Стиль 1 2 17" xfId="2940"/>
    <cellStyle name="Стиль 1 2 18" xfId="2941"/>
    <cellStyle name="Стиль 1 2 19" xfId="2942"/>
    <cellStyle name="Стиль 1 2 2" xfId="2943"/>
    <cellStyle name="Стиль 1 2 2 10" xfId="2944"/>
    <cellStyle name="Стиль 1 2 2 11" xfId="2945"/>
    <cellStyle name="Стиль 1 2 2 12" xfId="2946"/>
    <cellStyle name="Стиль 1 2 2 13" xfId="2947"/>
    <cellStyle name="Стиль 1 2 2 14" xfId="2948"/>
    <cellStyle name="Стиль 1 2 2 15" xfId="2949"/>
    <cellStyle name="Стиль 1 2 2 16" xfId="2950"/>
    <cellStyle name="Стиль 1 2 2 17" xfId="2951"/>
    <cellStyle name="Стиль 1 2 2 18" xfId="2952"/>
    <cellStyle name="Стиль 1 2 2 19" xfId="2953"/>
    <cellStyle name="Стиль 1 2 2 2" xfId="2954"/>
    <cellStyle name="Стиль 1 2 2 2 10" xfId="2955"/>
    <cellStyle name="Стиль 1 2 2 2 11" xfId="2956"/>
    <cellStyle name="Стиль 1 2 2 2 12" xfId="2957"/>
    <cellStyle name="Стиль 1 2 2 2 13" xfId="2958"/>
    <cellStyle name="Стиль 1 2 2 2 14" xfId="2959"/>
    <cellStyle name="Стиль 1 2 2 2 15" xfId="2960"/>
    <cellStyle name="Стиль 1 2 2 2 16" xfId="2961"/>
    <cellStyle name="Стиль 1 2 2 2 17" xfId="2962"/>
    <cellStyle name="Стиль 1 2 2 2 18" xfId="2963"/>
    <cellStyle name="Стиль 1 2 2 2 19" xfId="2964"/>
    <cellStyle name="Стиль 1 2 2 2 2" xfId="2965"/>
    <cellStyle name="Стиль 1 2 2 2 2 10" xfId="2966"/>
    <cellStyle name="Стиль 1 2 2 2 2 11" xfId="2967"/>
    <cellStyle name="Стиль 1 2 2 2 2 12" xfId="2968"/>
    <cellStyle name="Стиль 1 2 2 2 2 13" xfId="2969"/>
    <cellStyle name="Стиль 1 2 2 2 2 14" xfId="2970"/>
    <cellStyle name="Стиль 1 2 2 2 2 15" xfId="2971"/>
    <cellStyle name="Стиль 1 2 2 2 2 16" xfId="2972"/>
    <cellStyle name="Стиль 1 2 2 2 2 17" xfId="2973"/>
    <cellStyle name="Стиль 1 2 2 2 2 18" xfId="2974"/>
    <cellStyle name="Стиль 1 2 2 2 2 19" xfId="2975"/>
    <cellStyle name="Стиль 1 2 2 2 2 2" xfId="2976"/>
    <cellStyle name="Стиль 1 2 2 2 2 2 2" xfId="2977"/>
    <cellStyle name="Стиль 1 2 2 2 2 2 3" xfId="2978"/>
    <cellStyle name="Стиль 1 2 2 2 2 2 4" xfId="2979"/>
    <cellStyle name="Стиль 1 2 2 2 2 2 5" xfId="2980"/>
    <cellStyle name="Стиль 1 2 2 2 2 2 6" xfId="2981"/>
    <cellStyle name="Стиль 1 2 2 2 2 2 7" xfId="2982"/>
    <cellStyle name="Стиль 1 2 2 2 2 2 8" xfId="2983"/>
    <cellStyle name="Стиль 1 2 2 2 2 2 9" xfId="2984"/>
    <cellStyle name="Стиль 1 2 2 2 2 20" xfId="2985"/>
    <cellStyle name="Стиль 1 2 2 2 2 21" xfId="2986"/>
    <cellStyle name="Стиль 1 2 2 2 2 3" xfId="2987"/>
    <cellStyle name="Стиль 1 2 2 2 2 4" xfId="2988"/>
    <cellStyle name="Стиль 1 2 2 2 2 5" xfId="2989"/>
    <cellStyle name="Стиль 1 2 2 2 2 6" xfId="2990"/>
    <cellStyle name="Стиль 1 2 2 2 2 7" xfId="2991"/>
    <cellStyle name="Стиль 1 2 2 2 2 8" xfId="2992"/>
    <cellStyle name="Стиль 1 2 2 2 2 9" xfId="2993"/>
    <cellStyle name="Стиль 1 2 2 2 20" xfId="2994"/>
    <cellStyle name="Стиль 1 2 2 2 21" xfId="2995"/>
    <cellStyle name="Стиль 1 2 2 2 3" xfId="2996"/>
    <cellStyle name="Стиль 1 2 2 2 3 2" xfId="2997"/>
    <cellStyle name="Стиль 1 2 2 2 3 3" xfId="2998"/>
    <cellStyle name="Стиль 1 2 2 2 3 4" xfId="2999"/>
    <cellStyle name="Стиль 1 2 2 2 3 5" xfId="3000"/>
    <cellStyle name="Стиль 1 2 2 2 3 6" xfId="3001"/>
    <cellStyle name="Стиль 1 2 2 2 3 7" xfId="3002"/>
    <cellStyle name="Стиль 1 2 2 2 3 8" xfId="3003"/>
    <cellStyle name="Стиль 1 2 2 2 3 9" xfId="3004"/>
    <cellStyle name="Стиль 1 2 2 2 4" xfId="3005"/>
    <cellStyle name="Стиль 1 2 2 2 5" xfId="3006"/>
    <cellStyle name="Стиль 1 2 2 2 6" xfId="3007"/>
    <cellStyle name="Стиль 1 2 2 2 7" xfId="3008"/>
    <cellStyle name="Стиль 1 2 2 2 8" xfId="3009"/>
    <cellStyle name="Стиль 1 2 2 2 9" xfId="3010"/>
    <cellStyle name="Стиль 1 2 2 20" xfId="3011"/>
    <cellStyle name="Стиль 1 2 2 21" xfId="3012"/>
    <cellStyle name="Стиль 1 2 2 3" xfId="3013"/>
    <cellStyle name="Стиль 1 2 2 3 2" xfId="3014"/>
    <cellStyle name="Стиль 1 2 2 3 3" xfId="3015"/>
    <cellStyle name="Стиль 1 2 2 3 4" xfId="3016"/>
    <cellStyle name="Стиль 1 2 2 3 5" xfId="3017"/>
    <cellStyle name="Стиль 1 2 2 3 6" xfId="3018"/>
    <cellStyle name="Стиль 1 2 2 3 7" xfId="3019"/>
    <cellStyle name="Стиль 1 2 2 3 8" xfId="3020"/>
    <cellStyle name="Стиль 1 2 2 3 9" xfId="3021"/>
    <cellStyle name="Стиль 1 2 2 4" xfId="3022"/>
    <cellStyle name="Стиль 1 2 2 5" xfId="3023"/>
    <cellStyle name="Стиль 1 2 2 6" xfId="3024"/>
    <cellStyle name="Стиль 1 2 2 7" xfId="3025"/>
    <cellStyle name="Стиль 1 2 2 8" xfId="3026"/>
    <cellStyle name="Стиль 1 2 2 9" xfId="3027"/>
    <cellStyle name="Стиль 1 2 20" xfId="3028"/>
    <cellStyle name="Стиль 1 2 21" xfId="3029"/>
    <cellStyle name="Стиль 1 2 22" xfId="3030"/>
    <cellStyle name="Стиль 1 2 3" xfId="3031"/>
    <cellStyle name="Стиль 1 2 4" xfId="3032"/>
    <cellStyle name="Стиль 1 2 4 2" xfId="3033"/>
    <cellStyle name="Стиль 1 2 4 3" xfId="3034"/>
    <cellStyle name="Стиль 1 2 4 4" xfId="3035"/>
    <cellStyle name="Стиль 1 2 4 5" xfId="3036"/>
    <cellStyle name="Стиль 1 2 4 6" xfId="3037"/>
    <cellStyle name="Стиль 1 2 4 7" xfId="3038"/>
    <cellStyle name="Стиль 1 2 4 8" xfId="3039"/>
    <cellStyle name="Стиль 1 2 4 9" xfId="3040"/>
    <cellStyle name="Стиль 1 2 5" xfId="3041"/>
    <cellStyle name="Стиль 1 2 6" xfId="3042"/>
    <cellStyle name="Стиль 1 2 7" xfId="3043"/>
    <cellStyle name="Стиль 1 2 8" xfId="3044"/>
    <cellStyle name="Стиль 1 2 9" xfId="3045"/>
    <cellStyle name="Стиль 1 2_EE.2REK.P2011.4.78(v0.3)" xfId="3046"/>
    <cellStyle name="Стиль 1 20" xfId="3047"/>
    <cellStyle name="Стиль 1 21" xfId="3048"/>
    <cellStyle name="Стиль 1 22" xfId="3049"/>
    <cellStyle name="Стиль 1 23" xfId="3050"/>
    <cellStyle name="Стиль 1 24" xfId="3051"/>
    <cellStyle name="Стиль 1 25" xfId="3052"/>
    <cellStyle name="Стиль 1 26" xfId="3053"/>
    <cellStyle name="Стиль 1 27" xfId="3054"/>
    <cellStyle name="Стиль 1 28" xfId="3055"/>
    <cellStyle name="Стиль 1 29" xfId="3056"/>
    <cellStyle name="Стиль 1 3" xfId="3057"/>
    <cellStyle name="Стиль 1 30" xfId="3058"/>
    <cellStyle name="Стиль 1 4" xfId="3059"/>
    <cellStyle name="Стиль 1 5" xfId="3060"/>
    <cellStyle name="Стиль 1 6" xfId="3061"/>
    <cellStyle name="Стиль 1 7" xfId="3062"/>
    <cellStyle name="Стиль 1 8" xfId="3063"/>
    <cellStyle name="Стиль 1 9" xfId="3064"/>
    <cellStyle name="Стиль 2" xfId="3065"/>
    <cellStyle name="Субсчет" xfId="3066"/>
    <cellStyle name="Счет" xfId="3067"/>
    <cellStyle name="ТЕКСТ" xfId="3068"/>
    <cellStyle name="ТЕКСТ 2" xfId="3069"/>
    <cellStyle name="ТЕКСТ 3" xfId="3070"/>
    <cellStyle name="ТЕКСТ 4" xfId="3071"/>
    <cellStyle name="ТЕКСТ 5" xfId="3072"/>
    <cellStyle name="ТЕКСТ 6" xfId="3073"/>
    <cellStyle name="ТЕКСТ 7" xfId="3074"/>
    <cellStyle name="ТЕКСТ 8" xfId="3075"/>
    <cellStyle name="ТЕКСТ 9" xfId="3076"/>
    <cellStyle name="Текст предупреждения 10" xfId="3077"/>
    <cellStyle name="Текст предупреждения 11" xfId="3078"/>
    <cellStyle name="Текст предупреждения 12" xfId="3079"/>
    <cellStyle name="Текст предупреждения 13" xfId="3080"/>
    <cellStyle name="Текст предупреждения 14" xfId="3081"/>
    <cellStyle name="Текст предупреждения 15" xfId="3082"/>
    <cellStyle name="Текст предупреждения 16" xfId="3083"/>
    <cellStyle name="Текст предупреждения 17" xfId="3084"/>
    <cellStyle name="Текст предупреждения 18" xfId="3085"/>
    <cellStyle name="Текст предупреждения 19" xfId="3086"/>
    <cellStyle name="Текст предупреждения 2" xfId="3087"/>
    <cellStyle name="Текст предупреждения 2 2" xfId="3088"/>
    <cellStyle name="Текст предупреждения 20" xfId="3089"/>
    <cellStyle name="Текст предупреждения 3" xfId="3090"/>
    <cellStyle name="Текст предупреждения 3 2" xfId="3091"/>
    <cellStyle name="Текст предупреждения 4" xfId="3092"/>
    <cellStyle name="Текст предупреждения 4 2" xfId="3093"/>
    <cellStyle name="Текст предупреждения 5" xfId="3094"/>
    <cellStyle name="Текст предупреждения 5 2" xfId="3095"/>
    <cellStyle name="Текст предупреждения 6" xfId="3096"/>
    <cellStyle name="Текст предупреждения 6 2" xfId="3097"/>
    <cellStyle name="Текст предупреждения 7" xfId="3098"/>
    <cellStyle name="Текст предупреждения 7 2" xfId="3099"/>
    <cellStyle name="Текст предупреждения 8" xfId="3100"/>
    <cellStyle name="Текст предупреждения 8 2" xfId="3101"/>
    <cellStyle name="Текст предупреждения 9" xfId="3102"/>
    <cellStyle name="Текст предупреждения 9 2" xfId="3103"/>
    <cellStyle name="Текстовый" xfId="3104"/>
    <cellStyle name="Текстовый 10" xfId="3105"/>
    <cellStyle name="Текстовый 11" xfId="3106"/>
    <cellStyle name="Текстовый 12" xfId="3107"/>
    <cellStyle name="Текстовый 13" xfId="3108"/>
    <cellStyle name="Текстовый 14" xfId="3109"/>
    <cellStyle name="Текстовый 15" xfId="3110"/>
    <cellStyle name="Текстовый 16" xfId="3111"/>
    <cellStyle name="Текстовый 17" xfId="3112"/>
    <cellStyle name="Текстовый 18" xfId="3113"/>
    <cellStyle name="Текстовый 19" xfId="3114"/>
    <cellStyle name="Текстовый 2" xfId="3115"/>
    <cellStyle name="Текстовый 20" xfId="3116"/>
    <cellStyle name="Текстовый 21" xfId="3117"/>
    <cellStyle name="Текстовый 22" xfId="3118"/>
    <cellStyle name="Текстовый 23" xfId="3119"/>
    <cellStyle name="Текстовый 24" xfId="3120"/>
    <cellStyle name="Текстовый 25" xfId="3121"/>
    <cellStyle name="Текстовый 26" xfId="3122"/>
    <cellStyle name="Текстовый 27" xfId="3123"/>
    <cellStyle name="Текстовый 28" xfId="3124"/>
    <cellStyle name="Текстовый 29" xfId="3125"/>
    <cellStyle name="Текстовый 3" xfId="3126"/>
    <cellStyle name="Текстовый 30" xfId="3127"/>
    <cellStyle name="Текстовый 31" xfId="3128"/>
    <cellStyle name="Текстовый 32" xfId="3129"/>
    <cellStyle name="Текстовый 33" xfId="3130"/>
    <cellStyle name="Текстовый 34" xfId="3131"/>
    <cellStyle name="Текстовый 35" xfId="3132"/>
    <cellStyle name="Текстовый 36" xfId="3133"/>
    <cellStyle name="Текстовый 37" xfId="3134"/>
    <cellStyle name="Текстовый 38" xfId="3135"/>
    <cellStyle name="Текстовый 39" xfId="3136"/>
    <cellStyle name="Текстовый 4" xfId="3137"/>
    <cellStyle name="Текстовый 40" xfId="3138"/>
    <cellStyle name="Текстовый 41" xfId="3139"/>
    <cellStyle name="Текстовый 42" xfId="3140"/>
    <cellStyle name="Текстовый 43" xfId="3141"/>
    <cellStyle name="Текстовый 44" xfId="3142"/>
    <cellStyle name="Текстовый 45" xfId="3143"/>
    <cellStyle name="Текстовый 46" xfId="3144"/>
    <cellStyle name="Текстовый 47" xfId="3145"/>
    <cellStyle name="Текстовый 48" xfId="3146"/>
    <cellStyle name="Текстовый 49" xfId="3147"/>
    <cellStyle name="Текстовый 5" xfId="3148"/>
    <cellStyle name="Текстовый 50" xfId="3149"/>
    <cellStyle name="Текстовый 51" xfId="3150"/>
    <cellStyle name="Текстовый 52" xfId="3151"/>
    <cellStyle name="Текстовый 53" xfId="3152"/>
    <cellStyle name="Текстовый 54" xfId="3153"/>
    <cellStyle name="Текстовый 55" xfId="3154"/>
    <cellStyle name="Текстовый 56" xfId="3155"/>
    <cellStyle name="Текстовый 57" xfId="3156"/>
    <cellStyle name="Текстовый 58" xfId="3157"/>
    <cellStyle name="Текстовый 59" xfId="3158"/>
    <cellStyle name="Текстовый 6" xfId="3159"/>
    <cellStyle name="Текстовый 60" xfId="3160"/>
    <cellStyle name="Текстовый 61" xfId="3161"/>
    <cellStyle name="Текстовый 62" xfId="3162"/>
    <cellStyle name="Текстовый 63" xfId="3163"/>
    <cellStyle name="Текстовый 64" xfId="3164"/>
    <cellStyle name="Текстовый 65" xfId="3165"/>
    <cellStyle name="Текстовый 66" xfId="3166"/>
    <cellStyle name="Текстовый 67" xfId="3167"/>
    <cellStyle name="Текстовый 68" xfId="3168"/>
    <cellStyle name="Текстовый 69" xfId="3169"/>
    <cellStyle name="Текстовый 7" xfId="3170"/>
    <cellStyle name="Текстовый 70" xfId="3171"/>
    <cellStyle name="Текстовый 71" xfId="3172"/>
    <cellStyle name="Текстовый 72" xfId="3173"/>
    <cellStyle name="Текстовый 73" xfId="3174"/>
    <cellStyle name="Текстовый 74" xfId="3175"/>
    <cellStyle name="Текстовый 75" xfId="3176"/>
    <cellStyle name="Текстовый 76" xfId="3177"/>
    <cellStyle name="Текстовый 77" xfId="3178"/>
    <cellStyle name="Текстовый 8" xfId="3179"/>
    <cellStyle name="Текстовый 9" xfId="3180"/>
    <cellStyle name="Текстовый_1" xfId="3181"/>
    <cellStyle name="Тысячи [0]_22гк" xfId="3182"/>
    <cellStyle name="Тысячи_22гк" xfId="3183"/>
    <cellStyle name="ФИКСИРОВАННЫЙ" xfId="3184"/>
    <cellStyle name="ФИКСИРОВАННЫЙ 2" xfId="3185"/>
    <cellStyle name="ФИКСИРОВАННЫЙ 3" xfId="3186"/>
    <cellStyle name="ФИКСИРОВАННЫЙ 4" xfId="3187"/>
    <cellStyle name="ФИКСИРОВАННЫЙ 5" xfId="3188"/>
    <cellStyle name="ФИКСИРОВАННЫЙ 6" xfId="3189"/>
    <cellStyle name="ФИКСИРОВАННЫЙ 7" xfId="3190"/>
    <cellStyle name="ФИКСИРОВАННЫЙ 8" xfId="3191"/>
    <cellStyle name="ФИКСИРОВАННЫЙ 9" xfId="3192"/>
    <cellStyle name="ФИКСИРОВАННЫЙ_1" xfId="3193"/>
    <cellStyle name="Финансовый" xfId="1" builtinId="3"/>
    <cellStyle name="Финансовый 2" xfId="3194"/>
    <cellStyle name="Финансовый 2 2" xfId="3195"/>
    <cellStyle name="Финансовый 2 2 2" xfId="3196"/>
    <cellStyle name="Финансовый 2 2 3" xfId="3197"/>
    <cellStyle name="Финансовый 2 2_BALANCE.WARM.Q1.2012(v1.0)_test" xfId="3198"/>
    <cellStyle name="Финансовый 2 3" xfId="3199"/>
    <cellStyle name="Финансовый 2 4" xfId="3200"/>
    <cellStyle name="Финансовый 2_46EE.2011(v1.0)" xfId="3201"/>
    <cellStyle name="Финансовый 3" xfId="3202"/>
    <cellStyle name="Финансовый 3 10" xfId="3203"/>
    <cellStyle name="Финансовый 3 11" xfId="3204"/>
    <cellStyle name="Финансовый 3 12" xfId="3205"/>
    <cellStyle name="Финансовый 3 13" xfId="3206"/>
    <cellStyle name="Финансовый 3 14" xfId="3207"/>
    <cellStyle name="Финансовый 3 15" xfId="3208"/>
    <cellStyle name="Финансовый 3 16" xfId="3209"/>
    <cellStyle name="Финансовый 3 17" xfId="3210"/>
    <cellStyle name="Финансовый 3 18" xfId="3211"/>
    <cellStyle name="Финансовый 3 19" xfId="3212"/>
    <cellStyle name="Финансовый 3 2" xfId="3213"/>
    <cellStyle name="Финансовый 3 2 2" xfId="3214"/>
    <cellStyle name="Финансовый 3 2_IST.FIN.GISEE(v2.0)" xfId="3215"/>
    <cellStyle name="Финансовый 3 20" xfId="3216"/>
    <cellStyle name="Финансовый 3 21" xfId="3217"/>
    <cellStyle name="Финансовый 3 22" xfId="3218"/>
    <cellStyle name="Финансовый 3 23" xfId="3219"/>
    <cellStyle name="Финансовый 3 24" xfId="3220"/>
    <cellStyle name="Финансовый 3 25" xfId="3221"/>
    <cellStyle name="Финансовый 3 26" xfId="3222"/>
    <cellStyle name="Финансовый 3 27" xfId="3223"/>
    <cellStyle name="Финансовый 3 28" xfId="3224"/>
    <cellStyle name="Финансовый 3 29" xfId="3225"/>
    <cellStyle name="Финансовый 3 3" xfId="3226"/>
    <cellStyle name="Финансовый 3 30" xfId="3227"/>
    <cellStyle name="Финансовый 3 4" xfId="3228"/>
    <cellStyle name="Финансовый 3 5" xfId="3229"/>
    <cellStyle name="Финансовый 3 6" xfId="3230"/>
    <cellStyle name="Финансовый 3 7" xfId="3231"/>
    <cellStyle name="Финансовый 3 8" xfId="3232"/>
    <cellStyle name="Финансовый 3 9" xfId="3233"/>
    <cellStyle name="Финансовый 3_ARMRAZR" xfId="3234"/>
    <cellStyle name="Финансовый 4" xfId="3235"/>
    <cellStyle name="Финансовый 4 2" xfId="3236"/>
    <cellStyle name="Финансовый 4_IST.FIN.GISEE(v2.0)" xfId="3237"/>
    <cellStyle name="Финансовый 5" xfId="3238"/>
    <cellStyle name="Финансовый 6" xfId="3239"/>
    <cellStyle name="Финансовый 7" xfId="3240"/>
    <cellStyle name="Финансовый 8" xfId="3241"/>
    <cellStyle name="Финансовый 9" xfId="3242"/>
    <cellStyle name="Финансовый0[0]_FU_bal" xfId="3243"/>
    <cellStyle name="Формула" xfId="3244"/>
    <cellStyle name="Формула 2" xfId="3245"/>
    <cellStyle name="Формула 3" xfId="3246"/>
    <cellStyle name="Формула_A РТ 2009 Рязаньэнерго" xfId="3247"/>
    <cellStyle name="ФормулаВБ" xfId="3248"/>
    <cellStyle name="ФормулаНаКонтроль" xfId="3249"/>
    <cellStyle name="Хороший 10" xfId="3250"/>
    <cellStyle name="Хороший 11" xfId="3251"/>
    <cellStyle name="Хороший 12" xfId="3252"/>
    <cellStyle name="Хороший 13" xfId="3253"/>
    <cellStyle name="Хороший 14" xfId="3254"/>
    <cellStyle name="Хороший 15" xfId="3255"/>
    <cellStyle name="Хороший 16" xfId="3256"/>
    <cellStyle name="Хороший 17" xfId="3257"/>
    <cellStyle name="Хороший 18" xfId="3258"/>
    <cellStyle name="Хороший 19" xfId="3259"/>
    <cellStyle name="Хороший 2" xfId="3260"/>
    <cellStyle name="Хороший 2 2" xfId="3261"/>
    <cellStyle name="Хороший 20" xfId="3262"/>
    <cellStyle name="Хороший 3" xfId="3263"/>
    <cellStyle name="Хороший 3 2" xfId="3264"/>
    <cellStyle name="Хороший 4" xfId="3265"/>
    <cellStyle name="Хороший 4 2" xfId="3266"/>
    <cellStyle name="Хороший 5" xfId="3267"/>
    <cellStyle name="Хороший 5 2" xfId="3268"/>
    <cellStyle name="Хороший 6" xfId="3269"/>
    <cellStyle name="Хороший 6 2" xfId="3270"/>
    <cellStyle name="Хороший 7" xfId="3271"/>
    <cellStyle name="Хороший 7 2" xfId="3272"/>
    <cellStyle name="Хороший 8" xfId="3273"/>
    <cellStyle name="Хороший 8 2" xfId="3274"/>
    <cellStyle name="Хороший 9" xfId="3275"/>
    <cellStyle name="Хороший 9 2" xfId="3276"/>
    <cellStyle name="Цена_продукта" xfId="3277"/>
    <cellStyle name="Цифры по центру с десятыми" xfId="3278"/>
    <cellStyle name="Цифры по центру с десятыми 2" xfId="3279"/>
    <cellStyle name="Цифры по центру с десятыми 3" xfId="3280"/>
    <cellStyle name="Цифры по центру с десятыми 4" xfId="3281"/>
    <cellStyle name="число" xfId="3282"/>
    <cellStyle name="Џђћ–…ќ’ќ›‰" xfId="3283"/>
    <cellStyle name="Шапка" xfId="3284"/>
    <cellStyle name="Шапка таблицы" xfId="3285"/>
    <cellStyle name="ШАУ" xfId="3286"/>
    <cellStyle name="標準_PL-CF sheet" xfId="3287"/>
    <cellStyle name="䁺_x0001_" xfId="3288"/>
  </cellStyles>
  <dxfs count="1">
    <dxf>
      <fill>
        <patternFill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6;&#1077;&#1096;&#1077;&#1085;&#1080;&#1103;%202016%20&#1075;&#1086;&#1076;/&#1060;&#1072;&#1082;&#1090;_2016%20&#1075;&#1086;&#1076;/4%20&#1082;&#1074;&#1072;&#1088;&#1090;&#1072;&#1083;_2016/&#1057;&#1084;&#1077;&#1090;&#1072;_&#1090;&#1072;&#1088;&#1080;&#1092;_2016%20&#1075;_&#1092;&#1072;&#1082;&#1090;%204%20&#1082;&#1074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8;&#1080;&#1072;&#1083;&#1099;%20&#1076;&#1083;&#1103;%20&#1090;&#1072;&#1088;&#1080;&#1092;&#1086;&#1074;/2017/&#1057;&#1072;&#1088;&#1072;&#1090;&#1086;&#1074;/&#1057;&#1052;&#1045;&#1058;&#1067;_&#1057;&#1042;&#1054;&#1044;_2016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8;&#1080;&#1072;&#1083;&#1099;%20&#1076;&#1083;&#1103;%20&#1090;&#1072;&#1088;&#1080;&#1092;&#1086;&#1074;/2017/&#1048;&#1040;/&#1056;&#1072;&#1089;&#1095;&#1077;&#1090;&#1099;/&#1087;_52_&#1048;&#1040;_&#1056;&#1072;&#1089;&#1096;&#1080;&#1092;&#1088;&#1086;&#1074;&#1082;&#1072;_&#1055;&#1044;&#1056;/&#1055;%2052%20&#1056;&#1072;&#1089;&#1096;&#1080;&#1092;&#1088;&#1086;&#1074;&#1082;&#1072;%20&#1055;&#1044;&#1056;%20&#1048;&#1040;%202016-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72;&#1090;&#1077;&#1088;&#1080;&#1072;&#1083;&#1099;%20&#1076;&#1083;&#1103;%20&#1090;&#1072;&#1088;&#1080;&#1092;&#1086;&#1074;/2017/&#1048;&#1040;/&#1056;&#1072;&#1089;&#1095;&#1077;&#1090;&#1099;/&#1087;_91_&#1057;&#1072;&#1088;&#1056;&#1057;_&#1056;&#1072;&#1089;&#1096;&#1080;&#1092;&#1088;&#1086;&#1074;&#1082;&#1072;_&#1055;&#1044;&#1056;/&#1055;%2091%20&#1056;&#1072;&#1089;&#1096;&#1080;&#1092;&#1088;&#1086;&#1074;&#1082;&#1072;%20&#1055;&#1044;&#1056;%202016-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8;&#1072;&#1088;&#1080;&#1092;%202018%20&#1075;&#1086;&#1076;/&#1054;&#1073;&#1086;&#1089;&#1085;&#1086;&#1074;&#1099;&#1074;&#1072;&#1102;&#1097;&#1080;&#1077;%20&#1084;&#1072;&#1090;&#1077;&#1088;&#1080;&#1072;&#1083;&#1099;_&#1087;&#1088;&#1080;&#1077;&#1084;/&#1044;&#1060;_&#1082;&#1088;&#1077;&#1076;&#1080;&#1090;&#1099;_&#1044;&#1047;_&#1050;&#1047;/&#1048;&#1040;/&#1087;.%2023%20&#1060;&#1072;&#1082;&#1090;&#1080;&#1095;&#1077;&#1089;&#1082;&#1086;&#1077;%20&#1088;&#1072;&#1089;&#1087;&#1088;&#1077;&#1076;&#1077;&#1083;&#1077;&#1085;&#1080;&#1077;%20+201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2;&#1088;&#1072;&#1090;&#1086;&#1074;_&#1088;&#1072;&#1089;&#1095;&#1077;&#1090;%202018&#1075;.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8;&#1072;&#1088;&#1080;&#1092;%202016%20&#1075;&#1086;&#1076;/&#1057;&#1072;&#1088;&#1072;&#1090;&#1086;&#1074;/&#1052;&#1056;&#1057;&#1050;%20&#1042;&#1086;&#1083;&#1075;&#1080;/&#1044;&#1077;&#1087;&#1072;&#1088;&#1090;&#1072;&#1084;&#1077;&#1085;&#1090;%20&#1090;&#1072;&#1088;&#1080;&#1092;&#1086;&#1086;&#1073;&#1088;&#1072;&#1079;&#1086;&#1074;&#1072;&#1085;&#1080;&#1103;/&#1058;&#1072;&#1088;&#1080;&#1092;%202014%20&#1075;&#1086;&#1076;/&#1057;&#1072;&#1088;&#1072;&#1090;&#1086;&#1074;/ENERGY.KTL.RAB.CALC.NVV.NET.%20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6;&#1057;&#1050;%20&#1042;&#1086;&#1083;&#1075;&#1080;/&#1044;&#1077;&#1087;&#1072;&#1088;&#1090;&#1072;&#1084;&#1077;&#1085;&#1090;%20&#1090;&#1072;&#1088;&#1080;&#1092;&#1086;&#1086;&#1073;&#1088;&#1072;&#1079;&#1086;&#1074;&#1072;&#1085;&#1080;&#1103;/&#1058;&#1072;&#1088;&#1080;&#1092;%202018%20&#1075;&#1086;&#1076;/ENERGY.KTL.LT.CALC.NVV.NET.1.50_(v2.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ратов"/>
      <sheetName val="Самара"/>
      <sheetName val="Ульяновск"/>
      <sheetName val="Пенза"/>
      <sheetName val="Оренбург"/>
      <sheetName val="Мордовия"/>
      <sheetName val="Чувашия"/>
      <sheetName val="ПАО МРСК Волги"/>
    </sheetNames>
    <sheetDataSet>
      <sheetData sheetId="0" refreshError="1">
        <row r="7">
          <cell r="G7">
            <v>1234.2409516464186</v>
          </cell>
          <cell r="H7">
            <v>112171.4936</v>
          </cell>
        </row>
        <row r="8">
          <cell r="H8">
            <v>8172.6760799999993</v>
          </cell>
        </row>
        <row r="11">
          <cell r="G11">
            <v>0</v>
          </cell>
          <cell r="H11">
            <v>128157.44967</v>
          </cell>
        </row>
        <row r="12">
          <cell r="G12">
            <v>3216.8572334172068</v>
          </cell>
          <cell r="H12">
            <v>12819.475689999999</v>
          </cell>
        </row>
        <row r="14">
          <cell r="G14">
            <v>4.8795033575667235</v>
          </cell>
          <cell r="H14">
            <v>44212.893309999999</v>
          </cell>
        </row>
        <row r="15">
          <cell r="G15">
            <v>1393.390922226431</v>
          </cell>
          <cell r="H15">
            <v>75259.714380000019</v>
          </cell>
        </row>
        <row r="16">
          <cell r="H16">
            <v>128690.18861</v>
          </cell>
        </row>
        <row r="18">
          <cell r="G18">
            <v>173.64472244806311</v>
          </cell>
          <cell r="H18">
            <v>27849.225299999998</v>
          </cell>
        </row>
        <row r="22">
          <cell r="G22">
            <v>7.1001428797286925</v>
          </cell>
          <cell r="H22">
            <v>5575.3571200000006</v>
          </cell>
        </row>
        <row r="23">
          <cell r="G23">
            <v>0</v>
          </cell>
          <cell r="H23">
            <v>2514.7271599991873</v>
          </cell>
        </row>
        <row r="24">
          <cell r="G24">
            <v>83148.36496402786</v>
          </cell>
          <cell r="H24">
            <v>1699581.15921</v>
          </cell>
        </row>
        <row r="25">
          <cell r="G25">
            <v>21851.46314040271</v>
          </cell>
          <cell r="H25">
            <v>509745.19561999995</v>
          </cell>
        </row>
        <row r="26">
          <cell r="G26">
            <v>276.06024475442723</v>
          </cell>
          <cell r="H26">
            <v>2408.7157999999999</v>
          </cell>
        </row>
        <row r="27">
          <cell r="G27">
            <v>4673.5820568501449</v>
          </cell>
          <cell r="H27">
            <v>1331394.3111800002</v>
          </cell>
        </row>
        <row r="30">
          <cell r="G30">
            <v>6230.5784504417707</v>
          </cell>
          <cell r="H30">
            <v>28616.191909999998</v>
          </cell>
        </row>
        <row r="31">
          <cell r="G31">
            <v>4309.3012894281601</v>
          </cell>
          <cell r="H31">
            <v>4331.9848886386644</v>
          </cell>
        </row>
        <row r="32">
          <cell r="G32">
            <v>145.35160694758352</v>
          </cell>
          <cell r="H32">
            <v>6140.85664</v>
          </cell>
        </row>
        <row r="33">
          <cell r="G33">
            <v>26195.779294106051</v>
          </cell>
          <cell r="H33">
            <v>30107.803270000004</v>
          </cell>
        </row>
        <row r="34">
          <cell r="G34">
            <v>563.80353143384548</v>
          </cell>
          <cell r="H34">
            <v>0</v>
          </cell>
        </row>
        <row r="35">
          <cell r="G35">
            <v>92.883998976550075</v>
          </cell>
          <cell r="H35">
            <v>0</v>
          </cell>
        </row>
        <row r="36">
          <cell r="G36">
            <v>1093.4248723244029</v>
          </cell>
          <cell r="H36">
            <v>81.799479999999988</v>
          </cell>
        </row>
        <row r="37">
          <cell r="G37">
            <v>623.93690485792774</v>
          </cell>
          <cell r="H37">
            <v>51848.95751</v>
          </cell>
        </row>
        <row r="38">
          <cell r="G38">
            <v>51995.597924598485</v>
          </cell>
          <cell r="H38">
            <v>0</v>
          </cell>
        </row>
        <row r="39">
          <cell r="G39">
            <v>6338.900970021039</v>
          </cell>
          <cell r="H39">
            <v>116.28</v>
          </cell>
        </row>
        <row r="40">
          <cell r="G40">
            <v>1073.6572198502681</v>
          </cell>
          <cell r="H40">
            <v>33934.899449999997</v>
          </cell>
        </row>
        <row r="42">
          <cell r="G42">
            <v>2091.4937801816909</v>
          </cell>
          <cell r="H42">
            <v>10077.900679999999</v>
          </cell>
        </row>
        <row r="43">
          <cell r="G43">
            <v>15401.448267762751</v>
          </cell>
          <cell r="H43">
            <v>8773.9269399999994</v>
          </cell>
        </row>
        <row r="44">
          <cell r="G44">
            <v>0</v>
          </cell>
          <cell r="H44">
            <v>0</v>
          </cell>
        </row>
        <row r="45">
          <cell r="G45">
            <v>579.02485136959137</v>
          </cell>
          <cell r="H45">
            <v>38083.402090000003</v>
          </cell>
        </row>
        <row r="47">
          <cell r="G47">
            <v>0</v>
          </cell>
          <cell r="H47">
            <v>0.82300000000000006</v>
          </cell>
        </row>
        <row r="48">
          <cell r="G48">
            <v>0</v>
          </cell>
          <cell r="H48">
            <v>25.714000000000002</v>
          </cell>
        </row>
        <row r="49">
          <cell r="G49">
            <v>0</v>
          </cell>
          <cell r="H49">
            <v>6260.54306</v>
          </cell>
        </row>
        <row r="50">
          <cell r="G50">
            <v>0</v>
          </cell>
          <cell r="H50">
            <v>5639.58</v>
          </cell>
        </row>
        <row r="51">
          <cell r="G51">
            <v>430.82548371970273</v>
          </cell>
          <cell r="H51">
            <v>190798.05999999997</v>
          </cell>
        </row>
        <row r="52">
          <cell r="G52">
            <v>21.95322115754675</v>
          </cell>
          <cell r="H52">
            <v>2992.1751299999996</v>
          </cell>
        </row>
        <row r="54">
          <cell r="G54">
            <v>2.0844799992423839</v>
          </cell>
          <cell r="H54">
            <v>1250.62184</v>
          </cell>
        </row>
        <row r="58">
          <cell r="G58">
            <v>21306.309724438535</v>
          </cell>
          <cell r="H58">
            <v>-52079.167359999999</v>
          </cell>
        </row>
        <row r="59">
          <cell r="G59">
            <v>0</v>
          </cell>
          <cell r="H59">
            <v>6201.4160600000005</v>
          </cell>
        </row>
        <row r="63">
          <cell r="G63">
            <v>0</v>
          </cell>
          <cell r="H63">
            <v>59862.523649999988</v>
          </cell>
        </row>
        <row r="64">
          <cell r="G64">
            <v>0</v>
          </cell>
          <cell r="H64">
            <v>18243.771860000001</v>
          </cell>
        </row>
        <row r="65">
          <cell r="G65">
            <v>0</v>
          </cell>
          <cell r="H65">
            <v>128157.44967</v>
          </cell>
        </row>
        <row r="66">
          <cell r="G66">
            <v>0</v>
          </cell>
          <cell r="H66">
            <v>49559.333939999997</v>
          </cell>
        </row>
        <row r="67">
          <cell r="G67">
            <v>139.42486728524278</v>
          </cell>
          <cell r="H67">
            <v>20230.092360000002</v>
          </cell>
        </row>
        <row r="68">
          <cell r="G68">
            <v>0</v>
          </cell>
          <cell r="H68">
            <v>0</v>
          </cell>
        </row>
        <row r="74">
          <cell r="G74">
            <v>0</v>
          </cell>
        </row>
        <row r="75">
          <cell r="G75">
            <v>1177.3742098081179</v>
          </cell>
          <cell r="H75">
            <v>29102.473987470752</v>
          </cell>
        </row>
        <row r="76">
          <cell r="G76">
            <v>0</v>
          </cell>
          <cell r="H76">
            <v>0</v>
          </cell>
        </row>
        <row r="80">
          <cell r="G80">
            <v>0</v>
          </cell>
          <cell r="H80">
            <v>423912.96475494624</v>
          </cell>
        </row>
        <row r="81">
          <cell r="G81">
            <v>189.14119374370915</v>
          </cell>
          <cell r="H81">
            <v>91.041003732966345</v>
          </cell>
        </row>
        <row r="82">
          <cell r="G82">
            <v>127199.70589150113</v>
          </cell>
          <cell r="H82">
            <v>9952.6298361269655</v>
          </cell>
        </row>
        <row r="84">
          <cell r="H84">
            <v>380879.1125482482</v>
          </cell>
        </row>
        <row r="85">
          <cell r="H85">
            <v>248818.90737787957</v>
          </cell>
        </row>
        <row r="87">
          <cell r="H87">
            <v>3039079.5908023091</v>
          </cell>
        </row>
        <row r="88">
          <cell r="H88">
            <v>2688817.9705427503</v>
          </cell>
        </row>
        <row r="89">
          <cell r="H89">
            <v>1423806.43747852</v>
          </cell>
        </row>
        <row r="92">
          <cell r="H92">
            <v>12370324.762626093</v>
          </cell>
        </row>
        <row r="93">
          <cell r="F93">
            <v>8830.9822490000006</v>
          </cell>
        </row>
        <row r="94">
          <cell r="F94">
            <v>8519.428903</v>
          </cell>
        </row>
        <row r="95">
          <cell r="F95">
            <v>719.42211599999996</v>
          </cell>
        </row>
        <row r="104">
          <cell r="F104">
            <v>482906.44910756568</v>
          </cell>
        </row>
        <row r="106">
          <cell r="F106">
            <v>103363.5710610422</v>
          </cell>
        </row>
        <row r="107">
          <cell r="F107">
            <v>11784054.742457485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иалы"/>
      <sheetName val="ГСМ"/>
      <sheetName val="Энергия"/>
      <sheetName val="Материалы ОТ"/>
      <sheetName val="Сертификация"/>
      <sheetName val="Аттестация ОТ"/>
      <sheetName val="Аттестация ГТ"/>
      <sheetName val="ТО транспорт"/>
      <sheetName val="Предрейсовый медосмотр"/>
      <sheetName val="Охрана"/>
      <sheetName val="ИТ"/>
      <sheetName val="Конс.услуги"/>
      <sheetName val="Коммунальные услуги"/>
      <sheetName val="Налог на землю"/>
      <sheetName val="Налог на воду"/>
      <sheetName val="Транспортный налог"/>
      <sheetName val="Налог на имущество"/>
      <sheetName val="Платон"/>
      <sheetName val="Амортизация"/>
      <sheetName val="РД - аренда имущества"/>
      <sheetName val="РД-транспорт"/>
      <sheetName val="РД-НИОКР"/>
      <sheetName val="РД-прочая выручка"/>
      <sheetName val="ПравПО"/>
      <sheetName val="ЗПО"/>
      <sheetName val="СВПО"/>
      <sheetName val="СевПО"/>
      <sheetName val="ПрихПО"/>
      <sheetName val="ПривПО"/>
      <sheetName val="ЦПО"/>
      <sheetName val="Сар_дир"/>
      <sheetName val="Сар_РС"/>
      <sheetName val="СРС"/>
      <sheetName val="УРС"/>
      <sheetName val="ОЭ"/>
      <sheetName val="ПЭ"/>
      <sheetName val="ЧЭ"/>
      <sheetName val="МЭ"/>
      <sheetName val="ИА"/>
      <sheetName val="МРСК"/>
      <sheetName val="Филиал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98">
          <cell r="G298">
            <v>5209408.4421709534</v>
          </cell>
          <cell r="H298">
            <v>4920394.5012810612</v>
          </cell>
          <cell r="I298">
            <v>289013.9408898924</v>
          </cell>
          <cell r="J298">
            <v>5478846.121871273</v>
          </cell>
          <cell r="K298">
            <v>5181758.37336725</v>
          </cell>
          <cell r="L298">
            <v>297087.74850402353</v>
          </cell>
        </row>
        <row r="300">
          <cell r="H300">
            <v>167177.44858429005</v>
          </cell>
          <cell r="I300">
            <v>322.18199810422703</v>
          </cell>
          <cell r="K300">
            <v>181955.12184502161</v>
          </cell>
          <cell r="L300">
            <v>335.06927802839618</v>
          </cell>
        </row>
        <row r="302">
          <cell r="G302">
            <v>0</v>
          </cell>
          <cell r="J302">
            <v>0</v>
          </cell>
        </row>
        <row r="303">
          <cell r="H303">
            <v>109847.47083071958</v>
          </cell>
          <cell r="I303">
            <v>1320.6378182616684</v>
          </cell>
          <cell r="K303">
            <v>117357.88796470834</v>
          </cell>
          <cell r="L303">
            <v>1403.8380008121535</v>
          </cell>
        </row>
        <row r="304">
          <cell r="H304">
            <v>8685.8106843782225</v>
          </cell>
          <cell r="I304">
            <v>0</v>
          </cell>
          <cell r="K304">
            <v>9033.2431117533524</v>
          </cell>
          <cell r="L304">
            <v>0</v>
          </cell>
        </row>
        <row r="306">
          <cell r="H306">
            <v>137186.46178659046</v>
          </cell>
          <cell r="I306">
            <v>0</v>
          </cell>
          <cell r="K306">
            <v>142674.3202580541</v>
          </cell>
          <cell r="L306">
            <v>0</v>
          </cell>
        </row>
        <row r="307">
          <cell r="H307">
            <v>49454.160612839609</v>
          </cell>
          <cell r="I307">
            <v>137.29944534403342</v>
          </cell>
          <cell r="K307">
            <v>50135.997213373004</v>
          </cell>
          <cell r="L307">
            <v>122.61326185080725</v>
          </cell>
        </row>
        <row r="308">
          <cell r="H308">
            <v>62164.910268098814</v>
          </cell>
          <cell r="I308">
            <v>4464.7505949580473</v>
          </cell>
          <cell r="K308">
            <v>66024.338463613472</v>
          </cell>
          <cell r="L308">
            <v>4725.5164075924813</v>
          </cell>
        </row>
        <row r="309">
          <cell r="H309">
            <v>2786.9283008474576</v>
          </cell>
          <cell r="I309">
            <v>856.570853296922</v>
          </cell>
          <cell r="K309">
            <v>4140.3945636650915</v>
          </cell>
          <cell r="L309">
            <v>890.73913369687443</v>
          </cell>
        </row>
        <row r="310">
          <cell r="H310">
            <v>10857.264117431358</v>
          </cell>
          <cell r="I310">
            <v>2604.1918276654442</v>
          </cell>
          <cell r="K310">
            <v>11293.152042128608</v>
          </cell>
          <cell r="L310">
            <v>2708.3595007720619</v>
          </cell>
        </row>
        <row r="316">
          <cell r="H316">
            <v>25891.367082339999</v>
          </cell>
          <cell r="I316">
            <v>243.32689440910323</v>
          </cell>
          <cell r="K316">
            <v>28120.271245633598</v>
          </cell>
          <cell r="L316">
            <v>242.23345186203892</v>
          </cell>
        </row>
        <row r="317">
          <cell r="G317">
            <v>0</v>
          </cell>
          <cell r="J317">
            <v>0</v>
          </cell>
        </row>
        <row r="319">
          <cell r="G319">
            <v>0</v>
          </cell>
          <cell r="J319">
            <v>0</v>
          </cell>
        </row>
        <row r="321">
          <cell r="H321">
            <v>5561.6507408000007</v>
          </cell>
          <cell r="I321">
            <v>17.1915876226176</v>
          </cell>
          <cell r="K321">
            <v>5784.1189712320011</v>
          </cell>
          <cell r="L321">
            <v>23.208643290533761</v>
          </cell>
        </row>
        <row r="323">
          <cell r="H323">
            <v>4601.8602839548021</v>
          </cell>
          <cell r="I323">
            <v>0</v>
          </cell>
          <cell r="K323">
            <v>2884.394903954802</v>
          </cell>
          <cell r="L323">
            <v>0</v>
          </cell>
        </row>
        <row r="324">
          <cell r="H324">
            <v>1411096.0039474012</v>
          </cell>
          <cell r="I324">
            <v>5532.4900868251125</v>
          </cell>
          <cell r="K324">
            <v>1458551.6644263344</v>
          </cell>
          <cell r="L324">
            <v>6308.7641771111876</v>
          </cell>
        </row>
        <row r="329">
          <cell r="H329">
            <v>1950255.5947041425</v>
          </cell>
          <cell r="I329">
            <v>106186.88783315317</v>
          </cell>
          <cell r="K329">
            <v>2068393.7978865625</v>
          </cell>
          <cell r="L329">
            <v>110426.05126132602</v>
          </cell>
        </row>
        <row r="334">
          <cell r="H334">
            <v>32.955616819999996</v>
          </cell>
          <cell r="I334">
            <v>2.8213522747683784</v>
          </cell>
          <cell r="K334">
            <v>32.9519338928</v>
          </cell>
          <cell r="L334">
            <v>2.8213522747683784</v>
          </cell>
        </row>
        <row r="339">
          <cell r="H339">
            <v>584068.94892575173</v>
          </cell>
          <cell r="I339">
            <v>27980.791139742603</v>
          </cell>
          <cell r="K339">
            <v>619470.09717730875</v>
          </cell>
          <cell r="L339">
            <v>29097.832508139378</v>
          </cell>
        </row>
        <row r="340">
          <cell r="H340">
            <v>7801.013128070249</v>
          </cell>
          <cell r="I340">
            <v>424.74755133261266</v>
          </cell>
          <cell r="K340">
            <v>8273.5658972212768</v>
          </cell>
          <cell r="L340">
            <v>441.70420504530409</v>
          </cell>
        </row>
        <row r="341">
          <cell r="H341">
            <v>2741.1138081099998</v>
          </cell>
          <cell r="I341">
            <v>438.62186870655978</v>
          </cell>
          <cell r="K341">
            <v>2869.1123896344002</v>
          </cell>
          <cell r="L341">
            <v>462.26030168765902</v>
          </cell>
        </row>
        <row r="343">
          <cell r="H343">
            <v>1.5999999600000001</v>
          </cell>
          <cell r="I343">
            <v>0</v>
          </cell>
          <cell r="K343">
            <v>1.5999999600000001</v>
          </cell>
          <cell r="L343">
            <v>0</v>
          </cell>
        </row>
        <row r="344">
          <cell r="H344">
            <v>25.716038549999997</v>
          </cell>
          <cell r="I344">
            <v>0</v>
          </cell>
          <cell r="K344">
            <v>25.716038549999997</v>
          </cell>
          <cell r="L344">
            <v>0</v>
          </cell>
        </row>
        <row r="345">
          <cell r="H345">
            <v>5811.2577700000002</v>
          </cell>
          <cell r="I345">
            <v>0</v>
          </cell>
          <cell r="K345">
            <v>5811.2577700000002</v>
          </cell>
          <cell r="L345">
            <v>0</v>
          </cell>
        </row>
        <row r="346">
          <cell r="H346">
            <v>220093.76001027919</v>
          </cell>
          <cell r="I346">
            <v>446.62950756008354</v>
          </cell>
          <cell r="K346">
            <v>245724.82278175917</v>
          </cell>
          <cell r="L346">
            <v>415.12529440443575</v>
          </cell>
        </row>
        <row r="347">
          <cell r="H347">
            <v>3043.9462963199994</v>
          </cell>
          <cell r="I347">
            <v>35.080094466680542</v>
          </cell>
          <cell r="K347">
            <v>3163.7770385668</v>
          </cell>
          <cell r="L347">
            <v>33.861581132898586</v>
          </cell>
        </row>
        <row r="356">
          <cell r="H356">
            <v>1181.0920434625</v>
          </cell>
          <cell r="I356">
            <v>2.0844799992423839</v>
          </cell>
          <cell r="K356">
            <v>1222.0270543281251</v>
          </cell>
          <cell r="L356">
            <v>2.0844799992423839</v>
          </cell>
        </row>
        <row r="357">
          <cell r="H357">
            <v>10540.483401369998</v>
          </cell>
          <cell r="I357">
            <v>2244.4453249510761</v>
          </cell>
          <cell r="K357">
            <v>10907.264978624798</v>
          </cell>
          <cell r="L357">
            <v>2333.5354744442143</v>
          </cell>
        </row>
        <row r="364">
          <cell r="H364">
            <v>15127.115925021477</v>
          </cell>
          <cell r="I364">
            <v>15401.442886795827</v>
          </cell>
          <cell r="K364">
            <v>15104.749428145076</v>
          </cell>
          <cell r="L364">
            <v>15401.442886795827</v>
          </cell>
        </row>
        <row r="367">
          <cell r="H367">
            <v>6377.7258769314776</v>
          </cell>
          <cell r="I367">
            <v>0</v>
          </cell>
          <cell r="K367">
            <v>6377.7258769314776</v>
          </cell>
          <cell r="L367">
            <v>0</v>
          </cell>
        </row>
        <row r="374">
          <cell r="H374">
            <v>40497.369884609994</v>
          </cell>
          <cell r="I374">
            <v>985.44930906863692</v>
          </cell>
          <cell r="K374">
            <v>41502.753419594403</v>
          </cell>
          <cell r="L374">
            <v>986.75774017268918</v>
          </cell>
        </row>
        <row r="388">
          <cell r="H388">
            <v>29961.353169099992</v>
          </cell>
          <cell r="I388">
            <v>6523.415637612532</v>
          </cell>
          <cell r="K388">
            <v>31159.994044624</v>
          </cell>
          <cell r="L388">
            <v>6784.3522631170345</v>
          </cell>
        </row>
        <row r="396">
          <cell r="H396">
            <v>33993.738238772858</v>
          </cell>
          <cell r="I396">
            <v>32099.05793472517</v>
          </cell>
          <cell r="K396">
            <v>34605.409026722453</v>
          </cell>
          <cell r="L396">
            <v>32687.869810799824</v>
          </cell>
        </row>
        <row r="402">
          <cell r="H402">
            <v>-0.16078000000000001</v>
          </cell>
          <cell r="I402">
            <v>1309.9103655003519</v>
          </cell>
          <cell r="K402">
            <v>-0.16078000000000001</v>
          </cell>
          <cell r="L402">
            <v>710.34418565217061</v>
          </cell>
        </row>
        <row r="403">
          <cell r="H403">
            <v>0</v>
          </cell>
          <cell r="I403">
            <v>563.82605241363103</v>
          </cell>
          <cell r="K403">
            <v>0</v>
          </cell>
          <cell r="L403">
            <v>814.02167393094339</v>
          </cell>
        </row>
        <row r="404">
          <cell r="H404">
            <v>0</v>
          </cell>
          <cell r="I404">
            <v>0</v>
          </cell>
          <cell r="K404">
            <v>0</v>
          </cell>
          <cell r="L404">
            <v>0</v>
          </cell>
        </row>
        <row r="405">
          <cell r="H405">
            <v>0</v>
          </cell>
          <cell r="I405">
            <v>128.93690716963201</v>
          </cell>
          <cell r="K405">
            <v>0</v>
          </cell>
          <cell r="L405">
            <v>128.93690716963201</v>
          </cell>
        </row>
        <row r="406">
          <cell r="H406">
            <v>510.38257474999989</v>
          </cell>
          <cell r="I406">
            <v>215.10974012800273</v>
          </cell>
          <cell r="K406">
            <v>530.81495773999995</v>
          </cell>
          <cell r="L406">
            <v>223.71412973312283</v>
          </cell>
        </row>
        <row r="415">
          <cell r="H415">
            <v>125.91495699999999</v>
          </cell>
          <cell r="I415">
            <v>292.14481447526168</v>
          </cell>
          <cell r="K415">
            <v>130.95155527999998</v>
          </cell>
          <cell r="L415">
            <v>293.21928870167528</v>
          </cell>
        </row>
        <row r="416">
          <cell r="H416">
            <v>0</v>
          </cell>
          <cell r="I416">
            <v>212.43322483000645</v>
          </cell>
          <cell r="K416">
            <v>0</v>
          </cell>
          <cell r="L416">
            <v>230.64556296771698</v>
          </cell>
        </row>
        <row r="417">
          <cell r="H417">
            <v>0</v>
          </cell>
          <cell r="I417">
            <v>137.5327009809408</v>
          </cell>
          <cell r="K417">
            <v>0</v>
          </cell>
          <cell r="L417">
            <v>137.5327009809408</v>
          </cell>
        </row>
        <row r="418">
          <cell r="H418">
            <v>6286.2351753299999</v>
          </cell>
          <cell r="I418">
            <v>205.79404858499683</v>
          </cell>
          <cell r="K418">
            <v>6537.8231843431995</v>
          </cell>
          <cell r="L418">
            <v>214.02581052839673</v>
          </cell>
        </row>
        <row r="421">
          <cell r="H421">
            <v>0</v>
          </cell>
          <cell r="I421">
            <v>42.978969056544003</v>
          </cell>
          <cell r="K421">
            <v>0</v>
          </cell>
          <cell r="L421">
            <v>42.978969056544003</v>
          </cell>
        </row>
        <row r="422">
          <cell r="H422">
            <v>43353.518469021532</v>
          </cell>
          <cell r="I422">
            <v>568.02867000566062</v>
          </cell>
          <cell r="K422">
            <v>45087.67975498239</v>
          </cell>
          <cell r="L422">
            <v>590.74981680588712</v>
          </cell>
        </row>
        <row r="424">
          <cell r="H424">
            <v>4631.4194081746818</v>
          </cell>
          <cell r="I424">
            <v>4336.5840557332149</v>
          </cell>
          <cell r="K424">
            <v>4769.2404285016692</v>
          </cell>
          <cell r="L424">
            <v>4510.0474179625435</v>
          </cell>
        </row>
        <row r="428">
          <cell r="H428">
            <v>15862.103170838369</v>
          </cell>
          <cell r="I428">
            <v>0</v>
          </cell>
          <cell r="K428">
            <v>15821.775983485237</v>
          </cell>
          <cell r="L428">
            <v>0</v>
          </cell>
        </row>
        <row r="432">
          <cell r="H432">
            <v>6522.9039999999995</v>
          </cell>
          <cell r="I432">
            <v>0</v>
          </cell>
          <cell r="K432">
            <v>6522.9039999999995</v>
          </cell>
          <cell r="L432">
            <v>0</v>
          </cell>
        </row>
        <row r="433">
          <cell r="H433">
            <v>18256.982168069342</v>
          </cell>
          <cell r="I433">
            <v>152.2176906597272</v>
          </cell>
          <cell r="K433">
            <v>19068.053592492852</v>
          </cell>
          <cell r="L433">
            <v>156.47549420430749</v>
          </cell>
        </row>
        <row r="441">
          <cell r="H441">
            <v>279.62434225000004</v>
          </cell>
          <cell r="I441">
            <v>118.62195459606144</v>
          </cell>
          <cell r="K441">
            <v>287.41321637000004</v>
          </cell>
          <cell r="L441">
            <v>118.62195459606144</v>
          </cell>
        </row>
        <row r="442">
          <cell r="H442">
            <v>0</v>
          </cell>
          <cell r="I442">
            <v>0</v>
          </cell>
          <cell r="K442">
            <v>0</v>
          </cell>
          <cell r="L442">
            <v>0</v>
          </cell>
        </row>
        <row r="443">
          <cell r="H443">
            <v>0</v>
          </cell>
          <cell r="I443">
            <v>51995.597460425619</v>
          </cell>
          <cell r="K443">
            <v>0</v>
          </cell>
          <cell r="L443">
            <v>51995.597460425619</v>
          </cell>
        </row>
        <row r="445">
          <cell r="H445">
            <v>189.62200000000001</v>
          </cell>
          <cell r="I445">
            <v>0</v>
          </cell>
          <cell r="K445">
            <v>189.62200000000001</v>
          </cell>
          <cell r="L445">
            <v>0</v>
          </cell>
        </row>
        <row r="449">
          <cell r="H449">
            <v>0</v>
          </cell>
          <cell r="I449">
            <v>0</v>
          </cell>
          <cell r="K449">
            <v>0</v>
          </cell>
          <cell r="L449">
            <v>0</v>
          </cell>
        </row>
        <row r="451">
          <cell r="H451">
            <v>-62498.481901496867</v>
          </cell>
          <cell r="I451">
            <v>21971.006848134537</v>
          </cell>
          <cell r="K451">
            <v>-68009.654704511791</v>
          </cell>
          <cell r="L451">
            <v>22820.286545155381</v>
          </cell>
        </row>
        <row r="452">
          <cell r="H452">
            <v>30.233915369999998</v>
          </cell>
          <cell r="I452">
            <v>1953.8640412844138</v>
          </cell>
          <cell r="K452">
            <v>31.654909392389996</v>
          </cell>
          <cell r="L452">
            <v>1863.6082062656715</v>
          </cell>
        </row>
        <row r="456">
          <cell r="H456">
            <v>55872.400350000004</v>
          </cell>
          <cell r="I456">
            <v>0</v>
          </cell>
          <cell r="K456">
            <v>59393.4958265112</v>
          </cell>
          <cell r="L456">
            <v>0</v>
          </cell>
        </row>
        <row r="457">
          <cell r="H457">
            <v>17042.530250000003</v>
          </cell>
          <cell r="I457">
            <v>0</v>
          </cell>
          <cell r="K457">
            <v>18105.541093521726</v>
          </cell>
          <cell r="L457">
            <v>0</v>
          </cell>
        </row>
        <row r="458">
          <cell r="H458">
            <v>136740.230041</v>
          </cell>
          <cell r="I458">
            <v>0</v>
          </cell>
          <cell r="K458">
            <v>150300.19999999998</v>
          </cell>
          <cell r="L458">
            <v>0</v>
          </cell>
        </row>
        <row r="459">
          <cell r="H459">
            <v>55212.994748999998</v>
          </cell>
          <cell r="I459">
            <v>0</v>
          </cell>
          <cell r="K459">
            <v>51072.143079967078</v>
          </cell>
          <cell r="L459">
            <v>0</v>
          </cell>
        </row>
        <row r="460">
          <cell r="H460">
            <v>9483.7139999999999</v>
          </cell>
          <cell r="I460">
            <v>156.49728263299184</v>
          </cell>
          <cell r="K460">
            <v>11307.683999999997</v>
          </cell>
          <cell r="L460">
            <v>151.93065561488305</v>
          </cell>
        </row>
        <row r="461">
          <cell r="H461">
            <v>0</v>
          </cell>
          <cell r="I461">
            <v>0</v>
          </cell>
          <cell r="K461">
            <v>0</v>
          </cell>
          <cell r="L461">
            <v>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 ИА"/>
      <sheetName val="ОСЗ_Факт_2016"/>
      <sheetName val="ОСЗ_План_2017"/>
      <sheetName val="ОСЗ_Прогноз_2018"/>
      <sheetName val="ИА_ОСЗ_2016"/>
      <sheetName val="ИА_ОСЗ_2017"/>
      <sheetName val="ИА_ОСЗ_2018"/>
      <sheetName val="ИА_17_18_ВВОД"/>
    </sheetNames>
    <sheetDataSet>
      <sheetData sheetId="0" refreshError="1"/>
      <sheetData sheetId="1" refreshError="1"/>
      <sheetData sheetId="2">
        <row r="170">
          <cell r="F170">
            <v>4133.1346177256028</v>
          </cell>
        </row>
        <row r="171">
          <cell r="F171">
            <v>979.16551803805112</v>
          </cell>
        </row>
        <row r="172">
          <cell r="F172">
            <v>346.01281362306679</v>
          </cell>
        </row>
        <row r="199">
          <cell r="F199">
            <v>98.034084738437542</v>
          </cell>
        </row>
      </sheetData>
      <sheetData sheetId="3">
        <row r="170">
          <cell r="F170">
            <v>7038.279095725582</v>
          </cell>
        </row>
        <row r="171">
          <cell r="F171">
            <v>1018.3321387595731</v>
          </cell>
        </row>
        <row r="172">
          <cell r="F172">
            <v>359.27116781456476</v>
          </cell>
        </row>
        <row r="199">
          <cell r="F199">
            <v>97.386282416377384</v>
          </cell>
        </row>
      </sheetData>
      <sheetData sheetId="4">
        <row r="88">
          <cell r="E88">
            <v>125597.20446000001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ДР СарРС"/>
      <sheetName val="2017_2018_ВВОД"/>
    </sheetNames>
    <sheetDataSet>
      <sheetData sheetId="0">
        <row r="163">
          <cell r="H163">
            <v>101921.8832184136</v>
          </cell>
        </row>
        <row r="170">
          <cell r="G170">
            <v>50039.126227745357</v>
          </cell>
          <cell r="H170">
            <v>51988.437172484206</v>
          </cell>
        </row>
        <row r="171">
          <cell r="G171">
            <v>17002.627546117077</v>
          </cell>
          <cell r="H171">
            <v>17798.393522751438</v>
          </cell>
        </row>
        <row r="172">
          <cell r="G172">
            <v>13880.7</v>
          </cell>
          <cell r="H172">
            <v>14392</v>
          </cell>
        </row>
        <row r="199">
          <cell r="G199">
            <v>137.69999999999999</v>
          </cell>
          <cell r="H199">
            <v>91.624529999999993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П"/>
    </sheetNames>
    <sheetDataSet>
      <sheetData sheetId="0">
        <row r="12">
          <cell r="L12">
            <v>276651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4"/>
      <sheetName val="5"/>
      <sheetName val="P2.1 У.Е."/>
      <sheetName val="P2.2 У.Е."/>
      <sheetName val="Расчет расходов RAB"/>
      <sheetName val="Расчет НВВ RAB"/>
      <sheetName val="Индекс"/>
      <sheetName val="Коррект НВВ по факту 2016"/>
      <sheetName val="бенч"/>
      <sheetName val="Приложение 1_бенч"/>
      <sheetName val="Смета и прибыль"/>
      <sheetName val="База капитала"/>
      <sheetName val="Компенсация потерь"/>
      <sheetName val="Экономия потерь"/>
      <sheetName val="Экономия OPEX"/>
      <sheetName val="ПНиК"/>
      <sheetName val="Услуги ФСК ЕЭС_передача"/>
      <sheetName val="Услуги ФСК, ТСО_ТП"/>
      <sheetName val="ИПР 2016-2022гг"/>
      <sheetName val="П1.17_филиал"/>
      <sheetName val="П1.17_ИА"/>
      <sheetName val="П1.17.1"/>
      <sheetName val="Таблица 24"/>
      <sheetName val="Таблица 25"/>
      <sheetName val="Распределение НВВ"/>
      <sheetName val="Для сайта приложение 1"/>
      <sheetName val="Для сайта приложение 2"/>
      <sheetName val="Для сайта приложение 3"/>
      <sheetName val="ИПЦ факт 2016г."/>
      <sheetName val="Приложение 9 ДПР"/>
      <sheetName val="НВВ"/>
      <sheetName val="форма 2.4"/>
      <sheetName val="форма 2.6а"/>
      <sheetName val="форма 2.10"/>
      <sheetName val="форма 2.11"/>
      <sheetName val="форма 2.12"/>
      <sheetName val="форма 2.13"/>
    </sheetNames>
    <sheetDataSet>
      <sheetData sheetId="0"/>
      <sheetData sheetId="1"/>
      <sheetData sheetId="2"/>
      <sheetData sheetId="3"/>
      <sheetData sheetId="4"/>
      <sheetData sheetId="5">
        <row r="38">
          <cell r="V38">
            <v>2602595.8915123716</v>
          </cell>
          <cell r="Y38">
            <v>0</v>
          </cell>
        </row>
        <row r="53">
          <cell r="V53">
            <v>4183153.1175336004</v>
          </cell>
        </row>
      </sheetData>
      <sheetData sheetId="6"/>
      <sheetData sheetId="7">
        <row r="56">
          <cell r="I56">
            <v>3244600.4896800001</v>
          </cell>
        </row>
        <row r="134">
          <cell r="I134">
            <v>1521632.8983563925</v>
          </cell>
        </row>
        <row r="135">
          <cell r="I135">
            <v>2594108.0117486101</v>
          </cell>
        </row>
        <row r="137">
          <cell r="I137">
            <v>13152885.423834981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tech"/>
      <sheetName val="TECHSHEET"/>
      <sheetName val="Расчёт расходов по RAB"/>
      <sheetName val="Расчёт НВВ по RAB"/>
      <sheetName val="modBasicRanges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 refreshError="1"/>
      <sheetData sheetId="1" refreshError="1"/>
      <sheetData sheetId="2" refreshError="1"/>
      <sheetData sheetId="3" refreshError="1">
        <row r="5">
          <cell r="M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CC"/>
      <sheetName val="CD"/>
      <sheetName val="CBYRAB"/>
      <sheetName val="NBYRAB"/>
      <sheetName val="P_1_16"/>
      <sheetName val="P_1_17"/>
      <sheetName val="P_1_17_1"/>
      <sheetName val="P_2_1"/>
      <sheetName val="P_2_2"/>
      <sheetName val="NBYL"/>
      <sheetName val="P_2_1_MOS"/>
      <sheetName val="P_2_2_MOS"/>
      <sheetName val="Расшифровка расходов_old"/>
      <sheetName val="modCostsfeatBalance"/>
      <sheetName val="modApplyMethods"/>
      <sheetName val="modProv"/>
      <sheetName val="Инструкция"/>
      <sheetName val="Лог обновления"/>
      <sheetName val="AllSheetsInThisWorkbook"/>
      <sheetName val="Титульный"/>
      <sheetName val="tech"/>
      <sheetName val="TECHSHEET"/>
      <sheetName val="modBasicRanges"/>
      <sheetName val="Расходы + Баланс"/>
      <sheetName val="Расчёт расходов"/>
      <sheetName val="Расшифровка расходов"/>
      <sheetName val="Библиотека документов"/>
      <sheetName val="modDocs"/>
      <sheetName val="modfrmDocumentPicker"/>
      <sheetName val="modDocumentsAPI"/>
      <sheetName val="SELECTED_DOCS"/>
      <sheetName val="DOCS_DEPENDENCY"/>
      <sheetName val="modHLIcons"/>
      <sheetName val="П1.16"/>
      <sheetName val="П1.17"/>
      <sheetName val="П1.17.1"/>
      <sheetName val="Р.2.1"/>
      <sheetName val="Р.2.2"/>
      <sheetName val="НВВ по уровням"/>
      <sheetName val="Налог на имущество"/>
      <sheetName val="Налог на прибыль"/>
      <sheetName val="Услуги ФСК"/>
      <sheetName val="Командировки"/>
      <sheetName val="Комментарии"/>
      <sheetName val="Проверка"/>
      <sheetName val="Проверка_back"/>
      <sheetName val="modPass"/>
      <sheetName val="REESTR_ORG"/>
      <sheetName val="REESTR"/>
      <sheetName val="modSheetTitle"/>
      <sheetName val="modfrmMethod"/>
      <sheetName val="modSheetCostsDetails"/>
      <sheetName val="modCommonProv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modfrmCheckInIsInProgress"/>
      <sheetName val="modOrgData"/>
      <sheetName val="modfrmDateChoo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B3" t="e">
            <v>#VALUE!</v>
          </cell>
        </row>
      </sheetData>
      <sheetData sheetId="18"/>
      <sheetData sheetId="19"/>
      <sheetData sheetId="20">
        <row r="8">
          <cell r="F8" t="str">
            <v>Московская область</v>
          </cell>
        </row>
        <row r="20">
          <cell r="F20" t="str">
            <v>ОАО "Московская объединенная электросетевая компания"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5">
          <cell r="C25">
            <v>2010</v>
          </cell>
        </row>
        <row r="38">
          <cell r="C38">
            <v>2010</v>
          </cell>
        </row>
        <row r="51">
          <cell r="C51">
            <v>2010</v>
          </cell>
        </row>
        <row r="64">
          <cell r="C64">
            <v>2010</v>
          </cell>
        </row>
        <row r="77">
          <cell r="C77">
            <v>2010</v>
          </cell>
        </row>
        <row r="90">
          <cell r="C90">
            <v>2010</v>
          </cell>
        </row>
        <row r="103">
          <cell r="C103">
            <v>2010</v>
          </cell>
        </row>
        <row r="116">
          <cell r="C116">
            <v>2010</v>
          </cell>
        </row>
        <row r="129">
          <cell r="C129">
            <v>2010</v>
          </cell>
        </row>
        <row r="142">
          <cell r="C142">
            <v>2010</v>
          </cell>
        </row>
        <row r="155">
          <cell r="C155">
            <v>2010</v>
          </cell>
        </row>
        <row r="168">
          <cell r="C168">
            <v>2010</v>
          </cell>
        </row>
        <row r="181">
          <cell r="C181">
            <v>2010</v>
          </cell>
          <cell r="F181">
            <v>0</v>
          </cell>
        </row>
        <row r="194">
          <cell r="C194">
            <v>2010</v>
          </cell>
        </row>
        <row r="207">
          <cell r="C207">
            <v>2010</v>
          </cell>
        </row>
        <row r="220">
          <cell r="C220">
            <v>2010</v>
          </cell>
          <cell r="F220">
            <v>0</v>
          </cell>
        </row>
        <row r="233">
          <cell r="C233">
            <v>2010</v>
          </cell>
        </row>
        <row r="246">
          <cell r="C246">
            <v>2010</v>
          </cell>
        </row>
        <row r="259">
          <cell r="C259">
            <v>2010</v>
          </cell>
          <cell r="F259">
            <v>0</v>
          </cell>
        </row>
        <row r="272">
          <cell r="C272">
            <v>2010</v>
          </cell>
        </row>
        <row r="285">
          <cell r="C285">
            <v>2010</v>
          </cell>
        </row>
        <row r="298">
          <cell r="C298">
            <v>2010</v>
          </cell>
          <cell r="F298">
            <v>0</v>
          </cell>
        </row>
        <row r="311">
          <cell r="C311">
            <v>2010</v>
          </cell>
        </row>
        <row r="324">
          <cell r="C324">
            <v>2010</v>
          </cell>
        </row>
        <row r="337">
          <cell r="C337">
            <v>2010</v>
          </cell>
          <cell r="F337">
            <v>0</v>
          </cell>
        </row>
        <row r="350">
          <cell r="C350">
            <v>2010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zoomScaleNormal="100" workbookViewId="0">
      <pane xSplit="1" ySplit="4" topLeftCell="B8" activePane="bottomRight" state="frozen"/>
      <selection pane="topRight" activeCell="C1" sqref="C1"/>
      <selection pane="bottomLeft" activeCell="A5" sqref="A5"/>
      <selection pane="bottomRight" activeCell="J85" sqref="J85"/>
    </sheetView>
  </sheetViews>
  <sheetFormatPr defaultColWidth="15.5703125" defaultRowHeight="15.75"/>
  <cols>
    <col min="1" max="1" width="16.5703125" style="4" bestFit="1" customWidth="1"/>
    <col min="2" max="2" width="14.85546875" style="4" bestFit="1" customWidth="1"/>
    <col min="3" max="3" width="16.5703125" style="4" bestFit="1" customWidth="1"/>
    <col min="4" max="4" width="17.85546875" style="4" bestFit="1" customWidth="1"/>
    <col min="5" max="5" width="15.7109375" style="4" customWidth="1"/>
    <col min="6" max="6" width="16.5703125" style="4" bestFit="1" customWidth="1"/>
    <col min="7" max="7" width="17.5703125" style="4" customWidth="1"/>
    <col min="8" max="9" width="16.5703125" style="4" customWidth="1"/>
    <col min="10" max="10" width="16.7109375" style="4" customWidth="1"/>
    <col min="11" max="11" width="15.7109375" style="4" customWidth="1"/>
    <col min="12" max="12" width="17" style="4" customWidth="1"/>
    <col min="13" max="13" width="16.7109375" style="4" customWidth="1"/>
    <col min="14" max="14" width="15.7109375" style="4" customWidth="1"/>
    <col min="15" max="15" width="17.28515625" style="4" customWidth="1"/>
    <col min="16" max="16" width="11.42578125" style="4" customWidth="1"/>
    <col min="17" max="17" width="14" style="4" customWidth="1"/>
    <col min="18" max="18" width="14.42578125" style="4" customWidth="1"/>
    <col min="19" max="61" width="9.140625" style="4" customWidth="1"/>
    <col min="62" max="62" width="73.7109375" style="4" customWidth="1"/>
    <col min="63" max="67" width="16.85546875" style="4" customWidth="1"/>
    <col min="68" max="71" width="20.28515625" style="4" customWidth="1"/>
    <col min="72" max="75" width="16.85546875" style="4" customWidth="1"/>
    <col min="76" max="76" width="19.7109375" style="4" customWidth="1"/>
    <col min="77" max="77" width="16.85546875" style="4" customWidth="1"/>
    <col min="78" max="81" width="20.28515625" style="4" customWidth="1"/>
    <col min="82" max="82" width="16.85546875" style="4" customWidth="1"/>
    <col min="83" max="83" width="0" style="4" hidden="1" customWidth="1"/>
    <col min="84" max="86" width="16.85546875" style="4" customWidth="1"/>
    <col min="87" max="87" width="18.42578125" style="4" customWidth="1"/>
    <col min="88" max="88" width="16.85546875" style="4" customWidth="1"/>
    <col min="89" max="95" width="20.28515625" style="4" customWidth="1"/>
    <col min="96" max="96" width="16.85546875" style="4" customWidth="1"/>
    <col min="97" max="97" width="0" style="4" hidden="1" customWidth="1"/>
    <col min="98" max="98" width="19.85546875" style="4" customWidth="1"/>
    <col min="99" max="100" width="16.85546875" style="4" customWidth="1"/>
    <col min="101" max="101" width="18.5703125" style="4" customWidth="1"/>
    <col min="102" max="102" width="16.85546875" style="4" customWidth="1"/>
    <col min="103" max="109" width="20.28515625" style="4" customWidth="1"/>
    <col min="110" max="110" width="16.85546875" style="4" customWidth="1"/>
    <col min="111" max="111" width="0" style="4" hidden="1" customWidth="1"/>
    <col min="112" max="114" width="16.85546875" style="4" customWidth="1"/>
    <col min="115" max="115" width="19.85546875" style="4" customWidth="1"/>
    <col min="116" max="116" width="16.85546875" style="4" customWidth="1"/>
    <col min="117" max="120" width="20.28515625" style="4" customWidth="1"/>
    <col min="121" max="121" width="16.85546875" style="4" customWidth="1"/>
    <col min="122" max="122" width="0" style="4" hidden="1" customWidth="1"/>
    <col min="123" max="127" width="16.85546875" style="4" customWidth="1"/>
    <col min="128" max="131" width="20.28515625" style="4" customWidth="1"/>
    <col min="132" max="132" width="0" style="4" hidden="1" customWidth="1"/>
    <col min="133" max="133" width="19.28515625" style="4" customWidth="1"/>
    <col min="134" max="141" width="16.85546875" style="4" customWidth="1"/>
    <col min="142" max="146" width="20.28515625" style="4" customWidth="1"/>
    <col min="147" max="16384" width="15.5703125" style="4"/>
  </cols>
  <sheetData>
    <row r="1" spans="1:20" ht="30" customHeight="1" thickBot="1">
      <c r="A1" s="1"/>
      <c r="B1" s="1"/>
      <c r="C1" s="1"/>
      <c r="D1" s="1"/>
      <c r="E1" s="1"/>
      <c r="F1" s="1"/>
      <c r="G1" s="2"/>
      <c r="H1" s="3"/>
      <c r="I1" s="3"/>
    </row>
    <row r="2" spans="1:20" ht="23.25" customHeight="1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0" ht="15.75" customHeight="1" thickBot="1">
      <c r="A3" s="8"/>
      <c r="B3" s="9"/>
      <c r="C3" s="10"/>
      <c r="D3" s="8"/>
      <c r="E3" s="9"/>
      <c r="F3" s="10"/>
      <c r="G3" s="11"/>
      <c r="H3" s="109"/>
      <c r="I3" s="110"/>
      <c r="J3" s="8"/>
      <c r="K3" s="9"/>
      <c r="L3" s="10"/>
      <c r="M3" s="8"/>
      <c r="N3" s="9"/>
      <c r="O3" s="10"/>
    </row>
    <row r="4" spans="1:20" ht="16.5" thickBot="1">
      <c r="A4" s="12"/>
      <c r="B4" s="12"/>
      <c r="C4" s="13"/>
      <c r="D4" s="12"/>
      <c r="E4" s="12"/>
      <c r="F4" s="13"/>
      <c r="G4" s="12"/>
      <c r="H4" s="12"/>
      <c r="I4" s="12"/>
      <c r="J4" s="12"/>
      <c r="K4" s="12"/>
      <c r="L4" s="13"/>
      <c r="M4" s="12"/>
      <c r="N4" s="12"/>
      <c r="O4" s="13"/>
    </row>
    <row r="5" spans="1:20" ht="16.5" thickBot="1">
      <c r="A5" s="14"/>
      <c r="B5" s="14"/>
      <c r="C5" s="15"/>
      <c r="D5" s="14"/>
      <c r="E5" s="14"/>
      <c r="F5" s="14"/>
      <c r="G5" s="14"/>
      <c r="H5" s="14"/>
      <c r="I5" s="14"/>
      <c r="J5" s="14"/>
      <c r="K5" s="14"/>
      <c r="L5" s="15"/>
      <c r="M5" s="14"/>
      <c r="N5" s="14"/>
      <c r="O5" s="15"/>
    </row>
    <row r="6" spans="1:20" ht="16.5" thickBot="1">
      <c r="A6" s="16">
        <f t="shared" ref="A6:O6" si="0">A7+A9</f>
        <v>519883.73098583252</v>
      </c>
      <c r="B6" s="16">
        <f t="shared" si="0"/>
        <v>5985.8158848039893</v>
      </c>
      <c r="C6" s="17">
        <f t="shared" si="0"/>
        <v>513897.91510102851</v>
      </c>
      <c r="D6" s="16" t="e">
        <f t="shared" si="0"/>
        <v>#REF!</v>
      </c>
      <c r="E6" s="16" t="e">
        <f t="shared" si="0"/>
        <v>#REF!</v>
      </c>
      <c r="F6" s="16" t="e">
        <f t="shared" si="0"/>
        <v>#REF!</v>
      </c>
      <c r="G6" s="16">
        <f t="shared" si="0"/>
        <v>521655.67020307155</v>
      </c>
      <c r="H6" s="16">
        <f t="shared" si="0"/>
        <v>5932.8472993659852</v>
      </c>
      <c r="I6" s="16">
        <f t="shared" si="0"/>
        <v>515722.82290370553</v>
      </c>
      <c r="J6" s="16">
        <f t="shared" si="0"/>
        <v>540761.13262358471</v>
      </c>
      <c r="K6" s="16">
        <f t="shared" si="0"/>
        <v>6244.8698566679759</v>
      </c>
      <c r="L6" s="17">
        <f t="shared" si="0"/>
        <v>534516.26276691665</v>
      </c>
      <c r="M6" s="16">
        <f t="shared" si="0"/>
        <v>573767.94580480771</v>
      </c>
      <c r="N6" s="16">
        <f t="shared" si="0"/>
        <v>6587.0369482838378</v>
      </c>
      <c r="O6" s="17">
        <f t="shared" si="0"/>
        <v>567180.90885652392</v>
      </c>
    </row>
    <row r="7" spans="1:20">
      <c r="A7" s="18">
        <f>B7+C7</f>
        <v>110488.11096392531</v>
      </c>
      <c r="B7" s="18">
        <v>1109.848948386885</v>
      </c>
      <c r="C7" s="18">
        <v>109378.26201553842</v>
      </c>
      <c r="D7" s="18">
        <f>E7+F7</f>
        <v>113405.73455164643</v>
      </c>
      <c r="E7" s="18">
        <f>[1]Саратов!G7</f>
        <v>1234.2409516464186</v>
      </c>
      <c r="F7" s="42">
        <f>[1]Саратов!H7</f>
        <v>112171.4936</v>
      </c>
      <c r="G7" s="18">
        <f>H7+I7</f>
        <v>115799.46296401523</v>
      </c>
      <c r="H7" s="19">
        <v>1218.6985461573145</v>
      </c>
      <c r="I7" s="19">
        <v>114580.76441785791</v>
      </c>
      <c r="J7" s="18">
        <f>K7+L7</f>
        <v>119853.91933335947</v>
      </c>
      <c r="K7" s="18">
        <f>[2]Сар_РС!$I$303</f>
        <v>1320.6378182616684</v>
      </c>
      <c r="L7" s="42">
        <f>[2]Сар_РС!$H$303+[2]Сар_РС!$H$304</f>
        <v>118533.2815150978</v>
      </c>
      <c r="M7" s="18">
        <f>N7+O7</f>
        <v>127794.96907727385</v>
      </c>
      <c r="N7" s="18">
        <f>[2]Сар_РС!$L$303</f>
        <v>1403.8380008121535</v>
      </c>
      <c r="O7" s="42">
        <f>[2]Сар_РС!$K$303+[2]Сар_РС!$K$304</f>
        <v>126391.13107646169</v>
      </c>
    </row>
    <row r="8" spans="1:20">
      <c r="A8" s="20"/>
      <c r="B8" s="20"/>
      <c r="C8" s="20"/>
      <c r="D8" s="19">
        <f>F8</f>
        <v>8172.6760799999993</v>
      </c>
      <c r="E8" s="18" t="e">
        <f>[1]Саратов!G8</f>
        <v>#REF!</v>
      </c>
      <c r="F8" s="26">
        <f>[1]Саратов!H8</f>
        <v>8172.6760799999993</v>
      </c>
      <c r="G8" s="19">
        <f>I8</f>
        <v>0</v>
      </c>
      <c r="H8" s="19"/>
      <c r="I8" s="19"/>
      <c r="J8" s="19">
        <f>L8</f>
        <v>8685.8106843782225</v>
      </c>
      <c r="K8" s="18">
        <f>[2]Сар_РС!$I$304</f>
        <v>0</v>
      </c>
      <c r="L8" s="26">
        <f>[2]Сар_РС!$H$304</f>
        <v>8685.8106843782225</v>
      </c>
      <c r="M8" s="19">
        <f>O8</f>
        <v>9033.2431117533524</v>
      </c>
      <c r="N8" s="18">
        <f>[2]Сар_РС!$L$304</f>
        <v>0</v>
      </c>
      <c r="O8" s="26">
        <f>[2]Сар_РС!$K$304</f>
        <v>9033.2431117533524</v>
      </c>
    </row>
    <row r="9" spans="1:20">
      <c r="A9" s="21">
        <f t="shared" ref="A9:O9" si="1">A10+A16</f>
        <v>409395.62002190721</v>
      </c>
      <c r="B9" s="21">
        <f t="shared" si="1"/>
        <v>4875.9669364171041</v>
      </c>
      <c r="C9" s="22">
        <f t="shared" si="1"/>
        <v>404519.65308549011</v>
      </c>
      <c r="D9" s="21" t="e">
        <f t="shared" si="1"/>
        <v>#REF!</v>
      </c>
      <c r="E9" s="21" t="e">
        <f t="shared" si="1"/>
        <v>#REF!</v>
      </c>
      <c r="F9" s="22" t="e">
        <f t="shared" si="1"/>
        <v>#REF!</v>
      </c>
      <c r="G9" s="21">
        <f t="shared" si="1"/>
        <v>405856.2072390563</v>
      </c>
      <c r="H9" s="21">
        <f t="shared" si="1"/>
        <v>4714.1487532086703</v>
      </c>
      <c r="I9" s="22">
        <f t="shared" si="1"/>
        <v>401142.05848584761</v>
      </c>
      <c r="J9" s="21">
        <f t="shared" si="1"/>
        <v>420907.21329022519</v>
      </c>
      <c r="K9" s="21">
        <f t="shared" si="1"/>
        <v>4924.2320384063078</v>
      </c>
      <c r="L9" s="22">
        <f t="shared" si="1"/>
        <v>415982.98125181888</v>
      </c>
      <c r="M9" s="21">
        <f t="shared" si="1"/>
        <v>445972.97672753385</v>
      </c>
      <c r="N9" s="21">
        <f t="shared" si="1"/>
        <v>5183.1989474716847</v>
      </c>
      <c r="O9" s="22">
        <f t="shared" si="1"/>
        <v>440789.77778006217</v>
      </c>
    </row>
    <row r="10" spans="1:20">
      <c r="A10" s="23">
        <f t="shared" ref="A10:A16" si="2">B10+C10</f>
        <v>243284.80885417902</v>
      </c>
      <c r="B10" s="23">
        <f>B11+B12+B13+B14+B15</f>
        <v>4875.9669610305391</v>
      </c>
      <c r="C10" s="22">
        <f>C11+C12+C13+C14+C15</f>
        <v>238408.84189314849</v>
      </c>
      <c r="D10" s="23" t="e">
        <f>E10+F10</f>
        <v>#REF!</v>
      </c>
      <c r="E10" s="23" t="e">
        <f>E11+E12+E13+E14+E15</f>
        <v>#REF!</v>
      </c>
      <c r="F10" s="22" t="e">
        <f>F11+F12+F13+F14+F15</f>
        <v>#REF!</v>
      </c>
      <c r="G10" s="23">
        <f>H10+I10</f>
        <v>267475.5777712008</v>
      </c>
      <c r="H10" s="23">
        <f>H11+H12+H13+H14+H15</f>
        <v>4714.1487532086703</v>
      </c>
      <c r="I10" s="22">
        <f>I11+I12+I13+I14+I15</f>
        <v>262761.42901799211</v>
      </c>
      <c r="J10" s="23">
        <f>K10+L10</f>
        <v>283720.75150363473</v>
      </c>
      <c r="K10" s="23">
        <f>K11+K12+K13+K14+K15</f>
        <v>4924.2320384063078</v>
      </c>
      <c r="L10" s="22">
        <f>L11+L12+L13+L14+L15</f>
        <v>278796.51946522843</v>
      </c>
      <c r="M10" s="23">
        <f>N10+O10</f>
        <v>303298.65646947979</v>
      </c>
      <c r="N10" s="23">
        <f>N11+N12+N13+N14+N15</f>
        <v>5183.1989474716847</v>
      </c>
      <c r="O10" s="22">
        <f>O11+O12+O13+O14+O15</f>
        <v>298115.4575220081</v>
      </c>
      <c r="Q10" s="24"/>
      <c r="R10" s="24"/>
      <c r="S10" s="24"/>
      <c r="T10" s="24"/>
    </row>
    <row r="11" spans="1:20">
      <c r="A11" s="25">
        <f t="shared" si="2"/>
        <v>121786.71798007248</v>
      </c>
      <c r="B11" s="25">
        <v>0</v>
      </c>
      <c r="C11" s="25">
        <v>121786.71798007248</v>
      </c>
      <c r="D11" s="18">
        <f t="shared" ref="D11:D16" si="3">E11+F11</f>
        <v>128157.44967</v>
      </c>
      <c r="E11" s="18">
        <f>[1]Саратов!G11</f>
        <v>0</v>
      </c>
      <c r="F11" s="26">
        <f>[1]Саратов!H11</f>
        <v>128157.44967</v>
      </c>
      <c r="G11" s="18">
        <f t="shared" ref="G11:G16" si="4">H11+I11</f>
        <v>163147.10609143283</v>
      </c>
      <c r="H11" s="18">
        <v>240.25803043282212</v>
      </c>
      <c r="I11" s="18">
        <v>162906.848061</v>
      </c>
      <c r="J11" s="18">
        <f t="shared" ref="J11:J16" si="5">K11+L11</f>
        <v>136740.230041</v>
      </c>
      <c r="K11" s="18">
        <f>[2]Сар_РС!$I$458</f>
        <v>0</v>
      </c>
      <c r="L11" s="18">
        <f>[2]Сар_РС!$H$458</f>
        <v>136740.230041</v>
      </c>
      <c r="M11" s="18">
        <f t="shared" ref="M11:M16" si="6">N11+O11</f>
        <v>150300.19999999998</v>
      </c>
      <c r="N11" s="18">
        <f>[2]Сар_РС!$L$458</f>
        <v>0</v>
      </c>
      <c r="O11" s="26">
        <f>[2]Сар_РС!$K$458</f>
        <v>150300.19999999998</v>
      </c>
      <c r="Q11" s="24"/>
    </row>
    <row r="12" spans="1:20">
      <c r="A12" s="25">
        <f t="shared" si="2"/>
        <v>16606.939348017717</v>
      </c>
      <c r="B12" s="25">
        <v>3306.9047652480131</v>
      </c>
      <c r="C12" s="25">
        <v>13300.034582769702</v>
      </c>
      <c r="D12" s="18">
        <f t="shared" si="3"/>
        <v>16036.332923417205</v>
      </c>
      <c r="E12" s="18">
        <f>[1]Саратов!G12</f>
        <v>3216.8572334172068</v>
      </c>
      <c r="F12" s="26">
        <f>[1]Саратов!H12</f>
        <v>12819.475689999999</v>
      </c>
      <c r="G12" s="18">
        <f t="shared" si="4"/>
        <v>20164.502533923063</v>
      </c>
      <c r="H12" s="18">
        <v>3745.3125339309736</v>
      </c>
      <c r="I12" s="18">
        <v>16419.18999999209</v>
      </c>
      <c r="J12" s="18">
        <f t="shared" si="5"/>
        <v>17104.955099241182</v>
      </c>
      <c r="K12" s="18">
        <f>[2]Сар_РС!$I$309+[2]Сар_РС!$I$310</f>
        <v>3460.7626809623662</v>
      </c>
      <c r="L12" s="26">
        <f>[2]Сар_РС!$H$309+[2]Сар_РС!$H$310</f>
        <v>13644.192418278815</v>
      </c>
      <c r="M12" s="18">
        <f t="shared" si="6"/>
        <v>19032.645240262635</v>
      </c>
      <c r="N12" s="18">
        <f>[2]Сар_РС!$L$309+[2]Сар_РС!$L$310</f>
        <v>3599.0986344689363</v>
      </c>
      <c r="O12" s="26">
        <f>[2]Сар_РС!$K$309+[2]Сар_РС!$K$310</f>
        <v>15433.546605793699</v>
      </c>
      <c r="Q12" s="24"/>
    </row>
    <row r="13" spans="1:20">
      <c r="A13" s="25">
        <f t="shared" si="2"/>
        <v>47177.780554055345</v>
      </c>
      <c r="B13" s="25">
        <v>23.134734945176806</v>
      </c>
      <c r="C13" s="25">
        <v>47154.64581911017</v>
      </c>
      <c r="D13" s="18" t="e">
        <f t="shared" si="3"/>
        <v>#REF!</v>
      </c>
      <c r="E13" s="18" t="e">
        <f>[1]Саратов!G13</f>
        <v>#REF!</v>
      </c>
      <c r="F13" s="26" t="e">
        <f>[1]Саратов!H13</f>
        <v>#REF!</v>
      </c>
      <c r="G13" s="18">
        <f t="shared" si="4"/>
        <v>49428.266836661693</v>
      </c>
      <c r="H13" s="18">
        <v>24.340849661694552</v>
      </c>
      <c r="I13" s="18">
        <v>49403.925986999995</v>
      </c>
      <c r="J13" s="18">
        <f t="shared" si="5"/>
        <v>0</v>
      </c>
      <c r="K13" s="18"/>
      <c r="L13" s="26"/>
      <c r="M13" s="18">
        <f t="shared" si="6"/>
        <v>0</v>
      </c>
      <c r="N13" s="18"/>
      <c r="O13" s="26"/>
      <c r="Q13" s="24"/>
    </row>
    <row r="14" spans="1:20">
      <c r="A14" s="25">
        <f t="shared" si="2"/>
        <v>0</v>
      </c>
      <c r="B14" s="25"/>
      <c r="C14" s="25"/>
      <c r="D14" s="18">
        <f t="shared" si="3"/>
        <v>44217.772813357566</v>
      </c>
      <c r="E14" s="18">
        <f>[1]Саратов!G14</f>
        <v>4.8795033575667235</v>
      </c>
      <c r="F14" s="111">
        <f>[1]Саратов!H14</f>
        <v>44212.893309999999</v>
      </c>
      <c r="G14" s="18">
        <f t="shared" si="4"/>
        <v>0</v>
      </c>
      <c r="H14" s="18"/>
      <c r="I14" s="18"/>
      <c r="J14" s="18">
        <f t="shared" si="5"/>
        <v>49591.460058183642</v>
      </c>
      <c r="K14" s="18">
        <f>[2]Сар_РС!$I$307</f>
        <v>137.29944534403342</v>
      </c>
      <c r="L14" s="26">
        <f>[2]Сар_РС!$H$307</f>
        <v>49454.160612839609</v>
      </c>
      <c r="M14" s="18">
        <f t="shared" si="6"/>
        <v>50258.61047522381</v>
      </c>
      <c r="N14" s="18">
        <f>[2]Сар_РС!$L$307</f>
        <v>122.61326185080725</v>
      </c>
      <c r="O14" s="26">
        <f>[2]Сар_РС!$K$307</f>
        <v>50135.997213373004</v>
      </c>
    </row>
    <row r="15" spans="1:20">
      <c r="A15" s="25">
        <f t="shared" si="2"/>
        <v>57713.370972033488</v>
      </c>
      <c r="B15" s="25">
        <v>1545.9274608373489</v>
      </c>
      <c r="C15" s="25">
        <v>56167.443511196136</v>
      </c>
      <c r="D15" s="18">
        <f t="shared" si="3"/>
        <v>76653.105302226453</v>
      </c>
      <c r="E15" s="18">
        <f>[1]Саратов!G15</f>
        <v>1393.390922226431</v>
      </c>
      <c r="F15" s="26">
        <f>[1]Саратов!H15</f>
        <v>75259.714380000019</v>
      </c>
      <c r="G15" s="18">
        <f t="shared" si="4"/>
        <v>34735.70230918318</v>
      </c>
      <c r="H15" s="18">
        <v>704.23733918318032</v>
      </c>
      <c r="I15" s="18">
        <v>34031.464970000001</v>
      </c>
      <c r="J15" s="18">
        <f t="shared" si="5"/>
        <v>80284.106305209963</v>
      </c>
      <c r="K15" s="26">
        <f>[2]Сар_РС!$I$300+[2]Сар_РС!$I$308-K12-K11</f>
        <v>1326.1699120999083</v>
      </c>
      <c r="L15" s="26">
        <f>[2]Сар_РС!$H$300+[2]Сар_РС!$H$308-L12-L11</f>
        <v>78957.936393110052</v>
      </c>
      <c r="M15" s="18">
        <f t="shared" si="6"/>
        <v>83707.20075399334</v>
      </c>
      <c r="N15" s="26">
        <f>[2]Сар_РС!$L$300+[2]Сар_РС!$L$308-N12-N11</f>
        <v>1461.4870511519412</v>
      </c>
      <c r="O15" s="26">
        <f>[2]Сар_РС!$K$300+[2]Сар_РС!$K$308-O12-O11</f>
        <v>82245.7137028414</v>
      </c>
    </row>
    <row r="16" spans="1:20" ht="16.5" thickBot="1">
      <c r="A16" s="27">
        <f t="shared" si="2"/>
        <v>166110.81116772818</v>
      </c>
      <c r="B16" s="27">
        <v>-2.4613435118191657E-5</v>
      </c>
      <c r="C16" s="27">
        <v>166110.81119234161</v>
      </c>
      <c r="D16" s="27" t="e">
        <f t="shared" si="3"/>
        <v>#REF!</v>
      </c>
      <c r="E16" s="18" t="e">
        <f>[1]Саратов!G16</f>
        <v>#REF!</v>
      </c>
      <c r="F16" s="41">
        <f>[1]Саратов!H16</f>
        <v>128690.18861</v>
      </c>
      <c r="G16" s="27">
        <f t="shared" si="4"/>
        <v>138380.6294678555</v>
      </c>
      <c r="H16" s="18">
        <v>0</v>
      </c>
      <c r="I16" s="18">
        <v>138380.6294678555</v>
      </c>
      <c r="J16" s="27">
        <f t="shared" si="5"/>
        <v>137186.46178659046</v>
      </c>
      <c r="K16" s="18">
        <f>[2]Сар_РС!$I$306</f>
        <v>0</v>
      </c>
      <c r="L16" s="41">
        <f>[2]Сар_РС!$H$306</f>
        <v>137186.46178659046</v>
      </c>
      <c r="M16" s="27">
        <f t="shared" si="6"/>
        <v>142674.3202580541</v>
      </c>
      <c r="N16" s="18">
        <f>[2]Сар_РС!$L$306</f>
        <v>0</v>
      </c>
      <c r="O16" s="41">
        <f>[2]Сар_РС!$K$306</f>
        <v>142674.3202580541</v>
      </c>
    </row>
    <row r="17" spans="1:17" ht="16.5" thickBot="1">
      <c r="A17" s="16">
        <f t="shared" ref="A17:O17" si="7">A18+A19+A22+A23</f>
        <v>31776.278860398743</v>
      </c>
      <c r="B17" s="16">
        <f t="shared" si="7"/>
        <v>712.79096039874048</v>
      </c>
      <c r="C17" s="17">
        <f t="shared" si="7"/>
        <v>31063.487900000004</v>
      </c>
      <c r="D17" s="16" t="e">
        <f t="shared" si="7"/>
        <v>#REF!</v>
      </c>
      <c r="E17" s="16" t="e">
        <f t="shared" si="7"/>
        <v>#REF!</v>
      </c>
      <c r="F17" s="17" t="e">
        <f t="shared" si="7"/>
        <v>#REF!</v>
      </c>
      <c r="G17" s="16">
        <f t="shared" si="7"/>
        <v>37627.664519961756</v>
      </c>
      <c r="H17" s="16">
        <f t="shared" si="7"/>
        <v>812.62099600695319</v>
      </c>
      <c r="I17" s="17">
        <f t="shared" si="7"/>
        <v>36815.04352395481</v>
      </c>
      <c r="J17" s="16">
        <f t="shared" si="7"/>
        <v>36315.396589126525</v>
      </c>
      <c r="K17" s="16">
        <f t="shared" si="7"/>
        <v>260.51848203172085</v>
      </c>
      <c r="L17" s="17">
        <f t="shared" si="7"/>
        <v>36054.878107094803</v>
      </c>
      <c r="M17" s="16">
        <f t="shared" si="7"/>
        <v>37054.227215972969</v>
      </c>
      <c r="N17" s="16">
        <f t="shared" si="7"/>
        <v>265.44209515257268</v>
      </c>
      <c r="O17" s="17">
        <f t="shared" si="7"/>
        <v>36788.785120820401</v>
      </c>
      <c r="Q17" s="28"/>
    </row>
    <row r="18" spans="1:17">
      <c r="A18" s="19">
        <f t="shared" ref="A18:A28" si="8">B18+C18</f>
        <v>10470.053594485953</v>
      </c>
      <c r="B18" s="19">
        <v>53.053594485953354</v>
      </c>
      <c r="C18" s="19">
        <v>10417</v>
      </c>
      <c r="D18" s="29">
        <f t="shared" ref="D18:D28" si="9">E18+F18</f>
        <v>28022.87002244806</v>
      </c>
      <c r="E18" s="29">
        <f>[1]Саратов!G18</f>
        <v>173.64472244806311</v>
      </c>
      <c r="F18" s="112">
        <f>[1]Саратов!H18</f>
        <v>27849.225299999998</v>
      </c>
      <c r="G18" s="29">
        <f t="shared" ref="G18:G28" si="10">H18+I18</f>
        <v>26211.82766383616</v>
      </c>
      <c r="H18" s="30">
        <v>240.44366383615815</v>
      </c>
      <c r="I18" s="30">
        <v>25971.384000000002</v>
      </c>
      <c r="J18" s="29">
        <f t="shared" ref="J18:J28" si="11">K18+L18</f>
        <v>26134.693976749102</v>
      </c>
      <c r="K18" s="29">
        <f>[2]Сар_РС!$I$316</f>
        <v>243.32689440910323</v>
      </c>
      <c r="L18" s="112">
        <f>[2]Сар_РС!$H$316</f>
        <v>25891.367082339999</v>
      </c>
      <c r="M18" s="29">
        <f t="shared" ref="M18:M28" si="12">N18+O18</f>
        <v>28362.504697495635</v>
      </c>
      <c r="N18" s="29">
        <f>[2]Сар_РС!$L$316</f>
        <v>242.23345186203892</v>
      </c>
      <c r="O18" s="112">
        <f>[2]Сар_РС!$K$316</f>
        <v>28120.271245633598</v>
      </c>
      <c r="Q18" s="31"/>
    </row>
    <row r="19" spans="1:17">
      <c r="A19" s="32">
        <f t="shared" si="8"/>
        <v>0</v>
      </c>
      <c r="B19" s="19">
        <v>0</v>
      </c>
      <c r="C19" s="19">
        <v>0</v>
      </c>
      <c r="D19" s="29" t="e">
        <f t="shared" si="9"/>
        <v>#REF!</v>
      </c>
      <c r="E19" s="29" t="e">
        <f>[1]Саратов!G19</f>
        <v>#REF!</v>
      </c>
      <c r="F19" s="33" t="e">
        <f>[1]Саратов!H19</f>
        <v>#REF!</v>
      </c>
      <c r="G19" s="29">
        <f t="shared" si="10"/>
        <v>0</v>
      </c>
      <c r="H19" s="29"/>
      <c r="I19" s="29"/>
      <c r="J19" s="29">
        <f t="shared" si="11"/>
        <v>0</v>
      </c>
      <c r="K19" s="29"/>
      <c r="L19" s="33"/>
      <c r="M19" s="29">
        <f t="shared" si="12"/>
        <v>0</v>
      </c>
      <c r="N19" s="29"/>
      <c r="O19" s="33"/>
      <c r="Q19" s="24"/>
    </row>
    <row r="20" spans="1:17">
      <c r="A20" s="32">
        <f t="shared" si="8"/>
        <v>0</v>
      </c>
      <c r="B20" s="34"/>
      <c r="C20" s="34"/>
      <c r="D20" s="29" t="e">
        <f t="shared" si="9"/>
        <v>#REF!</v>
      </c>
      <c r="E20" s="29" t="e">
        <f>[1]Саратов!G20</f>
        <v>#REF!</v>
      </c>
      <c r="F20" s="33" t="e">
        <f>[1]Саратов!H20</f>
        <v>#REF!</v>
      </c>
      <c r="G20" s="29">
        <f t="shared" si="10"/>
        <v>0</v>
      </c>
      <c r="H20" s="29"/>
      <c r="I20" s="29"/>
      <c r="J20" s="29">
        <f t="shared" si="11"/>
        <v>0</v>
      </c>
      <c r="K20" s="29"/>
      <c r="L20" s="33"/>
      <c r="M20" s="29">
        <f t="shared" si="12"/>
        <v>0</v>
      </c>
      <c r="N20" s="29"/>
      <c r="O20" s="33"/>
    </row>
    <row r="21" spans="1:17">
      <c r="A21" s="32">
        <f t="shared" si="8"/>
        <v>0</v>
      </c>
      <c r="B21" s="34"/>
      <c r="C21" s="34"/>
      <c r="D21" s="29" t="e">
        <f t="shared" si="9"/>
        <v>#REF!</v>
      </c>
      <c r="E21" s="29" t="e">
        <f>[1]Саратов!G21</f>
        <v>#REF!</v>
      </c>
      <c r="F21" s="33" t="e">
        <f>[1]Саратов!H21</f>
        <v>#REF!</v>
      </c>
      <c r="G21" s="29">
        <f t="shared" si="10"/>
        <v>0</v>
      </c>
      <c r="H21" s="29"/>
      <c r="I21" s="29"/>
      <c r="J21" s="29">
        <f t="shared" si="11"/>
        <v>0</v>
      </c>
      <c r="K21" s="29"/>
      <c r="L21" s="33"/>
      <c r="M21" s="29">
        <f t="shared" si="12"/>
        <v>0</v>
      </c>
      <c r="N21" s="29"/>
      <c r="O21" s="33"/>
    </row>
    <row r="22" spans="1:17">
      <c r="A22" s="32">
        <f t="shared" si="8"/>
        <v>6411.6614771935547</v>
      </c>
      <c r="B22" s="19">
        <v>16.151477193554612</v>
      </c>
      <c r="C22" s="19">
        <v>6395.51</v>
      </c>
      <c r="D22" s="29">
        <f t="shared" si="9"/>
        <v>5582.4572628797296</v>
      </c>
      <c r="E22" s="29">
        <f>[1]Саратов!G22</f>
        <v>7.1001428797286925</v>
      </c>
      <c r="F22" s="33">
        <f>[1]Саратов!H22</f>
        <v>5575.3571200000006</v>
      </c>
      <c r="G22" s="29">
        <f t="shared" si="10"/>
        <v>5578.8785299521332</v>
      </c>
      <c r="H22" s="29">
        <v>17.158529952133435</v>
      </c>
      <c r="I22" s="29">
        <v>5561.72</v>
      </c>
      <c r="J22" s="29">
        <f t="shared" si="11"/>
        <v>5578.8423284226183</v>
      </c>
      <c r="K22" s="29">
        <f>[2]Сар_РС!$I$321</f>
        <v>17.1915876226176</v>
      </c>
      <c r="L22" s="33">
        <f>[2]Сар_РС!$H$321</f>
        <v>5561.6507408000007</v>
      </c>
      <c r="M22" s="29">
        <f t="shared" si="12"/>
        <v>5807.3276145225345</v>
      </c>
      <c r="N22" s="29">
        <f>[2]Сар_РС!$L$321</f>
        <v>23.208643290533761</v>
      </c>
      <c r="O22" s="33">
        <f>[2]Сар_РС!$K$321</f>
        <v>5784.1189712320011</v>
      </c>
    </row>
    <row r="23" spans="1:17" ht="16.5" thickBot="1">
      <c r="A23" s="32">
        <f t="shared" si="8"/>
        <v>14894.563788719233</v>
      </c>
      <c r="B23" s="19">
        <v>643.58588871923246</v>
      </c>
      <c r="C23" s="19">
        <v>14250.977900000002</v>
      </c>
      <c r="D23" s="29">
        <f t="shared" si="9"/>
        <v>2514.7271599991873</v>
      </c>
      <c r="E23" s="29">
        <f>[1]Саратов!G23</f>
        <v>0</v>
      </c>
      <c r="F23" s="33">
        <f>[1]Саратов!H23</f>
        <v>2514.7271599991873</v>
      </c>
      <c r="G23" s="29">
        <f t="shared" si="10"/>
        <v>5836.9583261734642</v>
      </c>
      <c r="H23" s="29">
        <v>555.01880221866156</v>
      </c>
      <c r="I23" s="29">
        <v>5281.939523954803</v>
      </c>
      <c r="J23" s="29">
        <f t="shared" si="11"/>
        <v>4601.8602839548021</v>
      </c>
      <c r="K23" s="29">
        <f>[2]Сар_РС!$I$323</f>
        <v>0</v>
      </c>
      <c r="L23" s="33">
        <f>[2]Сар_РС!$H$323</f>
        <v>4601.8602839548021</v>
      </c>
      <c r="M23" s="29">
        <f t="shared" si="12"/>
        <v>2884.394903954802</v>
      </c>
      <c r="N23" s="29">
        <f>[2]Сар_РС!$L$323</f>
        <v>0</v>
      </c>
      <c r="O23" s="33">
        <f>[2]Сар_РС!$K$323</f>
        <v>2884.394903954802</v>
      </c>
    </row>
    <row r="24" spans="1:17" ht="16.5" thickBot="1">
      <c r="A24" s="16">
        <f t="shared" si="8"/>
        <v>1707931.4238894037</v>
      </c>
      <c r="B24" s="16">
        <v>77134.915869818622</v>
      </c>
      <c r="C24" s="16">
        <v>1630796.5080195852</v>
      </c>
      <c r="D24" s="16">
        <f t="shared" si="9"/>
        <v>1782729.5241740278</v>
      </c>
      <c r="E24" s="16">
        <f>[1]Саратов!G24</f>
        <v>83148.36496402786</v>
      </c>
      <c r="F24" s="17">
        <f>[1]Саратов!H24</f>
        <v>1699581.15921</v>
      </c>
      <c r="G24" s="16">
        <f t="shared" si="10"/>
        <v>1856190.4903386517</v>
      </c>
      <c r="H24" s="16">
        <v>84259.550338651708</v>
      </c>
      <c r="I24" s="16">
        <v>1771930.94</v>
      </c>
      <c r="J24" s="16">
        <f t="shared" si="11"/>
        <v>2056478.2595063904</v>
      </c>
      <c r="K24" s="16">
        <f>[2]Сар_РС!$I$329+[2]Сар_РС!$I$334</f>
        <v>106189.70918542794</v>
      </c>
      <c r="L24" s="17">
        <f>[2]Сар_РС!$H$329+[2]Сар_РС!$H$334</f>
        <v>1950288.5503209624</v>
      </c>
      <c r="M24" s="16">
        <f t="shared" si="12"/>
        <v>2178855.6224340564</v>
      </c>
      <c r="N24" s="16">
        <f>[2]Сар_РС!$L$329+[2]Сар_РС!$L$334</f>
        <v>110428.87261360079</v>
      </c>
      <c r="O24" s="17">
        <f>[2]Сар_РС!$K$329+[2]Сар_РС!$K$334</f>
        <v>2068426.7498204554</v>
      </c>
    </row>
    <row r="25" spans="1:17" ht="16.5" thickBot="1">
      <c r="A25" s="16">
        <f t="shared" si="8"/>
        <v>489211.72256190295</v>
      </c>
      <c r="B25" s="16">
        <v>19161.364346804497</v>
      </c>
      <c r="C25" s="16">
        <v>470050.35821509844</v>
      </c>
      <c r="D25" s="16">
        <f t="shared" si="9"/>
        <v>531596.6587604027</v>
      </c>
      <c r="E25" s="16">
        <f>[1]Саратов!G25</f>
        <v>21851.46314040271</v>
      </c>
      <c r="F25" s="17">
        <f>[1]Саратов!H25</f>
        <v>509745.19561999995</v>
      </c>
      <c r="G25" s="16">
        <f t="shared" si="10"/>
        <v>544075.78614280699</v>
      </c>
      <c r="H25" s="16">
        <v>23428.578620537955</v>
      </c>
      <c r="I25" s="16">
        <v>520647.20752226899</v>
      </c>
      <c r="J25" s="16">
        <f t="shared" si="11"/>
        <v>612049.74006549432</v>
      </c>
      <c r="K25" s="16">
        <f>[2]Сар_РС!$I$339</f>
        <v>27980.791139742603</v>
      </c>
      <c r="L25" s="17">
        <f>[2]Сар_РС!$H$339</f>
        <v>584068.94892575173</v>
      </c>
      <c r="M25" s="16">
        <f t="shared" si="12"/>
        <v>648567.92968544818</v>
      </c>
      <c r="N25" s="16">
        <f>[2]Сар_РС!$L$339</f>
        <v>29097.832508139378</v>
      </c>
      <c r="O25" s="17">
        <f>[2]Сар_РС!$K$339</f>
        <v>619470.09717730875</v>
      </c>
    </row>
    <row r="26" spans="1:17" ht="16.5" thickBot="1">
      <c r="A26" s="16">
        <f t="shared" si="8"/>
        <v>0</v>
      </c>
      <c r="B26" s="16"/>
      <c r="C26" s="16"/>
      <c r="D26" s="16">
        <f t="shared" si="9"/>
        <v>2684.7760447544269</v>
      </c>
      <c r="E26" s="16">
        <f>[1]Саратов!G26</f>
        <v>276.06024475442723</v>
      </c>
      <c r="F26" s="17">
        <f>[1]Саратов!H26</f>
        <v>2408.7157999999999</v>
      </c>
      <c r="G26" s="16">
        <f t="shared" si="10"/>
        <v>0</v>
      </c>
      <c r="H26" s="16"/>
      <c r="I26" s="16"/>
      <c r="J26" s="16">
        <f t="shared" si="11"/>
        <v>3179.7356768165596</v>
      </c>
      <c r="K26" s="16">
        <f>[2]Сар_РС!$I$341</f>
        <v>438.62186870655978</v>
      </c>
      <c r="L26" s="17">
        <f>[2]Сар_РС!$H$341</f>
        <v>2741.1138081099998</v>
      </c>
      <c r="M26" s="16">
        <f t="shared" si="12"/>
        <v>3331.3726913220594</v>
      </c>
      <c r="N26" s="16">
        <f>[2]Сар_РС!$L$341</f>
        <v>462.26030168765902</v>
      </c>
      <c r="O26" s="17">
        <f>[2]Сар_РС!$K$341</f>
        <v>2869.1123896344002</v>
      </c>
    </row>
    <row r="27" spans="1:17" ht="16.5" thickBot="1">
      <c r="A27" s="16">
        <f t="shared" si="8"/>
        <v>1467232.9961162051</v>
      </c>
      <c r="B27" s="16">
        <v>6856.4649369480967</v>
      </c>
      <c r="C27" s="16">
        <v>1460376.531179257</v>
      </c>
      <c r="D27" s="16">
        <f t="shared" si="9"/>
        <v>1336067.8932368504</v>
      </c>
      <c r="E27" s="16">
        <f>[1]Саратов!G27</f>
        <v>4673.5820568501449</v>
      </c>
      <c r="F27" s="17">
        <f>[1]Саратов!H27</f>
        <v>1331394.3111800002</v>
      </c>
      <c r="G27" s="16">
        <f t="shared" si="10"/>
        <v>1505402.7112332766</v>
      </c>
      <c r="H27" s="16">
        <v>5548.944126553999</v>
      </c>
      <c r="I27" s="16">
        <v>1499853.7671067226</v>
      </c>
      <c r="J27" s="16">
        <f t="shared" si="11"/>
        <v>1416628.4940342263</v>
      </c>
      <c r="K27" s="16">
        <f>[2]Сар_РС!$I$324</f>
        <v>5532.4900868251125</v>
      </c>
      <c r="L27" s="17">
        <f>[2]Сар_РС!$H$324</f>
        <v>1411096.0039474012</v>
      </c>
      <c r="M27" s="16">
        <f t="shared" si="12"/>
        <v>1464860.4286034456</v>
      </c>
      <c r="N27" s="16">
        <f>[2]Сар_РС!$L$324</f>
        <v>6308.7641771111876</v>
      </c>
      <c r="O27" s="17">
        <f>[2]Сар_РС!$K$324</f>
        <v>1458551.6644263344</v>
      </c>
    </row>
    <row r="28" spans="1:17" ht="16.5" thickBot="1">
      <c r="A28" s="16">
        <f t="shared" si="8"/>
        <v>491334.5475544146</v>
      </c>
      <c r="B28" s="16">
        <f>B29+B42+B43+B44+B45+B46+B55+B56+B57+B58</f>
        <v>84515.488717811444</v>
      </c>
      <c r="C28" s="16">
        <f>C29+C42+C43+C44+C45+C46+C55+C56+C57+C58</f>
        <v>406819.05883660313</v>
      </c>
      <c r="D28" s="16" t="e">
        <f t="shared" si="9"/>
        <v>#REF!</v>
      </c>
      <c r="E28" s="16" t="e">
        <f>E29+E42+E43+E44+E45+E46+E55+E56+E57+E58</f>
        <v>#REF!</v>
      </c>
      <c r="F28" s="17" t="e">
        <f>F29+F42+F43+F44+F45+F46+F55+F56+F57+F58</f>
        <v>#REF!</v>
      </c>
      <c r="G28" s="16">
        <f t="shared" si="10"/>
        <v>547034.08736884</v>
      </c>
      <c r="H28" s="16">
        <f>H29+H42+H43+H44+H45+H46+H55+H56+H57+H58</f>
        <v>76128.781885437231</v>
      </c>
      <c r="I28" s="16">
        <f>I29+I42+I43+I44+I45+I46+I55+I56+I57+I58</f>
        <v>470905.3054834028</v>
      </c>
      <c r="J28" s="16">
        <f t="shared" si="11"/>
        <v>543995.68367531383</v>
      </c>
      <c r="K28" s="16">
        <f>K29+K42+K43+K44+K45+K46+K55+K56+K57+K58</f>
        <v>142366.94027049048</v>
      </c>
      <c r="L28" s="17">
        <f>L29+L42+L43+L44+L45+L46+L55+L56+L57+L58</f>
        <v>401628.7434048233</v>
      </c>
      <c r="M28" s="16">
        <f t="shared" si="12"/>
        <v>572408.59543622006</v>
      </c>
      <c r="N28" s="16">
        <f>N29+N42+N43+N44+N45+N46+N55+N56+N57+N58</f>
        <v>143937.53986004807</v>
      </c>
      <c r="O28" s="17">
        <f>O29+O42+O43+O44+O45+O46+O55+O56+O57+O58</f>
        <v>428471.05557617196</v>
      </c>
      <c r="Q28" s="31"/>
    </row>
    <row r="29" spans="1:17" ht="16.5" thickBot="1">
      <c r="A29" s="16">
        <f t="shared" ref="A29:C29" si="13">SUM(A30:A40)</f>
        <v>166410.37815330035</v>
      </c>
      <c r="B29" s="16">
        <f t="shared" si="13"/>
        <v>45354.659790329977</v>
      </c>
      <c r="C29" s="16">
        <f t="shared" si="13"/>
        <v>121055.71836297035</v>
      </c>
      <c r="D29" s="16">
        <f t="shared" ref="D29:O29" si="14">SUM(D30:D40)</f>
        <v>253841.98921162472</v>
      </c>
      <c r="E29" s="16">
        <f t="shared" si="14"/>
        <v>98663.216062986088</v>
      </c>
      <c r="F29" s="17">
        <f t="shared" si="14"/>
        <v>155178.77314863866</v>
      </c>
      <c r="G29" s="16">
        <f t="shared" si="14"/>
        <v>164770.03107103761</v>
      </c>
      <c r="H29" s="16">
        <f t="shared" si="14"/>
        <v>37880.24004759144</v>
      </c>
      <c r="I29" s="17">
        <f t="shared" si="14"/>
        <v>126889.79102344616</v>
      </c>
      <c r="J29" s="16">
        <f t="shared" si="14"/>
        <v>260578.68379960698</v>
      </c>
      <c r="K29" s="16">
        <f t="shared" si="14"/>
        <v>99326.937778229971</v>
      </c>
      <c r="L29" s="17">
        <f t="shared" si="14"/>
        <v>161251.74602137704</v>
      </c>
      <c r="M29" s="16">
        <f t="shared" si="14"/>
        <v>266543.02051344077</v>
      </c>
      <c r="N29" s="16">
        <f t="shared" si="14"/>
        <v>100080.83765167772</v>
      </c>
      <c r="O29" s="17">
        <f t="shared" si="14"/>
        <v>166462.18286176305</v>
      </c>
    </row>
    <row r="30" spans="1:17">
      <c r="A30" s="35">
        <f>B30+C30</f>
        <v>36424.115413501793</v>
      </c>
      <c r="B30" s="35">
        <v>7176.00141350179</v>
      </c>
      <c r="C30" s="35">
        <v>29248.114000000001</v>
      </c>
      <c r="D30" s="35">
        <f t="shared" ref="D30:D60" si="15">E30+F30</f>
        <v>34846.770360441769</v>
      </c>
      <c r="E30" s="18">
        <f>[1]Саратов!G30</f>
        <v>6230.5784504417707</v>
      </c>
      <c r="F30" s="42">
        <f>[1]Саратов!H30</f>
        <v>28616.191909999998</v>
      </c>
      <c r="G30" s="35">
        <f t="shared" ref="G30:G60" si="16">H30+I30</f>
        <v>34961.5456216987</v>
      </c>
      <c r="H30" s="35">
        <v>7016.9766216987027</v>
      </c>
      <c r="I30" s="35">
        <v>27944.568999999996</v>
      </c>
      <c r="J30" s="35">
        <f t="shared" ref="J30:J60" si="17">K30+L30</f>
        <v>36484.768806712527</v>
      </c>
      <c r="K30" s="42">
        <f>[2]Сар_РС!$I$388</f>
        <v>6523.415637612532</v>
      </c>
      <c r="L30" s="42">
        <f>[2]Сар_РС!$H$388</f>
        <v>29961.353169099992</v>
      </c>
      <c r="M30" s="35">
        <f t="shared" ref="M30:M60" si="18">N30+O30</f>
        <v>37944.346307741034</v>
      </c>
      <c r="N30" s="42">
        <f>[2]Сар_РС!$L$388</f>
        <v>6784.3522631170345</v>
      </c>
      <c r="O30" s="42">
        <f>[2]Сар_РС!$K$388</f>
        <v>31159.994044624</v>
      </c>
    </row>
    <row r="31" spans="1:17">
      <c r="A31" s="18">
        <f>B31+C31</f>
        <v>10005.879245080672</v>
      </c>
      <c r="B31" s="18">
        <v>4184.0799950806722</v>
      </c>
      <c r="C31" s="18">
        <v>5821.79925</v>
      </c>
      <c r="D31" s="18">
        <f t="shared" si="15"/>
        <v>8641.2861780668245</v>
      </c>
      <c r="E31" s="18">
        <f>[1]Саратов!G31</f>
        <v>4309.3012894281601</v>
      </c>
      <c r="F31" s="26">
        <f>[1]Саратов!H31</f>
        <v>4331.9848886386644</v>
      </c>
      <c r="G31" s="18">
        <f t="shared" si="16"/>
        <v>9311.9673542017208</v>
      </c>
      <c r="H31" s="18">
        <v>4249.2976926119773</v>
      </c>
      <c r="I31" s="18">
        <v>5062.6696615897436</v>
      </c>
      <c r="J31" s="18">
        <f t="shared" si="17"/>
        <v>8968.0034639078967</v>
      </c>
      <c r="K31" s="26">
        <f>[2]Сар_РС!$I$424</f>
        <v>4336.5840557332149</v>
      </c>
      <c r="L31" s="26">
        <f>[2]Сар_РС!$H$424</f>
        <v>4631.4194081746818</v>
      </c>
      <c r="M31" s="18">
        <f t="shared" si="18"/>
        <v>9279.2878464642126</v>
      </c>
      <c r="N31" s="26">
        <f>[2]Сар_РС!$L$424</f>
        <v>4510.0474179625435</v>
      </c>
      <c r="O31" s="26">
        <f>[2]Сар_РС!$K$424</f>
        <v>4769.2404285016692</v>
      </c>
    </row>
    <row r="32" spans="1:17">
      <c r="A32" s="18">
        <f>B32+C32</f>
        <v>6446.8979973196419</v>
      </c>
      <c r="B32" s="18">
        <v>382.82399731964108</v>
      </c>
      <c r="C32" s="18">
        <v>6064.0740000000005</v>
      </c>
      <c r="D32" s="32">
        <f t="shared" si="15"/>
        <v>6286.2082469475836</v>
      </c>
      <c r="E32" s="18">
        <f>[1]Саратов!G32</f>
        <v>145.35160694758352</v>
      </c>
      <c r="F32" s="26">
        <f>[1]Саратов!H32</f>
        <v>6140.85664</v>
      </c>
      <c r="G32" s="32">
        <f t="shared" si="16"/>
        <v>7036.8415454585302</v>
      </c>
      <c r="H32" s="19">
        <v>548.86754545852966</v>
      </c>
      <c r="I32" s="19">
        <v>6487.9740000000002</v>
      </c>
      <c r="J32" s="32">
        <f t="shared" si="17"/>
        <v>6492.0292239149967</v>
      </c>
      <c r="K32" s="26">
        <f>[2]Сар_РС!$I$418</f>
        <v>205.79404858499683</v>
      </c>
      <c r="L32" s="26">
        <f>[2]Сар_РС!$H$418</f>
        <v>6286.2351753299999</v>
      </c>
      <c r="M32" s="32">
        <f t="shared" si="18"/>
        <v>6751.848994871596</v>
      </c>
      <c r="N32" s="26">
        <f>[2]Сар_РС!$L$418</f>
        <v>214.02581052839673</v>
      </c>
      <c r="O32" s="26">
        <f>[2]Сар_РС!$K$418</f>
        <v>6537.8231843431995</v>
      </c>
    </row>
    <row r="33" spans="1:17">
      <c r="A33" s="18">
        <f>B33+C33</f>
        <v>51576.541876507254</v>
      </c>
      <c r="B33" s="18">
        <v>23811.398696507254</v>
      </c>
      <c r="C33" s="18">
        <v>27765.143179999999</v>
      </c>
      <c r="D33" s="36">
        <f t="shared" si="15"/>
        <v>56303.582564106051</v>
      </c>
      <c r="E33" s="18">
        <f>[1]Саратов!G33</f>
        <v>26195.779294106051</v>
      </c>
      <c r="F33" s="26">
        <f>[1]Саратов!H33</f>
        <v>30107.803270000004</v>
      </c>
      <c r="G33" s="36">
        <f t="shared" si="16"/>
        <v>52611.325038028328</v>
      </c>
      <c r="H33" s="18">
        <v>18950.291261952061</v>
      </c>
      <c r="I33" s="18">
        <v>33661.03377607627</v>
      </c>
      <c r="J33" s="36">
        <f t="shared" si="17"/>
        <v>66092.796173498034</v>
      </c>
      <c r="K33" s="26">
        <f>[2]Сар_РС!$I$396</f>
        <v>32099.05793472517</v>
      </c>
      <c r="L33" s="26">
        <f>[2]Сар_РС!$H$396</f>
        <v>33993.738238772858</v>
      </c>
      <c r="M33" s="36">
        <f t="shared" si="18"/>
        <v>67293.278837522274</v>
      </c>
      <c r="N33" s="26">
        <f>[2]Сар_РС!$L$396</f>
        <v>32687.869810799824</v>
      </c>
      <c r="O33" s="26">
        <f>[2]Сар_РС!$K$396</f>
        <v>34605.409026722453</v>
      </c>
    </row>
    <row r="34" spans="1:17">
      <c r="A34" s="18">
        <f t="shared" ref="A34:A71" si="19">B34+C34</f>
        <v>0</v>
      </c>
      <c r="B34" s="18"/>
      <c r="C34" s="36"/>
      <c r="D34" s="36">
        <f t="shared" si="15"/>
        <v>563.80353143384548</v>
      </c>
      <c r="E34" s="18">
        <f>[1]Саратов!G34</f>
        <v>563.80353143384548</v>
      </c>
      <c r="F34" s="26">
        <f>[1]Саратов!H34</f>
        <v>0</v>
      </c>
      <c r="G34" s="36">
        <f t="shared" si="16"/>
        <v>0</v>
      </c>
      <c r="H34" s="18"/>
      <c r="I34" s="18"/>
      <c r="J34" s="36">
        <f t="shared" si="17"/>
        <v>563.82605241363103</v>
      </c>
      <c r="K34" s="26">
        <f>[2]Сар_РС!$I$403</f>
        <v>563.82605241363103</v>
      </c>
      <c r="L34" s="26">
        <f>[2]Сар_РС!$H$403</f>
        <v>0</v>
      </c>
      <c r="M34" s="36">
        <f t="shared" si="18"/>
        <v>814.02167393094339</v>
      </c>
      <c r="N34" s="26">
        <f>[2]Сар_РС!$L$403</f>
        <v>814.02167393094339</v>
      </c>
      <c r="O34" s="26">
        <f>[2]Сар_РС!$K$403</f>
        <v>0</v>
      </c>
    </row>
    <row r="35" spans="1:17">
      <c r="A35" s="18">
        <f t="shared" si="19"/>
        <v>760.6996431568939</v>
      </c>
      <c r="B35" s="18">
        <v>760.6996431568939</v>
      </c>
      <c r="C35" s="18">
        <v>0</v>
      </c>
      <c r="D35" s="36">
        <f t="shared" si="15"/>
        <v>92.883998976550075</v>
      </c>
      <c r="E35" s="18">
        <f>[1]Саратов!G35</f>
        <v>92.883998976550075</v>
      </c>
      <c r="F35" s="26">
        <f>[1]Саратов!H35</f>
        <v>0</v>
      </c>
      <c r="G35" s="36">
        <f t="shared" si="16"/>
        <v>700.54134352333597</v>
      </c>
      <c r="H35" s="18">
        <v>700.54134352333597</v>
      </c>
      <c r="I35" s="18">
        <v>0</v>
      </c>
      <c r="J35" s="36">
        <f t="shared" si="17"/>
        <v>128.93690716963201</v>
      </c>
      <c r="K35" s="26">
        <f>[2]Сар_РС!$I$405+[2]Сар_РС!$I$404</f>
        <v>128.93690716963201</v>
      </c>
      <c r="L35" s="26">
        <f>[2]Сар_РС!$H$405+[2]Сар_РС!$H$404</f>
        <v>0</v>
      </c>
      <c r="M35" s="36">
        <f t="shared" si="18"/>
        <v>128.93690716963201</v>
      </c>
      <c r="N35" s="26">
        <f>[2]Сар_РС!$L$405+[2]Сар_РС!$L$404</f>
        <v>128.93690716963201</v>
      </c>
      <c r="O35" s="26">
        <f>[2]Сар_РС!$K$405+[2]Сар_РС!$K$404</f>
        <v>0</v>
      </c>
    </row>
    <row r="36" spans="1:17">
      <c r="A36" s="18">
        <f t="shared" si="19"/>
        <v>1420.5986911602947</v>
      </c>
      <c r="B36" s="18">
        <v>1368.1446610712801</v>
      </c>
      <c r="C36" s="18">
        <v>52.45403008901468</v>
      </c>
      <c r="D36" s="36">
        <f t="shared" si="15"/>
        <v>1175.2243523244028</v>
      </c>
      <c r="E36" s="18">
        <f>[1]Саратов!G36</f>
        <v>1093.4248723244029</v>
      </c>
      <c r="F36" s="26">
        <f>[1]Саратов!H36</f>
        <v>81.799479999999988</v>
      </c>
      <c r="G36" s="36">
        <f t="shared" si="16"/>
        <v>3008.2525280311102</v>
      </c>
      <c r="H36" s="18">
        <v>2974.2525280311102</v>
      </c>
      <c r="I36" s="18">
        <v>34</v>
      </c>
      <c r="J36" s="36">
        <f t="shared" si="17"/>
        <v>1309.7495855003519</v>
      </c>
      <c r="K36" s="26">
        <f>[2]Сар_РС!$I$402</f>
        <v>1309.9103655003519</v>
      </c>
      <c r="L36" s="26">
        <f>[2]Сар_РС!$H$402</f>
        <v>-0.16078000000000001</v>
      </c>
      <c r="M36" s="36">
        <f t="shared" si="18"/>
        <v>710.18340565217056</v>
      </c>
      <c r="N36" s="26">
        <f>[2]Сар_РС!$L$402</f>
        <v>710.34418565217061</v>
      </c>
      <c r="O36" s="26">
        <f>[2]Сар_РС!$K$402</f>
        <v>-0.16078000000000001</v>
      </c>
    </row>
    <row r="37" spans="1:17">
      <c r="A37" s="18">
        <f t="shared" si="19"/>
        <v>52465.177710380798</v>
      </c>
      <c r="B37" s="18">
        <v>535.04380749944471</v>
      </c>
      <c r="C37" s="18">
        <v>51930.133902881353</v>
      </c>
      <c r="D37" s="36">
        <f t="shared" si="15"/>
        <v>52472.894414857925</v>
      </c>
      <c r="E37" s="18">
        <f>[1]Саратов!G37</f>
        <v>623.93690485792774</v>
      </c>
      <c r="F37" s="26">
        <f>[1]Саратов!H37</f>
        <v>51848.95751</v>
      </c>
      <c r="G37" s="36">
        <f t="shared" si="16"/>
        <v>43866.702699381713</v>
      </c>
      <c r="H37" s="18">
        <v>563.2209899800057</v>
      </c>
      <c r="I37" s="18">
        <v>43303.481709401705</v>
      </c>
      <c r="J37" s="36">
        <f t="shared" si="17"/>
        <v>43921.547139027192</v>
      </c>
      <c r="K37" s="26">
        <f>[2]Сар_РС!$I$422</f>
        <v>568.02867000566062</v>
      </c>
      <c r="L37" s="26">
        <f>[2]Сар_РС!$H$422</f>
        <v>43353.518469021532</v>
      </c>
      <c r="M37" s="36">
        <f t="shared" si="18"/>
        <v>45678.429571788278</v>
      </c>
      <c r="N37" s="26">
        <f>[2]Сар_РС!$L$422</f>
        <v>590.74981680588712</v>
      </c>
      <c r="O37" s="26">
        <f>[2]Сар_РС!$K$422</f>
        <v>45087.67975498239</v>
      </c>
      <c r="Q37" s="31"/>
    </row>
    <row r="38" spans="1:17">
      <c r="A38" s="18">
        <f t="shared" si="19"/>
        <v>0</v>
      </c>
      <c r="B38" s="36"/>
      <c r="C38" s="36"/>
      <c r="D38" s="36">
        <f t="shared" si="15"/>
        <v>51995.597924598485</v>
      </c>
      <c r="E38" s="18">
        <f>[1]Саратов!G38</f>
        <v>51995.597924598485</v>
      </c>
      <c r="F38" s="26">
        <f>[1]Саратов!H38</f>
        <v>0</v>
      </c>
      <c r="G38" s="36">
        <f t="shared" si="16"/>
        <v>0</v>
      </c>
      <c r="H38" s="18"/>
      <c r="I38" s="18"/>
      <c r="J38" s="36">
        <f t="shared" si="17"/>
        <v>51995.597460425619</v>
      </c>
      <c r="K38" s="26">
        <f>[2]Сар_РС!$I$443</f>
        <v>51995.597460425619</v>
      </c>
      <c r="L38" s="26">
        <f>[2]Сар_РС!$H$443</f>
        <v>0</v>
      </c>
      <c r="M38" s="36">
        <f t="shared" si="18"/>
        <v>51995.597460425619</v>
      </c>
      <c r="N38" s="26">
        <f>[2]Сар_РС!$L$443</f>
        <v>51995.597460425619</v>
      </c>
      <c r="O38" s="26">
        <f>[2]Сар_РС!$K$443</f>
        <v>0</v>
      </c>
    </row>
    <row r="39" spans="1:17">
      <c r="A39" s="18">
        <f t="shared" si="19"/>
        <v>0</v>
      </c>
      <c r="B39" s="36"/>
      <c r="C39" s="36"/>
      <c r="D39" s="36">
        <f t="shared" si="15"/>
        <v>6455.1809700210388</v>
      </c>
      <c r="E39" s="18">
        <f>[1]Саратов!G39</f>
        <v>6338.900970021039</v>
      </c>
      <c r="F39" s="26">
        <f>[1]Саратов!H39</f>
        <v>116.28</v>
      </c>
      <c r="G39" s="36">
        <f t="shared" si="16"/>
        <v>0</v>
      </c>
      <c r="H39" s="18"/>
      <c r="I39" s="18"/>
      <c r="J39" s="36">
        <f t="shared" si="17"/>
        <v>418.05977147526164</v>
      </c>
      <c r="K39" s="26">
        <f>[2]Сар_РС!$I$415</f>
        <v>292.14481447526168</v>
      </c>
      <c r="L39" s="26">
        <f>[2]Сар_РС!$H$415</f>
        <v>125.91495699999999</v>
      </c>
      <c r="M39" s="36">
        <f t="shared" si="18"/>
        <v>424.17084398167526</v>
      </c>
      <c r="N39" s="26">
        <f>[2]Сар_РС!$L$415</f>
        <v>293.21928870167528</v>
      </c>
      <c r="O39" s="26">
        <f>[2]Сар_РС!$K$415</f>
        <v>130.95155527999998</v>
      </c>
    </row>
    <row r="40" spans="1:17">
      <c r="A40" s="18">
        <f t="shared" si="19"/>
        <v>7310.4675761930021</v>
      </c>
      <c r="B40" s="36">
        <v>7136.4675761930021</v>
      </c>
      <c r="C40" s="36">
        <v>174</v>
      </c>
      <c r="D40" s="36">
        <f t="shared" si="15"/>
        <v>35008.556669850266</v>
      </c>
      <c r="E40" s="18">
        <f>[1]Саратов!G40</f>
        <v>1073.6572198502681</v>
      </c>
      <c r="F40" s="26">
        <f>[1]Саратов!H40</f>
        <v>33934.899449999997</v>
      </c>
      <c r="G40" s="36">
        <f t="shared" si="16"/>
        <v>13272.854940714169</v>
      </c>
      <c r="H40" s="18">
        <v>2876.792064335717</v>
      </c>
      <c r="I40" s="18">
        <v>10396.062876378452</v>
      </c>
      <c r="J40" s="36">
        <f t="shared" si="17"/>
        <v>44203.369215561848</v>
      </c>
      <c r="K40" s="26">
        <f>[2]Сар_РС!$I$340+[2]Сар_РС!$I$406+[2]Сар_РС!$I$416+[2]Сар_РС!$I$417+[2]Сар_РС!$I$421+[2]Сар_РС!$I$428+[2]Сар_РС!$I$442+[2]Сар_РС!$I$445+[2]Сар_РС!$I$433+[2]Сар_РС!$I$441</f>
        <v>1303.6418315838953</v>
      </c>
      <c r="L40" s="26">
        <f>[2]Сар_РС!$H$340+[2]Сар_РС!$H$406+[2]Сар_РС!$H$416+[2]Сар_РС!$H$417+[2]Сар_РС!$H$421+[2]Сар_РС!$H$428+[2]Сар_РС!$H$442+[2]Сар_РС!$H$445+[2]Сар_РС!$H$433+[2]Сар_РС!$H$441</f>
        <v>42899.727383977952</v>
      </c>
      <c r="M40" s="36">
        <f t="shared" si="18"/>
        <v>45522.918663893361</v>
      </c>
      <c r="N40" s="26">
        <f>[2]Сар_РС!$L$340+[2]Сар_РС!$L$406+[2]Сар_РС!$L$416+[2]Сар_РС!$L$417+[2]Сар_РС!$L$421+[2]Сар_РС!$L$428+[2]Сар_РС!$L$442+[2]Сар_РС!$L$445+[2]Сар_РС!$L$433+[2]Сар_РС!$L$441</f>
        <v>1351.6730165839977</v>
      </c>
      <c r="O40" s="26">
        <f>[2]Сар_РС!$K$340+[2]Сар_РС!$K$406+[2]Сар_РС!$K$416+[2]Сар_РС!$K$417+[2]Сар_РС!$K$421+[2]Сар_РС!$K$428+[2]Сар_РС!$K$442+[2]Сар_РС!$K$445+[2]Сар_РС!$K$433+[2]Сар_РС!$K$441</f>
        <v>44171.245647309363</v>
      </c>
    </row>
    <row r="41" spans="1:17" ht="16.5" thickBot="1">
      <c r="A41" s="18">
        <f t="shared" si="19"/>
        <v>0</v>
      </c>
      <c r="B41" s="37">
        <v>0</v>
      </c>
      <c r="C41" s="37">
        <v>0</v>
      </c>
      <c r="D41" s="37" t="e">
        <f t="shared" si="15"/>
        <v>#REF!</v>
      </c>
      <c r="E41" s="18" t="e">
        <f>[1]Саратов!G41</f>
        <v>#REF!</v>
      </c>
      <c r="F41" s="26" t="e">
        <f>[1]Саратов!H41</f>
        <v>#REF!</v>
      </c>
      <c r="G41" s="37">
        <f t="shared" si="16"/>
        <v>0</v>
      </c>
      <c r="H41" s="18"/>
      <c r="I41" s="18"/>
      <c r="J41" s="37">
        <f t="shared" si="17"/>
        <v>0</v>
      </c>
      <c r="K41" s="18"/>
      <c r="L41" s="26"/>
      <c r="M41" s="37">
        <f t="shared" si="18"/>
        <v>0</v>
      </c>
      <c r="N41" s="18"/>
      <c r="O41" s="26"/>
    </row>
    <row r="42" spans="1:17">
      <c r="A42" s="35">
        <f t="shared" si="19"/>
        <v>17951.511665117014</v>
      </c>
      <c r="B42" s="35">
        <v>3414.1839818446174</v>
      </c>
      <c r="C42" s="35">
        <v>14537.327683272395</v>
      </c>
      <c r="D42" s="35">
        <f t="shared" si="15"/>
        <v>12169.394460181689</v>
      </c>
      <c r="E42" s="35">
        <f>[1]Саратов!G42</f>
        <v>2091.4937801816909</v>
      </c>
      <c r="F42" s="40">
        <f>[1]Саратов!H42</f>
        <v>10077.900679999999</v>
      </c>
      <c r="G42" s="35">
        <f t="shared" si="16"/>
        <v>18036.33543449016</v>
      </c>
      <c r="H42" s="35">
        <v>3609.6264013174605</v>
      </c>
      <c r="I42" s="35">
        <v>14426.709033172699</v>
      </c>
      <c r="J42" s="35">
        <f t="shared" si="17"/>
        <v>12784.928726321075</v>
      </c>
      <c r="K42" s="35">
        <f>[2]Сар_РС!$I$357</f>
        <v>2244.4453249510761</v>
      </c>
      <c r="L42" s="40">
        <f>[2]Сар_РС!$H$357</f>
        <v>10540.483401369998</v>
      </c>
      <c r="M42" s="35">
        <f t="shared" si="18"/>
        <v>13240.800453069012</v>
      </c>
      <c r="N42" s="35">
        <f>[2]Сар_РС!$L$357</f>
        <v>2333.5354744442143</v>
      </c>
      <c r="O42" s="40">
        <f>[2]Сар_РС!$K$357</f>
        <v>10907.264978624798</v>
      </c>
    </row>
    <row r="43" spans="1:17">
      <c r="A43" s="36">
        <f t="shared" si="19"/>
        <v>26503.901919675365</v>
      </c>
      <c r="B43" s="36">
        <v>15229.509159675365</v>
      </c>
      <c r="C43" s="36">
        <v>11274.392760000002</v>
      </c>
      <c r="D43" s="36">
        <f t="shared" si="15"/>
        <v>24175.375207762751</v>
      </c>
      <c r="E43" s="36">
        <f>[1]Саратов!G43</f>
        <v>15401.448267762751</v>
      </c>
      <c r="F43" s="38">
        <f>[1]Саратов!H43</f>
        <v>8773.9269399999994</v>
      </c>
      <c r="G43" s="36">
        <f t="shared" si="16"/>
        <v>28159.575948904505</v>
      </c>
      <c r="H43" s="36">
        <v>15255.603523144246</v>
      </c>
      <c r="I43" s="36">
        <v>12903.972425760259</v>
      </c>
      <c r="J43" s="36">
        <f t="shared" si="17"/>
        <v>24150.832934885824</v>
      </c>
      <c r="K43" s="36">
        <f>[2]Сар_РС!$I$364-[2]Сар_РС!$I$367</f>
        <v>15401.442886795827</v>
      </c>
      <c r="L43" s="36">
        <f>[2]Сар_РС!$H$364-[2]Сар_РС!$H$367</f>
        <v>8749.3900480899993</v>
      </c>
      <c r="M43" s="36">
        <f t="shared" si="18"/>
        <v>24128.466438009425</v>
      </c>
      <c r="N43" s="36">
        <f>[2]Сар_РС!$L$364-[2]Сар_РС!$L$367</f>
        <v>15401.442886795827</v>
      </c>
      <c r="O43" s="36">
        <f>[2]Сар_РС!$K$364-[2]Сар_РС!$K$367</f>
        <v>8727.0235512135987</v>
      </c>
    </row>
    <row r="44" spans="1:17">
      <c r="A44" s="36">
        <f t="shared" si="19"/>
        <v>0</v>
      </c>
      <c r="B44" s="36">
        <v>0</v>
      </c>
      <c r="C44" s="36">
        <v>0</v>
      </c>
      <c r="D44" s="36">
        <f t="shared" si="15"/>
        <v>0</v>
      </c>
      <c r="E44" s="36">
        <f>[1]Саратов!G44</f>
        <v>0</v>
      </c>
      <c r="F44" s="38">
        <f>[1]Саратов!H44</f>
        <v>0</v>
      </c>
      <c r="G44" s="36">
        <f t="shared" si="16"/>
        <v>0</v>
      </c>
      <c r="H44" s="36"/>
      <c r="I44" s="36">
        <v>0</v>
      </c>
      <c r="J44" s="36">
        <f t="shared" si="17"/>
        <v>0</v>
      </c>
      <c r="K44" s="36">
        <v>0</v>
      </c>
      <c r="L44" s="38">
        <v>0</v>
      </c>
      <c r="M44" s="36">
        <f t="shared" si="18"/>
        <v>0</v>
      </c>
      <c r="N44" s="36">
        <v>0</v>
      </c>
      <c r="O44" s="38">
        <v>0</v>
      </c>
    </row>
    <row r="45" spans="1:17" ht="16.5" thickBot="1">
      <c r="A45" s="18">
        <f t="shared" si="19"/>
        <v>15890.674301343774</v>
      </c>
      <c r="B45" s="36">
        <v>960.15917680663574</v>
      </c>
      <c r="C45" s="36">
        <v>14930.515124537138</v>
      </c>
      <c r="D45" s="39">
        <f t="shared" si="15"/>
        <v>38662.426941369595</v>
      </c>
      <c r="E45" s="39">
        <f>[1]Саратов!G45</f>
        <v>579.02485136959137</v>
      </c>
      <c r="F45" s="41">
        <f>[1]Саратов!H45</f>
        <v>38083.402090000003</v>
      </c>
      <c r="G45" s="39">
        <f t="shared" si="16"/>
        <v>29354.312598293534</v>
      </c>
      <c r="H45" s="39">
        <v>705.25499829353828</v>
      </c>
      <c r="I45" s="39">
        <v>28649.057599999996</v>
      </c>
      <c r="J45" s="39">
        <f t="shared" si="17"/>
        <v>41482.819193678632</v>
      </c>
      <c r="K45" s="39">
        <f>[2]Сар_РС!$I$374</f>
        <v>985.44930906863692</v>
      </c>
      <c r="L45" s="41">
        <f>[2]Сар_РС!$H$374</f>
        <v>40497.369884609994</v>
      </c>
      <c r="M45" s="39">
        <f t="shared" si="18"/>
        <v>42489.511159767091</v>
      </c>
      <c r="N45" s="39">
        <f>[2]Сар_РС!$L$374</f>
        <v>986.75774017268918</v>
      </c>
      <c r="O45" s="41">
        <f>[2]Сар_РС!$K$374</f>
        <v>41502.753419594403</v>
      </c>
    </row>
    <row r="46" spans="1:17">
      <c r="A46" s="40">
        <f t="shared" si="19"/>
        <v>220652.69212823818</v>
      </c>
      <c r="B46" s="40">
        <f>B47+B48+B49+B50+B51+B52+B53+B54</f>
        <v>550.77228055053411</v>
      </c>
      <c r="C46" s="40">
        <f>C47+C48+C49+C50+C51+C52+C53+C54</f>
        <v>220101.91984768765</v>
      </c>
      <c r="D46" s="40" t="e">
        <f t="shared" si="15"/>
        <v>#REF!</v>
      </c>
      <c r="E46" s="40" t="e">
        <f>E47+E48+E49+E50+E51+E52+E53+E54</f>
        <v>#REF!</v>
      </c>
      <c r="F46" s="40" t="e">
        <f>F47+F48+F49+F50+F51+F52+F53+F54</f>
        <v>#REF!</v>
      </c>
      <c r="G46" s="40">
        <f t="shared" si="16"/>
        <v>266880.95500000002</v>
      </c>
      <c r="H46" s="40">
        <f>H47+H48+H49+H50+H51+H52+H53+H54</f>
        <v>501.04253897636835</v>
      </c>
      <c r="I46" s="40">
        <f>I47+I48+I49+I50+I51+I52+I53+I54</f>
        <v>266379.91246102366</v>
      </c>
      <c r="J46" s="40">
        <f t="shared" si="17"/>
        <v>237018.89211752918</v>
      </c>
      <c r="K46" s="40">
        <f>K47+K48+K49+K50+K51+K52+K53+K54</f>
        <v>483.79408202600644</v>
      </c>
      <c r="L46" s="40">
        <f>L47+L48+L49+L50+L51+L52+L53+L54</f>
        <v>236535.09803550318</v>
      </c>
      <c r="M46" s="40">
        <f t="shared" si="18"/>
        <v>262777.99791563215</v>
      </c>
      <c r="N46" s="40">
        <f>N47+N48+N49+N50+N51+N52+N53+N54</f>
        <v>451.07135553657673</v>
      </c>
      <c r="O46" s="40">
        <f>O47+O48+O49+O50+O51+O52+O53+O54</f>
        <v>262326.92656009557</v>
      </c>
      <c r="Q46" s="24"/>
    </row>
    <row r="47" spans="1:17">
      <c r="A47" s="38">
        <f t="shared" si="19"/>
        <v>1.4330000000000003</v>
      </c>
      <c r="B47" s="38">
        <v>0</v>
      </c>
      <c r="C47" s="38">
        <v>1.4330000000000003</v>
      </c>
      <c r="D47" s="38">
        <f t="shared" si="15"/>
        <v>0.82300000000000006</v>
      </c>
      <c r="E47" s="38">
        <f>[1]Саратов!G47</f>
        <v>0</v>
      </c>
      <c r="F47" s="38">
        <f>[1]Саратов!H47</f>
        <v>0.82300000000000006</v>
      </c>
      <c r="G47" s="38">
        <f t="shared" si="16"/>
        <v>1.629</v>
      </c>
      <c r="H47" s="38">
        <v>0</v>
      </c>
      <c r="I47" s="38">
        <v>1.629</v>
      </c>
      <c r="J47" s="38">
        <f t="shared" si="17"/>
        <v>1.5999999600000001</v>
      </c>
      <c r="K47" s="38">
        <f>[2]Сар_РС!$I$343</f>
        <v>0</v>
      </c>
      <c r="L47" s="38">
        <f>[2]Сар_РС!$H$343</f>
        <v>1.5999999600000001</v>
      </c>
      <c r="M47" s="38">
        <f t="shared" si="18"/>
        <v>1.5999999600000001</v>
      </c>
      <c r="N47" s="38">
        <f>[2]Сар_РС!$L$343</f>
        <v>0</v>
      </c>
      <c r="O47" s="38">
        <f>[2]Сар_РС!$K$343</f>
        <v>1.5999999600000001</v>
      </c>
    </row>
    <row r="48" spans="1:17">
      <c r="A48" s="38">
        <f t="shared" si="19"/>
        <v>27.738999999999997</v>
      </c>
      <c r="B48" s="38">
        <v>0</v>
      </c>
      <c r="C48" s="38">
        <v>27.738999999999997</v>
      </c>
      <c r="D48" s="38">
        <f t="shared" si="15"/>
        <v>25.714000000000002</v>
      </c>
      <c r="E48" s="38">
        <f>[1]Саратов!G48</f>
        <v>0</v>
      </c>
      <c r="F48" s="38">
        <f>[1]Саратов!H48</f>
        <v>25.714000000000002</v>
      </c>
      <c r="G48" s="38">
        <f t="shared" si="16"/>
        <v>27.698</v>
      </c>
      <c r="H48" s="38">
        <v>0</v>
      </c>
      <c r="I48" s="38">
        <v>27.698</v>
      </c>
      <c r="J48" s="38">
        <f t="shared" si="17"/>
        <v>25.716038549999997</v>
      </c>
      <c r="K48" s="38">
        <f>[2]Сар_РС!$I$344</f>
        <v>0</v>
      </c>
      <c r="L48" s="38">
        <f>[2]Сар_РС!$H$344</f>
        <v>25.716038549999997</v>
      </c>
      <c r="M48" s="38">
        <f t="shared" si="18"/>
        <v>25.716038549999997</v>
      </c>
      <c r="N48" s="38">
        <f>[2]Сар_РС!$L$344</f>
        <v>0</v>
      </c>
      <c r="O48" s="38">
        <f>[2]Сар_РС!$K$344</f>
        <v>25.716038549999997</v>
      </c>
    </row>
    <row r="49" spans="1:15">
      <c r="A49" s="38"/>
      <c r="B49" s="38">
        <v>0</v>
      </c>
      <c r="C49" s="38">
        <v>7121.4699999999993</v>
      </c>
      <c r="D49" s="38">
        <f t="shared" si="15"/>
        <v>6260.54306</v>
      </c>
      <c r="E49" s="38">
        <f>[1]Саратов!G49</f>
        <v>0</v>
      </c>
      <c r="F49" s="38">
        <f>[1]Саратов!H49</f>
        <v>6260.54306</v>
      </c>
      <c r="G49" s="38">
        <f t="shared" si="16"/>
        <v>7254.0369999999994</v>
      </c>
      <c r="H49" s="38">
        <v>0</v>
      </c>
      <c r="I49" s="38">
        <v>7254.0369999999994</v>
      </c>
      <c r="J49" s="38">
        <f t="shared" si="17"/>
        <v>6377.7258769314776</v>
      </c>
      <c r="K49" s="38">
        <f>[2]Сар_РС!$I$344+[2]Сар_РС!$I$367</f>
        <v>0</v>
      </c>
      <c r="L49" s="38">
        <f>[2]Сар_РС!$H$367</f>
        <v>6377.7258769314776</v>
      </c>
      <c r="M49" s="38">
        <f t="shared" si="18"/>
        <v>6377.7258769314776</v>
      </c>
      <c r="N49" s="38">
        <f>[2]Сар_РС!$L$344+[2]Сар_РС!$L$367</f>
        <v>0</v>
      </c>
      <c r="O49" s="38">
        <f>[2]Сар_РС!$K$367</f>
        <v>6377.7258769314776</v>
      </c>
    </row>
    <row r="50" spans="1:15">
      <c r="A50" s="38">
        <f t="shared" si="19"/>
        <v>5924.9849999999997</v>
      </c>
      <c r="B50" s="38">
        <v>0</v>
      </c>
      <c r="C50" s="38">
        <v>5924.9849999999997</v>
      </c>
      <c r="D50" s="38">
        <f t="shared" si="15"/>
        <v>5639.58</v>
      </c>
      <c r="E50" s="38">
        <f>[1]Саратов!G50</f>
        <v>0</v>
      </c>
      <c r="F50" s="38">
        <f>[1]Саратов!H50</f>
        <v>5639.58</v>
      </c>
      <c r="G50" s="38">
        <f t="shared" si="16"/>
        <v>5910.2089999999998</v>
      </c>
      <c r="H50" s="38">
        <v>0</v>
      </c>
      <c r="I50" s="38">
        <v>5910.2089999999998</v>
      </c>
      <c r="J50" s="38">
        <f t="shared" si="17"/>
        <v>5811.2577700000002</v>
      </c>
      <c r="K50" s="38">
        <f>[2]Сар_РС!$I$345</f>
        <v>0</v>
      </c>
      <c r="L50" s="38">
        <f>[2]Сар_РС!$H$345</f>
        <v>5811.2577700000002</v>
      </c>
      <c r="M50" s="38">
        <f t="shared" si="18"/>
        <v>5811.2577700000002</v>
      </c>
      <c r="N50" s="38">
        <f>[2]Сар_РС!$L$345</f>
        <v>0</v>
      </c>
      <c r="O50" s="38">
        <f>[2]Сар_РС!$K$345</f>
        <v>5811.2577700000002</v>
      </c>
    </row>
    <row r="51" spans="1:15">
      <c r="A51" s="38">
        <f t="shared" si="19"/>
        <v>201527.96065401417</v>
      </c>
      <c r="B51" s="38">
        <v>499.86675289696507</v>
      </c>
      <c r="C51" s="38">
        <v>201028.09390111722</v>
      </c>
      <c r="D51" s="38">
        <f t="shared" si="15"/>
        <v>191228.88548371967</v>
      </c>
      <c r="E51" s="38">
        <f>[1]Саратов!G51</f>
        <v>430.82548371970273</v>
      </c>
      <c r="F51" s="38">
        <f>[1]Саратов!H51</f>
        <v>190798.05999999997</v>
      </c>
      <c r="G51" s="38">
        <f t="shared" si="16"/>
        <v>247787.26</v>
      </c>
      <c r="H51" s="38">
        <v>452.65555341500385</v>
      </c>
      <c r="I51" s="38">
        <v>247334.604446585</v>
      </c>
      <c r="J51" s="38">
        <f t="shared" si="17"/>
        <v>220540.38951783927</v>
      </c>
      <c r="K51" s="38">
        <f>[2]Сар_РС!$I$346</f>
        <v>446.62950756008354</v>
      </c>
      <c r="L51" s="38">
        <f>[2]Сар_РС!$H$346</f>
        <v>220093.76001027919</v>
      </c>
      <c r="M51" s="38">
        <f t="shared" si="18"/>
        <v>246139.94807616359</v>
      </c>
      <c r="N51" s="38">
        <f>[2]Сар_РС!$L$346</f>
        <v>415.12529440443575</v>
      </c>
      <c r="O51" s="38">
        <f>[2]Сар_РС!$K$346</f>
        <v>245724.82278175917</v>
      </c>
    </row>
    <row r="52" spans="1:15">
      <c r="A52" s="38">
        <f t="shared" si="19"/>
        <v>4785.6480076535699</v>
      </c>
      <c r="B52" s="38">
        <v>50.905527653569024</v>
      </c>
      <c r="C52" s="38">
        <v>4734.7424800000008</v>
      </c>
      <c r="D52" s="38">
        <f t="shared" si="15"/>
        <v>3014.1283511575466</v>
      </c>
      <c r="E52" s="38">
        <f>[1]Саратов!G52</f>
        <v>21.95322115754675</v>
      </c>
      <c r="F52" s="38">
        <f>[1]Саратов!H52</f>
        <v>2992.1751299999996</v>
      </c>
      <c r="G52" s="38">
        <f t="shared" si="16"/>
        <v>4122.5729855613645</v>
      </c>
      <c r="H52" s="38">
        <v>48.386985561364519</v>
      </c>
      <c r="I52" s="38">
        <v>4074.1860000000001</v>
      </c>
      <c r="J52" s="38">
        <f t="shared" si="17"/>
        <v>3079.0263907866802</v>
      </c>
      <c r="K52" s="38">
        <f>[2]Сар_РС!$I$347</f>
        <v>35.080094466680542</v>
      </c>
      <c r="L52" s="38">
        <f>[2]Сар_РС!$H$347</f>
        <v>3043.9462963199994</v>
      </c>
      <c r="M52" s="38">
        <f t="shared" si="18"/>
        <v>3197.6386196996987</v>
      </c>
      <c r="N52" s="38">
        <f>[2]Сар_РС!$L$347</f>
        <v>33.861581132898586</v>
      </c>
      <c r="O52" s="38">
        <f>[2]Сар_РС!$K$347</f>
        <v>3163.7770385668</v>
      </c>
    </row>
    <row r="53" spans="1:15">
      <c r="A53" s="38"/>
      <c r="B53" s="38"/>
      <c r="C53" s="26"/>
      <c r="D53" s="38" t="e">
        <f t="shared" si="15"/>
        <v>#REF!</v>
      </c>
      <c r="E53" s="38" t="e">
        <f>[1]Саратов!G53</f>
        <v>#REF!</v>
      </c>
      <c r="F53" s="38" t="e">
        <f>[1]Саратов!H53</f>
        <v>#REF!</v>
      </c>
      <c r="G53" s="38">
        <f t="shared" si="16"/>
        <v>0</v>
      </c>
      <c r="H53" s="38"/>
      <c r="I53" s="38"/>
      <c r="J53" s="38">
        <f t="shared" si="17"/>
        <v>0</v>
      </c>
      <c r="K53" s="38"/>
      <c r="L53" s="38"/>
      <c r="M53" s="38">
        <f t="shared" si="18"/>
        <v>0</v>
      </c>
      <c r="N53" s="38"/>
      <c r="O53" s="38"/>
    </row>
    <row r="54" spans="1:15" ht="16.5" thickBot="1">
      <c r="A54" s="38">
        <f t="shared" si="19"/>
        <v>1263.4564665704399</v>
      </c>
      <c r="B54" s="38">
        <v>0</v>
      </c>
      <c r="C54" s="38">
        <v>1263.4564665704399</v>
      </c>
      <c r="D54" s="41">
        <f t="shared" si="15"/>
        <v>1252.7063199992424</v>
      </c>
      <c r="E54" s="38">
        <f>[1]Саратов!G54</f>
        <v>2.0844799992423839</v>
      </c>
      <c r="F54" s="41">
        <f>[1]Саратов!H54</f>
        <v>1250.62184</v>
      </c>
      <c r="G54" s="38">
        <f t="shared" si="16"/>
        <v>1777.549014438634</v>
      </c>
      <c r="H54" s="41">
        <v>0</v>
      </c>
      <c r="I54" s="41">
        <v>1777.549014438634</v>
      </c>
      <c r="J54" s="41">
        <f t="shared" si="17"/>
        <v>1183.1765234617424</v>
      </c>
      <c r="K54" s="41">
        <f>[2]Сар_РС!$I$356</f>
        <v>2.0844799992423839</v>
      </c>
      <c r="L54" s="41">
        <f>[2]Сар_РС!$H$356</f>
        <v>1181.0920434625</v>
      </c>
      <c r="M54" s="41">
        <f t="shared" si="18"/>
        <v>1224.1115343273675</v>
      </c>
      <c r="N54" s="41">
        <f>[2]Сар_РС!$L$356</f>
        <v>2.0844799992423839</v>
      </c>
      <c r="O54" s="41">
        <f>[2]Сар_РС!$K$356</f>
        <v>1222.0270543281251</v>
      </c>
    </row>
    <row r="55" spans="1:15">
      <c r="A55" s="42">
        <f t="shared" si="19"/>
        <v>0</v>
      </c>
      <c r="B55" s="42">
        <v>0</v>
      </c>
      <c r="C55" s="42">
        <v>0</v>
      </c>
      <c r="D55" s="42" t="e">
        <f t="shared" si="15"/>
        <v>#REF!</v>
      </c>
      <c r="E55" s="42" t="e">
        <f>[1]Саратов!G55</f>
        <v>#REF!</v>
      </c>
      <c r="F55" s="42" t="e">
        <f>[1]Саратов!H55</f>
        <v>#REF!</v>
      </c>
      <c r="G55" s="42">
        <f t="shared" si="16"/>
        <v>0</v>
      </c>
      <c r="H55" s="42">
        <v>0</v>
      </c>
      <c r="I55" s="42">
        <v>0</v>
      </c>
      <c r="J55" s="42">
        <f t="shared" si="17"/>
        <v>0</v>
      </c>
      <c r="K55" s="42">
        <f>[2]Сар_РС!$I$449</f>
        <v>0</v>
      </c>
      <c r="L55" s="42">
        <f>[2]Сар_РС!$H$449</f>
        <v>0</v>
      </c>
      <c r="M55" s="42">
        <f t="shared" si="18"/>
        <v>0</v>
      </c>
      <c r="N55" s="42">
        <f>[2]Сар_РС!$L$449</f>
        <v>0</v>
      </c>
      <c r="O55" s="42">
        <f>[2]Сар_РС!$K$449</f>
        <v>0</v>
      </c>
    </row>
    <row r="56" spans="1:15">
      <c r="A56" s="38">
        <f t="shared" si="19"/>
        <v>0</v>
      </c>
      <c r="B56" s="38"/>
      <c r="C56" s="36"/>
      <c r="D56" s="38" t="e">
        <f t="shared" si="15"/>
        <v>#REF!</v>
      </c>
      <c r="E56" s="38" t="e">
        <f>[1]Саратов!G56</f>
        <v>#REF!</v>
      </c>
      <c r="F56" s="38" t="e">
        <f>[1]Саратов!H56</f>
        <v>#REF!</v>
      </c>
      <c r="G56" s="38">
        <f t="shared" si="16"/>
        <v>0</v>
      </c>
      <c r="H56" s="38"/>
      <c r="I56" s="38"/>
      <c r="J56" s="38">
        <f t="shared" si="17"/>
        <v>0</v>
      </c>
      <c r="K56" s="38"/>
      <c r="L56" s="38"/>
      <c r="M56" s="38">
        <f t="shared" si="18"/>
        <v>0</v>
      </c>
      <c r="N56" s="38"/>
      <c r="O56" s="38"/>
    </row>
    <row r="57" spans="1:15">
      <c r="A57" s="38">
        <f t="shared" si="19"/>
        <v>0</v>
      </c>
      <c r="B57" s="38"/>
      <c r="C57" s="36"/>
      <c r="D57" s="38" t="e">
        <f t="shared" si="15"/>
        <v>#REF!</v>
      </c>
      <c r="E57" s="38" t="e">
        <f>[1]Саратов!G57</f>
        <v>#REF!</v>
      </c>
      <c r="F57" s="38" t="e">
        <f>[1]Саратов!H57</f>
        <v>#REF!</v>
      </c>
      <c r="G57" s="38">
        <f t="shared" si="16"/>
        <v>0</v>
      </c>
      <c r="H57" s="38"/>
      <c r="I57" s="38"/>
      <c r="J57" s="38">
        <f t="shared" si="17"/>
        <v>0</v>
      </c>
      <c r="K57" s="38"/>
      <c r="L57" s="38"/>
      <c r="M57" s="38">
        <f t="shared" si="18"/>
        <v>0</v>
      </c>
      <c r="N57" s="38"/>
      <c r="O57" s="38"/>
    </row>
    <row r="58" spans="1:15">
      <c r="A58" s="38">
        <f t="shared" si="19"/>
        <v>43925.389386739917</v>
      </c>
      <c r="B58" s="38">
        <v>19006.204328604326</v>
      </c>
      <c r="C58" s="38">
        <v>24919.185058135594</v>
      </c>
      <c r="D58" s="26">
        <f t="shared" si="15"/>
        <v>-30772.857635561464</v>
      </c>
      <c r="E58" s="38">
        <f>[1]Саратов!G58</f>
        <v>21306.309724438535</v>
      </c>
      <c r="F58" s="38">
        <f>[1]Саратов!H58</f>
        <v>-52079.167359999999</v>
      </c>
      <c r="G58" s="26">
        <f t="shared" si="16"/>
        <v>39832.877316114173</v>
      </c>
      <c r="H58" s="26">
        <v>18177.014376114174</v>
      </c>
      <c r="I58" s="26">
        <v>21655.862940000003</v>
      </c>
      <c r="J58" s="26">
        <f t="shared" si="17"/>
        <v>-32020.473096707912</v>
      </c>
      <c r="K58" s="38">
        <f>[2]Сар_РС!$I$451+[2]Сар_РС!$I$452+[2]Сар_РС!$I$432</f>
        <v>23924.870889418951</v>
      </c>
      <c r="L58" s="38">
        <f>[2]Сар_РС!$H$451+[2]Сар_РС!$H$452+[2]Сар_РС!$H$432</f>
        <v>-55945.343986126863</v>
      </c>
      <c r="M58" s="26">
        <f t="shared" si="18"/>
        <v>-36771.20104369834</v>
      </c>
      <c r="N58" s="38">
        <f>[2]Сар_РС!$L$451+[2]Сар_РС!$L$452+[2]Сар_РС!$L$432</f>
        <v>24683.894751421052</v>
      </c>
      <c r="O58" s="38">
        <f>[2]Сар_РС!$K$451+[2]Сар_РС!$K$452+[2]Сар_РС!$K$432</f>
        <v>-61455.095795119392</v>
      </c>
    </row>
    <row r="59" spans="1:15">
      <c r="A59" s="38">
        <f t="shared" si="19"/>
        <v>5321.1955581355933</v>
      </c>
      <c r="B59" s="38">
        <v>0</v>
      </c>
      <c r="C59" s="38">
        <v>5321.1955581355933</v>
      </c>
      <c r="D59" s="43">
        <f t="shared" si="15"/>
        <v>6201.4160600000005</v>
      </c>
      <c r="E59" s="38">
        <f>[1]Саратов!G59</f>
        <v>0</v>
      </c>
      <c r="F59" s="38">
        <f>[1]Саратов!H59</f>
        <v>6201.4160600000005</v>
      </c>
      <c r="G59" s="43">
        <f t="shared" si="16"/>
        <v>0</v>
      </c>
      <c r="H59" s="44">
        <v>0</v>
      </c>
      <c r="I59" s="44">
        <v>0</v>
      </c>
      <c r="J59" s="43">
        <f t="shared" si="17"/>
        <v>6522.9039999999995</v>
      </c>
      <c r="K59" s="38">
        <f>[2]Сар_РС!$I$432</f>
        <v>0</v>
      </c>
      <c r="L59" s="38">
        <f>[2]Сар_РС!$H$432</f>
        <v>6522.9039999999995</v>
      </c>
      <c r="M59" s="43">
        <f t="shared" si="18"/>
        <v>6522.9039999999995</v>
      </c>
      <c r="N59" s="38">
        <f>[2]Сар_РС!$L$432</f>
        <v>0</v>
      </c>
      <c r="O59" s="38">
        <f>[2]Сар_РС!$K$432</f>
        <v>6522.9039999999995</v>
      </c>
    </row>
    <row r="60" spans="1:15" ht="16.5" thickBot="1">
      <c r="A60" s="38">
        <f t="shared" si="19"/>
        <v>0</v>
      </c>
      <c r="B60" s="38"/>
      <c r="C60" s="38"/>
      <c r="D60" s="45" t="e">
        <f t="shared" si="15"/>
        <v>#REF!</v>
      </c>
      <c r="E60" s="38" t="e">
        <f>[1]Саратов!G60</f>
        <v>#REF!</v>
      </c>
      <c r="F60" s="38" t="e">
        <f>[1]Саратов!H60</f>
        <v>#REF!</v>
      </c>
      <c r="G60" s="45">
        <f t="shared" si="16"/>
        <v>0</v>
      </c>
      <c r="H60" s="44"/>
      <c r="I60" s="44"/>
      <c r="J60" s="45">
        <f t="shared" si="17"/>
        <v>0</v>
      </c>
      <c r="K60" s="38"/>
      <c r="L60" s="38"/>
      <c r="M60" s="45">
        <f t="shared" si="18"/>
        <v>0</v>
      </c>
      <c r="N60" s="38"/>
      <c r="O60" s="38"/>
    </row>
    <row r="61" spans="1:15" ht="16.5" thickBot="1">
      <c r="A61" s="16">
        <f t="shared" si="19"/>
        <v>205861.45157455842</v>
      </c>
      <c r="B61" s="16">
        <f>B62+B67</f>
        <v>53.053594485953354</v>
      </c>
      <c r="C61" s="17">
        <f>C62+C67</f>
        <v>205808.39798007248</v>
      </c>
      <c r="D61" s="16">
        <f>E61+F61</f>
        <v>276192.59634728526</v>
      </c>
      <c r="E61" s="17">
        <f>E62+E67+E68</f>
        <v>139.42486728524278</v>
      </c>
      <c r="F61" s="17">
        <f>F62+F67+F68</f>
        <v>276053.17148000002</v>
      </c>
      <c r="G61" s="16">
        <f>H61+I61</f>
        <v>262273.87235526898</v>
      </c>
      <c r="H61" s="17">
        <f>H62+H67+H68</f>
        <v>480.7016942689803</v>
      </c>
      <c r="I61" s="17">
        <f>I62+I67+I68</f>
        <v>261793.17066099998</v>
      </c>
      <c r="J61" s="16">
        <f>K61+L61</f>
        <v>274508.36667263298</v>
      </c>
      <c r="K61" s="17">
        <f>K62+K67+K68</f>
        <v>156.49728263299184</v>
      </c>
      <c r="L61" s="17">
        <f>L62+L67+L68</f>
        <v>274351.86939000001</v>
      </c>
      <c r="M61" s="16">
        <f>N61+O61</f>
        <v>290330.99465561489</v>
      </c>
      <c r="N61" s="17">
        <f>N62+N67+N68</f>
        <v>151.93065561488305</v>
      </c>
      <c r="O61" s="17">
        <f>O62+O67+O68</f>
        <v>290179.06400000001</v>
      </c>
    </row>
    <row r="62" spans="1:15">
      <c r="A62" s="32">
        <f t="shared" si="19"/>
        <v>195391.39798007248</v>
      </c>
      <c r="B62" s="32">
        <f>B63+B64+B65+B66</f>
        <v>0</v>
      </c>
      <c r="C62" s="46">
        <f>C63+C64+C65+C66</f>
        <v>195391.39798007248</v>
      </c>
      <c r="D62" s="32">
        <f t="shared" ref="D62:D68" si="20">E62+F62</f>
        <v>255823.07912000001</v>
      </c>
      <c r="E62" s="40">
        <f>E63+E64+E65+E66</f>
        <v>0</v>
      </c>
      <c r="F62" s="40">
        <f>F63+F64+F65+F66</f>
        <v>255823.07912000001</v>
      </c>
      <c r="G62" s="32">
        <f t="shared" ref="G62:G68" si="21">H62+I62</f>
        <v>236062.04469143282</v>
      </c>
      <c r="H62" s="32">
        <f>H63+H64+H65+H66</f>
        <v>240.25803043282212</v>
      </c>
      <c r="I62" s="46">
        <f>I63+I64+I65+I66</f>
        <v>235821.78666099999</v>
      </c>
      <c r="J62" s="32">
        <f t="shared" ref="J62:J68" si="22">K62+L62</f>
        <v>264868.15539000003</v>
      </c>
      <c r="K62" s="40">
        <f>K63+K64+K65+K66</f>
        <v>0</v>
      </c>
      <c r="L62" s="40">
        <f>L63+L64+L65+L66</f>
        <v>264868.15539000003</v>
      </c>
      <c r="M62" s="32">
        <f t="shared" ref="M62:M68" si="23">N62+O62</f>
        <v>278871.38</v>
      </c>
      <c r="N62" s="40">
        <f>N63+N64+N65+N66</f>
        <v>0</v>
      </c>
      <c r="O62" s="40">
        <f>O63+O64+O65+O66</f>
        <v>278871.38</v>
      </c>
    </row>
    <row r="63" spans="1:15">
      <c r="A63" s="36">
        <f t="shared" si="19"/>
        <v>55806.710000000006</v>
      </c>
      <c r="B63" s="36">
        <v>0</v>
      </c>
      <c r="C63" s="36">
        <v>55806.710000000006</v>
      </c>
      <c r="D63" s="36">
        <f t="shared" si="20"/>
        <v>59862.523649999988</v>
      </c>
      <c r="E63" s="36">
        <f>[1]Саратов!G63</f>
        <v>0</v>
      </c>
      <c r="F63" s="38">
        <f>[1]Саратов!H63</f>
        <v>59862.523649999988</v>
      </c>
      <c r="G63" s="36"/>
      <c r="H63" s="36"/>
      <c r="I63" s="36">
        <v>55872.402349999997</v>
      </c>
      <c r="J63" s="36">
        <f t="shared" si="22"/>
        <v>55872.400350000004</v>
      </c>
      <c r="K63" s="38">
        <f>[2]Сар_РС!$I$456</f>
        <v>0</v>
      </c>
      <c r="L63" s="38">
        <f>[2]Сар_РС!$H$456</f>
        <v>55872.400350000004</v>
      </c>
      <c r="M63" s="36">
        <f t="shared" si="23"/>
        <v>59393.4958265112</v>
      </c>
      <c r="N63" s="38">
        <f>[2]Сар_РС!$L$456</f>
        <v>0</v>
      </c>
      <c r="O63" s="38">
        <f>[2]Сар_РС!$K$456</f>
        <v>59393.4958265112</v>
      </c>
    </row>
    <row r="64" spans="1:15">
      <c r="A64" s="36">
        <f t="shared" si="19"/>
        <v>17797.969999999998</v>
      </c>
      <c r="B64" s="36">
        <v>0</v>
      </c>
      <c r="C64" s="36">
        <v>17797.969999999998</v>
      </c>
      <c r="D64" s="36">
        <f t="shared" si="20"/>
        <v>18243.771860000001</v>
      </c>
      <c r="E64" s="36">
        <f>[1]Саратов!G64</f>
        <v>0</v>
      </c>
      <c r="F64" s="38">
        <f>[1]Саратов!H64</f>
        <v>18243.771860000001</v>
      </c>
      <c r="G64" s="36">
        <f t="shared" si="21"/>
        <v>17042.536250000001</v>
      </c>
      <c r="H64" s="36"/>
      <c r="I64" s="36">
        <v>17042.536250000001</v>
      </c>
      <c r="J64" s="36">
        <f t="shared" si="22"/>
        <v>17042.530250000003</v>
      </c>
      <c r="K64" s="38">
        <f>[2]Сар_РС!$I$457</f>
        <v>0</v>
      </c>
      <c r="L64" s="38">
        <f>[2]Сар_РС!$H$457</f>
        <v>17042.530250000003</v>
      </c>
      <c r="M64" s="36">
        <f t="shared" si="23"/>
        <v>18105.541093521726</v>
      </c>
      <c r="N64" s="38">
        <f>[2]Сар_РС!$L$457</f>
        <v>0</v>
      </c>
      <c r="O64" s="38">
        <f>[2]Сар_РС!$K$457</f>
        <v>18105.541093521726</v>
      </c>
    </row>
    <row r="65" spans="1:18">
      <c r="A65" s="36">
        <f t="shared" si="19"/>
        <v>121786.71798007248</v>
      </c>
      <c r="B65" s="36">
        <v>0</v>
      </c>
      <c r="C65" s="36">
        <v>121786.71798007248</v>
      </c>
      <c r="D65" s="36">
        <f t="shared" si="20"/>
        <v>128157.44967</v>
      </c>
      <c r="E65" s="36">
        <f>[1]Саратов!G65</f>
        <v>0</v>
      </c>
      <c r="F65" s="38">
        <f>[1]Саратов!H65</f>
        <v>128157.44967</v>
      </c>
      <c r="G65" s="36">
        <f t="shared" si="21"/>
        <v>163147.10609143283</v>
      </c>
      <c r="H65" s="36">
        <v>240.25803043282212</v>
      </c>
      <c r="I65" s="36">
        <v>162906.848061</v>
      </c>
      <c r="J65" s="36">
        <f t="shared" si="22"/>
        <v>136740.230041</v>
      </c>
      <c r="K65" s="38">
        <f>[2]Сар_РС!$I$458</f>
        <v>0</v>
      </c>
      <c r="L65" s="38">
        <f>[2]Сар_РС!$H$458</f>
        <v>136740.230041</v>
      </c>
      <c r="M65" s="36">
        <f t="shared" si="23"/>
        <v>150300.19999999998</v>
      </c>
      <c r="N65" s="38">
        <f>[2]Сар_РС!$L$458</f>
        <v>0</v>
      </c>
      <c r="O65" s="38">
        <f>[2]Сар_РС!$K$458</f>
        <v>150300.19999999998</v>
      </c>
    </row>
    <row r="66" spans="1:18">
      <c r="A66" s="36">
        <f t="shared" si="19"/>
        <v>0</v>
      </c>
      <c r="B66" s="18"/>
      <c r="C66" s="18"/>
      <c r="D66" s="18">
        <f t="shared" si="20"/>
        <v>49559.333939999997</v>
      </c>
      <c r="E66" s="36">
        <f>[1]Саратов!G66</f>
        <v>0</v>
      </c>
      <c r="F66" s="38">
        <f>[1]Саратов!H66</f>
        <v>49559.333939999997</v>
      </c>
      <c r="G66" s="18">
        <f t="shared" si="21"/>
        <v>0</v>
      </c>
      <c r="H66" s="18"/>
      <c r="I66" s="18"/>
      <c r="J66" s="18">
        <f t="shared" si="22"/>
        <v>55212.994748999998</v>
      </c>
      <c r="K66" s="38">
        <f>[2]Сар_РС!$I$459</f>
        <v>0</v>
      </c>
      <c r="L66" s="38">
        <f>[2]Сар_РС!$H$459</f>
        <v>55212.994748999998</v>
      </c>
      <c r="M66" s="18">
        <f t="shared" si="23"/>
        <v>51072.143079967078</v>
      </c>
      <c r="N66" s="38">
        <f>[2]Сар_РС!$L$459</f>
        <v>0</v>
      </c>
      <c r="O66" s="38">
        <f>[2]Сар_РС!$K$459</f>
        <v>51072.143079967078</v>
      </c>
    </row>
    <row r="67" spans="1:18">
      <c r="A67" s="36">
        <f t="shared" si="19"/>
        <v>10470.053594485953</v>
      </c>
      <c r="B67" s="36">
        <v>53.053594485953354</v>
      </c>
      <c r="C67" s="36">
        <v>10417</v>
      </c>
      <c r="D67" s="36">
        <f t="shared" si="20"/>
        <v>20369.517227285247</v>
      </c>
      <c r="E67" s="36">
        <f>[1]Саратов!G67</f>
        <v>139.42486728524278</v>
      </c>
      <c r="F67" s="38">
        <f>[1]Саратов!H67</f>
        <v>20230.092360000002</v>
      </c>
      <c r="G67" s="36">
        <f t="shared" si="21"/>
        <v>26211.82766383616</v>
      </c>
      <c r="H67" s="36">
        <v>240.44366383615815</v>
      </c>
      <c r="I67" s="36">
        <v>25971.384000000002</v>
      </c>
      <c r="J67" s="36">
        <f t="shared" si="22"/>
        <v>9640.2112826329922</v>
      </c>
      <c r="K67" s="38">
        <f>[2]Сар_РС!$I$460</f>
        <v>156.49728263299184</v>
      </c>
      <c r="L67" s="38">
        <f>[2]Сар_РС!$H$460</f>
        <v>9483.7139999999999</v>
      </c>
      <c r="M67" s="36">
        <f t="shared" si="23"/>
        <v>11459.61465561488</v>
      </c>
      <c r="N67" s="38">
        <f>[2]Сар_РС!$L$460</f>
        <v>151.93065561488305</v>
      </c>
      <c r="O67" s="38">
        <f>[2]Сар_РС!$K$460</f>
        <v>11307.683999999997</v>
      </c>
    </row>
    <row r="68" spans="1:18" ht="16.5" thickBot="1">
      <c r="A68" s="36">
        <f t="shared" si="19"/>
        <v>0</v>
      </c>
      <c r="B68" s="39"/>
      <c r="C68" s="39"/>
      <c r="D68" s="39">
        <f t="shared" si="20"/>
        <v>0</v>
      </c>
      <c r="E68" s="36">
        <f>[1]Саратов!G68</f>
        <v>0</v>
      </c>
      <c r="F68" s="41">
        <f>[1]Саратов!H68</f>
        <v>0</v>
      </c>
      <c r="G68" s="39">
        <f t="shared" si="21"/>
        <v>0</v>
      </c>
      <c r="H68" s="39"/>
      <c r="I68" s="39"/>
      <c r="J68" s="39">
        <f t="shared" si="22"/>
        <v>0</v>
      </c>
      <c r="K68" s="41">
        <f>[2]Сар_РС!$I$461</f>
        <v>0</v>
      </c>
      <c r="L68" s="41">
        <f>[2]Сар_РС!$H$461</f>
        <v>0</v>
      </c>
      <c r="M68" s="39">
        <f t="shared" si="23"/>
        <v>0</v>
      </c>
      <c r="N68" s="41">
        <f>[2]Сар_РС!$L$461</f>
        <v>0</v>
      </c>
      <c r="O68" s="41">
        <f>[2]Сар_РС!$K$461</f>
        <v>0</v>
      </c>
    </row>
    <row r="69" spans="1:18" ht="16.5" thickBot="1">
      <c r="A69" s="16">
        <f t="shared" si="19"/>
        <v>4707370.6999681583</v>
      </c>
      <c r="B69" s="16">
        <f>B6+B17+B24+B25+B26+B27+B28</f>
        <v>194366.84071658537</v>
      </c>
      <c r="C69" s="17">
        <f>C6+C17+C24+C25+C26+C27+C28</f>
        <v>4513003.8592515728</v>
      </c>
      <c r="D69" s="16" t="e">
        <f>E69+F69</f>
        <v>#REF!</v>
      </c>
      <c r="E69" s="16" t="e">
        <f>E6+E17+E24+E25+E26+E27+E28</f>
        <v>#REF!</v>
      </c>
      <c r="F69" s="17" t="e">
        <f>F6+F17+F24+F25+F26+F27+F28</f>
        <v>#REF!</v>
      </c>
      <c r="G69" s="16">
        <f>H69+I69</f>
        <v>5011986.4098066082</v>
      </c>
      <c r="H69" s="16">
        <f>H6+H17+H24+H25+H26+H27+H28</f>
        <v>196111.32326655381</v>
      </c>
      <c r="I69" s="17">
        <f>I6+I17+I24+I25+I26+I27+I28</f>
        <v>4815875.0865400545</v>
      </c>
      <c r="J69" s="16">
        <f>K69+L69</f>
        <v>5209408.4421709524</v>
      </c>
      <c r="K69" s="16">
        <f>K6+K17+K24+K25+K26+K27+K28</f>
        <v>289013.9408898924</v>
      </c>
      <c r="L69" s="17">
        <f>L6+L17+L24+L25+L26+L27+L28</f>
        <v>4920394.5012810603</v>
      </c>
      <c r="M69" s="16">
        <f>N69+O69</f>
        <v>5478846.1218712721</v>
      </c>
      <c r="N69" s="16">
        <f>N6+N17+N24+N25+N26+N27+N28</f>
        <v>297087.74850402353</v>
      </c>
      <c r="O69" s="17">
        <f>O6+O17+O24+O25+O26+O27+O28</f>
        <v>5181758.373367249</v>
      </c>
      <c r="P69" s="24"/>
      <c r="Q69" s="24"/>
      <c r="R69" s="24"/>
    </row>
    <row r="70" spans="1:18" ht="16.5" thickBot="1">
      <c r="A70" s="16">
        <f t="shared" si="19"/>
        <v>3996.73</v>
      </c>
      <c r="B70" s="16">
        <v>0</v>
      </c>
      <c r="C70" s="16">
        <v>3996.73</v>
      </c>
      <c r="D70" s="16"/>
      <c r="E70" s="16"/>
      <c r="F70" s="17"/>
      <c r="G70" s="16"/>
      <c r="H70" s="16">
        <v>0</v>
      </c>
      <c r="I70" s="16">
        <v>0</v>
      </c>
      <c r="J70" s="16"/>
      <c r="K70" s="16"/>
      <c r="L70" s="17"/>
      <c r="M70" s="16"/>
      <c r="N70" s="16"/>
      <c r="O70" s="17"/>
      <c r="P70" s="31"/>
      <c r="Q70" s="31"/>
      <c r="R70" s="31"/>
    </row>
    <row r="71" spans="1:18" ht="16.5" thickBot="1">
      <c r="A71" s="16">
        <f t="shared" si="19"/>
        <v>0</v>
      </c>
      <c r="B71" s="16">
        <v>0</v>
      </c>
      <c r="C71" s="16">
        <v>0</v>
      </c>
      <c r="D71" s="16"/>
      <c r="E71" s="16"/>
      <c r="F71" s="17"/>
      <c r="G71" s="16"/>
      <c r="H71" s="16">
        <v>0</v>
      </c>
      <c r="I71" s="16">
        <v>0</v>
      </c>
      <c r="J71" s="16"/>
      <c r="K71" s="16"/>
      <c r="L71" s="17"/>
      <c r="M71" s="16"/>
      <c r="N71" s="16"/>
      <c r="O71" s="17"/>
    </row>
    <row r="72" spans="1:18" ht="16.5" thickBot="1">
      <c r="A72" s="16">
        <f>A92-A69-A87-A88-A89-A70</f>
        <v>478514.23676607944</v>
      </c>
      <c r="B72" s="47"/>
      <c r="C72" s="47"/>
      <c r="D72" s="16" t="e">
        <f>D92-D69-D87-D88-D89</f>
        <v>#REF!</v>
      </c>
      <c r="E72" s="16"/>
      <c r="F72" s="17"/>
      <c r="G72" s="16">
        <f>G92-G69-G87-G88-G89</f>
        <v>870066.80530466954</v>
      </c>
      <c r="H72" s="16"/>
      <c r="I72" s="17"/>
      <c r="J72" s="16">
        <f>J92-J69-J87-J88-J89</f>
        <v>583135.58187902579</v>
      </c>
      <c r="K72" s="16"/>
      <c r="L72" s="17"/>
      <c r="M72" s="16">
        <f>M92-M69-M87-M103-M104</f>
        <v>-10957692.243742544</v>
      </c>
      <c r="N72" s="16"/>
      <c r="O72" s="17"/>
    </row>
    <row r="73" spans="1:18" ht="16.5" thickBot="1">
      <c r="A73" s="17">
        <f>A74+A75+A76+A77+A78+A83</f>
        <v>466961.08676608233</v>
      </c>
      <c r="B73" s="17">
        <f>B74+B75+B76+B77+B78+B83</f>
        <v>0</v>
      </c>
      <c r="C73" s="17">
        <f>C74+C75+C76+C77+C78+C83</f>
        <v>466961.08676608233</v>
      </c>
      <c r="D73" s="16" t="e">
        <f t="shared" ref="D73:O73" si="24">D74+D75+D76+D78+D83</f>
        <v>#REF!</v>
      </c>
      <c r="E73" s="16" t="e">
        <f t="shared" si="24"/>
        <v>#REF!</v>
      </c>
      <c r="F73" s="17">
        <f t="shared" si="24"/>
        <v>843938.22213052516</v>
      </c>
      <c r="G73" s="16">
        <f>G74+G75+G76+G78+G83</f>
        <v>360427.50780585827</v>
      </c>
      <c r="H73" s="16">
        <f t="shared" ref="H73" si="25">H74+H75+H76+H78+H83</f>
        <v>0</v>
      </c>
      <c r="I73" s="17">
        <f>I74+I75+I76+I77+I78+I83</f>
        <v>870066.80530467129</v>
      </c>
      <c r="J73" s="16">
        <f t="shared" si="24"/>
        <v>330823.26084547094</v>
      </c>
      <c r="K73" s="16">
        <f t="shared" si="24"/>
        <v>4133.1346177256028</v>
      </c>
      <c r="L73" s="17">
        <f t="shared" si="24"/>
        <v>326690.12622774538</v>
      </c>
      <c r="M73" s="16">
        <f t="shared" si="24"/>
        <v>160948.5994866234</v>
      </c>
      <c r="N73" s="16">
        <f t="shared" si="24"/>
        <v>7038.2790957255811</v>
      </c>
      <c r="O73" s="17">
        <f t="shared" si="24"/>
        <v>153910.3203908978</v>
      </c>
    </row>
    <row r="74" spans="1:18" s="48" customFormat="1" ht="15" customHeight="1" thickBot="1">
      <c r="A74" s="16">
        <f>B74+C74</f>
        <v>0</v>
      </c>
      <c r="B74" s="16"/>
      <c r="C74" s="16">
        <v>0</v>
      </c>
      <c r="D74" s="16">
        <f>E74+F74</f>
        <v>0</v>
      </c>
      <c r="E74" s="16">
        <f>[1]Саратов!G74</f>
        <v>0</v>
      </c>
      <c r="F74" s="17">
        <v>0</v>
      </c>
      <c r="G74" s="16">
        <f>H74+I74</f>
        <v>0</v>
      </c>
      <c r="H74" s="16"/>
      <c r="I74" s="16"/>
      <c r="J74" s="16">
        <f>K74+L74</f>
        <v>0</v>
      </c>
      <c r="K74" s="16"/>
      <c r="L74" s="17"/>
      <c r="M74" s="16">
        <f>N74+O74</f>
        <v>0</v>
      </c>
      <c r="N74" s="16"/>
      <c r="O74" s="17"/>
    </row>
    <row r="75" spans="1:18" ht="16.5" thickBot="1">
      <c r="A75" s="16">
        <f>B75+C75</f>
        <v>31537.491628643736</v>
      </c>
      <c r="B75" s="16">
        <v>0</v>
      </c>
      <c r="C75" s="16">
        <v>31537.491628643736</v>
      </c>
      <c r="D75" s="16">
        <f t="shared" ref="D75" si="26">E75+F75</f>
        <v>30279.848197278869</v>
      </c>
      <c r="E75" s="16">
        <f>[1]Саратов!G75</f>
        <v>1177.3742098081179</v>
      </c>
      <c r="F75" s="17">
        <f>[1]Саратов!H75</f>
        <v>29102.473987470752</v>
      </c>
      <c r="G75" s="16">
        <f t="shared" ref="G75" si="27">H75+I75</f>
        <v>32679.954054958824</v>
      </c>
      <c r="H75" s="16"/>
      <c r="I75" s="16">
        <v>32679.954054958824</v>
      </c>
      <c r="J75" s="16">
        <f t="shared" ref="J75" si="28">K75+L75</f>
        <v>32208.505877778196</v>
      </c>
      <c r="K75" s="16">
        <f>[3]ОСЗ_План_2017!$F$171+[3]ОСЗ_План_2017!$F$172</f>
        <v>1325.1783316611179</v>
      </c>
      <c r="L75" s="17">
        <f>'[4]ПДР СарРС'!$G$171+'[4]ПДР СарРС'!$G$172</f>
        <v>30883.327546117078</v>
      </c>
      <c r="M75" s="16">
        <f t="shared" ref="M75" si="29">N75+O75</f>
        <v>33567.996829325573</v>
      </c>
      <c r="N75" s="16">
        <f>[3]ОСЗ_Прогноз_2018!$F$171+[3]ОСЗ_Прогноз_2018!$F$172</f>
        <v>1377.6033065741378</v>
      </c>
      <c r="O75" s="17">
        <f>'[4]ПДР СарРС'!$H$171+'[4]ПДР СарРС'!$H$172</f>
        <v>32190.393522751438</v>
      </c>
    </row>
    <row r="76" spans="1:18" s="48" customFormat="1" ht="16.5" thickBot="1">
      <c r="A76" s="16">
        <f>B76+C76</f>
        <v>0</v>
      </c>
      <c r="B76" s="16">
        <v>0</v>
      </c>
      <c r="C76" s="16">
        <v>0</v>
      </c>
      <c r="D76" s="16">
        <f>E76+F76</f>
        <v>0</v>
      </c>
      <c r="E76" s="16">
        <f>[1]Саратов!G76</f>
        <v>0</v>
      </c>
      <c r="F76" s="17">
        <f>[1]Саратов!H76</f>
        <v>0</v>
      </c>
      <c r="G76" s="16">
        <f>H76+I76</f>
        <v>27431.463926736265</v>
      </c>
      <c r="H76" s="16"/>
      <c r="I76" s="16">
        <v>27431.463926736265</v>
      </c>
      <c r="J76" s="16">
        <f>K76+L76</f>
        <v>0</v>
      </c>
      <c r="K76" s="16"/>
      <c r="L76" s="17"/>
      <c r="M76" s="16">
        <f>N76+O76</f>
        <v>0</v>
      </c>
      <c r="N76" s="16"/>
      <c r="O76" s="17"/>
    </row>
    <row r="77" spans="1:18" s="49" customFormat="1" ht="16.5" thickBot="1">
      <c r="A77" s="16">
        <f>B77+C77</f>
        <v>86923.318941701087</v>
      </c>
      <c r="B77" s="16">
        <v>0</v>
      </c>
      <c r="C77" s="16">
        <v>86923.318941701087</v>
      </c>
      <c r="D77" s="16" t="e">
        <f>E77+F77</f>
        <v>#REF!</v>
      </c>
      <c r="E77" s="16" t="e">
        <f>[1]Саратов!G77</f>
        <v>#REF!</v>
      </c>
      <c r="F77" s="17" t="e">
        <f>[1]Саратов!H77</f>
        <v>#REF!</v>
      </c>
      <c r="G77" s="16">
        <f>H77+I77</f>
        <v>509639.2974988129</v>
      </c>
      <c r="H77" s="16"/>
      <c r="I77" s="16">
        <v>509639.2974988129</v>
      </c>
      <c r="J77" s="16">
        <f>K77+L77</f>
        <v>0</v>
      </c>
      <c r="K77" s="16"/>
      <c r="L77" s="17"/>
      <c r="M77" s="16">
        <f>N77+O77</f>
        <v>0</v>
      </c>
      <c r="N77" s="16"/>
      <c r="O77" s="17"/>
    </row>
    <row r="78" spans="1:18" ht="16.5" thickBot="1">
      <c r="A78" s="16">
        <f>B78+C78</f>
        <v>348500.27619573748</v>
      </c>
      <c r="B78" s="16">
        <f>B80+B81+B82</f>
        <v>0</v>
      </c>
      <c r="C78" s="16">
        <f>C80+C81+C82</f>
        <v>348500.27619573748</v>
      </c>
      <c r="D78" s="16">
        <f t="shared" ref="D78:D84" si="30">E78+F78</f>
        <v>561345.48268005101</v>
      </c>
      <c r="E78" s="17">
        <f>E80+E81+E82</f>
        <v>127388.84708524484</v>
      </c>
      <c r="F78" s="17">
        <f>F80+F81+F82</f>
        <v>433956.63559480617</v>
      </c>
      <c r="G78" s="16">
        <f t="shared" ref="G78:G84" si="31">H78+I78</f>
        <v>243478.32866416321</v>
      </c>
      <c r="H78" s="17">
        <f>H80+H81+H82</f>
        <v>0</v>
      </c>
      <c r="I78" s="17">
        <f>I80+I81+I82</f>
        <v>243478.32866416321</v>
      </c>
      <c r="J78" s="16">
        <f t="shared" ref="J78:J84" si="32">K78+L78</f>
        <v>298614.75496769277</v>
      </c>
      <c r="K78" s="16">
        <f>K80+K81+K82</f>
        <v>2807.9562860644846</v>
      </c>
      <c r="L78" s="17">
        <f>L80+L81+L82</f>
        <v>295806.79868162831</v>
      </c>
      <c r="M78" s="16">
        <f t="shared" ref="M78:M84" si="33">N78+O78</f>
        <v>127380.60265729782</v>
      </c>
      <c r="N78" s="16">
        <f>N80+N81+N82</f>
        <v>5660.6757891514435</v>
      </c>
      <c r="O78" s="17">
        <f>O80+O81+O82</f>
        <v>121719.92686814637</v>
      </c>
    </row>
    <row r="79" spans="1:18">
      <c r="A79" s="50"/>
      <c r="B79" s="50"/>
      <c r="C79" s="50"/>
      <c r="D79" s="51">
        <f t="shared" si="30"/>
        <v>0</v>
      </c>
      <c r="E79" s="51"/>
      <c r="F79" s="52"/>
      <c r="G79" s="51">
        <f t="shared" si="31"/>
        <v>0</v>
      </c>
      <c r="H79" s="51"/>
      <c r="I79" s="51"/>
      <c r="J79" s="51">
        <f t="shared" si="32"/>
        <v>0</v>
      </c>
      <c r="K79" s="51"/>
      <c r="L79" s="52"/>
      <c r="M79" s="51">
        <f t="shared" si="33"/>
        <v>0</v>
      </c>
      <c r="N79" s="51"/>
      <c r="O79" s="52"/>
    </row>
    <row r="80" spans="1:18">
      <c r="A80" s="53">
        <f t="shared" ref="A80:A89" si="34">B80+C80</f>
        <v>348500.27619573748</v>
      </c>
      <c r="B80" s="53">
        <v>0</v>
      </c>
      <c r="C80" s="53">
        <v>348500.27619573748</v>
      </c>
      <c r="D80" s="53">
        <f t="shared" si="30"/>
        <v>423912.96475494624</v>
      </c>
      <c r="E80" s="53">
        <f>[1]Саратов!G80</f>
        <v>0</v>
      </c>
      <c r="F80" s="113">
        <f>[1]Саратов!H80</f>
        <v>423912.96475494624</v>
      </c>
      <c r="G80" s="53">
        <f t="shared" si="31"/>
        <v>243478.32866416321</v>
      </c>
      <c r="H80" s="53"/>
      <c r="I80" s="53">
        <v>243478.32866416321</v>
      </c>
      <c r="J80" s="53">
        <f t="shared" si="32"/>
        <v>276651</v>
      </c>
      <c r="K80" s="53"/>
      <c r="L80" s="113">
        <f>[5]КП!$L$12</f>
        <v>276651</v>
      </c>
      <c r="M80" s="53">
        <f t="shared" si="33"/>
        <v>101921.8832184136</v>
      </c>
      <c r="N80" s="53"/>
      <c r="O80" s="113">
        <f>'[4]ПДР СарРС'!$H$163</f>
        <v>101921.8832184136</v>
      </c>
    </row>
    <row r="81" spans="1:15">
      <c r="A81" s="54">
        <f t="shared" si="34"/>
        <v>0</v>
      </c>
      <c r="B81" s="53">
        <v>0</v>
      </c>
      <c r="C81" s="53">
        <v>0</v>
      </c>
      <c r="D81" s="53">
        <f t="shared" si="30"/>
        <v>280.18219747667547</v>
      </c>
      <c r="E81" s="53">
        <f>[1]Саратов!G81</f>
        <v>189.14119374370915</v>
      </c>
      <c r="F81" s="113">
        <f>[1]Саратов!H81</f>
        <v>91.041003732966345</v>
      </c>
      <c r="G81" s="53">
        <f t="shared" si="31"/>
        <v>0</v>
      </c>
      <c r="H81" s="53"/>
      <c r="I81" s="53">
        <v>0</v>
      </c>
      <c r="J81" s="53">
        <f t="shared" si="32"/>
        <v>235.73408473843753</v>
      </c>
      <c r="K81" s="53">
        <f>[3]ОСЗ_План_2017!$F$199</f>
        <v>98.034084738437542</v>
      </c>
      <c r="L81" s="113">
        <f>'[4]ПДР СарРС'!$G$199</f>
        <v>137.69999999999999</v>
      </c>
      <c r="M81" s="53">
        <f t="shared" si="33"/>
        <v>189.01081241637738</v>
      </c>
      <c r="N81" s="53">
        <f>[3]ОСЗ_Прогноз_2018!$F$199</f>
        <v>97.386282416377384</v>
      </c>
      <c r="O81" s="113">
        <f>'[4]ПДР СарРС'!$H$199</f>
        <v>91.624529999999993</v>
      </c>
    </row>
    <row r="82" spans="1:15" ht="16.5" thickBot="1">
      <c r="A82" s="54">
        <f t="shared" si="34"/>
        <v>0</v>
      </c>
      <c r="B82" s="53">
        <v>0</v>
      </c>
      <c r="C82" s="53">
        <v>0</v>
      </c>
      <c r="D82" s="53">
        <f t="shared" si="30"/>
        <v>137152.33572762809</v>
      </c>
      <c r="E82" s="53">
        <f>[1]Саратов!G82</f>
        <v>127199.70589150113</v>
      </c>
      <c r="F82" s="113">
        <f>[1]Саратов!H82</f>
        <v>9952.6298361269655</v>
      </c>
      <c r="G82" s="53">
        <f t="shared" si="31"/>
        <v>0</v>
      </c>
      <c r="H82" s="53"/>
      <c r="I82" s="53">
        <v>0</v>
      </c>
      <c r="J82" s="53">
        <f t="shared" si="32"/>
        <v>21728.020882954323</v>
      </c>
      <c r="K82" s="53">
        <f>[3]ОСЗ_План_2017!$F$170-[3]ОСЗ_План_2017!$F$171-[3]ОСЗ_План_2017!$F$172-[3]ОСЗ_План_2017!$F$199</f>
        <v>2709.9222013260469</v>
      </c>
      <c r="L82" s="113">
        <f>'[4]ПДР СарРС'!$G$170-'[4]ПДР СарРС'!$G$171-'[4]ПДР СарРС'!$G$172-'[4]ПДР СарРС'!$G$199</f>
        <v>19018.098681628275</v>
      </c>
      <c r="M82" s="53">
        <f t="shared" si="33"/>
        <v>25269.708626467833</v>
      </c>
      <c r="N82" s="53">
        <f>[3]ОСЗ_Прогноз_2018!$F$170-[3]ОСЗ_Прогноз_2018!$F$171-[3]ОСЗ_Прогноз_2018!$F$172-[3]ОСЗ_Прогноз_2018!$F$199</f>
        <v>5563.2895067350664</v>
      </c>
      <c r="O82" s="113">
        <f>'[4]ПДР СарРС'!$H$170-'[4]ПДР СарРС'!$H$171-'[4]ПДР СарРС'!$H$172-'[4]ПДР СарРС'!$H$199</f>
        <v>19706.419119732767</v>
      </c>
    </row>
    <row r="83" spans="1:15" ht="16.5" thickBot="1">
      <c r="A83" s="16">
        <f t="shared" si="34"/>
        <v>0</v>
      </c>
      <c r="B83" s="16">
        <v>0</v>
      </c>
      <c r="C83" s="16">
        <v>0</v>
      </c>
      <c r="D83" s="16" t="e">
        <f t="shared" si="30"/>
        <v>#REF!</v>
      </c>
      <c r="E83" s="16" t="e">
        <f>[1]Саратов!G84</f>
        <v>#REF!</v>
      </c>
      <c r="F83" s="17">
        <f>[1]Саратов!H84</f>
        <v>380879.1125482482</v>
      </c>
      <c r="G83" s="16">
        <f t="shared" si="31"/>
        <v>56837.761160000002</v>
      </c>
      <c r="H83" s="16"/>
      <c r="I83" s="16">
        <v>56837.761160000002</v>
      </c>
      <c r="J83" s="16">
        <f t="shared" si="32"/>
        <v>0</v>
      </c>
      <c r="K83" s="16"/>
      <c r="L83" s="17"/>
      <c r="M83" s="16">
        <f t="shared" si="33"/>
        <v>0</v>
      </c>
      <c r="N83" s="16"/>
      <c r="O83" s="17"/>
    </row>
    <row r="84" spans="1:15" ht="16.5" thickBot="1">
      <c r="A84" s="16">
        <v>0</v>
      </c>
      <c r="B84" s="16">
        <v>0</v>
      </c>
      <c r="C84" s="16">
        <v>0</v>
      </c>
      <c r="D84" s="16" t="e">
        <f t="shared" si="30"/>
        <v>#REF!</v>
      </c>
      <c r="E84" s="16" t="e">
        <f>[1]Саратов!G85</f>
        <v>#REF!</v>
      </c>
      <c r="F84" s="17">
        <f>[1]Саратов!H85</f>
        <v>248818.90737787957</v>
      </c>
      <c r="G84" s="16">
        <f t="shared" si="31"/>
        <v>0</v>
      </c>
      <c r="H84" s="16"/>
      <c r="I84" s="16"/>
      <c r="J84" s="16">
        <f t="shared" si="32"/>
        <v>0</v>
      </c>
      <c r="K84" s="16"/>
      <c r="L84" s="17"/>
      <c r="M84" s="55">
        <f t="shared" si="33"/>
        <v>0</v>
      </c>
      <c r="N84" s="17"/>
      <c r="O84" s="17"/>
    </row>
    <row r="85" spans="1:15" s="59" customFormat="1" ht="16.5" thickBot="1">
      <c r="A85" s="56">
        <f>A92-A90</f>
        <v>11553.149999996647</v>
      </c>
      <c r="B85" s="56"/>
      <c r="C85" s="56"/>
      <c r="D85" s="56" t="e">
        <f>D92-D90</f>
        <v>#REF!</v>
      </c>
      <c r="E85" s="56"/>
      <c r="F85" s="57"/>
      <c r="G85" s="56">
        <f>G92-G90</f>
        <v>0</v>
      </c>
      <c r="H85" s="56"/>
      <c r="I85" s="56"/>
      <c r="J85" s="56">
        <f>J92-J90</f>
        <v>252312.32103355415</v>
      </c>
      <c r="K85" s="56"/>
      <c r="L85" s="57"/>
      <c r="M85" s="58"/>
      <c r="N85" s="56"/>
      <c r="O85" s="57"/>
    </row>
    <row r="86" spans="1:15" ht="16.5" thickBot="1">
      <c r="A86" s="16">
        <f>B86+C86</f>
        <v>5178328.5167342406</v>
      </c>
      <c r="B86" s="16">
        <f>B69+B73</f>
        <v>194366.84071658537</v>
      </c>
      <c r="C86" s="16">
        <f>C69+C73+C70-C71</f>
        <v>4983961.6760176551</v>
      </c>
      <c r="D86" s="16" t="e">
        <f t="shared" ref="D86:O86" si="35">D73+D69</f>
        <v>#REF!</v>
      </c>
      <c r="E86" s="16" t="e">
        <f t="shared" si="35"/>
        <v>#REF!</v>
      </c>
      <c r="F86" s="17" t="e">
        <f t="shared" si="35"/>
        <v>#REF!</v>
      </c>
      <c r="G86" s="16">
        <f>H86+I86</f>
        <v>5882053.2151112799</v>
      </c>
      <c r="H86" s="16">
        <f t="shared" si="35"/>
        <v>196111.32326655381</v>
      </c>
      <c r="I86" s="16">
        <f>I69+I73+I70-I71</f>
        <v>5685941.8918447262</v>
      </c>
      <c r="J86" s="16">
        <f t="shared" si="35"/>
        <v>5540231.7030164236</v>
      </c>
      <c r="K86" s="16">
        <f t="shared" si="35"/>
        <v>293147.07550761802</v>
      </c>
      <c r="L86" s="17">
        <f t="shared" si="35"/>
        <v>5247084.6275088061</v>
      </c>
      <c r="M86" s="16">
        <f t="shared" si="35"/>
        <v>5639794.7213578951</v>
      </c>
      <c r="N86" s="16">
        <f t="shared" si="35"/>
        <v>304126.0275997491</v>
      </c>
      <c r="O86" s="17">
        <f t="shared" si="35"/>
        <v>5335668.6937581468</v>
      </c>
    </row>
    <row r="87" spans="1:15" ht="16.5" thickBot="1">
      <c r="A87" s="16">
        <f t="shared" si="34"/>
        <v>3024799.9500099998</v>
      </c>
      <c r="B87" s="16"/>
      <c r="C87" s="16">
        <v>3024799.9500099998</v>
      </c>
      <c r="D87" s="16">
        <f>E87+F87</f>
        <v>3039079.5908023091</v>
      </c>
      <c r="E87" s="16"/>
      <c r="F87" s="17">
        <f>[1]Саратов!H87</f>
        <v>3039079.5908023091</v>
      </c>
      <c r="G87" s="16">
        <f>H87+I87</f>
        <v>3216005.0643199999</v>
      </c>
      <c r="H87" s="16"/>
      <c r="I87" s="17">
        <v>3216005.0643199999</v>
      </c>
      <c r="J87" s="16">
        <f>K87+L87</f>
        <v>3244600.4896800001</v>
      </c>
      <c r="K87" s="16"/>
      <c r="L87" s="17">
        <f>[6]Индекс!I56</f>
        <v>3244600.4896800001</v>
      </c>
      <c r="M87" s="60"/>
      <c r="N87" s="60"/>
      <c r="O87" s="60"/>
    </row>
    <row r="88" spans="1:15" ht="16.5" thickBot="1">
      <c r="A88" s="16">
        <f t="shared" si="34"/>
        <v>2665483.8731832351</v>
      </c>
      <c r="B88" s="16"/>
      <c r="C88" s="16">
        <v>2665483.8731832351</v>
      </c>
      <c r="D88" s="16">
        <f>E88+F88</f>
        <v>2688817.9705427503</v>
      </c>
      <c r="E88" s="16"/>
      <c r="F88" s="17">
        <f>[1]Саратов!H88</f>
        <v>2688817.9705427503</v>
      </c>
      <c r="G88" s="16">
        <f>H88+I88</f>
        <v>2594108.0117486101</v>
      </c>
      <c r="H88" s="16"/>
      <c r="I88" s="17">
        <v>2594108.0117486101</v>
      </c>
      <c r="J88" s="16">
        <f>K88+L88</f>
        <v>2594108.0117486101</v>
      </c>
      <c r="K88" s="16"/>
      <c r="L88" s="17">
        <f>[6]Индекс!I135</f>
        <v>2594108.0117486101</v>
      </c>
    </row>
    <row r="89" spans="1:15" ht="16.5" thickBot="1">
      <c r="A89" s="16">
        <f t="shared" si="34"/>
        <v>1710925.0006032344</v>
      </c>
      <c r="B89" s="16"/>
      <c r="C89" s="16">
        <v>1710925.0006032344</v>
      </c>
      <c r="D89" s="16">
        <f>E89+F89</f>
        <v>1423806.43747852</v>
      </c>
      <c r="E89" s="16"/>
      <c r="F89" s="17">
        <f>[1]Саратов!H89</f>
        <v>1423806.43747852</v>
      </c>
      <c r="G89" s="16">
        <f>H89+I89</f>
        <v>1460719.1326472277</v>
      </c>
      <c r="H89" s="16"/>
      <c r="I89" s="17">
        <v>1460719.1326472277</v>
      </c>
      <c r="J89" s="16">
        <f>K89+L89</f>
        <v>1521632.8983563925</v>
      </c>
      <c r="K89" s="16"/>
      <c r="L89" s="17">
        <f>[6]Индекс!I134</f>
        <v>1521632.8983563925</v>
      </c>
    </row>
    <row r="90" spans="1:15" ht="16.5" thickBot="1">
      <c r="A90" s="16">
        <f>A86+A87+A88+A89</f>
        <v>12579537.34053071</v>
      </c>
      <c r="B90" s="16">
        <f t="shared" ref="B90:F90" si="36">B86+B87+B88+B89</f>
        <v>194366.84071658537</v>
      </c>
      <c r="C90" s="16">
        <f t="shared" si="36"/>
        <v>12385170.499814125</v>
      </c>
      <c r="D90" s="16" t="e">
        <f t="shared" si="36"/>
        <v>#REF!</v>
      </c>
      <c r="E90" s="16" t="e">
        <f t="shared" si="36"/>
        <v>#REF!</v>
      </c>
      <c r="F90" s="17" t="e">
        <f t="shared" si="36"/>
        <v>#REF!</v>
      </c>
      <c r="G90" s="16">
        <f>G86+G87+G88+G89</f>
        <v>13152885.423827117</v>
      </c>
      <c r="H90" s="16">
        <f t="shared" ref="H90" si="37">H86+H87+H88+H89</f>
        <v>196111.32326655381</v>
      </c>
      <c r="I90" s="17">
        <f>I86+I87+I88+I89</f>
        <v>12956774.100560563</v>
      </c>
      <c r="J90" s="16">
        <f>J86+J87+J88+J89</f>
        <v>12900573.102801427</v>
      </c>
      <c r="K90" s="16">
        <f t="shared" ref="K90" si="38">K86+K87+K88+K89</f>
        <v>293147.07550761802</v>
      </c>
      <c r="L90" s="17">
        <f>L86+L87+L88+L89</f>
        <v>12607426.027293809</v>
      </c>
      <c r="M90" s="60"/>
      <c r="N90" s="60"/>
      <c r="O90" s="60"/>
    </row>
    <row r="91" spans="1:15" ht="16.5" thickBo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</row>
    <row r="92" spans="1:15" s="62" customFormat="1" ht="16.5" thickBot="1">
      <c r="A92" s="16">
        <f>B92+C92</f>
        <v>12591090.490530707</v>
      </c>
      <c r="B92" s="16"/>
      <c r="C92" s="16">
        <v>12591090.490530707</v>
      </c>
      <c r="D92" s="16">
        <f>F92</f>
        <v>12370324.762626093</v>
      </c>
      <c r="E92" s="16"/>
      <c r="F92" s="17">
        <f>[1]Саратов!$H$92</f>
        <v>12370324.762626093</v>
      </c>
      <c r="G92" s="16">
        <f>H92+I92</f>
        <v>13152885.423827115</v>
      </c>
      <c r="H92" s="16"/>
      <c r="I92" s="17">
        <v>13152885.423827115</v>
      </c>
      <c r="J92" s="16">
        <f>K92+L92</f>
        <v>13152885.423834981</v>
      </c>
      <c r="K92" s="16"/>
      <c r="L92" s="17">
        <f>[6]Индекс!I137</f>
        <v>13152885.423834981</v>
      </c>
      <c r="M92" s="60"/>
      <c r="N92" s="60"/>
      <c r="O92" s="60"/>
    </row>
    <row r="93" spans="1:15" s="62" customFormat="1" ht="16.5" thickBot="1">
      <c r="A93" s="16">
        <v>8941.8827860270467</v>
      </c>
      <c r="B93" s="63"/>
      <c r="C93" s="63"/>
      <c r="D93" s="16">
        <f>[1]Саратов!F93</f>
        <v>8830.9822490000006</v>
      </c>
      <c r="E93" s="63"/>
      <c r="F93" s="64"/>
      <c r="G93" s="16">
        <v>8714.6310323133421</v>
      </c>
      <c r="H93" s="63"/>
      <c r="I93" s="64"/>
      <c r="J93" s="60"/>
      <c r="K93" s="65"/>
      <c r="L93" s="65"/>
      <c r="M93" s="60"/>
      <c r="N93" s="65"/>
      <c r="O93" s="65"/>
    </row>
    <row r="94" spans="1:15" s="62" customFormat="1" ht="16.5" thickBot="1">
      <c r="A94" s="16">
        <v>8367.0364059443291</v>
      </c>
      <c r="B94" s="63"/>
      <c r="C94" s="63"/>
      <c r="D94" s="16">
        <f>[1]Саратов!F94</f>
        <v>8519.428903</v>
      </c>
      <c r="E94" s="63"/>
      <c r="F94" s="66"/>
      <c r="G94" s="16">
        <v>8068.4069062395474</v>
      </c>
      <c r="H94" s="63"/>
      <c r="I94" s="66"/>
      <c r="J94" s="60"/>
      <c r="K94" s="65"/>
      <c r="L94" s="65"/>
      <c r="M94" s="60"/>
      <c r="N94" s="65"/>
      <c r="O94" s="65"/>
    </row>
    <row r="95" spans="1:15" s="62" customFormat="1" ht="16.5" thickBot="1">
      <c r="A95" s="16">
        <v>801.09429384227644</v>
      </c>
      <c r="B95" s="67"/>
      <c r="C95" s="67"/>
      <c r="D95" s="16">
        <f>[1]Саратов!F95</f>
        <v>719.42211599999996</v>
      </c>
      <c r="E95" s="67"/>
      <c r="F95" s="68"/>
      <c r="G95" s="16">
        <v>775.32979999999998</v>
      </c>
      <c r="H95" s="67"/>
      <c r="I95" s="68"/>
      <c r="J95" s="60"/>
      <c r="K95" s="65"/>
      <c r="L95" s="65"/>
      <c r="M95" s="60"/>
      <c r="N95" s="65"/>
      <c r="O95" s="65"/>
    </row>
    <row r="96" spans="1:15" ht="16.5" thickBot="1">
      <c r="A96" s="69">
        <f>A92-A90</f>
        <v>11553.149999996647</v>
      </c>
      <c r="B96" s="70"/>
      <c r="C96" s="71"/>
      <c r="D96" s="57" t="e">
        <f>D92-D90</f>
        <v>#REF!</v>
      </c>
      <c r="E96" s="71"/>
      <c r="F96" s="71"/>
      <c r="G96" s="57">
        <f>G92-G90</f>
        <v>0</v>
      </c>
      <c r="H96" s="71"/>
      <c r="I96" s="71"/>
      <c r="J96" s="72"/>
      <c r="K96" s="61"/>
      <c r="L96" s="61"/>
      <c r="M96" s="72"/>
      <c r="N96" s="61"/>
      <c r="O96" s="61"/>
    </row>
    <row r="97" spans="1:16" ht="16.5" thickBot="1">
      <c r="D97" s="24"/>
      <c r="J97" s="24"/>
      <c r="M97" s="24"/>
    </row>
    <row r="98" spans="1:16">
      <c r="A98" s="73">
        <f>A92-A89-A88-A87-A69-A75-A77-A78-A83-A70</f>
        <v>11553.149999996687</v>
      </c>
      <c r="B98" s="74"/>
      <c r="C98" s="75"/>
      <c r="D98" s="76" t="e">
        <f>D92-D89-D88-D87-D69-D75-D78-D83</f>
        <v>#REF!</v>
      </c>
      <c r="E98" s="77"/>
      <c r="F98" s="78"/>
      <c r="G98" s="73">
        <f>G92-G89-G88-G87-G69-G75-G77-G78-G83-G70</f>
        <v>27431.46392673489</v>
      </c>
      <c r="H98" s="77"/>
      <c r="I98" s="78"/>
      <c r="J98" s="60"/>
      <c r="K98" s="61"/>
      <c r="L98" s="61"/>
      <c r="M98" s="60"/>
      <c r="N98" s="61"/>
      <c r="O98" s="61"/>
    </row>
    <row r="99" spans="1:16" s="62" customFormat="1">
      <c r="A99" s="79">
        <f>A74</f>
        <v>0</v>
      </c>
      <c r="B99" s="80"/>
      <c r="C99" s="81"/>
      <c r="D99" s="82">
        <f>D74</f>
        <v>0</v>
      </c>
      <c r="E99" s="83"/>
      <c r="F99" s="84"/>
      <c r="G99" s="79">
        <f>G74</f>
        <v>0</v>
      </c>
      <c r="H99" s="83"/>
      <c r="I99" s="84"/>
      <c r="J99" s="85"/>
      <c r="K99" s="86"/>
      <c r="L99" s="86"/>
      <c r="M99" s="85"/>
      <c r="N99" s="86"/>
      <c r="O99" s="86"/>
    </row>
    <row r="100" spans="1:16">
      <c r="A100" s="87">
        <f>A76</f>
        <v>0</v>
      </c>
      <c r="B100" s="88"/>
      <c r="C100" s="89"/>
      <c r="D100" s="90">
        <f>D76</f>
        <v>0</v>
      </c>
      <c r="E100" s="91"/>
      <c r="F100" s="92"/>
      <c r="G100" s="87">
        <f>G76</f>
        <v>27431.463926736265</v>
      </c>
      <c r="H100" s="91"/>
      <c r="I100" s="92"/>
      <c r="J100" s="93"/>
      <c r="K100" s="61"/>
      <c r="L100" s="61"/>
      <c r="M100" s="93"/>
      <c r="N100" s="61"/>
      <c r="O100" s="61"/>
    </row>
    <row r="101" spans="1:16" ht="16.5" thickBot="1">
      <c r="A101" s="94">
        <f>A98-A99-A100</f>
        <v>11553.149999996687</v>
      </c>
      <c r="B101" s="95"/>
      <c r="C101" s="96"/>
      <c r="D101" s="97" t="e">
        <f>D98-D99-D100</f>
        <v>#REF!</v>
      </c>
      <c r="E101" s="98"/>
      <c r="F101" s="99"/>
      <c r="G101" s="94">
        <f>G98-G99-G100</f>
        <v>-1.3751559890806675E-9</v>
      </c>
      <c r="H101" s="98"/>
      <c r="I101" s="99"/>
      <c r="J101" s="93"/>
      <c r="K101" s="61"/>
      <c r="L101" s="61"/>
      <c r="M101" s="93"/>
      <c r="N101" s="61"/>
      <c r="O101" s="61"/>
    </row>
    <row r="102" spans="1:16" s="100" customFormat="1" ht="16.5" thickBot="1">
      <c r="A102" s="101"/>
      <c r="B102" s="101"/>
      <c r="C102" s="101"/>
      <c r="D102" s="102"/>
      <c r="E102" s="101"/>
      <c r="F102" s="101"/>
      <c r="G102" s="101"/>
      <c r="H102" s="101"/>
      <c r="I102" s="101"/>
      <c r="J102" s="102"/>
      <c r="K102" s="101"/>
      <c r="L102" s="101"/>
      <c r="M102" s="102"/>
      <c r="N102" s="101"/>
      <c r="O102" s="101"/>
    </row>
    <row r="103" spans="1:16" ht="16.5" thickBot="1">
      <c r="A103" s="71"/>
      <c r="B103" s="71"/>
      <c r="C103" s="70"/>
      <c r="D103" s="103" t="e">
        <f>D104+D105+D106</f>
        <v>#REF!</v>
      </c>
      <c r="E103" s="70"/>
      <c r="F103" s="71"/>
      <c r="G103" s="61"/>
      <c r="H103" s="61"/>
      <c r="I103" s="61"/>
      <c r="J103" s="85">
        <f>[2]Сар_РС!$G$298-[2]Сар_РС!$G$302-[2]Сар_РС!$G$317-[2]Сар_РС!$G$319</f>
        <v>5209408.4421709534</v>
      </c>
      <c r="K103" s="85">
        <f>[2]Сар_РС!$I$298-[2]Сар_РС!$I$302-[2]Сар_РС!$I$317-[2]Сар_РС!$I$319</f>
        <v>289013.9408898924</v>
      </c>
      <c r="L103" s="85">
        <f>[2]Сар_РС!$H$298-[2]Сар_РС!$H$302-[2]Сар_РС!$H$317-[2]Сар_РС!$H$319</f>
        <v>4920394.5012810612</v>
      </c>
      <c r="M103" s="85">
        <f>[2]Сар_РС!$J$298-[2]Сар_РС!$J$302-[2]Сар_РС!$J$317-[2]Сар_РС!$J$319</f>
        <v>5478846.121871273</v>
      </c>
      <c r="N103" s="85">
        <f>[2]Сар_РС!$L$298-[2]Сар_РС!$L$302-[2]Сар_РС!$L$317-[2]Сар_РС!$L$319</f>
        <v>297087.74850402353</v>
      </c>
      <c r="O103" s="85">
        <f>[2]Сар_РС!$K$298-[2]Сар_РС!$K$302-[2]Сар_РС!$K$317-[2]Сар_РС!$K$319</f>
        <v>5181758.37336725</v>
      </c>
      <c r="P103" s="4" t="s">
        <v>0</v>
      </c>
    </row>
    <row r="104" spans="1:16" ht="16.5" thickBot="1">
      <c r="A104" s="71"/>
      <c r="B104" s="71"/>
      <c r="C104" s="70"/>
      <c r="D104" s="114">
        <f>[1]Саратов!F104</f>
        <v>482906.44910756568</v>
      </c>
      <c r="E104" s="70"/>
      <c r="F104" s="71"/>
      <c r="G104" s="61"/>
      <c r="H104" s="61"/>
      <c r="I104" s="61"/>
      <c r="J104" s="60">
        <f t="shared" ref="J104:O104" si="39">J69-J103</f>
        <v>0</v>
      </c>
      <c r="K104" s="60">
        <f t="shared" si="39"/>
        <v>0</v>
      </c>
      <c r="L104" s="60">
        <f t="shared" si="39"/>
        <v>0</v>
      </c>
      <c r="M104" s="60">
        <f t="shared" si="39"/>
        <v>0</v>
      </c>
      <c r="N104" s="60">
        <f t="shared" si="39"/>
        <v>0</v>
      </c>
      <c r="O104" s="60">
        <f t="shared" si="39"/>
        <v>0</v>
      </c>
    </row>
    <row r="105" spans="1:16" ht="16.5" thickBot="1">
      <c r="A105" s="104"/>
      <c r="B105" s="104"/>
      <c r="C105" s="61"/>
      <c r="D105" s="114" t="e">
        <f>[1]Саратов!F105</f>
        <v>#REF!</v>
      </c>
      <c r="E105" s="61"/>
      <c r="F105" s="104"/>
      <c r="G105" s="61"/>
      <c r="H105" s="61"/>
      <c r="I105" s="61"/>
      <c r="J105" s="105"/>
      <c r="K105" s="61"/>
      <c r="L105" s="61"/>
      <c r="M105" s="105"/>
      <c r="N105" s="61"/>
      <c r="O105" s="61"/>
    </row>
    <row r="106" spans="1:16" ht="16.5" thickBot="1">
      <c r="A106" s="71"/>
      <c r="B106" s="71"/>
      <c r="C106" s="70"/>
      <c r="D106" s="114">
        <f>[1]Саратов!F106</f>
        <v>103363.5710610422</v>
      </c>
      <c r="E106" s="70"/>
      <c r="F106" s="71"/>
      <c r="G106" s="61"/>
      <c r="H106" s="61"/>
      <c r="I106" s="61"/>
      <c r="J106" s="105"/>
      <c r="K106" s="61"/>
      <c r="L106" s="61"/>
      <c r="M106" s="105"/>
      <c r="N106" s="61"/>
      <c r="O106" s="61"/>
    </row>
    <row r="107" spans="1:16" ht="16.5" thickBot="1">
      <c r="A107" s="71"/>
      <c r="B107" s="71"/>
      <c r="C107" s="70"/>
      <c r="D107" s="114">
        <f>[1]Саратов!F107</f>
        <v>11784054.742457485</v>
      </c>
      <c r="E107" s="70"/>
      <c r="F107" s="71"/>
      <c r="G107" s="61"/>
      <c r="H107" s="61"/>
      <c r="I107" s="61"/>
      <c r="J107" s="105"/>
      <c r="K107" s="61"/>
      <c r="L107" s="61"/>
      <c r="M107" s="105"/>
      <c r="N107" s="61"/>
      <c r="O107" s="61"/>
    </row>
    <row r="109" spans="1:16">
      <c r="A109" s="91">
        <f>A6+A17+A24+A29+A42+A45+A55+A58</f>
        <v>2503769.3872421365</v>
      </c>
      <c r="B109" s="91"/>
      <c r="C109" s="91"/>
      <c r="D109" s="91" t="e">
        <f t="shared" ref="D109:O109" si="40">D6+D17+D24+D26+D29+D42+D45+D55+D58</f>
        <v>#REF!</v>
      </c>
      <c r="E109" s="91" t="e">
        <f t="shared" si="40"/>
        <v>#REF!</v>
      </c>
      <c r="F109" s="91" t="e">
        <f t="shared" si="40"/>
        <v>#REF!</v>
      </c>
      <c r="G109" s="91">
        <f t="shared" si="40"/>
        <v>2667467.3814816205</v>
      </c>
      <c r="H109" s="91">
        <f t="shared" si="40"/>
        <v>151377.15445734124</v>
      </c>
      <c r="I109" s="91">
        <f t="shared" si="40"/>
        <v>2516090.2270242791</v>
      </c>
      <c r="J109" s="91">
        <f t="shared" si="40"/>
        <v>2919560.4830188169</v>
      </c>
      <c r="K109" s="91">
        <f t="shared" si="40"/>
        <v>239615.42269450286</v>
      </c>
      <c r="L109" s="91">
        <f t="shared" si="40"/>
        <v>2679945.0603243136</v>
      </c>
      <c r="M109" s="91">
        <f t="shared" si="40"/>
        <v>3078511.2992287376</v>
      </c>
      <c r="N109" s="91">
        <f t="shared" si="40"/>
        <v>245828.63757644055</v>
      </c>
      <c r="O109" s="91">
        <f t="shared" si="40"/>
        <v>2832682.6616522972</v>
      </c>
    </row>
    <row r="110" spans="1:16">
      <c r="A110" s="91">
        <f>A25+A43+A44+A46+A70+A83</f>
        <v>740365.04660981649</v>
      </c>
      <c r="B110" s="91"/>
      <c r="C110" s="91"/>
      <c r="D110" s="91" t="e">
        <f t="shared" ref="D110:O110" si="41">D25+D43+D44+D46+D70+D83</f>
        <v>#REF!</v>
      </c>
      <c r="E110" s="91" t="e">
        <f t="shared" si="41"/>
        <v>#REF!</v>
      </c>
      <c r="F110" s="91" t="e">
        <f t="shared" si="41"/>
        <v>#REF!</v>
      </c>
      <c r="G110" s="91">
        <f t="shared" si="41"/>
        <v>895954.07825171156</v>
      </c>
      <c r="H110" s="91">
        <f t="shared" si="41"/>
        <v>39185.224682658569</v>
      </c>
      <c r="I110" s="91">
        <f t="shared" si="41"/>
        <v>856768.85356905288</v>
      </c>
      <c r="J110" s="91">
        <f t="shared" si="41"/>
        <v>873219.46511790936</v>
      </c>
      <c r="K110" s="91">
        <f t="shared" si="41"/>
        <v>43866.028108564431</v>
      </c>
      <c r="L110" s="91">
        <f t="shared" si="41"/>
        <v>829353.43700934493</v>
      </c>
      <c r="M110" s="91">
        <f t="shared" si="41"/>
        <v>935474.39403908979</v>
      </c>
      <c r="N110" s="91">
        <f t="shared" si="41"/>
        <v>44950.346750471785</v>
      </c>
      <c r="O110" s="91">
        <f t="shared" si="41"/>
        <v>890524.04728861782</v>
      </c>
    </row>
    <row r="111" spans="1:16">
      <c r="A111" s="24"/>
      <c r="D111" s="24"/>
      <c r="J111" s="24"/>
      <c r="M111" s="24"/>
    </row>
    <row r="112" spans="1:16" s="48" customFormat="1">
      <c r="A112" s="106"/>
      <c r="B112" s="106"/>
      <c r="C112" s="106"/>
      <c r="D112" s="106" t="e">
        <f>D109-'[6]Расчет расходов RAB'!V38</f>
        <v>#REF!</v>
      </c>
      <c r="E112" s="106"/>
      <c r="F112" s="106"/>
      <c r="G112" s="106"/>
      <c r="H112" s="106"/>
      <c r="I112" s="106"/>
      <c r="J112" s="106">
        <f>J109-'[6]Расчет расходов RAB'!Y38</f>
        <v>2919560.4830188169</v>
      </c>
      <c r="K112" s="106"/>
      <c r="L112" s="106"/>
      <c r="M112" s="106">
        <f>M109-'[6]Расчет расходов RAB'!AB38</f>
        <v>3078511.2992287376</v>
      </c>
      <c r="N112" s="106"/>
      <c r="O112" s="106"/>
      <c r="P112" s="106"/>
    </row>
    <row r="113" spans="1:16" s="48" customFormat="1">
      <c r="A113" s="106"/>
      <c r="B113" s="106"/>
      <c r="C113" s="106"/>
      <c r="D113" s="106" t="e">
        <f>D110+D87-'[6]Расчет расходов RAB'!V53</f>
        <v>#REF!</v>
      </c>
      <c r="E113" s="106"/>
      <c r="F113" s="106"/>
      <c r="G113" s="106"/>
      <c r="H113" s="106"/>
      <c r="I113" s="106"/>
      <c r="J113" s="106">
        <f>J110+J87-'[6]Расчет расходов RAB'!Y53</f>
        <v>4117819.9547979096</v>
      </c>
      <c r="K113" s="106"/>
      <c r="L113" s="106"/>
      <c r="M113" s="106">
        <f>M110+M87-'[6]Расчет расходов RAB'!AB53</f>
        <v>935474.39403908979</v>
      </c>
      <c r="N113" s="106"/>
      <c r="O113" s="106"/>
      <c r="P113" s="106"/>
    </row>
    <row r="114" spans="1:16"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</row>
    <row r="115" spans="1:16">
      <c r="A115" s="91">
        <f t="shared" ref="A115:O115" si="42">A6-A7+A17+A24+A29+A42+A45+A55+A56+A57+A58+A81+A82+A26+A75+A76</f>
        <v>2424818.7679068544</v>
      </c>
      <c r="B115" s="91">
        <f t="shared" si="42"/>
        <v>151458.88104422003</v>
      </c>
      <c r="C115" s="91">
        <f t="shared" si="42"/>
        <v>2273359.8868626342</v>
      </c>
      <c r="D115" s="91" t="e">
        <f t="shared" si="42"/>
        <v>#REF!</v>
      </c>
      <c r="E115" s="91" t="e">
        <f>E6-E7+E17+E24+E29+E42+E45+E55+E56+E57+E58+E81+E82+E26+E75+E76</f>
        <v>#REF!</v>
      </c>
      <c r="F115" s="91" t="e">
        <f t="shared" si="42"/>
        <v>#REF!</v>
      </c>
      <c r="G115" s="91">
        <f t="shared" si="42"/>
        <v>2611779.3364993003</v>
      </c>
      <c r="H115" s="91">
        <f t="shared" si="42"/>
        <v>150158.45591118393</v>
      </c>
      <c r="I115" s="91">
        <f t="shared" si="42"/>
        <v>2461620.8805881161</v>
      </c>
      <c r="J115" s="91">
        <f t="shared" si="42"/>
        <v>2853878.8245309289</v>
      </c>
      <c r="K115" s="91">
        <f t="shared" si="42"/>
        <v>242427.91949396682</v>
      </c>
      <c r="L115" s="91">
        <f t="shared" si="42"/>
        <v>2611450.9050369612</v>
      </c>
      <c r="M115" s="91">
        <f t="shared" si="42"/>
        <v>3009743.0464196736</v>
      </c>
      <c r="N115" s="91">
        <f t="shared" si="42"/>
        <v>251463.07867135401</v>
      </c>
      <c r="O115" s="91">
        <f t="shared" si="42"/>
        <v>2758279.9677483202</v>
      </c>
    </row>
    <row r="116" spans="1:16">
      <c r="A116" s="91">
        <f t="shared" ref="A116:O116" si="43">A7+A25+A27+A46+A70+A74+A77+A80+A83+A43+A44</f>
        <v>2753509.7488273857</v>
      </c>
      <c r="B116" s="91">
        <f t="shared" si="43"/>
        <v>42907.959672365374</v>
      </c>
      <c r="C116" s="91">
        <f t="shared" si="43"/>
        <v>2710601.7891550204</v>
      </c>
      <c r="D116" s="91" t="e">
        <f t="shared" si="43"/>
        <v>#REF!</v>
      </c>
      <c r="E116" s="91" t="e">
        <f t="shared" si="43"/>
        <v>#REF!</v>
      </c>
      <c r="F116" s="91" t="e">
        <f t="shared" si="43"/>
        <v>#REF!</v>
      </c>
      <c r="G116" s="91">
        <f>G7+G25+G27+G46+G70+G74+G77+G80+G83+G43+G44</f>
        <v>3270273.87861198</v>
      </c>
      <c r="H116" s="91">
        <f>H7+H25+H27+H46+H70+H74+H77+H80+H83+H43+H44</f>
        <v>45952.867355369883</v>
      </c>
      <c r="I116" s="91">
        <f>I7+I25+I27+I46+I70+I74+I77+I80+I83+I43+I44</f>
        <v>3224321.0112566096</v>
      </c>
      <c r="J116" s="91">
        <f t="shared" si="43"/>
        <v>2686352.8784854948</v>
      </c>
      <c r="K116" s="91">
        <f t="shared" si="43"/>
        <v>50719.156013651213</v>
      </c>
      <c r="L116" s="91">
        <f t="shared" si="43"/>
        <v>2635633.7224718439</v>
      </c>
      <c r="M116" s="91">
        <f t="shared" si="43"/>
        <v>2630051.6749382229</v>
      </c>
      <c r="N116" s="91">
        <f t="shared" si="43"/>
        <v>52662.948928395126</v>
      </c>
      <c r="O116" s="91">
        <f t="shared" si="43"/>
        <v>2577388.7260098276</v>
      </c>
    </row>
    <row r="117" spans="1:16">
      <c r="A117" s="24"/>
      <c r="D117" s="24"/>
    </row>
    <row r="118" spans="1:16">
      <c r="D118" s="108"/>
    </row>
    <row r="119" spans="1:16">
      <c r="D119" s="108"/>
    </row>
    <row r="120" spans="1:16">
      <c r="D120" s="108"/>
    </row>
    <row r="122" spans="1:16">
      <c r="D122" s="24"/>
      <c r="G122" s="31"/>
    </row>
  </sheetData>
  <mergeCells count="7">
    <mergeCell ref="A1:F1"/>
    <mergeCell ref="A2:O2"/>
    <mergeCell ref="A3:C3"/>
    <mergeCell ref="D3:F3"/>
    <mergeCell ref="G3:I3"/>
    <mergeCell ref="J3:L3"/>
    <mergeCell ref="M3:O3"/>
  </mergeCells>
  <conditionalFormatting sqref="A1:XFD1048576">
    <cfRule type="containsText" dxfId="0" priority="1" operator="containsText" text="\">
      <formula>NOT(ISERROR(SEARCH("\",A1)))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 и прибыль</vt:lpstr>
    </vt:vector>
  </TitlesOfParts>
  <Company>ОАО "МРСК Волги"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Болдырев Александр Сергеевич</dc:creator>
  <cp:lastModifiedBy>Болдырев Александр Сергеевич</cp:lastModifiedBy>
  <dcterms:created xsi:type="dcterms:W3CDTF">2017-03-30T07:51:49Z</dcterms:created>
  <dcterms:modified xsi:type="dcterms:W3CDTF">2017-03-30T07:53:05Z</dcterms:modified>
</cp:coreProperties>
</file>